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NidalM/Desktop/CSIS/industrial mobilization/"/>
    </mc:Choice>
  </mc:AlternateContent>
  <xr:revisionPtr revIDLastSave="0" documentId="13_ncr:1_{525BE91B-1FA8-E44A-9F6F-018292FA8715}" xr6:coauthVersionLast="45" xr6:coauthVersionMax="45" xr10:uidLastSave="{00000000-0000-0000-0000-000000000000}"/>
  <bookViews>
    <workbookView xWindow="380" yWindow="460" windowWidth="28360" windowHeight="16140" tabRatio="596" xr2:uid="{0603EBE9-2CD4-4286-B0C5-B0BECEDE408F}"/>
  </bookViews>
  <sheets>
    <sheet name="FY1999 FY2008 FY2020" sheetId="1" r:id="rId1"/>
  </sheets>
  <definedNames>
    <definedName name="_xlnm._FilterDatabase" localSheetId="0" hidden="1">'FY1999 FY2008 FY2020'!$A$1:$JJ$985</definedName>
    <definedName name="_xlnm.Print_Area" localSheetId="0">'FY1999 FY2008 FY2020'!$B$1:$AA$11</definedName>
    <definedName name="_xlnm.Print_Titles" localSheetId="0">'FY1999 FY2008 FY2020'!$1:$1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612" i="1" l="1"/>
  <c r="AB612" i="1" s="1"/>
  <c r="W612" i="1" s="1"/>
  <c r="AA612" i="1"/>
  <c r="Z612" i="1"/>
  <c r="Y612" i="1"/>
  <c r="N612" i="1"/>
  <c r="AC611" i="1"/>
  <c r="AB611" i="1" s="1"/>
  <c r="AA611" i="1"/>
  <c r="Z611" i="1"/>
  <c r="Y611" i="1"/>
  <c r="AC610" i="1"/>
  <c r="AB610" i="1"/>
  <c r="AA610" i="1"/>
  <c r="Z610" i="1"/>
  <c r="Y610" i="1"/>
  <c r="R610" i="1"/>
  <c r="N610" i="1"/>
  <c r="AH609" i="1"/>
  <c r="AC609" i="1"/>
  <c r="AB609" i="1"/>
  <c r="AA609" i="1"/>
  <c r="Z609" i="1"/>
  <c r="S609" i="1" s="1"/>
  <c r="Y609" i="1"/>
  <c r="AC608" i="1"/>
  <c r="AB608" i="1" s="1"/>
  <c r="AA608" i="1"/>
  <c r="Z608" i="1"/>
  <c r="Y608" i="1"/>
  <c r="R608" i="1"/>
  <c r="N608" i="1"/>
  <c r="AC607" i="1"/>
  <c r="AB607" i="1" s="1"/>
  <c r="AA607" i="1"/>
  <c r="Z607" i="1"/>
  <c r="Y607" i="1"/>
  <c r="AC606" i="1"/>
  <c r="AB606" i="1" s="1"/>
  <c r="AA606" i="1"/>
  <c r="Z606" i="1"/>
  <c r="Y606" i="1"/>
  <c r="R606" i="1"/>
  <c r="N606" i="1"/>
  <c r="AC605" i="1"/>
  <c r="AB605" i="1" s="1"/>
  <c r="W605" i="1" s="1"/>
  <c r="X605" i="1" s="1"/>
  <c r="AA605" i="1"/>
  <c r="Z605" i="1"/>
  <c r="Y605" i="1"/>
  <c r="U605" i="1"/>
  <c r="T605" i="1"/>
  <c r="R605" i="1"/>
  <c r="N605" i="1"/>
  <c r="AC604" i="1"/>
  <c r="AB604" i="1" s="1"/>
  <c r="W604" i="1" s="1"/>
  <c r="X604" i="1" s="1"/>
  <c r="AA604" i="1"/>
  <c r="T604" i="1" s="1"/>
  <c r="Z604" i="1"/>
  <c r="Y604" i="1"/>
  <c r="S604" i="1"/>
  <c r="R604" i="1"/>
  <c r="N604" i="1"/>
  <c r="AC603" i="1"/>
  <c r="AB603" i="1" s="1"/>
  <c r="W603" i="1" s="1"/>
  <c r="X603" i="1" s="1"/>
  <c r="AA603" i="1"/>
  <c r="T603" i="1" s="1"/>
  <c r="Z603" i="1"/>
  <c r="Y603" i="1"/>
  <c r="R603" i="1"/>
  <c r="N603" i="1"/>
  <c r="AC602" i="1"/>
  <c r="AB602" i="1"/>
  <c r="W602" i="1" s="1"/>
  <c r="X602" i="1" s="1"/>
  <c r="AA602" i="1"/>
  <c r="Z602" i="1"/>
  <c r="S602" i="1" s="1"/>
  <c r="Y602" i="1"/>
  <c r="T602" i="1"/>
  <c r="V602" i="1" s="1"/>
  <c r="R602" i="1"/>
  <c r="N602" i="1"/>
  <c r="AC601" i="1"/>
  <c r="AB601" i="1" s="1"/>
  <c r="AA601" i="1"/>
  <c r="Z601" i="1"/>
  <c r="Y601" i="1"/>
  <c r="AC600" i="1"/>
  <c r="AB600" i="1"/>
  <c r="W600" i="1" s="1"/>
  <c r="X600" i="1" s="1"/>
  <c r="AA600" i="1"/>
  <c r="Z600" i="1"/>
  <c r="Y600" i="1"/>
  <c r="T600" i="1"/>
  <c r="V600" i="1" s="1"/>
  <c r="S600" i="1"/>
  <c r="AC599" i="1"/>
  <c r="AB599" i="1" s="1"/>
  <c r="W599" i="1" s="1"/>
  <c r="X599" i="1" s="1"/>
  <c r="AA599" i="1"/>
  <c r="T599" i="1" s="1"/>
  <c r="Z599" i="1"/>
  <c r="Y599" i="1"/>
  <c r="AC598" i="1"/>
  <c r="AB598" i="1" s="1"/>
  <c r="AA598" i="1"/>
  <c r="Z598" i="1"/>
  <c r="Y598" i="1"/>
  <c r="R598" i="1"/>
  <c r="N598" i="1"/>
  <c r="AC597" i="1"/>
  <c r="AB597" i="1"/>
  <c r="W597" i="1" s="1"/>
  <c r="X597" i="1" s="1"/>
  <c r="AA597" i="1"/>
  <c r="Z597" i="1"/>
  <c r="Y597" i="1"/>
  <c r="T597" i="1"/>
  <c r="U597" i="1" s="1"/>
  <c r="R597" i="1"/>
  <c r="N597" i="1"/>
  <c r="AC596" i="1"/>
  <c r="AB596" i="1"/>
  <c r="AA596" i="1"/>
  <c r="Z596" i="1"/>
  <c r="Y596" i="1"/>
  <c r="AC595" i="1"/>
  <c r="AB595" i="1" s="1"/>
  <c r="W595" i="1" s="1"/>
  <c r="X595" i="1" s="1"/>
  <c r="AA595" i="1"/>
  <c r="T595" i="1" s="1"/>
  <c r="Z595" i="1"/>
  <c r="Y595" i="1"/>
  <c r="R595" i="1"/>
  <c r="N595" i="1"/>
  <c r="AC594" i="1"/>
  <c r="AB594" i="1" s="1"/>
  <c r="W594" i="1" s="1"/>
  <c r="X594" i="1" s="1"/>
  <c r="AA594" i="1"/>
  <c r="T594" i="1" s="1"/>
  <c r="Z594" i="1"/>
  <c r="Y594" i="1"/>
  <c r="AI593" i="1"/>
  <c r="AA593" i="1" s="1"/>
  <c r="T593" i="1" s="1"/>
  <c r="AC593" i="1"/>
  <c r="AB593" i="1"/>
  <c r="Z593" i="1"/>
  <c r="Y593" i="1"/>
  <c r="R593" i="1"/>
  <c r="N593" i="1"/>
  <c r="AC592" i="1"/>
  <c r="AB592" i="1"/>
  <c r="W592" i="1" s="1"/>
  <c r="X592" i="1" s="1"/>
  <c r="AA592" i="1"/>
  <c r="Z592" i="1"/>
  <c r="Y592" i="1"/>
  <c r="T592" i="1"/>
  <c r="V592" i="1" s="1"/>
  <c r="R592" i="1"/>
  <c r="AC591" i="1"/>
  <c r="AB591" i="1" s="1"/>
  <c r="AA591" i="1"/>
  <c r="Z591" i="1"/>
  <c r="Y591" i="1"/>
  <c r="AC590" i="1"/>
  <c r="AB590" i="1" s="1"/>
  <c r="W590" i="1" s="1"/>
  <c r="X590" i="1" s="1"/>
  <c r="AA590" i="1"/>
  <c r="Z590" i="1"/>
  <c r="S590" i="1" s="1"/>
  <c r="Y590" i="1"/>
  <c r="T590" i="1"/>
  <c r="V590" i="1" s="1"/>
  <c r="AC589" i="1"/>
  <c r="AB589" i="1" s="1"/>
  <c r="AA589" i="1"/>
  <c r="Z589" i="1"/>
  <c r="Y589" i="1"/>
  <c r="AC588" i="1"/>
  <c r="AB588" i="1" s="1"/>
  <c r="AA588" i="1"/>
  <c r="Z588" i="1"/>
  <c r="S588" i="1" s="1"/>
  <c r="Y588" i="1"/>
  <c r="U588" i="1"/>
  <c r="T588" i="1"/>
  <c r="R588" i="1"/>
  <c r="N588" i="1"/>
  <c r="AC587" i="1"/>
  <c r="AB587" i="1" s="1"/>
  <c r="W587" i="1" s="1"/>
  <c r="X587" i="1" s="1"/>
  <c r="AA587" i="1"/>
  <c r="T587" i="1" s="1"/>
  <c r="Z587" i="1"/>
  <c r="S587" i="1" s="1"/>
  <c r="Y587" i="1"/>
  <c r="R587" i="1"/>
  <c r="N587" i="1"/>
  <c r="AC586" i="1"/>
  <c r="AB586" i="1"/>
  <c r="AA586" i="1"/>
  <c r="Z586" i="1"/>
  <c r="S586" i="1" s="1"/>
  <c r="Y586" i="1"/>
  <c r="W586" i="1"/>
  <c r="X586" i="1" s="1"/>
  <c r="V586" i="1"/>
  <c r="T586" i="1"/>
  <c r="U586" i="1" s="1"/>
  <c r="R586" i="1"/>
  <c r="N586" i="1"/>
  <c r="AC585" i="1"/>
  <c r="AB585" i="1" s="1"/>
  <c r="AA585" i="1"/>
  <c r="Z585" i="1"/>
  <c r="Y585" i="1"/>
  <c r="AC584" i="1"/>
  <c r="AB584" i="1"/>
  <c r="W584" i="1" s="1"/>
  <c r="X584" i="1" s="1"/>
  <c r="AA584" i="1"/>
  <c r="Z584" i="1"/>
  <c r="S584" i="1" s="1"/>
  <c r="Y584" i="1"/>
  <c r="V584" i="1"/>
  <c r="T584" i="1"/>
  <c r="U584" i="1" s="1"/>
  <c r="AC583" i="1"/>
  <c r="AB583" i="1" s="1"/>
  <c r="AA583" i="1"/>
  <c r="Z583" i="1"/>
  <c r="Y583" i="1"/>
  <c r="AC582" i="1"/>
  <c r="AB582" i="1" s="1"/>
  <c r="AA582" i="1"/>
  <c r="Z582" i="1"/>
  <c r="Y582" i="1"/>
  <c r="AC581" i="1"/>
  <c r="AB581" i="1" s="1"/>
  <c r="AA581" i="1"/>
  <c r="Z581" i="1"/>
  <c r="Y581" i="1"/>
  <c r="AC580" i="1"/>
  <c r="AB580" i="1"/>
  <c r="AA580" i="1"/>
  <c r="Z580" i="1"/>
  <c r="Y580" i="1"/>
  <c r="AC579" i="1"/>
  <c r="AB579" i="1" s="1"/>
  <c r="AA579" i="1"/>
  <c r="Z579" i="1"/>
  <c r="Y579" i="1"/>
  <c r="AC578" i="1"/>
  <c r="AB578" i="1" s="1"/>
  <c r="AA578" i="1"/>
  <c r="Z578" i="1"/>
  <c r="Y578" i="1"/>
  <c r="AC577" i="1"/>
  <c r="AB577" i="1" s="1"/>
  <c r="AA577" i="1"/>
  <c r="Z577" i="1"/>
  <c r="Y577" i="1"/>
  <c r="AC576" i="1"/>
  <c r="AB576" i="1"/>
  <c r="AA576" i="1"/>
  <c r="Z576" i="1"/>
  <c r="Y576" i="1"/>
  <c r="AC575" i="1"/>
  <c r="AB575" i="1" s="1"/>
  <c r="AA575" i="1"/>
  <c r="Z575" i="1"/>
  <c r="Y575" i="1"/>
  <c r="AC574" i="1"/>
  <c r="AB574" i="1" s="1"/>
  <c r="AA574" i="1"/>
  <c r="Z574" i="1"/>
  <c r="Y574" i="1"/>
  <c r="AC573" i="1"/>
  <c r="AB573" i="1" s="1"/>
  <c r="AA573" i="1"/>
  <c r="Z573" i="1"/>
  <c r="Y573" i="1"/>
  <c r="AC572" i="1"/>
  <c r="AB572" i="1"/>
  <c r="W572" i="1" s="1"/>
  <c r="X572" i="1" s="1"/>
  <c r="AA572" i="1"/>
  <c r="Z572" i="1"/>
  <c r="Y572" i="1"/>
  <c r="T572" i="1"/>
  <c r="V572" i="1" s="1"/>
  <c r="S572" i="1"/>
  <c r="N572" i="1"/>
  <c r="AC571" i="1"/>
  <c r="AB571" i="1"/>
  <c r="AA571" i="1"/>
  <c r="Z571" i="1"/>
  <c r="Y571" i="1"/>
  <c r="W571" i="1"/>
  <c r="X571" i="1" s="1"/>
  <c r="V571" i="1"/>
  <c r="T571" i="1"/>
  <c r="U571" i="1" s="1"/>
  <c r="S571" i="1"/>
  <c r="N571" i="1"/>
  <c r="AC570" i="1"/>
  <c r="AB570" i="1"/>
  <c r="AA570" i="1"/>
  <c r="Z570" i="1"/>
  <c r="Y570" i="1"/>
  <c r="AC569" i="1"/>
  <c r="AB569" i="1" s="1"/>
  <c r="AA569" i="1"/>
  <c r="Z569" i="1"/>
  <c r="Y569" i="1"/>
  <c r="AC568" i="1"/>
  <c r="AB568" i="1" s="1"/>
  <c r="AA568" i="1"/>
  <c r="Z568" i="1"/>
  <c r="Y568" i="1"/>
  <c r="AC567" i="1"/>
  <c r="AB567" i="1" s="1"/>
  <c r="AA567" i="1"/>
  <c r="Z567" i="1"/>
  <c r="Y567" i="1"/>
  <c r="AC566" i="1"/>
  <c r="AB566" i="1" s="1"/>
  <c r="AA566" i="1"/>
  <c r="Z566" i="1"/>
  <c r="Y566" i="1"/>
  <c r="U566" i="1"/>
  <c r="T566" i="1"/>
  <c r="S566" i="1"/>
  <c r="R566" i="1"/>
  <c r="N566" i="1"/>
  <c r="AC565" i="1"/>
  <c r="AB565" i="1"/>
  <c r="AA565" i="1"/>
  <c r="Z565" i="1"/>
  <c r="Y565" i="1"/>
  <c r="AC564" i="1"/>
  <c r="AB564" i="1" s="1"/>
  <c r="W564" i="1" s="1"/>
  <c r="X564" i="1" s="1"/>
  <c r="AA564" i="1"/>
  <c r="T564" i="1" s="1"/>
  <c r="Z564" i="1"/>
  <c r="Y564" i="1"/>
  <c r="N564" i="1"/>
  <c r="AC563" i="1"/>
  <c r="AB563" i="1" s="1"/>
  <c r="W563" i="1" s="1"/>
  <c r="X563" i="1" s="1"/>
  <c r="AA563" i="1"/>
  <c r="Z563" i="1"/>
  <c r="Y563" i="1"/>
  <c r="T563" i="1"/>
  <c r="V563" i="1" s="1"/>
  <c r="AC562" i="1"/>
  <c r="AB562" i="1" s="1"/>
  <c r="W562" i="1" s="1"/>
  <c r="X562" i="1" s="1"/>
  <c r="AA562" i="1"/>
  <c r="T562" i="1" s="1"/>
  <c r="Z562" i="1"/>
  <c r="Y562" i="1"/>
  <c r="S562" i="1"/>
  <c r="N562" i="1"/>
  <c r="AC561" i="1"/>
  <c r="AB561" i="1" s="1"/>
  <c r="W561" i="1" s="1"/>
  <c r="X561" i="1" s="1"/>
  <c r="AA561" i="1"/>
  <c r="T561" i="1" s="1"/>
  <c r="Z561" i="1"/>
  <c r="S561" i="1" s="1"/>
  <c r="Y561" i="1"/>
  <c r="R561" i="1"/>
  <c r="N561" i="1"/>
  <c r="AC560" i="1"/>
  <c r="AB560" i="1" s="1"/>
  <c r="AA560" i="1"/>
  <c r="Z560" i="1"/>
  <c r="Y560" i="1"/>
  <c r="U560" i="1"/>
  <c r="T560" i="1"/>
  <c r="S560" i="1"/>
  <c r="N560" i="1"/>
  <c r="AC559" i="1"/>
  <c r="AB559" i="1"/>
  <c r="AA559" i="1"/>
  <c r="Z559" i="1"/>
  <c r="Y559" i="1"/>
  <c r="AC558" i="1"/>
  <c r="AB558" i="1" s="1"/>
  <c r="W558" i="1" s="1"/>
  <c r="X558" i="1" s="1"/>
  <c r="AA558" i="1"/>
  <c r="T558" i="1" s="1"/>
  <c r="Z558" i="1"/>
  <c r="Y558" i="1"/>
  <c r="S558" i="1"/>
  <c r="R558" i="1"/>
  <c r="N558" i="1"/>
  <c r="AC557" i="1"/>
  <c r="AB557" i="1" s="1"/>
  <c r="AA557" i="1"/>
  <c r="Z557" i="1"/>
  <c r="Y557" i="1"/>
  <c r="AC556" i="1"/>
  <c r="AB556" i="1" s="1"/>
  <c r="AA556" i="1"/>
  <c r="Z556" i="1"/>
  <c r="Y556" i="1"/>
  <c r="AC555" i="1"/>
  <c r="AB555" i="1" s="1"/>
  <c r="AA555" i="1"/>
  <c r="Z555" i="1"/>
  <c r="Y555" i="1"/>
  <c r="AC554" i="1"/>
  <c r="AB554" i="1"/>
  <c r="AA554" i="1"/>
  <c r="Z554" i="1"/>
  <c r="Y554" i="1"/>
  <c r="AC553" i="1"/>
  <c r="AB553" i="1" s="1"/>
  <c r="AA553" i="1"/>
  <c r="Z553" i="1"/>
  <c r="Y553" i="1"/>
  <c r="AC552" i="1"/>
  <c r="AB552" i="1" s="1"/>
  <c r="AA552" i="1"/>
  <c r="Z552" i="1"/>
  <c r="Y552" i="1"/>
  <c r="AC551" i="1"/>
  <c r="AB551" i="1"/>
  <c r="W551" i="1" s="1"/>
  <c r="X551" i="1" s="1"/>
  <c r="AA551" i="1"/>
  <c r="T551" i="1" s="1"/>
  <c r="Z551" i="1"/>
  <c r="Y551" i="1"/>
  <c r="S551" i="1"/>
  <c r="N551" i="1"/>
  <c r="AC550" i="1"/>
  <c r="AB550" i="1" s="1"/>
  <c r="AA550" i="1"/>
  <c r="Z550" i="1"/>
  <c r="Y550" i="1"/>
  <c r="N550" i="1"/>
  <c r="AC549" i="1"/>
  <c r="AB549" i="1" s="1"/>
  <c r="W549" i="1" s="1"/>
  <c r="X549" i="1" s="1"/>
  <c r="AA549" i="1"/>
  <c r="T549" i="1" s="1"/>
  <c r="Z549" i="1"/>
  <c r="Y549" i="1"/>
  <c r="S549" i="1"/>
  <c r="N549" i="1"/>
  <c r="AC548" i="1"/>
  <c r="AB548" i="1" s="1"/>
  <c r="W548" i="1" s="1"/>
  <c r="X548" i="1" s="1"/>
  <c r="AA548" i="1"/>
  <c r="T548" i="1" s="1"/>
  <c r="Z548" i="1"/>
  <c r="S548" i="1" s="1"/>
  <c r="Y548" i="1"/>
  <c r="N548" i="1"/>
  <c r="AC547" i="1"/>
  <c r="AB547" i="1" s="1"/>
  <c r="AA547" i="1"/>
  <c r="Z547" i="1"/>
  <c r="Y547" i="1"/>
  <c r="N547" i="1"/>
  <c r="AC546" i="1"/>
  <c r="AB546" i="1"/>
  <c r="AA546" i="1"/>
  <c r="W546" i="1" s="1"/>
  <c r="X546" i="1" s="1"/>
  <c r="Z546" i="1"/>
  <c r="Y546" i="1"/>
  <c r="S546" i="1"/>
  <c r="R546" i="1"/>
  <c r="AC545" i="1"/>
  <c r="AB545" i="1" s="1"/>
  <c r="W545" i="1" s="1"/>
  <c r="X545" i="1" s="1"/>
  <c r="AA545" i="1"/>
  <c r="T545" i="1" s="1"/>
  <c r="Z545" i="1"/>
  <c r="Y545" i="1"/>
  <c r="S545" i="1"/>
  <c r="N545" i="1"/>
  <c r="AC544" i="1"/>
  <c r="AB544" i="1" s="1"/>
  <c r="W544" i="1" s="1"/>
  <c r="X544" i="1" s="1"/>
  <c r="AA544" i="1"/>
  <c r="T544" i="1" s="1"/>
  <c r="Z544" i="1"/>
  <c r="Y544" i="1"/>
  <c r="S544" i="1"/>
  <c r="R544" i="1"/>
  <c r="N544" i="1"/>
  <c r="AC543" i="1"/>
  <c r="AB543" i="1"/>
  <c r="W543" i="1" s="1"/>
  <c r="X543" i="1" s="1"/>
  <c r="AA543" i="1"/>
  <c r="Z543" i="1"/>
  <c r="S543" i="1" s="1"/>
  <c r="Y543" i="1"/>
  <c r="V543" i="1"/>
  <c r="T543" i="1"/>
  <c r="U543" i="1" s="1"/>
  <c r="AC542" i="1"/>
  <c r="AB542" i="1" s="1"/>
  <c r="W542" i="1" s="1"/>
  <c r="X542" i="1" s="1"/>
  <c r="AA542" i="1"/>
  <c r="T542" i="1" s="1"/>
  <c r="Z542" i="1"/>
  <c r="Y542" i="1"/>
  <c r="S542" i="1"/>
  <c r="AC541" i="1"/>
  <c r="AB541" i="1"/>
  <c r="W541" i="1" s="1"/>
  <c r="X541" i="1" s="1"/>
  <c r="AA541" i="1"/>
  <c r="Z541" i="1"/>
  <c r="S541" i="1" s="1"/>
  <c r="Y541" i="1"/>
  <c r="V541" i="1"/>
  <c r="T541" i="1"/>
  <c r="U541" i="1" s="1"/>
  <c r="R541" i="1"/>
  <c r="N541" i="1"/>
  <c r="AC540" i="1"/>
  <c r="AB540" i="1" s="1"/>
  <c r="AA540" i="1"/>
  <c r="Z540" i="1"/>
  <c r="Y540" i="1"/>
  <c r="AC539" i="1"/>
  <c r="AB539" i="1"/>
  <c r="AA539" i="1"/>
  <c r="Z539" i="1"/>
  <c r="Y539" i="1"/>
  <c r="AC538" i="1"/>
  <c r="AB538" i="1" s="1"/>
  <c r="W538" i="1" s="1"/>
  <c r="X538" i="1" s="1"/>
  <c r="AA538" i="1"/>
  <c r="T538" i="1" s="1"/>
  <c r="Z538" i="1"/>
  <c r="Y538" i="1"/>
  <c r="S538" i="1"/>
  <c r="R538" i="1"/>
  <c r="N538" i="1"/>
  <c r="AC537" i="1"/>
  <c r="AB537" i="1"/>
  <c r="W537" i="1" s="1"/>
  <c r="X537" i="1" s="1"/>
  <c r="AA537" i="1"/>
  <c r="Z537" i="1"/>
  <c r="S537" i="1" s="1"/>
  <c r="Y537" i="1"/>
  <c r="T537" i="1"/>
  <c r="V537" i="1" s="1"/>
  <c r="R537" i="1"/>
  <c r="N537" i="1"/>
  <c r="AC536" i="1"/>
  <c r="AB536" i="1" s="1"/>
  <c r="W536" i="1" s="1"/>
  <c r="X536" i="1" s="1"/>
  <c r="AA536" i="1"/>
  <c r="T536" i="1" s="1"/>
  <c r="Z536" i="1"/>
  <c r="Y536" i="1"/>
  <c r="S536" i="1"/>
  <c r="R536" i="1"/>
  <c r="N536" i="1"/>
  <c r="AC535" i="1"/>
  <c r="AB535" i="1"/>
  <c r="W535" i="1" s="1"/>
  <c r="X535" i="1" s="1"/>
  <c r="AA535" i="1"/>
  <c r="Z535" i="1"/>
  <c r="S535" i="1" s="1"/>
  <c r="Y535" i="1"/>
  <c r="T535" i="1"/>
  <c r="V535" i="1" s="1"/>
  <c r="R535" i="1"/>
  <c r="N535" i="1"/>
  <c r="AC534" i="1"/>
  <c r="AB534" i="1" s="1"/>
  <c r="W534" i="1" s="1"/>
  <c r="X534" i="1" s="1"/>
  <c r="AA534" i="1"/>
  <c r="T534" i="1" s="1"/>
  <c r="Z534" i="1"/>
  <c r="Y534" i="1"/>
  <c r="S534" i="1"/>
  <c r="R534" i="1"/>
  <c r="N534" i="1"/>
  <c r="AC533" i="1"/>
  <c r="AB533" i="1"/>
  <c r="W533" i="1" s="1"/>
  <c r="X533" i="1" s="1"/>
  <c r="AA533" i="1"/>
  <c r="Z533" i="1"/>
  <c r="S533" i="1" s="1"/>
  <c r="Y533" i="1"/>
  <c r="V533" i="1"/>
  <c r="T533" i="1"/>
  <c r="U533" i="1" s="1"/>
  <c r="R533" i="1"/>
  <c r="AC532" i="1"/>
  <c r="AB532" i="1"/>
  <c r="AA532" i="1"/>
  <c r="Z532" i="1"/>
  <c r="Y532" i="1"/>
  <c r="AC531" i="1"/>
  <c r="AB531" i="1" s="1"/>
  <c r="W531" i="1" s="1"/>
  <c r="X531" i="1" s="1"/>
  <c r="AA531" i="1"/>
  <c r="T531" i="1" s="1"/>
  <c r="Z531" i="1"/>
  <c r="Y531" i="1"/>
  <c r="R531" i="1"/>
  <c r="AC530" i="1"/>
  <c r="AB530" i="1" s="1"/>
  <c r="AA530" i="1"/>
  <c r="Z530" i="1"/>
  <c r="Y530" i="1"/>
  <c r="AC529" i="1"/>
  <c r="AB529" i="1" s="1"/>
  <c r="AA529" i="1"/>
  <c r="Z529" i="1"/>
  <c r="Y529" i="1"/>
  <c r="AC528" i="1"/>
  <c r="AB528" i="1"/>
  <c r="AA528" i="1"/>
  <c r="Z528" i="1"/>
  <c r="Y528" i="1"/>
  <c r="AC527" i="1"/>
  <c r="AB527" i="1" s="1"/>
  <c r="AA527" i="1"/>
  <c r="Z527" i="1"/>
  <c r="Y527" i="1"/>
  <c r="AC526" i="1"/>
  <c r="AB526" i="1"/>
  <c r="AA526" i="1"/>
  <c r="Z526" i="1"/>
  <c r="Y526" i="1"/>
  <c r="AC525" i="1"/>
  <c r="AB525" i="1" s="1"/>
  <c r="AA525" i="1"/>
  <c r="Z525" i="1"/>
  <c r="Y525" i="1"/>
  <c r="AC524" i="1"/>
  <c r="AB524" i="1"/>
  <c r="AA524" i="1"/>
  <c r="Z524" i="1"/>
  <c r="Y524" i="1"/>
  <c r="AC523" i="1"/>
  <c r="AB523" i="1" s="1"/>
  <c r="AA523" i="1"/>
  <c r="Z523" i="1"/>
  <c r="Y523" i="1"/>
  <c r="AC522" i="1"/>
  <c r="AB522" i="1" s="1"/>
  <c r="AA522" i="1"/>
  <c r="Z522" i="1"/>
  <c r="Y522" i="1"/>
  <c r="AC521" i="1"/>
  <c r="AB521" i="1" s="1"/>
  <c r="AA521" i="1"/>
  <c r="Z521" i="1"/>
  <c r="Y521" i="1"/>
  <c r="AC520" i="1"/>
  <c r="AB520" i="1"/>
  <c r="AA520" i="1"/>
  <c r="Z520" i="1"/>
  <c r="Y520" i="1"/>
  <c r="AC519" i="1"/>
  <c r="AB519" i="1" s="1"/>
  <c r="W519" i="1" s="1"/>
  <c r="X519" i="1" s="1"/>
  <c r="AA519" i="1"/>
  <c r="T519" i="1" s="1"/>
  <c r="Z519" i="1"/>
  <c r="S519" i="1" s="1"/>
  <c r="Y519" i="1"/>
  <c r="AC518" i="1"/>
  <c r="AB518" i="1"/>
  <c r="AA518" i="1"/>
  <c r="Z518" i="1"/>
  <c r="Y518" i="1"/>
  <c r="AC517" i="1"/>
  <c r="AB517" i="1" s="1"/>
  <c r="W517" i="1" s="1"/>
  <c r="X517" i="1" s="1"/>
  <c r="AA517" i="1"/>
  <c r="T517" i="1" s="1"/>
  <c r="Z517" i="1"/>
  <c r="S517" i="1" s="1"/>
  <c r="Y517" i="1"/>
  <c r="R517" i="1"/>
  <c r="AC516" i="1"/>
  <c r="AB516" i="1" s="1"/>
  <c r="AA516" i="1"/>
  <c r="Z516" i="1"/>
  <c r="Y516" i="1"/>
  <c r="AC515" i="1"/>
  <c r="AB515" i="1"/>
  <c r="W515" i="1" s="1"/>
  <c r="X515" i="1" s="1"/>
  <c r="AA515" i="1"/>
  <c r="T515" i="1" s="1"/>
  <c r="Z515" i="1"/>
  <c r="S515" i="1" s="1"/>
  <c r="Y515" i="1"/>
  <c r="AC514" i="1"/>
  <c r="AB514" i="1" s="1"/>
  <c r="AA514" i="1"/>
  <c r="Z514" i="1"/>
  <c r="Y514" i="1"/>
  <c r="AC513" i="1"/>
  <c r="AB513" i="1" s="1"/>
  <c r="W513" i="1" s="1"/>
  <c r="X513" i="1" s="1"/>
  <c r="AA513" i="1"/>
  <c r="T513" i="1" s="1"/>
  <c r="Z513" i="1"/>
  <c r="S513" i="1" s="1"/>
  <c r="Y513" i="1"/>
  <c r="AC512" i="1"/>
  <c r="AB512" i="1" s="1"/>
  <c r="W512" i="1" s="1"/>
  <c r="X512" i="1" s="1"/>
  <c r="AA512" i="1"/>
  <c r="T512" i="1" s="1"/>
  <c r="Z512" i="1"/>
  <c r="Y512" i="1"/>
  <c r="S512" i="1"/>
  <c r="R512" i="1"/>
  <c r="AC511" i="1"/>
  <c r="AB511" i="1" s="1"/>
  <c r="W511" i="1" s="1"/>
  <c r="X511" i="1" s="1"/>
  <c r="AA511" i="1"/>
  <c r="T511" i="1" s="1"/>
  <c r="Z511" i="1"/>
  <c r="S511" i="1" s="1"/>
  <c r="Y511" i="1"/>
  <c r="R511" i="1"/>
  <c r="AC510" i="1"/>
  <c r="AB510" i="1" s="1"/>
  <c r="W510" i="1" s="1"/>
  <c r="X510" i="1" s="1"/>
  <c r="AA510" i="1"/>
  <c r="T510" i="1" s="1"/>
  <c r="Z510" i="1"/>
  <c r="Y510" i="1"/>
  <c r="S510" i="1"/>
  <c r="R510" i="1"/>
  <c r="AC509" i="1"/>
  <c r="AB509" i="1" s="1"/>
  <c r="W509" i="1" s="1"/>
  <c r="X509" i="1" s="1"/>
  <c r="AA509" i="1"/>
  <c r="T509" i="1" s="1"/>
  <c r="Z509" i="1"/>
  <c r="S509" i="1" s="1"/>
  <c r="Y509" i="1"/>
  <c r="R509" i="1"/>
  <c r="AC508" i="1"/>
  <c r="AB508" i="1" s="1"/>
  <c r="W508" i="1" s="1"/>
  <c r="X508" i="1" s="1"/>
  <c r="AA508" i="1"/>
  <c r="T508" i="1" s="1"/>
  <c r="Z508" i="1"/>
  <c r="Y508" i="1"/>
  <c r="S508" i="1"/>
  <c r="R508" i="1"/>
  <c r="AC507" i="1"/>
  <c r="AB507" i="1" s="1"/>
  <c r="AA507" i="1"/>
  <c r="Z507" i="1"/>
  <c r="Y507" i="1"/>
  <c r="AC506" i="1"/>
  <c r="AB506" i="1"/>
  <c r="AA506" i="1"/>
  <c r="Z506" i="1"/>
  <c r="W506" i="1" s="1"/>
  <c r="X506" i="1" s="1"/>
  <c r="Y506" i="1"/>
  <c r="V506" i="1"/>
  <c r="T506" i="1"/>
  <c r="U506" i="1" s="1"/>
  <c r="R506" i="1"/>
  <c r="N506" i="1"/>
  <c r="AC505" i="1"/>
  <c r="AB505" i="1"/>
  <c r="AA505" i="1"/>
  <c r="W505" i="1" s="1"/>
  <c r="X505" i="1" s="1"/>
  <c r="Z505" i="1"/>
  <c r="Y505" i="1"/>
  <c r="S505" i="1"/>
  <c r="AC504" i="1"/>
  <c r="AB504" i="1"/>
  <c r="W504" i="1" s="1"/>
  <c r="X504" i="1" s="1"/>
  <c r="AA504" i="1"/>
  <c r="Z504" i="1"/>
  <c r="S504" i="1" s="1"/>
  <c r="Y504" i="1"/>
  <c r="V504" i="1"/>
  <c r="T504" i="1"/>
  <c r="U504" i="1" s="1"/>
  <c r="R504" i="1"/>
  <c r="N504" i="1"/>
  <c r="AC503" i="1"/>
  <c r="AB503" i="1"/>
  <c r="AA503" i="1"/>
  <c r="W503" i="1" s="1"/>
  <c r="X503" i="1" s="1"/>
  <c r="Z503" i="1"/>
  <c r="Y503" i="1"/>
  <c r="S503" i="1"/>
  <c r="R503" i="1"/>
  <c r="N503" i="1"/>
  <c r="AC502" i="1"/>
  <c r="AB502" i="1"/>
  <c r="W502" i="1" s="1"/>
  <c r="X502" i="1" s="1"/>
  <c r="AA502" i="1"/>
  <c r="Z502" i="1"/>
  <c r="S502" i="1" s="1"/>
  <c r="Y502" i="1"/>
  <c r="T502" i="1"/>
  <c r="V502" i="1" s="1"/>
  <c r="R502" i="1"/>
  <c r="N502" i="1"/>
  <c r="AC501" i="1"/>
  <c r="AB501" i="1" s="1"/>
  <c r="W501" i="1" s="1"/>
  <c r="X501" i="1" s="1"/>
  <c r="AA501" i="1"/>
  <c r="T501" i="1" s="1"/>
  <c r="Z501" i="1"/>
  <c r="Y501" i="1"/>
  <c r="S501" i="1"/>
  <c r="R501" i="1"/>
  <c r="N501" i="1"/>
  <c r="AC500" i="1"/>
  <c r="AB500" i="1"/>
  <c r="AA500" i="1"/>
  <c r="T500" i="1" s="1"/>
  <c r="Z500" i="1"/>
  <c r="S500" i="1" s="1"/>
  <c r="Y500" i="1"/>
  <c r="AC499" i="1"/>
  <c r="AB499" i="1" s="1"/>
  <c r="W499" i="1" s="1"/>
  <c r="X499" i="1" s="1"/>
  <c r="AA499" i="1"/>
  <c r="T499" i="1" s="1"/>
  <c r="Z499" i="1"/>
  <c r="Y499" i="1"/>
  <c r="S499" i="1"/>
  <c r="R499" i="1"/>
  <c r="N499" i="1"/>
  <c r="AC498" i="1"/>
  <c r="AB498" i="1" s="1"/>
  <c r="W498" i="1" s="1"/>
  <c r="X498" i="1" s="1"/>
  <c r="AA498" i="1"/>
  <c r="T498" i="1" s="1"/>
  <c r="Z498" i="1"/>
  <c r="S498" i="1" s="1"/>
  <c r="Y498" i="1"/>
  <c r="R498" i="1"/>
  <c r="N498" i="1"/>
  <c r="AC497" i="1"/>
  <c r="AB497" i="1" s="1"/>
  <c r="W497" i="1" s="1"/>
  <c r="X497" i="1" s="1"/>
  <c r="AA497" i="1"/>
  <c r="T497" i="1" s="1"/>
  <c r="Z497" i="1"/>
  <c r="Y497" i="1"/>
  <c r="S497" i="1"/>
  <c r="R497" i="1"/>
  <c r="N497" i="1"/>
  <c r="AC496" i="1"/>
  <c r="AB496" i="1"/>
  <c r="W496" i="1" s="1"/>
  <c r="X496" i="1" s="1"/>
  <c r="AA496" i="1"/>
  <c r="Z496" i="1"/>
  <c r="S496" i="1" s="1"/>
  <c r="Y496" i="1"/>
  <c r="T496" i="1"/>
  <c r="V496" i="1" s="1"/>
  <c r="R496" i="1"/>
  <c r="N496" i="1"/>
  <c r="AC495" i="1"/>
  <c r="AB495" i="1" s="1"/>
  <c r="W495" i="1" s="1"/>
  <c r="X495" i="1" s="1"/>
  <c r="AA495" i="1"/>
  <c r="T495" i="1" s="1"/>
  <c r="Z495" i="1"/>
  <c r="S495" i="1" s="1"/>
  <c r="Y495" i="1"/>
  <c r="R495" i="1"/>
  <c r="N495" i="1"/>
  <c r="AI494" i="1"/>
  <c r="AH494" i="1"/>
  <c r="Z494" i="1" s="1"/>
  <c r="S494" i="1" s="1"/>
  <c r="AG494" i="1"/>
  <c r="AC494" i="1"/>
  <c r="AB494" i="1" s="1"/>
  <c r="W494" i="1" s="1"/>
  <c r="X494" i="1" s="1"/>
  <c r="AA494" i="1"/>
  <c r="T494" i="1" s="1"/>
  <c r="Y494" i="1"/>
  <c r="R494" i="1"/>
  <c r="N494" i="1"/>
  <c r="AC493" i="1"/>
  <c r="AB493" i="1"/>
  <c r="AA493" i="1"/>
  <c r="Z493" i="1"/>
  <c r="W493" i="1" s="1"/>
  <c r="X493" i="1" s="1"/>
  <c r="Y493" i="1"/>
  <c r="V493" i="1"/>
  <c r="T493" i="1"/>
  <c r="U493" i="1" s="1"/>
  <c r="AC492" i="1"/>
  <c r="AB492" i="1" s="1"/>
  <c r="W492" i="1" s="1"/>
  <c r="X492" i="1" s="1"/>
  <c r="AA492" i="1"/>
  <c r="T492" i="1" s="1"/>
  <c r="Z492" i="1"/>
  <c r="S492" i="1" s="1"/>
  <c r="Y492" i="1"/>
  <c r="R492" i="1"/>
  <c r="N492" i="1"/>
  <c r="AC491" i="1"/>
  <c r="AB491" i="1"/>
  <c r="AA491" i="1"/>
  <c r="T491" i="1" s="1"/>
  <c r="Z491" i="1"/>
  <c r="W491" i="1" s="1"/>
  <c r="X491" i="1" s="1"/>
  <c r="Y491" i="1"/>
  <c r="R491" i="1"/>
  <c r="N491" i="1"/>
  <c r="AC490" i="1"/>
  <c r="AB490" i="1"/>
  <c r="AA490" i="1"/>
  <c r="W490" i="1" s="1"/>
  <c r="X490" i="1" s="1"/>
  <c r="Z490" i="1"/>
  <c r="Y490" i="1"/>
  <c r="R490" i="1"/>
  <c r="N490" i="1"/>
  <c r="AC489" i="1"/>
  <c r="AB489" i="1" s="1"/>
  <c r="W489" i="1" s="1"/>
  <c r="X489" i="1" s="1"/>
  <c r="AA489" i="1"/>
  <c r="T489" i="1" s="1"/>
  <c r="Z489" i="1"/>
  <c r="Y489" i="1"/>
  <c r="S489" i="1"/>
  <c r="R489" i="1"/>
  <c r="N489" i="1"/>
  <c r="AC488" i="1"/>
  <c r="AB488" i="1"/>
  <c r="W488" i="1" s="1"/>
  <c r="X488" i="1" s="1"/>
  <c r="AA488" i="1"/>
  <c r="Z488" i="1"/>
  <c r="S488" i="1" s="1"/>
  <c r="Y488" i="1"/>
  <c r="T488" i="1"/>
  <c r="V488" i="1" s="1"/>
  <c r="AC487" i="1"/>
  <c r="AB487" i="1" s="1"/>
  <c r="AA487" i="1"/>
  <c r="Z487" i="1"/>
  <c r="Y487" i="1"/>
  <c r="AC486" i="1"/>
  <c r="AB486" i="1"/>
  <c r="W486" i="1" s="1"/>
  <c r="X486" i="1" s="1"/>
  <c r="AA486" i="1"/>
  <c r="Z486" i="1"/>
  <c r="S486" i="1" s="1"/>
  <c r="Y486" i="1"/>
  <c r="T486" i="1"/>
  <c r="V486" i="1" s="1"/>
  <c r="AC485" i="1"/>
  <c r="AB485" i="1" s="1"/>
  <c r="W485" i="1" s="1"/>
  <c r="X485" i="1" s="1"/>
  <c r="AA485" i="1"/>
  <c r="T485" i="1" s="1"/>
  <c r="Z485" i="1"/>
  <c r="Y485" i="1"/>
  <c r="S485" i="1"/>
  <c r="R485" i="1"/>
  <c r="N485" i="1"/>
  <c r="AC484" i="1"/>
  <c r="AB484" i="1"/>
  <c r="W484" i="1" s="1"/>
  <c r="X484" i="1" s="1"/>
  <c r="AA484" i="1"/>
  <c r="Z484" i="1"/>
  <c r="S484" i="1" s="1"/>
  <c r="Y484" i="1"/>
  <c r="T484" i="1"/>
  <c r="V484" i="1" s="1"/>
  <c r="AC483" i="1"/>
  <c r="AB483" i="1" s="1"/>
  <c r="AA483" i="1"/>
  <c r="Z483" i="1"/>
  <c r="Y483" i="1"/>
  <c r="AC482" i="1"/>
  <c r="AB482" i="1"/>
  <c r="AA482" i="1"/>
  <c r="Z482" i="1"/>
  <c r="Y482" i="1"/>
  <c r="AC481" i="1"/>
  <c r="AB481" i="1" s="1"/>
  <c r="AA481" i="1"/>
  <c r="Z481" i="1"/>
  <c r="Y481" i="1"/>
  <c r="AC480" i="1"/>
  <c r="AB480" i="1"/>
  <c r="AA480" i="1"/>
  <c r="Z480" i="1"/>
  <c r="Y480" i="1"/>
  <c r="AC479" i="1"/>
  <c r="AB479" i="1" s="1"/>
  <c r="AA479" i="1"/>
  <c r="Z479" i="1"/>
  <c r="Y479" i="1"/>
  <c r="AC478" i="1"/>
  <c r="AB478" i="1"/>
  <c r="AA478" i="1"/>
  <c r="Z478" i="1"/>
  <c r="Y478" i="1"/>
  <c r="AC477" i="1"/>
  <c r="AB477" i="1" s="1"/>
  <c r="AA477" i="1"/>
  <c r="Z477" i="1"/>
  <c r="Y477" i="1"/>
  <c r="AC476" i="1"/>
  <c r="AB476" i="1"/>
  <c r="AA476" i="1"/>
  <c r="Z476" i="1"/>
  <c r="Y476" i="1"/>
  <c r="AC475" i="1"/>
  <c r="AB475" i="1" s="1"/>
  <c r="AA475" i="1"/>
  <c r="Z475" i="1"/>
  <c r="Y475" i="1"/>
  <c r="AC474" i="1"/>
  <c r="AB474" i="1"/>
  <c r="AA474" i="1"/>
  <c r="Z474" i="1"/>
  <c r="Y474" i="1"/>
  <c r="AC473" i="1"/>
  <c r="AB473" i="1" s="1"/>
  <c r="AA473" i="1"/>
  <c r="Z473" i="1"/>
  <c r="Y473" i="1"/>
  <c r="AC472" i="1"/>
  <c r="AB472" i="1"/>
  <c r="AA472" i="1"/>
  <c r="Z472" i="1"/>
  <c r="Y472" i="1"/>
  <c r="AC471" i="1"/>
  <c r="AB471" i="1" s="1"/>
  <c r="AA471" i="1"/>
  <c r="Z471" i="1"/>
  <c r="Y471" i="1"/>
  <c r="AC470" i="1"/>
  <c r="AB470" i="1"/>
  <c r="AA470" i="1"/>
  <c r="Z470" i="1"/>
  <c r="Y470" i="1"/>
  <c r="AC469" i="1"/>
  <c r="AB469" i="1" s="1"/>
  <c r="W469" i="1" s="1"/>
  <c r="X469" i="1" s="1"/>
  <c r="AA469" i="1"/>
  <c r="T469" i="1" s="1"/>
  <c r="Z469" i="1"/>
  <c r="Y469" i="1"/>
  <c r="S469" i="1"/>
  <c r="R469" i="1"/>
  <c r="N469" i="1"/>
  <c r="AC468" i="1"/>
  <c r="AB468" i="1"/>
  <c r="AA468" i="1"/>
  <c r="T468" i="1" s="1"/>
  <c r="Z468" i="1"/>
  <c r="S468" i="1" s="1"/>
  <c r="Y468" i="1"/>
  <c r="R468" i="1"/>
  <c r="N468" i="1"/>
  <c r="AC467" i="1"/>
  <c r="AB467" i="1" s="1"/>
  <c r="AA467" i="1"/>
  <c r="Z467" i="1"/>
  <c r="Y467" i="1"/>
  <c r="AC466" i="1"/>
  <c r="AB466" i="1"/>
  <c r="AA466" i="1"/>
  <c r="Z466" i="1"/>
  <c r="Y466" i="1"/>
  <c r="AC465" i="1"/>
  <c r="AB465" i="1" s="1"/>
  <c r="W465" i="1" s="1"/>
  <c r="X465" i="1" s="1"/>
  <c r="AA465" i="1"/>
  <c r="T465" i="1" s="1"/>
  <c r="Z465" i="1"/>
  <c r="S465" i="1" s="1"/>
  <c r="Y465" i="1"/>
  <c r="AC464" i="1"/>
  <c r="AB464" i="1"/>
  <c r="W464" i="1" s="1"/>
  <c r="X464" i="1" s="1"/>
  <c r="AA464" i="1"/>
  <c r="Z464" i="1"/>
  <c r="S464" i="1" s="1"/>
  <c r="Y464" i="1"/>
  <c r="T464" i="1"/>
  <c r="V464" i="1" s="1"/>
  <c r="AC463" i="1"/>
  <c r="AB463" i="1" s="1"/>
  <c r="W463" i="1" s="1"/>
  <c r="X463" i="1" s="1"/>
  <c r="AA463" i="1"/>
  <c r="T463" i="1" s="1"/>
  <c r="Z463" i="1"/>
  <c r="Y463" i="1"/>
  <c r="S463" i="1"/>
  <c r="AC462" i="1"/>
  <c r="AB462" i="1" s="1"/>
  <c r="W462" i="1" s="1"/>
  <c r="X462" i="1" s="1"/>
  <c r="AA462" i="1"/>
  <c r="T462" i="1" s="1"/>
  <c r="Z462" i="1"/>
  <c r="S462" i="1" s="1"/>
  <c r="Y462" i="1"/>
  <c r="AC461" i="1"/>
  <c r="AB461" i="1" s="1"/>
  <c r="AA461" i="1"/>
  <c r="Z461" i="1"/>
  <c r="Y461" i="1"/>
  <c r="AI460" i="1"/>
  <c r="AH460" i="1"/>
  <c r="AG460" i="1"/>
  <c r="AC460" i="1"/>
  <c r="AB460" i="1" s="1"/>
  <c r="W460" i="1" s="1"/>
  <c r="X460" i="1" s="1"/>
  <c r="AA460" i="1"/>
  <c r="T460" i="1" s="1"/>
  <c r="V460" i="1" s="1"/>
  <c r="Z460" i="1"/>
  <c r="Y460" i="1"/>
  <c r="U460" i="1"/>
  <c r="S460" i="1"/>
  <c r="R460" i="1"/>
  <c r="N460" i="1"/>
  <c r="AC459" i="1"/>
  <c r="AB459" i="1" s="1"/>
  <c r="AA459" i="1"/>
  <c r="T459" i="1" s="1"/>
  <c r="Z459" i="1"/>
  <c r="S459" i="1" s="1"/>
  <c r="Y459" i="1"/>
  <c r="R459" i="1"/>
  <c r="N459" i="1"/>
  <c r="AC458" i="1"/>
  <c r="AB458" i="1" s="1"/>
  <c r="W458" i="1" s="1"/>
  <c r="X458" i="1" s="1"/>
  <c r="AA458" i="1"/>
  <c r="T458" i="1" s="1"/>
  <c r="Z458" i="1"/>
  <c r="Y458" i="1"/>
  <c r="S458" i="1"/>
  <c r="R458" i="1"/>
  <c r="N458" i="1"/>
  <c r="AC457" i="1"/>
  <c r="AB457" i="1"/>
  <c r="AA457" i="1"/>
  <c r="Z457" i="1"/>
  <c r="Y457" i="1"/>
  <c r="AC456" i="1"/>
  <c r="AB456" i="1" s="1"/>
  <c r="AA456" i="1"/>
  <c r="Z456" i="1"/>
  <c r="S456" i="1" s="1"/>
  <c r="Y456" i="1"/>
  <c r="U456" i="1"/>
  <c r="T456" i="1"/>
  <c r="R456" i="1"/>
  <c r="N456" i="1"/>
  <c r="AC455" i="1"/>
  <c r="AB455" i="1"/>
  <c r="W455" i="1" s="1"/>
  <c r="X455" i="1" s="1"/>
  <c r="AA455" i="1"/>
  <c r="Z455" i="1"/>
  <c r="S455" i="1" s="1"/>
  <c r="Y455" i="1"/>
  <c r="V455" i="1"/>
  <c r="T455" i="1"/>
  <c r="U455" i="1" s="1"/>
  <c r="R455" i="1"/>
  <c r="N455" i="1"/>
  <c r="AC454" i="1"/>
  <c r="AB454" i="1"/>
  <c r="AA454" i="1"/>
  <c r="Z454" i="1"/>
  <c r="Y454" i="1"/>
  <c r="S454" i="1"/>
  <c r="R454" i="1"/>
  <c r="N454" i="1"/>
  <c r="AI453" i="1"/>
  <c r="AH453" i="1"/>
  <c r="Z453" i="1" s="1"/>
  <c r="S453" i="1" s="1"/>
  <c r="AG453" i="1"/>
  <c r="AC453" i="1"/>
  <c r="AB453" i="1" s="1"/>
  <c r="W453" i="1" s="1"/>
  <c r="X453" i="1" s="1"/>
  <c r="AA453" i="1"/>
  <c r="T453" i="1" s="1"/>
  <c r="Y453" i="1"/>
  <c r="R453" i="1"/>
  <c r="N453" i="1"/>
  <c r="AC452" i="1"/>
  <c r="AB452" i="1"/>
  <c r="W452" i="1" s="1"/>
  <c r="X452" i="1" s="1"/>
  <c r="AA452" i="1"/>
  <c r="Z452" i="1"/>
  <c r="S452" i="1" s="1"/>
  <c r="Y452" i="1"/>
  <c r="V452" i="1"/>
  <c r="T452" i="1"/>
  <c r="U452" i="1" s="1"/>
  <c r="R452" i="1"/>
  <c r="N452" i="1"/>
  <c r="AI451" i="1"/>
  <c r="AA451" i="1" s="1"/>
  <c r="T451" i="1" s="1"/>
  <c r="U451" i="1" s="1"/>
  <c r="AH451" i="1"/>
  <c r="AG451" i="1"/>
  <c r="Y451" i="1" s="1"/>
  <c r="AC451" i="1"/>
  <c r="AB451" i="1"/>
  <c r="Z451" i="1"/>
  <c r="S451" i="1" s="1"/>
  <c r="V451" i="1"/>
  <c r="R451" i="1"/>
  <c r="N451" i="1"/>
  <c r="AC450" i="1"/>
  <c r="AB450" i="1" s="1"/>
  <c r="AA450" i="1"/>
  <c r="T450" i="1" s="1"/>
  <c r="V450" i="1" s="1"/>
  <c r="Z450" i="1"/>
  <c r="Y450" i="1"/>
  <c r="U450" i="1"/>
  <c r="S450" i="1"/>
  <c r="R450" i="1"/>
  <c r="N450" i="1"/>
  <c r="AC449" i="1"/>
  <c r="AB449" i="1" s="1"/>
  <c r="AA449" i="1"/>
  <c r="T449" i="1" s="1"/>
  <c r="U449" i="1" s="1"/>
  <c r="Z449" i="1"/>
  <c r="S449" i="1" s="1"/>
  <c r="Y449" i="1"/>
  <c r="V449" i="1"/>
  <c r="R449" i="1"/>
  <c r="N449" i="1"/>
  <c r="AC448" i="1"/>
  <c r="AB448" i="1" s="1"/>
  <c r="AA448" i="1"/>
  <c r="T448" i="1" s="1"/>
  <c r="V448" i="1" s="1"/>
  <c r="Z448" i="1"/>
  <c r="Y448" i="1"/>
  <c r="U448" i="1"/>
  <c r="S448" i="1"/>
  <c r="R448" i="1"/>
  <c r="N448" i="1"/>
  <c r="AC447" i="1"/>
  <c r="AB447" i="1"/>
  <c r="AA447" i="1"/>
  <c r="Z447" i="1"/>
  <c r="S447" i="1" s="1"/>
  <c r="Y447" i="1"/>
  <c r="T447" i="1"/>
  <c r="R447" i="1"/>
  <c r="N447" i="1"/>
  <c r="AC446" i="1"/>
  <c r="AB446" i="1" s="1"/>
  <c r="AA446" i="1"/>
  <c r="Z446" i="1"/>
  <c r="Y446" i="1"/>
  <c r="AC445" i="1"/>
  <c r="AB445" i="1"/>
  <c r="AA445" i="1"/>
  <c r="T445" i="1" s="1"/>
  <c r="Z445" i="1"/>
  <c r="Y445" i="1"/>
  <c r="W445" i="1"/>
  <c r="X445" i="1" s="1"/>
  <c r="S445" i="1"/>
  <c r="R445" i="1"/>
  <c r="N445" i="1"/>
  <c r="AC444" i="1"/>
  <c r="AB444" i="1"/>
  <c r="W444" i="1" s="1"/>
  <c r="X444" i="1" s="1"/>
  <c r="AA444" i="1"/>
  <c r="T444" i="1" s="1"/>
  <c r="Z444" i="1"/>
  <c r="Y444" i="1"/>
  <c r="S444" i="1"/>
  <c r="R444" i="1"/>
  <c r="N444" i="1"/>
  <c r="AC443" i="1"/>
  <c r="AB443" i="1" s="1"/>
  <c r="AA443" i="1"/>
  <c r="Z443" i="1"/>
  <c r="Y443" i="1"/>
  <c r="AC442" i="1"/>
  <c r="AB442" i="1" s="1"/>
  <c r="AA442" i="1"/>
  <c r="Z442" i="1"/>
  <c r="Y442" i="1"/>
  <c r="AC441" i="1"/>
  <c r="AB441" i="1" s="1"/>
  <c r="AA441" i="1"/>
  <c r="Z441" i="1"/>
  <c r="Y441" i="1"/>
  <c r="AI440" i="1"/>
  <c r="AH440" i="1"/>
  <c r="AG440" i="1"/>
  <c r="Y440" i="1" s="1"/>
  <c r="AC440" i="1"/>
  <c r="AB440" i="1" s="1"/>
  <c r="W440" i="1" s="1"/>
  <c r="X440" i="1" s="1"/>
  <c r="AA440" i="1"/>
  <c r="T440" i="1" s="1"/>
  <c r="Z440" i="1"/>
  <c r="S440" i="1" s="1"/>
  <c r="R440" i="1"/>
  <c r="N440" i="1"/>
  <c r="AI439" i="1"/>
  <c r="AH439" i="1"/>
  <c r="AG439" i="1"/>
  <c r="Y439" i="1" s="1"/>
  <c r="AC439" i="1"/>
  <c r="AB439" i="1" s="1"/>
  <c r="W439" i="1" s="1"/>
  <c r="X439" i="1" s="1"/>
  <c r="AA439" i="1"/>
  <c r="T439" i="1" s="1"/>
  <c r="Z439" i="1"/>
  <c r="S439" i="1" s="1"/>
  <c r="R439" i="1"/>
  <c r="N439" i="1"/>
  <c r="AI438" i="1"/>
  <c r="AH438" i="1"/>
  <c r="AG438" i="1"/>
  <c r="Y438" i="1" s="1"/>
  <c r="AC438" i="1"/>
  <c r="AB438" i="1" s="1"/>
  <c r="W438" i="1" s="1"/>
  <c r="X438" i="1" s="1"/>
  <c r="AA438" i="1"/>
  <c r="T438" i="1" s="1"/>
  <c r="Z438" i="1"/>
  <c r="S438" i="1" s="1"/>
  <c r="R438" i="1"/>
  <c r="N438" i="1"/>
  <c r="AC437" i="1"/>
  <c r="AB437" i="1"/>
  <c r="AA437" i="1"/>
  <c r="Z437" i="1"/>
  <c r="S437" i="1" s="1"/>
  <c r="Y437" i="1"/>
  <c r="T437" i="1"/>
  <c r="V437" i="1" s="1"/>
  <c r="R437" i="1"/>
  <c r="N437" i="1"/>
  <c r="AC436" i="1"/>
  <c r="AB436" i="1"/>
  <c r="AA436" i="1"/>
  <c r="Z436" i="1"/>
  <c r="S436" i="1" s="1"/>
  <c r="Y436" i="1"/>
  <c r="W436" i="1"/>
  <c r="X436" i="1" s="1"/>
  <c r="T436" i="1"/>
  <c r="V436" i="1" s="1"/>
  <c r="R436" i="1"/>
  <c r="N436" i="1"/>
  <c r="AC435" i="1"/>
  <c r="AB435" i="1"/>
  <c r="AA435" i="1"/>
  <c r="Z435" i="1"/>
  <c r="Y435" i="1"/>
  <c r="AC434" i="1"/>
  <c r="AB434" i="1"/>
  <c r="AA434" i="1"/>
  <c r="Z434" i="1"/>
  <c r="Y434" i="1"/>
  <c r="AC433" i="1"/>
  <c r="AB433" i="1"/>
  <c r="W433" i="1" s="1"/>
  <c r="X433" i="1" s="1"/>
  <c r="AA433" i="1"/>
  <c r="T433" i="1" s="1"/>
  <c r="Z433" i="1"/>
  <c r="Y433" i="1"/>
  <c r="S433" i="1"/>
  <c r="AC432" i="1"/>
  <c r="AB432" i="1"/>
  <c r="AA432" i="1"/>
  <c r="Z432" i="1"/>
  <c r="Y432" i="1"/>
  <c r="AC431" i="1"/>
  <c r="AB431" i="1"/>
  <c r="AA431" i="1"/>
  <c r="Z431" i="1"/>
  <c r="Y431" i="1"/>
  <c r="AC430" i="1"/>
  <c r="AB430" i="1" s="1"/>
  <c r="AA430" i="1"/>
  <c r="Z430" i="1"/>
  <c r="Y430" i="1"/>
  <c r="AC429" i="1"/>
  <c r="AB429" i="1" s="1"/>
  <c r="AA429" i="1"/>
  <c r="Z429" i="1"/>
  <c r="Y429" i="1"/>
  <c r="AC428" i="1"/>
  <c r="AB428" i="1" s="1"/>
  <c r="AA428" i="1"/>
  <c r="Z428" i="1"/>
  <c r="Y428" i="1"/>
  <c r="AC427" i="1"/>
  <c r="AB427" i="1"/>
  <c r="AA427" i="1"/>
  <c r="Z427" i="1"/>
  <c r="Y427" i="1"/>
  <c r="AC426" i="1"/>
  <c r="AB426" i="1"/>
  <c r="AA426" i="1"/>
  <c r="Z426" i="1"/>
  <c r="Y426" i="1"/>
  <c r="AC425" i="1"/>
  <c r="AB425" i="1"/>
  <c r="W425" i="1" s="1"/>
  <c r="X425" i="1" s="1"/>
  <c r="AA425" i="1"/>
  <c r="Z425" i="1"/>
  <c r="S425" i="1" s="1"/>
  <c r="Y425" i="1"/>
  <c r="T425" i="1"/>
  <c r="V425" i="1" s="1"/>
  <c r="R425" i="1"/>
  <c r="N425" i="1"/>
  <c r="AC424" i="1"/>
  <c r="AB424" i="1" s="1"/>
  <c r="W424" i="1" s="1"/>
  <c r="X424" i="1" s="1"/>
  <c r="AA424" i="1"/>
  <c r="T424" i="1" s="1"/>
  <c r="Z424" i="1"/>
  <c r="Y424" i="1"/>
  <c r="S424" i="1"/>
  <c r="R424" i="1"/>
  <c r="N424" i="1"/>
  <c r="AC423" i="1"/>
  <c r="AB423" i="1"/>
  <c r="W423" i="1" s="1"/>
  <c r="X423" i="1" s="1"/>
  <c r="AA423" i="1"/>
  <c r="T423" i="1" s="1"/>
  <c r="Z423" i="1"/>
  <c r="Y423" i="1"/>
  <c r="S423" i="1"/>
  <c r="R423" i="1"/>
  <c r="N423" i="1"/>
  <c r="AC422" i="1"/>
  <c r="AB422" i="1" s="1"/>
  <c r="AA422" i="1"/>
  <c r="Z422" i="1"/>
  <c r="Y422" i="1"/>
  <c r="AC421" i="1"/>
  <c r="AB421" i="1" s="1"/>
  <c r="W421" i="1" s="1"/>
  <c r="X421" i="1" s="1"/>
  <c r="AA421" i="1"/>
  <c r="T421" i="1" s="1"/>
  <c r="Z421" i="1"/>
  <c r="S421" i="1" s="1"/>
  <c r="Y421" i="1"/>
  <c r="R421" i="1"/>
  <c r="N421" i="1"/>
  <c r="AC420" i="1"/>
  <c r="AB420" i="1" s="1"/>
  <c r="AA420" i="1"/>
  <c r="Z420" i="1"/>
  <c r="Y420" i="1"/>
  <c r="AC419" i="1"/>
  <c r="AB419" i="1"/>
  <c r="W419" i="1" s="1"/>
  <c r="X419" i="1" s="1"/>
  <c r="AA419" i="1"/>
  <c r="Z419" i="1"/>
  <c r="S419" i="1" s="1"/>
  <c r="Y419" i="1"/>
  <c r="T419" i="1"/>
  <c r="V419" i="1" s="1"/>
  <c r="AC418" i="1"/>
  <c r="AB418" i="1" s="1"/>
  <c r="AA418" i="1"/>
  <c r="Z418" i="1"/>
  <c r="Y418" i="1"/>
  <c r="AC417" i="1"/>
  <c r="AB417" i="1"/>
  <c r="AA417" i="1"/>
  <c r="Z417" i="1"/>
  <c r="Y417" i="1"/>
  <c r="AC416" i="1"/>
  <c r="AB416" i="1"/>
  <c r="AA416" i="1"/>
  <c r="Z416" i="1"/>
  <c r="Y416" i="1"/>
  <c r="AC415" i="1"/>
  <c r="AB415" i="1"/>
  <c r="AA415" i="1"/>
  <c r="Z415" i="1"/>
  <c r="Y415" i="1"/>
  <c r="AC414" i="1"/>
  <c r="AB414" i="1" s="1"/>
  <c r="AA414" i="1"/>
  <c r="Z414" i="1"/>
  <c r="Y414" i="1"/>
  <c r="AC413" i="1"/>
  <c r="AB413" i="1"/>
  <c r="AA413" i="1"/>
  <c r="Z413" i="1"/>
  <c r="Y413" i="1"/>
  <c r="AC412" i="1"/>
  <c r="AB412" i="1" s="1"/>
  <c r="AA412" i="1"/>
  <c r="Z412" i="1"/>
  <c r="Y412" i="1"/>
  <c r="AC411" i="1"/>
  <c r="AB411" i="1" s="1"/>
  <c r="AA411" i="1"/>
  <c r="Z411" i="1"/>
  <c r="Y411" i="1"/>
  <c r="AC410" i="1"/>
  <c r="AB410" i="1" s="1"/>
  <c r="AA410" i="1"/>
  <c r="Z410" i="1"/>
  <c r="Y410" i="1"/>
  <c r="AC409" i="1"/>
  <c r="AB409" i="1"/>
  <c r="AA409" i="1"/>
  <c r="Z409" i="1"/>
  <c r="Y409" i="1"/>
  <c r="AC408" i="1"/>
  <c r="AB408" i="1"/>
  <c r="AA408" i="1"/>
  <c r="Z408" i="1"/>
  <c r="Y408" i="1"/>
  <c r="AC407" i="1"/>
  <c r="AB407" i="1"/>
  <c r="AA407" i="1"/>
  <c r="Z407" i="1"/>
  <c r="Y407" i="1"/>
  <c r="AC406" i="1"/>
  <c r="AB406" i="1" s="1"/>
  <c r="AA406" i="1"/>
  <c r="Z406" i="1"/>
  <c r="Y406" i="1"/>
  <c r="AC405" i="1"/>
  <c r="AB405" i="1" s="1"/>
  <c r="W405" i="1" s="1"/>
  <c r="X405" i="1" s="1"/>
  <c r="AA405" i="1"/>
  <c r="T405" i="1" s="1"/>
  <c r="Z405" i="1"/>
  <c r="Y405" i="1"/>
  <c r="S405" i="1"/>
  <c r="R405" i="1"/>
  <c r="N405" i="1"/>
  <c r="AC404" i="1"/>
  <c r="AB404" i="1" s="1"/>
  <c r="AA404" i="1"/>
  <c r="Z404" i="1"/>
  <c r="Y404" i="1"/>
  <c r="AC403" i="1"/>
  <c r="AB403" i="1" s="1"/>
  <c r="AA403" i="1"/>
  <c r="Z403" i="1"/>
  <c r="Y403" i="1"/>
  <c r="AC402" i="1"/>
  <c r="AB402" i="1" s="1"/>
  <c r="W402" i="1" s="1"/>
  <c r="X402" i="1" s="1"/>
  <c r="AA402" i="1"/>
  <c r="Z402" i="1"/>
  <c r="S402" i="1" s="1"/>
  <c r="Y402" i="1"/>
  <c r="U402" i="1"/>
  <c r="T402" i="1"/>
  <c r="R402" i="1"/>
  <c r="N402" i="1"/>
  <c r="AC401" i="1"/>
  <c r="AB401" i="1"/>
  <c r="W401" i="1" s="1"/>
  <c r="X401" i="1" s="1"/>
  <c r="AA401" i="1"/>
  <c r="Z401" i="1"/>
  <c r="S401" i="1" s="1"/>
  <c r="Y401" i="1"/>
  <c r="T401" i="1"/>
  <c r="V401" i="1" s="1"/>
  <c r="AC400" i="1"/>
  <c r="AB400" i="1" s="1"/>
  <c r="AA400" i="1"/>
  <c r="Z400" i="1"/>
  <c r="Y400" i="1"/>
  <c r="AC399" i="1"/>
  <c r="AB399" i="1"/>
  <c r="W399" i="1" s="1"/>
  <c r="X399" i="1" s="1"/>
  <c r="AA399" i="1"/>
  <c r="Z399" i="1"/>
  <c r="S399" i="1" s="1"/>
  <c r="Y399" i="1"/>
  <c r="T399" i="1"/>
  <c r="V399" i="1" s="1"/>
  <c r="R399" i="1"/>
  <c r="N399" i="1"/>
  <c r="AC398" i="1"/>
  <c r="AB398" i="1"/>
  <c r="AA398" i="1"/>
  <c r="Z398" i="1"/>
  <c r="S398" i="1" s="1"/>
  <c r="Y398" i="1"/>
  <c r="W398" i="1"/>
  <c r="X398" i="1" s="1"/>
  <c r="T398" i="1"/>
  <c r="V398" i="1" s="1"/>
  <c r="R398" i="1"/>
  <c r="N398" i="1"/>
  <c r="AC397" i="1"/>
  <c r="AB397" i="1"/>
  <c r="W397" i="1" s="1"/>
  <c r="X397" i="1" s="1"/>
  <c r="AA397" i="1"/>
  <c r="Z397" i="1"/>
  <c r="Y397" i="1"/>
  <c r="V397" i="1"/>
  <c r="T397" i="1"/>
  <c r="U397" i="1" s="1"/>
  <c r="S397" i="1"/>
  <c r="R397" i="1"/>
  <c r="N397" i="1"/>
  <c r="AI396" i="1"/>
  <c r="AH396" i="1"/>
  <c r="AG396" i="1"/>
  <c r="Y396" i="1" s="1"/>
  <c r="AC396" i="1"/>
  <c r="AB396" i="1"/>
  <c r="W396" i="1" s="1"/>
  <c r="X396" i="1" s="1"/>
  <c r="AA396" i="1"/>
  <c r="Z396" i="1"/>
  <c r="V396" i="1"/>
  <c r="T396" i="1"/>
  <c r="U396" i="1" s="1"/>
  <c r="S396" i="1"/>
  <c r="AC395" i="1"/>
  <c r="AB395" i="1"/>
  <c r="AA395" i="1"/>
  <c r="Z395" i="1"/>
  <c r="S395" i="1" s="1"/>
  <c r="Y395" i="1"/>
  <c r="W395" i="1"/>
  <c r="X395" i="1" s="1"/>
  <c r="T395" i="1"/>
  <c r="V395" i="1" s="1"/>
  <c r="AC394" i="1"/>
  <c r="AB394" i="1"/>
  <c r="W394" i="1" s="1"/>
  <c r="X394" i="1" s="1"/>
  <c r="AA394" i="1"/>
  <c r="Z394" i="1"/>
  <c r="S394" i="1" s="1"/>
  <c r="Y394" i="1"/>
  <c r="T394" i="1"/>
  <c r="V394" i="1" s="1"/>
  <c r="AC393" i="1"/>
  <c r="AB393" i="1" s="1"/>
  <c r="AA393" i="1"/>
  <c r="Z393" i="1"/>
  <c r="Y393" i="1"/>
  <c r="BA392" i="1"/>
  <c r="AZ392" i="1"/>
  <c r="AY392" i="1"/>
  <c r="AU392" i="1"/>
  <c r="AT392" i="1"/>
  <c r="AS392" i="1"/>
  <c r="AO392" i="1"/>
  <c r="AN392" i="1"/>
  <c r="AM392" i="1"/>
  <c r="AI392" i="1"/>
  <c r="AA392" i="1" s="1"/>
  <c r="T392" i="1" s="1"/>
  <c r="AH392" i="1"/>
  <c r="Z392" i="1" s="1"/>
  <c r="S392" i="1" s="1"/>
  <c r="AG392" i="1"/>
  <c r="Y392" i="1" s="1"/>
  <c r="AC392" i="1"/>
  <c r="AB392" i="1" s="1"/>
  <c r="W392" i="1" s="1"/>
  <c r="X392" i="1" s="1"/>
  <c r="R392" i="1"/>
  <c r="N392" i="1"/>
  <c r="AC391" i="1"/>
  <c r="AB391" i="1" s="1"/>
  <c r="W391" i="1" s="1"/>
  <c r="X391" i="1" s="1"/>
  <c r="AA391" i="1"/>
  <c r="T391" i="1" s="1"/>
  <c r="Z391" i="1"/>
  <c r="Y391" i="1"/>
  <c r="S391" i="1"/>
  <c r="R391" i="1"/>
  <c r="N391" i="1"/>
  <c r="AO390" i="1"/>
  <c r="AN390" i="1"/>
  <c r="AM390" i="1"/>
  <c r="AI390" i="1"/>
  <c r="AA390" i="1" s="1"/>
  <c r="T390" i="1" s="1"/>
  <c r="AH390" i="1"/>
  <c r="Z390" i="1" s="1"/>
  <c r="S390" i="1" s="1"/>
  <c r="AG390" i="1"/>
  <c r="Y390" i="1" s="1"/>
  <c r="AC390" i="1"/>
  <c r="AB390" i="1" s="1"/>
  <c r="W390" i="1" s="1"/>
  <c r="X390" i="1" s="1"/>
  <c r="R390" i="1"/>
  <c r="N390" i="1"/>
  <c r="AU389" i="1"/>
  <c r="AA389" i="1" s="1"/>
  <c r="T389" i="1" s="1"/>
  <c r="AT389" i="1"/>
  <c r="AS389" i="1"/>
  <c r="AO389" i="1"/>
  <c r="AN389" i="1"/>
  <c r="AM389" i="1"/>
  <c r="AI389" i="1"/>
  <c r="AH389" i="1"/>
  <c r="AG389" i="1"/>
  <c r="Y389" i="1" s="1"/>
  <c r="AC389" i="1"/>
  <c r="AB389" i="1"/>
  <c r="W389" i="1" s="1"/>
  <c r="X389" i="1" s="1"/>
  <c r="Z389" i="1"/>
  <c r="S389" i="1"/>
  <c r="R389" i="1"/>
  <c r="N389" i="1"/>
  <c r="AC388" i="1"/>
  <c r="AB388" i="1" s="1"/>
  <c r="W388" i="1" s="1"/>
  <c r="X388" i="1" s="1"/>
  <c r="AA388" i="1"/>
  <c r="T388" i="1" s="1"/>
  <c r="Z388" i="1"/>
  <c r="Y388" i="1"/>
  <c r="S388" i="1"/>
  <c r="AC387" i="1"/>
  <c r="AB387" i="1"/>
  <c r="W387" i="1" s="1"/>
  <c r="X387" i="1" s="1"/>
  <c r="AA387" i="1"/>
  <c r="Z387" i="1"/>
  <c r="Y387" i="1"/>
  <c r="V387" i="1"/>
  <c r="T387" i="1"/>
  <c r="U387" i="1" s="1"/>
  <c r="S387" i="1"/>
  <c r="AI386" i="1"/>
  <c r="AH386" i="1"/>
  <c r="AG386" i="1"/>
  <c r="AC386" i="1"/>
  <c r="AB386" i="1"/>
  <c r="W386" i="1" s="1"/>
  <c r="X386" i="1" s="1"/>
  <c r="AA386" i="1"/>
  <c r="Z386" i="1"/>
  <c r="S386" i="1" s="1"/>
  <c r="Y386" i="1"/>
  <c r="T386" i="1"/>
  <c r="V386" i="1" s="1"/>
  <c r="R386" i="1"/>
  <c r="N386" i="1"/>
  <c r="AC385" i="1"/>
  <c r="AB385" i="1"/>
  <c r="AA385" i="1"/>
  <c r="Z385" i="1"/>
  <c r="Y385" i="1"/>
  <c r="AC384" i="1"/>
  <c r="AB384" i="1"/>
  <c r="W384" i="1" s="1"/>
  <c r="X384" i="1" s="1"/>
  <c r="AA384" i="1"/>
  <c r="Z384" i="1"/>
  <c r="Y384" i="1"/>
  <c r="V384" i="1"/>
  <c r="T384" i="1"/>
  <c r="U384" i="1" s="1"/>
  <c r="S384" i="1"/>
  <c r="AC383" i="1"/>
  <c r="AB383" i="1"/>
  <c r="AA383" i="1"/>
  <c r="Z383" i="1"/>
  <c r="Y383" i="1"/>
  <c r="W383" i="1"/>
  <c r="X383" i="1" s="1"/>
  <c r="T383" i="1"/>
  <c r="V383" i="1" s="1"/>
  <c r="S383" i="1"/>
  <c r="R383" i="1"/>
  <c r="N383" i="1"/>
  <c r="AC382" i="1"/>
  <c r="AB382" i="1"/>
  <c r="AA382" i="1"/>
  <c r="Z382" i="1"/>
  <c r="Y382" i="1"/>
  <c r="BA381" i="1"/>
  <c r="AZ381" i="1"/>
  <c r="AY381" i="1"/>
  <c r="AU381" i="1"/>
  <c r="AT381" i="1"/>
  <c r="AS381" i="1"/>
  <c r="AO381" i="1"/>
  <c r="AN381" i="1"/>
  <c r="AM381" i="1"/>
  <c r="AI381" i="1"/>
  <c r="AH381" i="1"/>
  <c r="Z381" i="1" s="1"/>
  <c r="S381" i="1" s="1"/>
  <c r="AG381" i="1"/>
  <c r="Y381" i="1" s="1"/>
  <c r="AC381" i="1"/>
  <c r="AB381" i="1" s="1"/>
  <c r="AA381" i="1"/>
  <c r="U381" i="1"/>
  <c r="T381" i="1"/>
  <c r="V381" i="1" s="1"/>
  <c r="R381" i="1"/>
  <c r="N381" i="1"/>
  <c r="AC380" i="1"/>
  <c r="AB380" i="1"/>
  <c r="W380" i="1" s="1"/>
  <c r="X380" i="1" s="1"/>
  <c r="AA380" i="1"/>
  <c r="Z380" i="1"/>
  <c r="S380" i="1" s="1"/>
  <c r="Y380" i="1"/>
  <c r="T380" i="1"/>
  <c r="V380" i="1" s="1"/>
  <c r="AC379" i="1"/>
  <c r="AB379" i="1" s="1"/>
  <c r="AA379" i="1"/>
  <c r="Z379" i="1"/>
  <c r="Y379" i="1"/>
  <c r="AC378" i="1"/>
  <c r="AB378" i="1"/>
  <c r="AA378" i="1"/>
  <c r="Z378" i="1"/>
  <c r="Y378" i="1"/>
  <c r="AC377" i="1"/>
  <c r="AB377" i="1"/>
  <c r="AA377" i="1"/>
  <c r="Z377" i="1"/>
  <c r="Y377" i="1"/>
  <c r="AC376" i="1"/>
  <c r="AB376" i="1"/>
  <c r="AA376" i="1"/>
  <c r="Z376" i="1"/>
  <c r="Y376" i="1"/>
  <c r="AC375" i="1"/>
  <c r="AB375" i="1" s="1"/>
  <c r="AA375" i="1"/>
  <c r="Z375" i="1"/>
  <c r="Y375" i="1"/>
  <c r="AC374" i="1"/>
  <c r="AB374" i="1" s="1"/>
  <c r="AA374" i="1"/>
  <c r="Z374" i="1"/>
  <c r="Y374" i="1"/>
  <c r="AC373" i="1"/>
  <c r="AB373" i="1" s="1"/>
  <c r="AA373" i="1"/>
  <c r="Z373" i="1"/>
  <c r="Y373" i="1"/>
  <c r="AC372" i="1"/>
  <c r="AB372" i="1" s="1"/>
  <c r="W372" i="1" s="1"/>
  <c r="X372" i="1" s="1"/>
  <c r="AA372" i="1"/>
  <c r="T372" i="1" s="1"/>
  <c r="Z372" i="1"/>
  <c r="S372" i="1" s="1"/>
  <c r="Y372" i="1"/>
  <c r="AC371" i="1"/>
  <c r="AB371" i="1" s="1"/>
  <c r="W371" i="1" s="1"/>
  <c r="X371" i="1" s="1"/>
  <c r="AA371" i="1"/>
  <c r="T371" i="1" s="1"/>
  <c r="Z371" i="1"/>
  <c r="Y371" i="1"/>
  <c r="S371" i="1"/>
  <c r="R371" i="1"/>
  <c r="N371" i="1"/>
  <c r="AC370" i="1"/>
  <c r="AB370" i="1" s="1"/>
  <c r="AA370" i="1"/>
  <c r="Z370" i="1"/>
  <c r="Y370" i="1"/>
  <c r="AC369" i="1"/>
  <c r="AB369" i="1" s="1"/>
  <c r="AA369" i="1"/>
  <c r="Z369" i="1"/>
  <c r="Y369" i="1"/>
  <c r="AC368" i="1"/>
  <c r="AB368" i="1"/>
  <c r="AA368" i="1"/>
  <c r="Z368" i="1"/>
  <c r="Y368" i="1"/>
  <c r="AC367" i="1"/>
  <c r="AB367" i="1"/>
  <c r="AA367" i="1"/>
  <c r="Z367" i="1"/>
  <c r="Y367" i="1"/>
  <c r="AC366" i="1"/>
  <c r="AB366" i="1"/>
  <c r="AA366" i="1"/>
  <c r="Z366" i="1"/>
  <c r="Y366" i="1"/>
  <c r="AC365" i="1"/>
  <c r="AB365" i="1" s="1"/>
  <c r="AA365" i="1"/>
  <c r="Z365" i="1"/>
  <c r="Y365" i="1"/>
  <c r="AI364" i="1"/>
  <c r="AH364" i="1"/>
  <c r="Z364" i="1" s="1"/>
  <c r="S364" i="1" s="1"/>
  <c r="AG364" i="1"/>
  <c r="AC364" i="1"/>
  <c r="AB364" i="1" s="1"/>
  <c r="W364" i="1" s="1"/>
  <c r="X364" i="1" s="1"/>
  <c r="AA364" i="1"/>
  <c r="T364" i="1" s="1"/>
  <c r="Y364" i="1"/>
  <c r="R364" i="1"/>
  <c r="N364" i="1"/>
  <c r="AC363" i="1"/>
  <c r="AB363" i="1" s="1"/>
  <c r="AA363" i="1"/>
  <c r="Z363" i="1"/>
  <c r="Y363" i="1"/>
  <c r="AC362" i="1"/>
  <c r="AB362" i="1" s="1"/>
  <c r="AA362" i="1"/>
  <c r="Z362" i="1"/>
  <c r="Y362" i="1"/>
  <c r="AC361" i="1"/>
  <c r="AB361" i="1" s="1"/>
  <c r="AA361" i="1"/>
  <c r="Z361" i="1"/>
  <c r="Y361" i="1"/>
  <c r="AC360" i="1"/>
  <c r="AB360" i="1" s="1"/>
  <c r="AA360" i="1"/>
  <c r="Z360" i="1"/>
  <c r="Y360" i="1"/>
  <c r="AC359" i="1"/>
  <c r="AB359" i="1"/>
  <c r="W359" i="1" s="1"/>
  <c r="X359" i="1" s="1"/>
  <c r="AA359" i="1"/>
  <c r="Z359" i="1"/>
  <c r="S359" i="1" s="1"/>
  <c r="Y359" i="1"/>
  <c r="T359" i="1"/>
  <c r="V359" i="1" s="1"/>
  <c r="AC358" i="1"/>
  <c r="AB358" i="1" s="1"/>
  <c r="AA358" i="1"/>
  <c r="Z358" i="1"/>
  <c r="Y358" i="1"/>
  <c r="R358" i="1"/>
  <c r="N358" i="1"/>
  <c r="AC357" i="1"/>
  <c r="AB357" i="1"/>
  <c r="W357" i="1" s="1"/>
  <c r="X357" i="1" s="1"/>
  <c r="AA357" i="1"/>
  <c r="Z357" i="1"/>
  <c r="S357" i="1" s="1"/>
  <c r="Y357" i="1"/>
  <c r="V357" i="1"/>
  <c r="T357" i="1"/>
  <c r="U357" i="1" s="1"/>
  <c r="AC356" i="1"/>
  <c r="AB356" i="1"/>
  <c r="AA356" i="1"/>
  <c r="Z356" i="1"/>
  <c r="Y356" i="1"/>
  <c r="W356" i="1"/>
  <c r="X356" i="1" s="1"/>
  <c r="T356" i="1"/>
  <c r="V356" i="1" s="1"/>
  <c r="S356" i="1"/>
  <c r="R356" i="1"/>
  <c r="N356" i="1"/>
  <c r="AC355" i="1"/>
  <c r="AB355" i="1"/>
  <c r="W355" i="1" s="1"/>
  <c r="X355" i="1" s="1"/>
  <c r="AA355" i="1"/>
  <c r="Z355" i="1"/>
  <c r="S355" i="1" s="1"/>
  <c r="Y355" i="1"/>
  <c r="V355" i="1"/>
  <c r="T355" i="1"/>
  <c r="U355" i="1" s="1"/>
  <c r="R355" i="1"/>
  <c r="N355" i="1"/>
  <c r="AC354" i="1"/>
  <c r="AB354" i="1" s="1"/>
  <c r="W354" i="1" s="1"/>
  <c r="X354" i="1" s="1"/>
  <c r="AA354" i="1"/>
  <c r="T354" i="1" s="1"/>
  <c r="Z354" i="1"/>
  <c r="Y354" i="1"/>
  <c r="S354" i="1"/>
  <c r="R354" i="1"/>
  <c r="N354" i="1"/>
  <c r="AI353" i="1"/>
  <c r="AH353" i="1"/>
  <c r="Z353" i="1" s="1"/>
  <c r="S353" i="1" s="1"/>
  <c r="AG353" i="1"/>
  <c r="AC353" i="1"/>
  <c r="AB353" i="1" s="1"/>
  <c r="W353" i="1" s="1"/>
  <c r="X353" i="1" s="1"/>
  <c r="AA353" i="1"/>
  <c r="T353" i="1" s="1"/>
  <c r="Y353" i="1"/>
  <c r="R353" i="1"/>
  <c r="N353" i="1"/>
  <c r="AI352" i="1"/>
  <c r="AH352" i="1"/>
  <c r="Z352" i="1" s="1"/>
  <c r="S352" i="1" s="1"/>
  <c r="AG352" i="1"/>
  <c r="AC352" i="1"/>
  <c r="AB352" i="1" s="1"/>
  <c r="W352" i="1" s="1"/>
  <c r="X352" i="1" s="1"/>
  <c r="AA352" i="1"/>
  <c r="T352" i="1" s="1"/>
  <c r="Y352" i="1"/>
  <c r="R352" i="1"/>
  <c r="N352" i="1"/>
  <c r="AI351" i="1"/>
  <c r="AA351" i="1" s="1"/>
  <c r="T351" i="1" s="1"/>
  <c r="AH351" i="1"/>
  <c r="AC351" i="1"/>
  <c r="AB351" i="1" s="1"/>
  <c r="Z351" i="1"/>
  <c r="S351" i="1" s="1"/>
  <c r="Y351" i="1"/>
  <c r="R351" i="1"/>
  <c r="N351" i="1"/>
  <c r="AI350" i="1"/>
  <c r="AA350" i="1" s="1"/>
  <c r="T350" i="1" s="1"/>
  <c r="AH350" i="1"/>
  <c r="AG350" i="1"/>
  <c r="AC350" i="1"/>
  <c r="AB350" i="1" s="1"/>
  <c r="Z350" i="1"/>
  <c r="S350" i="1" s="1"/>
  <c r="Y350" i="1"/>
  <c r="R350" i="1"/>
  <c r="N350" i="1"/>
  <c r="BS349" i="1"/>
  <c r="BR349" i="1"/>
  <c r="BQ349" i="1"/>
  <c r="BM349" i="1"/>
  <c r="BL349" i="1"/>
  <c r="BK349" i="1"/>
  <c r="BG349" i="1"/>
  <c r="AA349" i="1" s="1"/>
  <c r="T349" i="1" s="1"/>
  <c r="BF349" i="1"/>
  <c r="BE349" i="1"/>
  <c r="BA349" i="1"/>
  <c r="AZ349" i="1"/>
  <c r="AY349" i="1"/>
  <c r="AU349" i="1"/>
  <c r="AT349" i="1"/>
  <c r="AS349" i="1"/>
  <c r="Y349" i="1" s="1"/>
  <c r="AO349" i="1"/>
  <c r="AN349" i="1"/>
  <c r="AM349" i="1"/>
  <c r="AI349" i="1"/>
  <c r="AH349" i="1"/>
  <c r="AG349" i="1"/>
  <c r="AC349" i="1"/>
  <c r="AB349" i="1"/>
  <c r="W349" i="1" s="1"/>
  <c r="X349" i="1" s="1"/>
  <c r="Z349" i="1"/>
  <c r="S349" i="1" s="1"/>
  <c r="R349" i="1"/>
  <c r="N349" i="1"/>
  <c r="AC348" i="1"/>
  <c r="AB348" i="1"/>
  <c r="AA348" i="1"/>
  <c r="Z348" i="1"/>
  <c r="Y348" i="1"/>
  <c r="W348" i="1"/>
  <c r="X348" i="1" s="1"/>
  <c r="T348" i="1"/>
  <c r="V348" i="1" s="1"/>
  <c r="S348" i="1"/>
  <c r="R348" i="1"/>
  <c r="N348" i="1"/>
  <c r="AC347" i="1"/>
  <c r="AB347" i="1"/>
  <c r="W347" i="1" s="1"/>
  <c r="X347" i="1" s="1"/>
  <c r="AA347" i="1"/>
  <c r="Z347" i="1"/>
  <c r="S347" i="1" s="1"/>
  <c r="Y347" i="1"/>
  <c r="V347" i="1"/>
  <c r="T347" i="1"/>
  <c r="U347" i="1" s="1"/>
  <c r="R347" i="1"/>
  <c r="N347" i="1"/>
  <c r="AC346" i="1"/>
  <c r="AB346" i="1" s="1"/>
  <c r="W346" i="1" s="1"/>
  <c r="X346" i="1" s="1"/>
  <c r="AA346" i="1"/>
  <c r="T346" i="1" s="1"/>
  <c r="Z346" i="1"/>
  <c r="Y346" i="1"/>
  <c r="S346" i="1"/>
  <c r="R346" i="1"/>
  <c r="N346" i="1"/>
  <c r="AC345" i="1"/>
  <c r="AB345" i="1"/>
  <c r="AA345" i="1"/>
  <c r="W345" i="1" s="1"/>
  <c r="X345" i="1" s="1"/>
  <c r="Z345" i="1"/>
  <c r="Y345" i="1"/>
  <c r="S345" i="1"/>
  <c r="R345" i="1"/>
  <c r="N345" i="1"/>
  <c r="AC344" i="1"/>
  <c r="AB344" i="1" s="1"/>
  <c r="AA344" i="1"/>
  <c r="Z344" i="1"/>
  <c r="Y344" i="1"/>
  <c r="R344" i="1"/>
  <c r="N344" i="1"/>
  <c r="AC343" i="1"/>
  <c r="AB343" i="1"/>
  <c r="W343" i="1" s="1"/>
  <c r="X343" i="1" s="1"/>
  <c r="AA343" i="1"/>
  <c r="Z343" i="1"/>
  <c r="S343" i="1" s="1"/>
  <c r="Y343" i="1"/>
  <c r="T343" i="1"/>
  <c r="R343" i="1"/>
  <c r="N343" i="1"/>
  <c r="AC342" i="1"/>
  <c r="AB342" i="1"/>
  <c r="AA342" i="1"/>
  <c r="Z342" i="1"/>
  <c r="Y342" i="1"/>
  <c r="W342" i="1"/>
  <c r="X342" i="1" s="1"/>
  <c r="T342" i="1"/>
  <c r="V342" i="1" s="1"/>
  <c r="S342" i="1"/>
  <c r="R342" i="1"/>
  <c r="N342" i="1"/>
  <c r="AC341" i="1"/>
  <c r="AB341" i="1"/>
  <c r="W341" i="1" s="1"/>
  <c r="X341" i="1" s="1"/>
  <c r="AA341" i="1"/>
  <c r="Z341" i="1"/>
  <c r="S341" i="1" s="1"/>
  <c r="Y341" i="1"/>
  <c r="V341" i="1"/>
  <c r="T341" i="1"/>
  <c r="U341" i="1" s="1"/>
  <c r="R341" i="1"/>
  <c r="N341" i="1"/>
  <c r="AC340" i="1"/>
  <c r="AB340" i="1" s="1"/>
  <c r="AA340" i="1"/>
  <c r="T340" i="1" s="1"/>
  <c r="Z340" i="1"/>
  <c r="Y340" i="1"/>
  <c r="S340" i="1"/>
  <c r="R340" i="1"/>
  <c r="N340" i="1"/>
  <c r="AC339" i="1"/>
  <c r="AB339" i="1" s="1"/>
  <c r="W339" i="1" s="1"/>
  <c r="X339" i="1" s="1"/>
  <c r="AA339" i="1"/>
  <c r="T339" i="1" s="1"/>
  <c r="Z339" i="1"/>
  <c r="Y339" i="1"/>
  <c r="S339" i="1"/>
  <c r="AC338" i="1"/>
  <c r="AB338" i="1" s="1"/>
  <c r="W338" i="1" s="1"/>
  <c r="X338" i="1" s="1"/>
  <c r="AA338" i="1"/>
  <c r="T338" i="1" s="1"/>
  <c r="Z338" i="1"/>
  <c r="Y338" i="1"/>
  <c r="S338" i="1"/>
  <c r="AC337" i="1"/>
  <c r="AB337" i="1"/>
  <c r="W337" i="1" s="1"/>
  <c r="X337" i="1" s="1"/>
  <c r="AA337" i="1"/>
  <c r="Z337" i="1"/>
  <c r="Y337" i="1"/>
  <c r="V337" i="1"/>
  <c r="T337" i="1"/>
  <c r="U337" i="1" s="1"/>
  <c r="S337" i="1"/>
  <c r="R337" i="1"/>
  <c r="N337" i="1"/>
  <c r="AC336" i="1"/>
  <c r="AB336" i="1" s="1"/>
  <c r="AA336" i="1"/>
  <c r="T336" i="1" s="1"/>
  <c r="Z336" i="1"/>
  <c r="Y336" i="1"/>
  <c r="S336" i="1"/>
  <c r="AC335" i="1"/>
  <c r="AB335" i="1"/>
  <c r="AA335" i="1"/>
  <c r="Z335" i="1"/>
  <c r="Y335" i="1"/>
  <c r="AC334" i="1"/>
  <c r="AB334" i="1" s="1"/>
  <c r="AA334" i="1"/>
  <c r="T334" i="1" s="1"/>
  <c r="Z334" i="1"/>
  <c r="Y334" i="1"/>
  <c r="S334" i="1"/>
  <c r="AC333" i="1"/>
  <c r="AB333" i="1"/>
  <c r="W333" i="1" s="1"/>
  <c r="X333" i="1" s="1"/>
  <c r="AA333" i="1"/>
  <c r="Z333" i="1"/>
  <c r="Y333" i="1"/>
  <c r="U333" i="1"/>
  <c r="T333" i="1"/>
  <c r="V333" i="1" s="1"/>
  <c r="S333" i="1"/>
  <c r="R333" i="1"/>
  <c r="N333" i="1"/>
  <c r="AI332" i="1"/>
  <c r="AH332" i="1"/>
  <c r="AG332" i="1"/>
  <c r="Y332" i="1" s="1"/>
  <c r="AC332" i="1"/>
  <c r="AB332" i="1" s="1"/>
  <c r="W332" i="1" s="1"/>
  <c r="X332" i="1" s="1"/>
  <c r="AA332" i="1"/>
  <c r="Z332" i="1"/>
  <c r="T332" i="1"/>
  <c r="V332" i="1" s="1"/>
  <c r="S332" i="1"/>
  <c r="R332" i="1"/>
  <c r="N332" i="1"/>
  <c r="AC331" i="1"/>
  <c r="AB331" i="1" s="1"/>
  <c r="AA331" i="1"/>
  <c r="T331" i="1" s="1"/>
  <c r="Z331" i="1"/>
  <c r="Y331" i="1"/>
  <c r="S331" i="1"/>
  <c r="R331" i="1"/>
  <c r="N331" i="1"/>
  <c r="AC330" i="1"/>
  <c r="AB330" i="1" s="1"/>
  <c r="V330" i="1" s="1"/>
  <c r="AA330" i="1"/>
  <c r="T330" i="1" s="1"/>
  <c r="U330" i="1" s="1"/>
  <c r="Z330" i="1"/>
  <c r="Y330" i="1"/>
  <c r="W330" i="1"/>
  <c r="X330" i="1" s="1"/>
  <c r="S330" i="1"/>
  <c r="R330" i="1"/>
  <c r="N330" i="1"/>
  <c r="AC329" i="1"/>
  <c r="AB329" i="1"/>
  <c r="W329" i="1" s="1"/>
  <c r="X329" i="1" s="1"/>
  <c r="AA329" i="1"/>
  <c r="Z329" i="1"/>
  <c r="Y329" i="1"/>
  <c r="U329" i="1"/>
  <c r="T329" i="1"/>
  <c r="S329" i="1"/>
  <c r="R329" i="1"/>
  <c r="N329" i="1"/>
  <c r="AC328" i="1"/>
  <c r="AB328" i="1" s="1"/>
  <c r="AA328" i="1"/>
  <c r="Z328" i="1"/>
  <c r="S328" i="1" s="1"/>
  <c r="Y328" i="1"/>
  <c r="U328" i="1"/>
  <c r="T328" i="1"/>
  <c r="R328" i="1"/>
  <c r="N328" i="1"/>
  <c r="AC327" i="1"/>
  <c r="AB327" i="1" s="1"/>
  <c r="W327" i="1" s="1"/>
  <c r="X327" i="1" s="1"/>
  <c r="AA327" i="1"/>
  <c r="Z327" i="1"/>
  <c r="S327" i="1" s="1"/>
  <c r="Y327" i="1"/>
  <c r="U327" i="1"/>
  <c r="T327" i="1"/>
  <c r="R327" i="1"/>
  <c r="N327" i="1"/>
  <c r="AC326" i="1"/>
  <c r="AB326" i="1"/>
  <c r="W326" i="1" s="1"/>
  <c r="X326" i="1" s="1"/>
  <c r="AA326" i="1"/>
  <c r="Z326" i="1"/>
  <c r="Y326" i="1"/>
  <c r="T326" i="1"/>
  <c r="S326" i="1"/>
  <c r="R326" i="1"/>
  <c r="N326" i="1"/>
  <c r="AC325" i="1"/>
  <c r="AB325" i="1"/>
  <c r="AA325" i="1"/>
  <c r="Z325" i="1"/>
  <c r="Y325" i="1"/>
  <c r="W325" i="1"/>
  <c r="X325" i="1" s="1"/>
  <c r="V325" i="1"/>
  <c r="U325" i="1"/>
  <c r="T325" i="1"/>
  <c r="S325" i="1"/>
  <c r="R325" i="1"/>
  <c r="N325" i="1"/>
  <c r="AC324" i="1"/>
  <c r="AB324" i="1"/>
  <c r="W324" i="1" s="1"/>
  <c r="X324" i="1" s="1"/>
  <c r="AA324" i="1"/>
  <c r="Z324" i="1"/>
  <c r="Y324" i="1"/>
  <c r="T324" i="1"/>
  <c r="V324" i="1" s="1"/>
  <c r="S324" i="1"/>
  <c r="R324" i="1"/>
  <c r="N324" i="1"/>
  <c r="AC323" i="1"/>
  <c r="AB323" i="1" s="1"/>
  <c r="AA323" i="1"/>
  <c r="T323" i="1" s="1"/>
  <c r="U323" i="1" s="1"/>
  <c r="Z323" i="1"/>
  <c r="Y323" i="1"/>
  <c r="X323" i="1"/>
  <c r="W323" i="1"/>
  <c r="V323" i="1"/>
  <c r="S323" i="1"/>
  <c r="R323" i="1"/>
  <c r="N323" i="1"/>
  <c r="AC322" i="1"/>
  <c r="AB322" i="1" s="1"/>
  <c r="W322" i="1" s="1"/>
  <c r="X322" i="1" s="1"/>
  <c r="AA322" i="1"/>
  <c r="T322" i="1" s="1"/>
  <c r="Z322" i="1"/>
  <c r="Y322" i="1"/>
  <c r="S322" i="1"/>
  <c r="R322" i="1"/>
  <c r="N322" i="1"/>
  <c r="AC321" i="1"/>
  <c r="AB321" i="1" s="1"/>
  <c r="W321" i="1" s="1"/>
  <c r="X321" i="1" s="1"/>
  <c r="AA321" i="1"/>
  <c r="Z321" i="1"/>
  <c r="S321" i="1" s="1"/>
  <c r="Y321" i="1"/>
  <c r="T321" i="1"/>
  <c r="R321" i="1"/>
  <c r="N321" i="1"/>
  <c r="AC320" i="1"/>
  <c r="AB320" i="1" s="1"/>
  <c r="V320" i="1" s="1"/>
  <c r="AA320" i="1"/>
  <c r="Z320" i="1"/>
  <c r="S320" i="1" s="1"/>
  <c r="Y320" i="1"/>
  <c r="U320" i="1"/>
  <c r="T320" i="1"/>
  <c r="R320" i="1"/>
  <c r="N320" i="1"/>
  <c r="AC319" i="1"/>
  <c r="AB319" i="1"/>
  <c r="W319" i="1" s="1"/>
  <c r="X319" i="1" s="1"/>
  <c r="AA319" i="1"/>
  <c r="Z319" i="1"/>
  <c r="Y319" i="1"/>
  <c r="U319" i="1"/>
  <c r="T319" i="1"/>
  <c r="V319" i="1" s="1"/>
  <c r="S319" i="1"/>
  <c r="R319" i="1"/>
  <c r="N319" i="1"/>
  <c r="AC318" i="1"/>
  <c r="AB318" i="1"/>
  <c r="W318" i="1" s="1"/>
  <c r="X318" i="1" s="1"/>
  <c r="AA318" i="1"/>
  <c r="T318" i="1" s="1"/>
  <c r="Z318" i="1"/>
  <c r="S318" i="1" s="1"/>
  <c r="Y318" i="1"/>
  <c r="R318" i="1"/>
  <c r="N318" i="1"/>
  <c r="AC317" i="1"/>
  <c r="AB317" i="1" s="1"/>
  <c r="W317" i="1" s="1"/>
  <c r="X317" i="1" s="1"/>
  <c r="AA317" i="1"/>
  <c r="Z317" i="1"/>
  <c r="Y317" i="1"/>
  <c r="U317" i="1"/>
  <c r="T317" i="1"/>
  <c r="V317" i="1" s="1"/>
  <c r="S317" i="1"/>
  <c r="R317" i="1"/>
  <c r="N317" i="1"/>
  <c r="AC316" i="1"/>
  <c r="AB316" i="1"/>
  <c r="AA316" i="1"/>
  <c r="T316" i="1" s="1"/>
  <c r="Z316" i="1"/>
  <c r="S316" i="1" s="1"/>
  <c r="Y316" i="1"/>
  <c r="R316" i="1"/>
  <c r="N316" i="1"/>
  <c r="AC315" i="1"/>
  <c r="AB315" i="1" s="1"/>
  <c r="W315" i="1" s="1"/>
  <c r="X315" i="1" s="1"/>
  <c r="AA315" i="1"/>
  <c r="T315" i="1" s="1"/>
  <c r="U315" i="1" s="1"/>
  <c r="Z315" i="1"/>
  <c r="S315" i="1" s="1"/>
  <c r="Y315" i="1"/>
  <c r="R315" i="1"/>
  <c r="N315" i="1"/>
  <c r="AC314" i="1"/>
  <c r="AB314" i="1" s="1"/>
  <c r="AA314" i="1"/>
  <c r="Z314" i="1"/>
  <c r="Y314" i="1"/>
  <c r="U314" i="1"/>
  <c r="T314" i="1"/>
  <c r="S314" i="1"/>
  <c r="R314" i="1"/>
  <c r="N314" i="1"/>
  <c r="AC313" i="1"/>
  <c r="AB313" i="1"/>
  <c r="W313" i="1" s="1"/>
  <c r="X313" i="1" s="1"/>
  <c r="AA313" i="1"/>
  <c r="T313" i="1" s="1"/>
  <c r="Z313" i="1"/>
  <c r="S313" i="1" s="1"/>
  <c r="Y313" i="1"/>
  <c r="AC312" i="1"/>
  <c r="AB312" i="1" s="1"/>
  <c r="W312" i="1" s="1"/>
  <c r="X312" i="1" s="1"/>
  <c r="AA312" i="1"/>
  <c r="T312" i="1" s="1"/>
  <c r="Z312" i="1"/>
  <c r="Y312" i="1"/>
  <c r="S312" i="1"/>
  <c r="R312" i="1"/>
  <c r="N312" i="1"/>
  <c r="AC311" i="1"/>
  <c r="AB311" i="1"/>
  <c r="AA311" i="1"/>
  <c r="T311" i="1" s="1"/>
  <c r="Z311" i="1"/>
  <c r="S311" i="1" s="1"/>
  <c r="Y311" i="1"/>
  <c r="R311" i="1"/>
  <c r="N311" i="1"/>
  <c r="AC310" i="1"/>
  <c r="AB310" i="1" s="1"/>
  <c r="W310" i="1" s="1"/>
  <c r="X310" i="1" s="1"/>
  <c r="AA310" i="1"/>
  <c r="Z310" i="1"/>
  <c r="S310" i="1" s="1"/>
  <c r="Y310" i="1"/>
  <c r="U310" i="1"/>
  <c r="T310" i="1"/>
  <c r="R310" i="1"/>
  <c r="N310" i="1"/>
  <c r="AC309" i="1"/>
  <c r="AB309" i="1" s="1"/>
  <c r="AA309" i="1"/>
  <c r="Z309" i="1"/>
  <c r="S309" i="1" s="1"/>
  <c r="Y309" i="1"/>
  <c r="U309" i="1"/>
  <c r="T309" i="1"/>
  <c r="R309" i="1"/>
  <c r="N309" i="1"/>
  <c r="AC308" i="1"/>
  <c r="AB308" i="1"/>
  <c r="W308" i="1" s="1"/>
  <c r="X308" i="1" s="1"/>
  <c r="AA308" i="1"/>
  <c r="T308" i="1" s="1"/>
  <c r="Z308" i="1"/>
  <c r="S308" i="1" s="1"/>
  <c r="Y308" i="1"/>
  <c r="AC307" i="1"/>
  <c r="AB307" i="1" s="1"/>
  <c r="W307" i="1" s="1"/>
  <c r="X307" i="1" s="1"/>
  <c r="AA307" i="1"/>
  <c r="Z307" i="1"/>
  <c r="Y307" i="1"/>
  <c r="T307" i="1"/>
  <c r="V307" i="1" s="1"/>
  <c r="S307" i="1"/>
  <c r="R307" i="1"/>
  <c r="N307" i="1"/>
  <c r="AC306" i="1"/>
  <c r="AB306" i="1"/>
  <c r="AA306" i="1"/>
  <c r="Z306" i="1"/>
  <c r="S306" i="1" s="1"/>
  <c r="Y306" i="1"/>
  <c r="W306" i="1"/>
  <c r="X306" i="1" s="1"/>
  <c r="T306" i="1"/>
  <c r="R306" i="1"/>
  <c r="N306" i="1"/>
  <c r="AC305" i="1"/>
  <c r="AB305" i="1"/>
  <c r="W305" i="1" s="1"/>
  <c r="X305" i="1" s="1"/>
  <c r="AA305" i="1"/>
  <c r="Z305" i="1"/>
  <c r="S305" i="1" s="1"/>
  <c r="Y305" i="1"/>
  <c r="T305" i="1"/>
  <c r="V305" i="1" s="1"/>
  <c r="R305" i="1"/>
  <c r="N305" i="1"/>
  <c r="AC304" i="1"/>
  <c r="AB304" i="1" s="1"/>
  <c r="AA304" i="1"/>
  <c r="Z304" i="1"/>
  <c r="Y304" i="1"/>
  <c r="T304" i="1"/>
  <c r="U304" i="1" s="1"/>
  <c r="S304" i="1"/>
  <c r="AC303" i="1"/>
  <c r="AB303" i="1"/>
  <c r="AA303" i="1"/>
  <c r="Z303" i="1"/>
  <c r="S303" i="1" s="1"/>
  <c r="Y303" i="1"/>
  <c r="W303" i="1"/>
  <c r="X303" i="1" s="1"/>
  <c r="V303" i="1"/>
  <c r="T303" i="1"/>
  <c r="U303" i="1" s="1"/>
  <c r="R303" i="1"/>
  <c r="N303" i="1"/>
  <c r="AC302" i="1"/>
  <c r="AB302" i="1" s="1"/>
  <c r="W302" i="1" s="1"/>
  <c r="X302" i="1" s="1"/>
  <c r="AA302" i="1"/>
  <c r="T302" i="1" s="1"/>
  <c r="Z302" i="1"/>
  <c r="Y302" i="1"/>
  <c r="S302" i="1"/>
  <c r="AC301" i="1"/>
  <c r="AB301" i="1"/>
  <c r="W301" i="1" s="1"/>
  <c r="X301" i="1" s="1"/>
  <c r="AA301" i="1"/>
  <c r="Z301" i="1"/>
  <c r="Y301" i="1"/>
  <c r="V301" i="1"/>
  <c r="T301" i="1"/>
  <c r="U301" i="1" s="1"/>
  <c r="S301" i="1"/>
  <c r="AC300" i="1"/>
  <c r="AB300" i="1" s="1"/>
  <c r="W300" i="1" s="1"/>
  <c r="X300" i="1" s="1"/>
  <c r="AA300" i="1"/>
  <c r="T300" i="1" s="1"/>
  <c r="Z300" i="1"/>
  <c r="Y300" i="1"/>
  <c r="S300" i="1"/>
  <c r="R300" i="1"/>
  <c r="N300" i="1"/>
  <c r="AC299" i="1"/>
  <c r="AB299" i="1"/>
  <c r="W299" i="1" s="1"/>
  <c r="X299" i="1" s="1"/>
  <c r="AA299" i="1"/>
  <c r="T299" i="1" s="1"/>
  <c r="Z299" i="1"/>
  <c r="Y299" i="1"/>
  <c r="S299" i="1"/>
  <c r="R299" i="1"/>
  <c r="N299" i="1"/>
  <c r="AC298" i="1"/>
  <c r="AB298" i="1" s="1"/>
  <c r="W298" i="1" s="1"/>
  <c r="X298" i="1" s="1"/>
  <c r="AA298" i="1"/>
  <c r="T298" i="1" s="1"/>
  <c r="Z298" i="1"/>
  <c r="Y298" i="1"/>
  <c r="S298" i="1"/>
  <c r="R298" i="1"/>
  <c r="N298" i="1"/>
  <c r="AC297" i="1"/>
  <c r="AB297" i="1" s="1"/>
  <c r="W297" i="1" s="1"/>
  <c r="X297" i="1" s="1"/>
  <c r="AA297" i="1"/>
  <c r="T297" i="1" s="1"/>
  <c r="Z297" i="1"/>
  <c r="S297" i="1" s="1"/>
  <c r="Y297" i="1"/>
  <c r="R297" i="1"/>
  <c r="N297" i="1"/>
  <c r="AC296" i="1"/>
  <c r="AB296" i="1" s="1"/>
  <c r="W296" i="1" s="1"/>
  <c r="X296" i="1" s="1"/>
  <c r="AA296" i="1"/>
  <c r="T296" i="1" s="1"/>
  <c r="Z296" i="1"/>
  <c r="S296" i="1" s="1"/>
  <c r="Y296" i="1"/>
  <c r="R296" i="1"/>
  <c r="N296" i="1"/>
  <c r="AC295" i="1"/>
  <c r="AB295" i="1"/>
  <c r="AA295" i="1"/>
  <c r="Z295" i="1"/>
  <c r="S295" i="1" s="1"/>
  <c r="Y295" i="1"/>
  <c r="T295" i="1"/>
  <c r="V295" i="1" s="1"/>
  <c r="R295" i="1"/>
  <c r="N295" i="1"/>
  <c r="AC294" i="1"/>
  <c r="AB294" i="1" s="1"/>
  <c r="W294" i="1" s="1"/>
  <c r="X294" i="1" s="1"/>
  <c r="AA294" i="1"/>
  <c r="Z294" i="1"/>
  <c r="S294" i="1" s="1"/>
  <c r="Y294" i="1"/>
  <c r="U294" i="1"/>
  <c r="T294" i="1"/>
  <c r="V294" i="1" s="1"/>
  <c r="R294" i="1"/>
  <c r="N294" i="1"/>
  <c r="AC293" i="1"/>
  <c r="AB293" i="1"/>
  <c r="W293" i="1" s="1"/>
  <c r="X293" i="1" s="1"/>
  <c r="AA293" i="1"/>
  <c r="Z293" i="1"/>
  <c r="S293" i="1" s="1"/>
  <c r="Y293" i="1"/>
  <c r="T293" i="1"/>
  <c r="V293" i="1" s="1"/>
  <c r="R293" i="1"/>
  <c r="N293" i="1"/>
  <c r="AC292" i="1"/>
  <c r="AB292" i="1" s="1"/>
  <c r="W292" i="1" s="1"/>
  <c r="X292" i="1" s="1"/>
  <c r="AA292" i="1"/>
  <c r="T292" i="1" s="1"/>
  <c r="Z292" i="1"/>
  <c r="Y292" i="1"/>
  <c r="S292" i="1"/>
  <c r="N292" i="1"/>
  <c r="AC291" i="1"/>
  <c r="AB291" i="1" s="1"/>
  <c r="W291" i="1" s="1"/>
  <c r="X291" i="1" s="1"/>
  <c r="AA291" i="1"/>
  <c r="T291" i="1" s="1"/>
  <c r="Z291" i="1"/>
  <c r="Y291" i="1"/>
  <c r="S291" i="1"/>
  <c r="AC290" i="1"/>
  <c r="AB290" i="1" s="1"/>
  <c r="AA290" i="1"/>
  <c r="Z290" i="1"/>
  <c r="S290" i="1" s="1"/>
  <c r="Y290" i="1"/>
  <c r="U290" i="1"/>
  <c r="T290" i="1"/>
  <c r="AC289" i="1"/>
  <c r="AB289" i="1" s="1"/>
  <c r="W289" i="1" s="1"/>
  <c r="X289" i="1" s="1"/>
  <c r="AA289" i="1"/>
  <c r="T289" i="1" s="1"/>
  <c r="Z289" i="1"/>
  <c r="Y289" i="1"/>
  <c r="S289" i="1"/>
  <c r="R289" i="1"/>
  <c r="N289" i="1"/>
  <c r="AC288" i="1"/>
  <c r="AB288" i="1" s="1"/>
  <c r="W288" i="1" s="1"/>
  <c r="X288" i="1" s="1"/>
  <c r="AA288" i="1"/>
  <c r="T288" i="1" s="1"/>
  <c r="Z288" i="1"/>
  <c r="S288" i="1" s="1"/>
  <c r="Y288" i="1"/>
  <c r="AC287" i="1"/>
  <c r="AB287" i="1" s="1"/>
  <c r="W287" i="1" s="1"/>
  <c r="X287" i="1" s="1"/>
  <c r="AA287" i="1"/>
  <c r="T287" i="1" s="1"/>
  <c r="Z287" i="1"/>
  <c r="Y287" i="1"/>
  <c r="S287" i="1"/>
  <c r="R287" i="1"/>
  <c r="N287" i="1"/>
  <c r="AC286" i="1"/>
  <c r="AB286" i="1" s="1"/>
  <c r="W286" i="1" s="1"/>
  <c r="X286" i="1" s="1"/>
  <c r="AA286" i="1"/>
  <c r="T286" i="1" s="1"/>
  <c r="Z286" i="1"/>
  <c r="S286" i="1" s="1"/>
  <c r="Y286" i="1"/>
  <c r="R286" i="1"/>
  <c r="N286" i="1"/>
  <c r="AC285" i="1"/>
  <c r="AB285" i="1" s="1"/>
  <c r="W285" i="1" s="1"/>
  <c r="X285" i="1" s="1"/>
  <c r="AA285" i="1"/>
  <c r="T285" i="1" s="1"/>
  <c r="Z285" i="1"/>
  <c r="S285" i="1" s="1"/>
  <c r="Y285" i="1"/>
  <c r="AC284" i="1"/>
  <c r="AB284" i="1" s="1"/>
  <c r="W284" i="1" s="1"/>
  <c r="X284" i="1" s="1"/>
  <c r="AA284" i="1"/>
  <c r="T284" i="1" s="1"/>
  <c r="Z284" i="1"/>
  <c r="S284" i="1" s="1"/>
  <c r="Y284" i="1"/>
  <c r="R284" i="1"/>
  <c r="N284" i="1"/>
  <c r="AC283" i="1"/>
  <c r="AB283" i="1" s="1"/>
  <c r="W283" i="1" s="1"/>
  <c r="X283" i="1" s="1"/>
  <c r="AA283" i="1"/>
  <c r="T283" i="1" s="1"/>
  <c r="Z283" i="1"/>
  <c r="S283" i="1" s="1"/>
  <c r="Y283" i="1"/>
  <c r="R283" i="1"/>
  <c r="N283" i="1"/>
  <c r="AC282" i="1"/>
  <c r="AB282" i="1"/>
  <c r="AA282" i="1"/>
  <c r="Z282" i="1"/>
  <c r="S282" i="1" s="1"/>
  <c r="Y282" i="1"/>
  <c r="T282" i="1"/>
  <c r="V282" i="1" s="1"/>
  <c r="AC281" i="1"/>
  <c r="AB281" i="1" s="1"/>
  <c r="W281" i="1" s="1"/>
  <c r="X281" i="1" s="1"/>
  <c r="AA281" i="1"/>
  <c r="T281" i="1" s="1"/>
  <c r="Z281" i="1"/>
  <c r="S281" i="1" s="1"/>
  <c r="Y281" i="1"/>
  <c r="R281" i="1"/>
  <c r="N281" i="1"/>
  <c r="AC280" i="1"/>
  <c r="AB280" i="1"/>
  <c r="AA280" i="1"/>
  <c r="Z280" i="1"/>
  <c r="S280" i="1" s="1"/>
  <c r="Y280" i="1"/>
  <c r="T280" i="1"/>
  <c r="V280" i="1" s="1"/>
  <c r="R280" i="1"/>
  <c r="N280" i="1"/>
  <c r="AC279" i="1"/>
  <c r="AB279" i="1"/>
  <c r="AA279" i="1"/>
  <c r="Z279" i="1"/>
  <c r="S279" i="1" s="1"/>
  <c r="Y279" i="1"/>
  <c r="W279" i="1"/>
  <c r="X279" i="1" s="1"/>
  <c r="T279" i="1"/>
  <c r="V279" i="1" s="1"/>
  <c r="R279" i="1"/>
  <c r="N279" i="1"/>
  <c r="AC278" i="1"/>
  <c r="AB278" i="1"/>
  <c r="W278" i="1" s="1"/>
  <c r="X278" i="1" s="1"/>
  <c r="AA278" i="1"/>
  <c r="Z278" i="1"/>
  <c r="S278" i="1" s="1"/>
  <c r="Y278" i="1"/>
  <c r="T278" i="1"/>
  <c r="V278" i="1" s="1"/>
  <c r="AC277" i="1"/>
  <c r="AB277" i="1" s="1"/>
  <c r="W277" i="1" s="1"/>
  <c r="X277" i="1" s="1"/>
  <c r="AA277" i="1"/>
  <c r="Z277" i="1"/>
  <c r="S277" i="1" s="1"/>
  <c r="Y277" i="1"/>
  <c r="T277" i="1"/>
  <c r="R277" i="1"/>
  <c r="N277" i="1"/>
  <c r="AC276" i="1"/>
  <c r="AB276" i="1"/>
  <c r="W276" i="1" s="1"/>
  <c r="X276" i="1" s="1"/>
  <c r="AA276" i="1"/>
  <c r="Z276" i="1"/>
  <c r="S276" i="1" s="1"/>
  <c r="Y276" i="1"/>
  <c r="T276" i="1"/>
  <c r="V276" i="1" s="1"/>
  <c r="R276" i="1"/>
  <c r="N276" i="1"/>
  <c r="AC275" i="1"/>
  <c r="AB275" i="1" s="1"/>
  <c r="W275" i="1" s="1"/>
  <c r="X275" i="1" s="1"/>
  <c r="AA275" i="1"/>
  <c r="T275" i="1" s="1"/>
  <c r="Z275" i="1"/>
  <c r="Y275" i="1"/>
  <c r="S275" i="1"/>
  <c r="R275" i="1"/>
  <c r="N275" i="1"/>
  <c r="AC274" i="1"/>
  <c r="AB274" i="1"/>
  <c r="W274" i="1" s="1"/>
  <c r="X274" i="1" s="1"/>
  <c r="AA274" i="1"/>
  <c r="T274" i="1" s="1"/>
  <c r="Z274" i="1"/>
  <c r="Y274" i="1"/>
  <c r="S274" i="1"/>
  <c r="R274" i="1"/>
  <c r="N274" i="1"/>
  <c r="AC273" i="1"/>
  <c r="AB273" i="1" s="1"/>
  <c r="W273" i="1" s="1"/>
  <c r="X273" i="1" s="1"/>
  <c r="AA273" i="1"/>
  <c r="T273" i="1" s="1"/>
  <c r="Z273" i="1"/>
  <c r="Y273" i="1"/>
  <c r="S273" i="1"/>
  <c r="AC272" i="1"/>
  <c r="AB272" i="1"/>
  <c r="W272" i="1" s="1"/>
  <c r="X272" i="1" s="1"/>
  <c r="AA272" i="1"/>
  <c r="T272" i="1" s="1"/>
  <c r="Z272" i="1"/>
  <c r="Y272" i="1"/>
  <c r="S272" i="1"/>
  <c r="AC271" i="1"/>
  <c r="AB271" i="1" s="1"/>
  <c r="W271" i="1" s="1"/>
  <c r="X271" i="1" s="1"/>
  <c r="AA271" i="1"/>
  <c r="T271" i="1" s="1"/>
  <c r="Z271" i="1"/>
  <c r="Y271" i="1"/>
  <c r="S271" i="1"/>
  <c r="R271" i="1"/>
  <c r="N271" i="1"/>
  <c r="AC270" i="1"/>
  <c r="AB270" i="1"/>
  <c r="W270" i="1" s="1"/>
  <c r="X270" i="1" s="1"/>
  <c r="AA270" i="1"/>
  <c r="T270" i="1" s="1"/>
  <c r="Z270" i="1"/>
  <c r="Y270" i="1"/>
  <c r="S270" i="1"/>
  <c r="R270" i="1"/>
  <c r="N270" i="1"/>
  <c r="AC269" i="1"/>
  <c r="AB269" i="1" s="1"/>
  <c r="W269" i="1" s="1"/>
  <c r="X269" i="1" s="1"/>
  <c r="AA269" i="1"/>
  <c r="T269" i="1" s="1"/>
  <c r="Z269" i="1"/>
  <c r="Y269" i="1"/>
  <c r="S269" i="1"/>
  <c r="R269" i="1"/>
  <c r="N269" i="1"/>
  <c r="AC268" i="1"/>
  <c r="AB268" i="1" s="1"/>
  <c r="AA268" i="1"/>
  <c r="Z268" i="1"/>
  <c r="S268" i="1" s="1"/>
  <c r="Y268" i="1"/>
  <c r="U268" i="1"/>
  <c r="T268" i="1"/>
  <c r="R268" i="1"/>
  <c r="N268" i="1"/>
  <c r="AC267" i="1"/>
  <c r="AB267" i="1" s="1"/>
  <c r="W267" i="1" s="1"/>
  <c r="X267" i="1" s="1"/>
  <c r="AA267" i="1"/>
  <c r="T267" i="1" s="1"/>
  <c r="Z267" i="1"/>
  <c r="S267" i="1" s="1"/>
  <c r="Y267" i="1"/>
  <c r="AC266" i="1"/>
  <c r="AB266" i="1" s="1"/>
  <c r="AA266" i="1"/>
  <c r="Z266" i="1"/>
  <c r="S266" i="1" s="1"/>
  <c r="Y266" i="1"/>
  <c r="U266" i="1"/>
  <c r="T266" i="1"/>
  <c r="R266" i="1"/>
  <c r="N266" i="1"/>
  <c r="AC265" i="1"/>
  <c r="AB265" i="1" s="1"/>
  <c r="W265" i="1" s="1"/>
  <c r="X265" i="1" s="1"/>
  <c r="AA265" i="1"/>
  <c r="T265" i="1" s="1"/>
  <c r="Z265" i="1"/>
  <c r="S265" i="1" s="1"/>
  <c r="Y265" i="1"/>
  <c r="R265" i="1"/>
  <c r="N265" i="1"/>
  <c r="AC264" i="1"/>
  <c r="AB264" i="1"/>
  <c r="AA264" i="1"/>
  <c r="Z264" i="1"/>
  <c r="S264" i="1" s="1"/>
  <c r="Y264" i="1"/>
  <c r="T264" i="1"/>
  <c r="V264" i="1" s="1"/>
  <c r="AC263" i="1"/>
  <c r="AB263" i="1" s="1"/>
  <c r="W263" i="1" s="1"/>
  <c r="X263" i="1" s="1"/>
  <c r="AA263" i="1"/>
  <c r="T263" i="1" s="1"/>
  <c r="Z263" i="1"/>
  <c r="S263" i="1" s="1"/>
  <c r="Y263" i="1"/>
  <c r="R263" i="1"/>
  <c r="N263" i="1"/>
  <c r="AC262" i="1"/>
  <c r="AB262" i="1"/>
  <c r="AA262" i="1"/>
  <c r="Z262" i="1"/>
  <c r="S262" i="1" s="1"/>
  <c r="Y262" i="1"/>
  <c r="T262" i="1"/>
  <c r="V262" i="1" s="1"/>
  <c r="R262" i="1"/>
  <c r="N262" i="1"/>
  <c r="AC261" i="1"/>
  <c r="AB261" i="1"/>
  <c r="AA261" i="1"/>
  <c r="Z261" i="1"/>
  <c r="Y261" i="1"/>
  <c r="W261" i="1"/>
  <c r="X261" i="1" s="1"/>
  <c r="T261" i="1"/>
  <c r="V261" i="1" s="1"/>
  <c r="S261" i="1"/>
  <c r="R261" i="1"/>
  <c r="N261" i="1"/>
  <c r="AC260" i="1"/>
  <c r="AB260" i="1"/>
  <c r="W260" i="1" s="1"/>
  <c r="X260" i="1" s="1"/>
  <c r="AA260" i="1"/>
  <c r="Z260" i="1"/>
  <c r="Y260" i="1"/>
  <c r="T260" i="1"/>
  <c r="V260" i="1" s="1"/>
  <c r="R260" i="1"/>
  <c r="N260" i="1"/>
  <c r="AC259" i="1"/>
  <c r="AB259" i="1" s="1"/>
  <c r="W259" i="1" s="1"/>
  <c r="X259" i="1" s="1"/>
  <c r="AA259" i="1"/>
  <c r="T259" i="1" s="1"/>
  <c r="Z259" i="1"/>
  <c r="S259" i="1" s="1"/>
  <c r="Y259" i="1"/>
  <c r="R259" i="1"/>
  <c r="N259" i="1"/>
  <c r="AC258" i="1"/>
  <c r="AB258" i="1" s="1"/>
  <c r="W258" i="1" s="1"/>
  <c r="X258" i="1" s="1"/>
  <c r="AA258" i="1"/>
  <c r="T258" i="1" s="1"/>
  <c r="Z258" i="1"/>
  <c r="S258" i="1" s="1"/>
  <c r="Y258" i="1"/>
  <c r="AC257" i="1"/>
  <c r="AB257" i="1" s="1"/>
  <c r="W257" i="1" s="1"/>
  <c r="X257" i="1" s="1"/>
  <c r="AA257" i="1"/>
  <c r="T257" i="1" s="1"/>
  <c r="Z257" i="1"/>
  <c r="S257" i="1" s="1"/>
  <c r="Y257" i="1"/>
  <c r="AC256" i="1"/>
  <c r="AB256" i="1" s="1"/>
  <c r="W256" i="1" s="1"/>
  <c r="X256" i="1" s="1"/>
  <c r="AA256" i="1"/>
  <c r="T256" i="1" s="1"/>
  <c r="Z256" i="1"/>
  <c r="Y256" i="1"/>
  <c r="S256" i="1"/>
  <c r="R256" i="1"/>
  <c r="N256" i="1"/>
  <c r="AC255" i="1"/>
  <c r="AB255" i="1" s="1"/>
  <c r="W255" i="1" s="1"/>
  <c r="X255" i="1" s="1"/>
  <c r="AA255" i="1"/>
  <c r="T255" i="1" s="1"/>
  <c r="Z255" i="1"/>
  <c r="S255" i="1" s="1"/>
  <c r="Y255" i="1"/>
  <c r="AC254" i="1"/>
  <c r="AB254" i="1" s="1"/>
  <c r="W254" i="1" s="1"/>
  <c r="X254" i="1" s="1"/>
  <c r="AA254" i="1"/>
  <c r="T254" i="1" s="1"/>
  <c r="Z254" i="1"/>
  <c r="Y254" i="1"/>
  <c r="S254" i="1"/>
  <c r="R254" i="1"/>
  <c r="N254" i="1"/>
  <c r="AC253" i="1"/>
  <c r="AB253" i="1" s="1"/>
  <c r="W253" i="1" s="1"/>
  <c r="X253" i="1" s="1"/>
  <c r="AA253" i="1"/>
  <c r="T253" i="1" s="1"/>
  <c r="Z253" i="1"/>
  <c r="S253" i="1" s="1"/>
  <c r="Y253" i="1"/>
  <c r="R253" i="1"/>
  <c r="N253" i="1"/>
  <c r="AC252" i="1"/>
  <c r="AB252" i="1" s="1"/>
  <c r="W252" i="1" s="1"/>
  <c r="X252" i="1" s="1"/>
  <c r="AA252" i="1"/>
  <c r="T252" i="1" s="1"/>
  <c r="Z252" i="1"/>
  <c r="S252" i="1" s="1"/>
  <c r="Y252" i="1"/>
  <c r="R252" i="1"/>
  <c r="N252" i="1"/>
  <c r="AC251" i="1"/>
  <c r="AB251" i="1"/>
  <c r="AA251" i="1"/>
  <c r="Z251" i="1"/>
  <c r="S251" i="1" s="1"/>
  <c r="Y251" i="1"/>
  <c r="W251" i="1"/>
  <c r="X251" i="1" s="1"/>
  <c r="T251" i="1"/>
  <c r="V251" i="1" s="1"/>
  <c r="R251" i="1"/>
  <c r="N251" i="1"/>
  <c r="AC250" i="1"/>
  <c r="AB250" i="1"/>
  <c r="W250" i="1" s="1"/>
  <c r="X250" i="1" s="1"/>
  <c r="AA250" i="1"/>
  <c r="Z250" i="1"/>
  <c r="S250" i="1" s="1"/>
  <c r="Y250" i="1"/>
  <c r="T250" i="1"/>
  <c r="V250" i="1" s="1"/>
  <c r="R250" i="1"/>
  <c r="N250" i="1"/>
  <c r="AC249" i="1"/>
  <c r="AB249" i="1"/>
  <c r="W249" i="1" s="1"/>
  <c r="X249" i="1" s="1"/>
  <c r="AA249" i="1"/>
  <c r="Z249" i="1"/>
  <c r="S249" i="1" s="1"/>
  <c r="Y249" i="1"/>
  <c r="T249" i="1"/>
  <c r="V249" i="1" s="1"/>
  <c r="R249" i="1"/>
  <c r="N249" i="1"/>
  <c r="AC248" i="1"/>
  <c r="AB248" i="1"/>
  <c r="AA248" i="1"/>
  <c r="T248" i="1" s="1"/>
  <c r="Z248" i="1"/>
  <c r="S248" i="1" s="1"/>
  <c r="Y248" i="1"/>
  <c r="W248" i="1"/>
  <c r="X248" i="1" s="1"/>
  <c r="R248" i="1"/>
  <c r="N248" i="1"/>
  <c r="AC247" i="1"/>
  <c r="AB247" i="1"/>
  <c r="W247" i="1" s="1"/>
  <c r="X247" i="1" s="1"/>
  <c r="AA247" i="1"/>
  <c r="T247" i="1" s="1"/>
  <c r="Z247" i="1"/>
  <c r="Y247" i="1"/>
  <c r="S247" i="1"/>
  <c r="R247" i="1"/>
  <c r="N247" i="1"/>
  <c r="AC246" i="1"/>
  <c r="AB246" i="1" s="1"/>
  <c r="W246" i="1" s="1"/>
  <c r="X246" i="1" s="1"/>
  <c r="AA246" i="1"/>
  <c r="T246" i="1" s="1"/>
  <c r="Z246" i="1"/>
  <c r="Y246" i="1"/>
  <c r="S246" i="1"/>
  <c r="AC245" i="1"/>
  <c r="AB245" i="1"/>
  <c r="W245" i="1" s="1"/>
  <c r="X245" i="1" s="1"/>
  <c r="AA245" i="1"/>
  <c r="T245" i="1" s="1"/>
  <c r="Z245" i="1"/>
  <c r="Y245" i="1"/>
  <c r="S245" i="1"/>
  <c r="R245" i="1"/>
  <c r="N245" i="1"/>
  <c r="AC244" i="1"/>
  <c r="AB244" i="1" s="1"/>
  <c r="W244" i="1" s="1"/>
  <c r="X244" i="1" s="1"/>
  <c r="AA244" i="1"/>
  <c r="T244" i="1" s="1"/>
  <c r="Z244" i="1"/>
  <c r="Y244" i="1"/>
  <c r="S244" i="1"/>
  <c r="R244" i="1"/>
  <c r="N244" i="1"/>
  <c r="AC243" i="1"/>
  <c r="AB243" i="1" s="1"/>
  <c r="W243" i="1" s="1"/>
  <c r="X243" i="1" s="1"/>
  <c r="AA243" i="1"/>
  <c r="T243" i="1" s="1"/>
  <c r="Z243" i="1"/>
  <c r="S243" i="1" s="1"/>
  <c r="Y243" i="1"/>
  <c r="R243" i="1"/>
  <c r="N243" i="1"/>
  <c r="AC242" i="1"/>
  <c r="AB242" i="1" s="1"/>
  <c r="W242" i="1" s="1"/>
  <c r="X242" i="1" s="1"/>
  <c r="AA242" i="1"/>
  <c r="T242" i="1" s="1"/>
  <c r="Z242" i="1"/>
  <c r="S242" i="1" s="1"/>
  <c r="Y242" i="1"/>
  <c r="R242" i="1"/>
  <c r="N242" i="1"/>
  <c r="AC241" i="1"/>
  <c r="AB241" i="1"/>
  <c r="AA241" i="1"/>
  <c r="T241" i="1" s="1"/>
  <c r="Z241" i="1"/>
  <c r="S241" i="1" s="1"/>
  <c r="Y241" i="1"/>
  <c r="W241" i="1"/>
  <c r="X241" i="1" s="1"/>
  <c r="R241" i="1"/>
  <c r="N241" i="1"/>
  <c r="AC240" i="1"/>
  <c r="AB240" i="1"/>
  <c r="W240" i="1" s="1"/>
  <c r="X240" i="1" s="1"/>
  <c r="AA240" i="1"/>
  <c r="Z240" i="1"/>
  <c r="S240" i="1" s="1"/>
  <c r="Y240" i="1"/>
  <c r="T240" i="1"/>
  <c r="V240" i="1" s="1"/>
  <c r="R240" i="1"/>
  <c r="N240" i="1"/>
  <c r="AC239" i="1"/>
  <c r="AB239" i="1"/>
  <c r="W239" i="1" s="1"/>
  <c r="X239" i="1" s="1"/>
  <c r="AA239" i="1"/>
  <c r="Z239" i="1"/>
  <c r="S239" i="1" s="1"/>
  <c r="Y239" i="1"/>
  <c r="T239" i="1"/>
  <c r="V239" i="1" s="1"/>
  <c r="R239" i="1"/>
  <c r="N239" i="1"/>
  <c r="AC238" i="1"/>
  <c r="AB238" i="1" s="1"/>
  <c r="W238" i="1" s="1"/>
  <c r="X238" i="1" s="1"/>
  <c r="AA238" i="1"/>
  <c r="T238" i="1" s="1"/>
  <c r="Z238" i="1"/>
  <c r="S238" i="1" s="1"/>
  <c r="Y238" i="1"/>
  <c r="R238" i="1"/>
  <c r="N238" i="1"/>
  <c r="AC237" i="1"/>
  <c r="AB237" i="1"/>
  <c r="AA237" i="1"/>
  <c r="Z237" i="1"/>
  <c r="Y237" i="1"/>
  <c r="AC236" i="1"/>
  <c r="AB236" i="1"/>
  <c r="W236" i="1" s="1"/>
  <c r="X236" i="1" s="1"/>
  <c r="AA236" i="1"/>
  <c r="T236" i="1" s="1"/>
  <c r="Z236" i="1"/>
  <c r="S236" i="1" s="1"/>
  <c r="Y236" i="1"/>
  <c r="AC235" i="1"/>
  <c r="AB235" i="1"/>
  <c r="AA235" i="1"/>
  <c r="Z235" i="1"/>
  <c r="Y235" i="1"/>
  <c r="AC234" i="1"/>
  <c r="AB234" i="1"/>
  <c r="AA234" i="1"/>
  <c r="Z234" i="1"/>
  <c r="Y234" i="1"/>
  <c r="AC233" i="1"/>
  <c r="AB233" i="1" s="1"/>
  <c r="AA233" i="1"/>
  <c r="Z233" i="1"/>
  <c r="Y233" i="1"/>
  <c r="AC232" i="1"/>
  <c r="AB232" i="1"/>
  <c r="W232" i="1" s="1"/>
  <c r="X232" i="1" s="1"/>
  <c r="AA232" i="1"/>
  <c r="T232" i="1" s="1"/>
  <c r="Z232" i="1"/>
  <c r="S232" i="1" s="1"/>
  <c r="Y232" i="1"/>
  <c r="R232" i="1"/>
  <c r="N232" i="1"/>
  <c r="AC231" i="1"/>
  <c r="AB231" i="1"/>
  <c r="AA231" i="1"/>
  <c r="T231" i="1" s="1"/>
  <c r="Z231" i="1"/>
  <c r="S231" i="1" s="1"/>
  <c r="Y231" i="1"/>
  <c r="W231" i="1"/>
  <c r="X231" i="1" s="1"/>
  <c r="R231" i="1"/>
  <c r="N231" i="1"/>
  <c r="AC230" i="1"/>
  <c r="AB230" i="1"/>
  <c r="W230" i="1" s="1"/>
  <c r="X230" i="1" s="1"/>
  <c r="AA230" i="1"/>
  <c r="Z230" i="1"/>
  <c r="S230" i="1" s="1"/>
  <c r="Y230" i="1"/>
  <c r="T230" i="1"/>
  <c r="U230" i="1" s="1"/>
  <c r="R230" i="1"/>
  <c r="N230" i="1"/>
  <c r="AC229" i="1"/>
  <c r="AB229" i="1"/>
  <c r="W229" i="1" s="1"/>
  <c r="X229" i="1" s="1"/>
  <c r="AA229" i="1"/>
  <c r="T229" i="1" s="1"/>
  <c r="Z229" i="1"/>
  <c r="S229" i="1" s="1"/>
  <c r="Y229" i="1"/>
  <c r="R229" i="1"/>
  <c r="N229" i="1"/>
  <c r="AC228" i="1"/>
  <c r="AB228" i="1" s="1"/>
  <c r="W228" i="1" s="1"/>
  <c r="X228" i="1" s="1"/>
  <c r="AA228" i="1"/>
  <c r="T228" i="1" s="1"/>
  <c r="Z228" i="1"/>
  <c r="S228" i="1" s="1"/>
  <c r="Y228" i="1"/>
  <c r="R228" i="1"/>
  <c r="N228" i="1"/>
  <c r="V229" i="1" l="1"/>
  <c r="U229" i="1"/>
  <c r="V231" i="1"/>
  <c r="U231" i="1"/>
  <c r="V245" i="1"/>
  <c r="U245" i="1"/>
  <c r="W266" i="1"/>
  <c r="X266" i="1" s="1"/>
  <c r="V266" i="1"/>
  <c r="V291" i="1"/>
  <c r="U291" i="1"/>
  <c r="V299" i="1"/>
  <c r="U299" i="1"/>
  <c r="U300" i="1"/>
  <c r="V300" i="1"/>
  <c r="W314" i="1"/>
  <c r="X314" i="1" s="1"/>
  <c r="V314" i="1"/>
  <c r="U228" i="1"/>
  <c r="V228" i="1"/>
  <c r="V244" i="1"/>
  <c r="U244" i="1"/>
  <c r="V257" i="1"/>
  <c r="U257" i="1"/>
  <c r="V270" i="1"/>
  <c r="U270" i="1"/>
  <c r="U271" i="1"/>
  <c r="V271" i="1"/>
  <c r="V284" i="1"/>
  <c r="U284" i="1"/>
  <c r="V298" i="1"/>
  <c r="U298" i="1"/>
  <c r="V311" i="1"/>
  <c r="U311" i="1"/>
  <c r="V312" i="1"/>
  <c r="U312" i="1"/>
  <c r="V269" i="1"/>
  <c r="U269" i="1"/>
  <c r="V287" i="1"/>
  <c r="U287" i="1"/>
  <c r="V297" i="1"/>
  <c r="U297" i="1"/>
  <c r="V308" i="1"/>
  <c r="U308" i="1"/>
  <c r="V283" i="1"/>
  <c r="U283" i="1"/>
  <c r="V286" i="1"/>
  <c r="U286" i="1"/>
  <c r="V316" i="1"/>
  <c r="U316" i="1"/>
  <c r="V318" i="1"/>
  <c r="U318" i="1"/>
  <c r="V349" i="1"/>
  <c r="U349" i="1"/>
  <c r="V259" i="1"/>
  <c r="U259" i="1"/>
  <c r="V274" i="1"/>
  <c r="U274" i="1"/>
  <c r="V296" i="1"/>
  <c r="U296" i="1"/>
  <c r="W309" i="1"/>
  <c r="X309" i="1" s="1"/>
  <c r="V309" i="1"/>
  <c r="V322" i="1"/>
  <c r="U322" i="1"/>
  <c r="V236" i="1"/>
  <c r="U236" i="1"/>
  <c r="V253" i="1"/>
  <c r="U253" i="1"/>
  <c r="V263" i="1"/>
  <c r="U263" i="1"/>
  <c r="U275" i="1"/>
  <c r="V275" i="1"/>
  <c r="W268" i="1"/>
  <c r="X268" i="1" s="1"/>
  <c r="V268" i="1"/>
  <c r="V273" i="1"/>
  <c r="U273" i="1"/>
  <c r="V242" i="1"/>
  <c r="U242" i="1"/>
  <c r="W290" i="1"/>
  <c r="X290" i="1" s="1"/>
  <c r="V290" i="1"/>
  <c r="V241" i="1"/>
  <c r="U241" i="1"/>
  <c r="V247" i="1"/>
  <c r="U247" i="1"/>
  <c r="V256" i="1"/>
  <c r="U256" i="1"/>
  <c r="V313" i="1"/>
  <c r="U313" i="1"/>
  <c r="U238" i="1"/>
  <c r="V238" i="1"/>
  <c r="V255" i="1"/>
  <c r="U255" i="1"/>
  <c r="V272" i="1"/>
  <c r="U272" i="1"/>
  <c r="V288" i="1"/>
  <c r="U288" i="1"/>
  <c r="U292" i="1"/>
  <c r="V292" i="1"/>
  <c r="W304" i="1"/>
  <c r="X304" i="1" s="1"/>
  <c r="V304" i="1"/>
  <c r="V243" i="1"/>
  <c r="U243" i="1"/>
  <c r="V254" i="1"/>
  <c r="U254" i="1"/>
  <c r="V267" i="1"/>
  <c r="U267" i="1"/>
  <c r="U248" i="1"/>
  <c r="V248" i="1"/>
  <c r="U252" i="1"/>
  <c r="V252" i="1"/>
  <c r="V258" i="1"/>
  <c r="U258" i="1"/>
  <c r="V285" i="1"/>
  <c r="U285" i="1"/>
  <c r="V289" i="1"/>
  <c r="U289" i="1"/>
  <c r="V302" i="1"/>
  <c r="U302" i="1"/>
  <c r="V246" i="1"/>
  <c r="U246" i="1"/>
  <c r="V232" i="1"/>
  <c r="U232" i="1"/>
  <c r="V265" i="1"/>
  <c r="U265" i="1"/>
  <c r="V277" i="1"/>
  <c r="V281" i="1"/>
  <c r="U281" i="1"/>
  <c r="W262" i="1"/>
  <c r="X262" i="1" s="1"/>
  <c r="W264" i="1"/>
  <c r="X264" i="1" s="1"/>
  <c r="W280" i="1"/>
  <c r="X280" i="1" s="1"/>
  <c r="W282" i="1"/>
  <c r="X282" i="1" s="1"/>
  <c r="W295" i="1"/>
  <c r="X295" i="1" s="1"/>
  <c r="V306" i="1"/>
  <c r="U306" i="1"/>
  <c r="W320" i="1"/>
  <c r="X320" i="1" s="1"/>
  <c r="V329" i="1"/>
  <c r="V343" i="1"/>
  <c r="U343" i="1"/>
  <c r="V351" i="1"/>
  <c r="U351" i="1"/>
  <c r="V423" i="1"/>
  <c r="U423" i="1"/>
  <c r="U424" i="1"/>
  <c r="V424" i="1"/>
  <c r="U250" i="1"/>
  <c r="U261" i="1"/>
  <c r="U277" i="1"/>
  <c r="U279" i="1"/>
  <c r="V321" i="1"/>
  <c r="U340" i="1"/>
  <c r="V340" i="1"/>
  <c r="V350" i="1"/>
  <c r="U350" i="1"/>
  <c r="U364" i="1"/>
  <c r="V364" i="1"/>
  <c r="U240" i="1"/>
  <c r="U321" i="1"/>
  <c r="V339" i="1"/>
  <c r="U339" i="1"/>
  <c r="W340" i="1"/>
  <c r="X340" i="1" s="1"/>
  <c r="U346" i="1"/>
  <c r="V346" i="1"/>
  <c r="V372" i="1"/>
  <c r="U372" i="1"/>
  <c r="V405" i="1"/>
  <c r="U405" i="1"/>
  <c r="V230" i="1"/>
  <c r="V326" i="1"/>
  <c r="U326" i="1"/>
  <c r="U334" i="1"/>
  <c r="V334" i="1"/>
  <c r="V390" i="1"/>
  <c r="U390" i="1"/>
  <c r="V392" i="1"/>
  <c r="U392" i="1"/>
  <c r="U249" i="1"/>
  <c r="U260" i="1"/>
  <c r="U276" i="1"/>
  <c r="U278" i="1"/>
  <c r="U293" i="1"/>
  <c r="U305" i="1"/>
  <c r="U307" i="1"/>
  <c r="U324" i="1"/>
  <c r="W328" i="1"/>
  <c r="X328" i="1" s="1"/>
  <c r="V328" i="1"/>
  <c r="U332" i="1"/>
  <c r="W334" i="1"/>
  <c r="X334" i="1" s="1"/>
  <c r="U338" i="1"/>
  <c r="V338" i="1"/>
  <c r="U352" i="1"/>
  <c r="V352" i="1"/>
  <c r="U353" i="1"/>
  <c r="V353" i="1"/>
  <c r="V391" i="1"/>
  <c r="U391" i="1"/>
  <c r="V444" i="1"/>
  <c r="U444" i="1"/>
  <c r="U239" i="1"/>
  <c r="V310" i="1"/>
  <c r="W311" i="1"/>
  <c r="X311" i="1" s="1"/>
  <c r="V315" i="1"/>
  <c r="W316" i="1"/>
  <c r="X316" i="1" s="1"/>
  <c r="U336" i="1"/>
  <c r="V336" i="1"/>
  <c r="U388" i="1"/>
  <c r="V388" i="1"/>
  <c r="V389" i="1"/>
  <c r="U389" i="1"/>
  <c r="V421" i="1"/>
  <c r="U421" i="1"/>
  <c r="V433" i="1"/>
  <c r="U433" i="1"/>
  <c r="U445" i="1"/>
  <c r="V445" i="1"/>
  <c r="U251" i="1"/>
  <c r="U262" i="1"/>
  <c r="U264" i="1"/>
  <c r="U280" i="1"/>
  <c r="U282" i="1"/>
  <c r="U295" i="1"/>
  <c r="V327" i="1"/>
  <c r="U331" i="1"/>
  <c r="V331" i="1"/>
  <c r="W336" i="1"/>
  <c r="X336" i="1" s="1"/>
  <c r="W350" i="1"/>
  <c r="X350" i="1" s="1"/>
  <c r="W351" i="1"/>
  <c r="X351" i="1" s="1"/>
  <c r="U354" i="1"/>
  <c r="V354" i="1"/>
  <c r="V371" i="1"/>
  <c r="U371" i="1"/>
  <c r="W381" i="1"/>
  <c r="X381" i="1" s="1"/>
  <c r="V438" i="1"/>
  <c r="U438" i="1"/>
  <c r="V439" i="1"/>
  <c r="U439" i="1"/>
  <c r="V440" i="1"/>
  <c r="U440" i="1"/>
  <c r="W331" i="1"/>
  <c r="X331" i="1" s="1"/>
  <c r="V402" i="1"/>
  <c r="W437" i="1"/>
  <c r="X437" i="1" s="1"/>
  <c r="V458" i="1"/>
  <c r="U458" i="1"/>
  <c r="U465" i="1"/>
  <c r="V465" i="1"/>
  <c r="V498" i="1"/>
  <c r="U498" i="1"/>
  <c r="V510" i="1"/>
  <c r="U510" i="1"/>
  <c r="V542" i="1"/>
  <c r="U542" i="1"/>
  <c r="V562" i="1"/>
  <c r="U562" i="1"/>
  <c r="U593" i="1"/>
  <c r="V593" i="1"/>
  <c r="V599" i="1"/>
  <c r="U599" i="1"/>
  <c r="V604" i="1"/>
  <c r="U604" i="1"/>
  <c r="U342" i="1"/>
  <c r="T345" i="1"/>
  <c r="U348" i="1"/>
  <c r="U356" i="1"/>
  <c r="U383" i="1"/>
  <c r="U395" i="1"/>
  <c r="U398" i="1"/>
  <c r="U436" i="1"/>
  <c r="W454" i="1"/>
  <c r="X454" i="1" s="1"/>
  <c r="T454" i="1"/>
  <c r="V462" i="1"/>
  <c r="U462" i="1"/>
  <c r="U517" i="1"/>
  <c r="V517" i="1"/>
  <c r="V538" i="1"/>
  <c r="U538" i="1"/>
  <c r="W566" i="1"/>
  <c r="X566" i="1" s="1"/>
  <c r="V566" i="1"/>
  <c r="V595" i="1"/>
  <c r="U595" i="1"/>
  <c r="V603" i="1"/>
  <c r="U603" i="1"/>
  <c r="W448" i="1"/>
  <c r="X448" i="1" s="1"/>
  <c r="V489" i="1"/>
  <c r="U489" i="1"/>
  <c r="U494" i="1"/>
  <c r="V494" i="1"/>
  <c r="V497" i="1"/>
  <c r="U497" i="1"/>
  <c r="U509" i="1"/>
  <c r="V509" i="1"/>
  <c r="U519" i="1"/>
  <c r="V519" i="1"/>
  <c r="V536" i="1"/>
  <c r="U536" i="1"/>
  <c r="V561" i="1"/>
  <c r="U561" i="1"/>
  <c r="U564" i="1"/>
  <c r="V564" i="1"/>
  <c r="V485" i="1"/>
  <c r="U485" i="1"/>
  <c r="U495" i="1"/>
  <c r="V495" i="1"/>
  <c r="V500" i="1"/>
  <c r="U500" i="1"/>
  <c r="V501" i="1"/>
  <c r="U501" i="1"/>
  <c r="V512" i="1"/>
  <c r="U512" i="1"/>
  <c r="U534" i="1"/>
  <c r="V534" i="1"/>
  <c r="V549" i="1"/>
  <c r="U549" i="1"/>
  <c r="V594" i="1"/>
  <c r="U594" i="1"/>
  <c r="U425" i="1"/>
  <c r="W447" i="1"/>
  <c r="X447" i="1" s="1"/>
  <c r="W451" i="1"/>
  <c r="X451" i="1" s="1"/>
  <c r="W456" i="1"/>
  <c r="X456" i="1" s="1"/>
  <c r="V456" i="1"/>
  <c r="V545" i="1"/>
  <c r="U545" i="1"/>
  <c r="V587" i="1"/>
  <c r="U587" i="1"/>
  <c r="V605" i="1"/>
  <c r="V508" i="1"/>
  <c r="U508" i="1"/>
  <c r="U511" i="1"/>
  <c r="V511" i="1"/>
  <c r="U548" i="1"/>
  <c r="V548" i="1"/>
  <c r="W560" i="1"/>
  <c r="X560" i="1" s="1"/>
  <c r="V560" i="1"/>
  <c r="W588" i="1"/>
  <c r="X588" i="1" s="1"/>
  <c r="V588" i="1"/>
  <c r="U359" i="1"/>
  <c r="U380" i="1"/>
  <c r="U386" i="1"/>
  <c r="U394" i="1"/>
  <c r="U399" i="1"/>
  <c r="U401" i="1"/>
  <c r="U419" i="1"/>
  <c r="U437" i="1"/>
  <c r="V447" i="1"/>
  <c r="W449" i="1"/>
  <c r="X449" i="1" s="1"/>
  <c r="W450" i="1"/>
  <c r="X450" i="1" s="1"/>
  <c r="V459" i="1"/>
  <c r="U459" i="1"/>
  <c r="V463" i="1"/>
  <c r="U463" i="1"/>
  <c r="U492" i="1"/>
  <c r="V492" i="1"/>
  <c r="V544" i="1"/>
  <c r="U544" i="1"/>
  <c r="V551" i="1"/>
  <c r="U551" i="1"/>
  <c r="W593" i="1"/>
  <c r="X593" i="1" s="1"/>
  <c r="U447" i="1"/>
  <c r="V453" i="1"/>
  <c r="U453" i="1"/>
  <c r="W459" i="1"/>
  <c r="X459" i="1" s="1"/>
  <c r="V468" i="1"/>
  <c r="U468" i="1"/>
  <c r="V469" i="1"/>
  <c r="U469" i="1"/>
  <c r="V491" i="1"/>
  <c r="U491" i="1"/>
  <c r="V499" i="1"/>
  <c r="U499" i="1"/>
  <c r="V513" i="1"/>
  <c r="U513" i="1"/>
  <c r="V515" i="1"/>
  <c r="U515" i="1"/>
  <c r="V531" i="1"/>
  <c r="U531" i="1"/>
  <c r="V558" i="1"/>
  <c r="U558" i="1"/>
  <c r="W468" i="1"/>
  <c r="X468" i="1" s="1"/>
  <c r="S491" i="1"/>
  <c r="S493" i="1"/>
  <c r="W500" i="1"/>
  <c r="X500" i="1" s="1"/>
  <c r="U502" i="1"/>
  <c r="S506" i="1"/>
  <c r="V597" i="1"/>
  <c r="U590" i="1"/>
  <c r="U592" i="1"/>
  <c r="U600" i="1"/>
  <c r="U464" i="1"/>
  <c r="U484" i="1"/>
  <c r="U486" i="1"/>
  <c r="U488" i="1"/>
  <c r="T490" i="1"/>
  <c r="U496" i="1"/>
  <c r="T503" i="1"/>
  <c r="T505" i="1"/>
  <c r="U535" i="1"/>
  <c r="T546" i="1"/>
  <c r="U563" i="1"/>
  <c r="U572" i="1"/>
  <c r="U602" i="1"/>
  <c r="U537" i="1"/>
  <c r="V505" i="1" l="1"/>
  <c r="U505" i="1"/>
  <c r="V490" i="1"/>
  <c r="U490" i="1"/>
  <c r="V454" i="1"/>
  <c r="U454" i="1"/>
  <c r="V345" i="1"/>
  <c r="U345" i="1"/>
  <c r="V503" i="1"/>
  <c r="U503" i="1"/>
  <c r="V546" i="1"/>
  <c r="U546" i="1"/>
  <c r="AC739" i="1" l="1"/>
  <c r="AC737" i="1"/>
  <c r="AC17" i="1" l="1"/>
  <c r="AB17" i="1" s="1"/>
  <c r="AC967" i="1"/>
  <c r="AC888" i="1"/>
  <c r="AC733" i="1"/>
  <c r="AC732" i="1"/>
  <c r="AC616" i="1"/>
  <c r="AC890" i="1"/>
  <c r="AC803" i="1"/>
  <c r="AC762" i="1"/>
  <c r="AC746" i="1"/>
  <c r="AC689" i="1"/>
  <c r="AC618" i="1"/>
  <c r="AC677" i="1"/>
  <c r="AC682" i="1"/>
  <c r="AC711" i="1"/>
  <c r="AC982" i="1" l="1"/>
  <c r="AC958" i="1"/>
  <c r="AB958" i="1" s="1"/>
  <c r="AC956" i="1"/>
  <c r="AB956" i="1" s="1"/>
  <c r="AC947" i="1"/>
  <c r="AB947" i="1" s="1"/>
  <c r="AC945" i="1"/>
  <c r="AB945" i="1" s="1"/>
  <c r="AC944" i="1"/>
  <c r="AB944" i="1" s="1"/>
  <c r="AC940" i="1"/>
  <c r="AB940" i="1" s="1"/>
  <c r="AC939" i="1"/>
  <c r="AB939" i="1" s="1"/>
  <c r="AC937" i="1"/>
  <c r="AC936" i="1"/>
  <c r="AB936" i="1" s="1"/>
  <c r="AC935" i="1"/>
  <c r="AB935" i="1" s="1"/>
  <c r="AC932" i="1"/>
  <c r="AB932" i="1" s="1"/>
  <c r="AC930" i="1"/>
  <c r="AC887" i="1"/>
  <c r="AB887" i="1" s="1"/>
  <c r="AC876" i="1"/>
  <c r="AB876" i="1" s="1"/>
  <c r="AC875" i="1"/>
  <c r="AB875" i="1" s="1"/>
  <c r="AC872" i="1"/>
  <c r="AC870" i="1"/>
  <c r="AB870" i="1" s="1"/>
  <c r="AC867" i="1"/>
  <c r="AB867" i="1" s="1"/>
  <c r="AC862" i="1"/>
  <c r="AB862" i="1" s="1"/>
  <c r="AC859" i="1"/>
  <c r="AB859" i="1" s="1"/>
  <c r="AC855" i="1"/>
  <c r="AB855" i="1" s="1"/>
  <c r="AC849" i="1"/>
  <c r="AB849" i="1" s="1"/>
  <c r="W849" i="1" s="1"/>
  <c r="X849" i="1" s="1"/>
  <c r="AC825" i="1"/>
  <c r="AB825" i="1" s="1"/>
  <c r="AC821" i="1"/>
  <c r="AC817" i="1"/>
  <c r="AB817" i="1" s="1"/>
  <c r="AC809" i="1"/>
  <c r="AC806" i="1"/>
  <c r="AB806" i="1" s="1"/>
  <c r="AC805" i="1"/>
  <c r="AB805" i="1" s="1"/>
  <c r="AC796" i="1"/>
  <c r="AB796" i="1" s="1"/>
  <c r="AC793" i="1"/>
  <c r="AB793" i="1" s="1"/>
  <c r="AC787" i="1"/>
  <c r="AB787" i="1" s="1"/>
  <c r="AC784" i="1"/>
  <c r="AB784" i="1" s="1"/>
  <c r="AC783" i="1"/>
  <c r="AB783" i="1" s="1"/>
  <c r="AC778" i="1"/>
  <c r="AB778" i="1" s="1"/>
  <c r="AC777" i="1"/>
  <c r="AB777" i="1" s="1"/>
  <c r="AC776" i="1"/>
  <c r="AB776" i="1" s="1"/>
  <c r="AC774" i="1"/>
  <c r="AB774" i="1" s="1"/>
  <c r="AC766" i="1"/>
  <c r="AB766" i="1" s="1"/>
  <c r="AC757" i="1"/>
  <c r="AB757" i="1" s="1"/>
  <c r="AC756" i="1"/>
  <c r="AB756" i="1" s="1"/>
  <c r="AC785" i="1"/>
  <c r="AB785" i="1" s="1"/>
  <c r="AC753" i="1"/>
  <c r="AC745" i="1"/>
  <c r="AB745" i="1" s="1"/>
  <c r="AB739" i="1"/>
  <c r="AC738" i="1"/>
  <c r="AC736" i="1"/>
  <c r="AB736" i="1" s="1"/>
  <c r="AC734" i="1"/>
  <c r="AB734" i="1" s="1"/>
  <c r="AB733" i="1"/>
  <c r="AB732" i="1"/>
  <c r="AC731" i="1"/>
  <c r="AB731" i="1" s="1"/>
  <c r="AC730" i="1"/>
  <c r="AB730" i="1" s="1"/>
  <c r="AC727" i="1"/>
  <c r="AB727" i="1" s="1"/>
  <c r="AC723" i="1"/>
  <c r="AB723" i="1" s="1"/>
  <c r="AC721" i="1"/>
  <c r="AB721" i="1" s="1"/>
  <c r="AC720" i="1"/>
  <c r="AB720" i="1" s="1"/>
  <c r="AC709" i="1"/>
  <c r="AB709" i="1" s="1"/>
  <c r="AC706" i="1"/>
  <c r="AB706" i="1" s="1"/>
  <c r="AC703" i="1"/>
  <c r="AB703" i="1" s="1"/>
  <c r="AC699" i="1"/>
  <c r="AB699" i="1" s="1"/>
  <c r="AB689" i="1"/>
  <c r="AC688" i="1"/>
  <c r="AC684" i="1"/>
  <c r="AB684" i="1" s="1"/>
  <c r="AC683" i="1"/>
  <c r="AB683" i="1" s="1"/>
  <c r="AB682" i="1"/>
  <c r="AC661" i="1"/>
  <c r="AB661" i="1" s="1"/>
  <c r="AC649" i="1"/>
  <c r="AC645" i="1"/>
  <c r="AB645" i="1" s="1"/>
  <c r="AC222" i="1"/>
  <c r="AB222" i="1" s="1"/>
  <c r="AC220" i="1"/>
  <c r="AC219" i="1"/>
  <c r="AB219" i="1" s="1"/>
  <c r="AC215" i="1"/>
  <c r="AB215" i="1" s="1"/>
  <c r="AC213" i="1"/>
  <c r="AB213" i="1" s="1"/>
  <c r="AC207" i="1"/>
  <c r="AC205" i="1"/>
  <c r="AB205" i="1" s="1"/>
  <c r="AC204" i="1"/>
  <c r="AB204" i="1" s="1"/>
  <c r="AC203" i="1"/>
  <c r="AB203" i="1" s="1"/>
  <c r="AC201" i="1"/>
  <c r="AB201" i="1" s="1"/>
  <c r="AC200" i="1"/>
  <c r="AB200" i="1" s="1"/>
  <c r="AC199" i="1"/>
  <c r="AB199" i="1" s="1"/>
  <c r="AC198" i="1"/>
  <c r="AB198" i="1" s="1"/>
  <c r="AC195" i="1"/>
  <c r="AB195" i="1" s="1"/>
  <c r="AC194" i="1"/>
  <c r="AB194" i="1" s="1"/>
  <c r="AC193" i="1"/>
  <c r="AB193" i="1" s="1"/>
  <c r="AC192" i="1"/>
  <c r="AB192" i="1" s="1"/>
  <c r="AC189" i="1"/>
  <c r="AB189" i="1" s="1"/>
  <c r="AC188" i="1"/>
  <c r="AB188" i="1" s="1"/>
  <c r="AC186" i="1"/>
  <c r="AB186" i="1" s="1"/>
  <c r="AC185" i="1"/>
  <c r="AB185" i="1" s="1"/>
  <c r="AC184" i="1"/>
  <c r="AB184" i="1" s="1"/>
  <c r="AC183" i="1"/>
  <c r="AB183" i="1" s="1"/>
  <c r="AC182" i="1"/>
  <c r="AB182" i="1" s="1"/>
  <c r="AC181" i="1"/>
  <c r="AB181" i="1" s="1"/>
  <c r="AC180" i="1"/>
  <c r="AC179" i="1"/>
  <c r="AB179" i="1" s="1"/>
  <c r="AC178" i="1"/>
  <c r="AB178" i="1" s="1"/>
  <c r="AC177" i="1"/>
  <c r="AC176" i="1"/>
  <c r="AB176" i="1" s="1"/>
  <c r="AC175" i="1"/>
  <c r="AC173" i="1"/>
  <c r="AB173" i="1" s="1"/>
  <c r="AC172" i="1"/>
  <c r="AB172" i="1" s="1"/>
  <c r="AC171" i="1"/>
  <c r="AC170" i="1"/>
  <c r="AB170" i="1" s="1"/>
  <c r="AC167" i="1"/>
  <c r="AB167" i="1" s="1"/>
  <c r="AC159" i="1"/>
  <c r="AC158" i="1"/>
  <c r="AC157" i="1"/>
  <c r="AB157" i="1" s="1"/>
  <c r="AC155" i="1"/>
  <c r="AB155" i="1" s="1"/>
  <c r="AC149" i="1"/>
  <c r="AB149" i="1" s="1"/>
  <c r="AC147" i="1"/>
  <c r="AC146" i="1"/>
  <c r="AB146" i="1" s="1"/>
  <c r="W146" i="1" s="1"/>
  <c r="X146" i="1" s="1"/>
  <c r="AC145" i="1"/>
  <c r="AB145" i="1" s="1"/>
  <c r="W145" i="1" s="1"/>
  <c r="X145" i="1" s="1"/>
  <c r="AC144" i="1"/>
  <c r="AB144" i="1" s="1"/>
  <c r="AC137" i="1"/>
  <c r="AB137" i="1" s="1"/>
  <c r="AC124" i="1"/>
  <c r="AC120" i="1"/>
  <c r="AB120" i="1" s="1"/>
  <c r="AC143" i="1"/>
  <c r="AB143" i="1" s="1"/>
  <c r="AC141" i="1"/>
  <c r="AB141" i="1" s="1"/>
  <c r="AC140" i="1"/>
  <c r="AB140" i="1" s="1"/>
  <c r="AB159" i="1"/>
  <c r="AC138" i="1"/>
  <c r="AB138" i="1" s="1"/>
  <c r="AC129" i="1"/>
  <c r="AB129" i="1" s="1"/>
  <c r="AC127" i="1"/>
  <c r="AB127" i="1" s="1"/>
  <c r="AC126" i="1"/>
  <c r="AB126" i="1" s="1"/>
  <c r="AC125" i="1"/>
  <c r="AB125" i="1" s="1"/>
  <c r="AC123" i="1"/>
  <c r="AB123" i="1" s="1"/>
  <c r="AC119" i="1"/>
  <c r="AB119" i="1" s="1"/>
  <c r="AC118" i="1"/>
  <c r="AB118" i="1" s="1"/>
  <c r="AC117" i="1"/>
  <c r="AC116" i="1"/>
  <c r="AB116" i="1" s="1"/>
  <c r="AC115" i="1"/>
  <c r="AB115" i="1" s="1"/>
  <c r="AC114" i="1"/>
  <c r="AB114" i="1" s="1"/>
  <c r="AC110" i="1"/>
  <c r="AB110" i="1" s="1"/>
  <c r="AC109" i="1"/>
  <c r="AB109" i="1" s="1"/>
  <c r="AC108" i="1"/>
  <c r="AB108" i="1" s="1"/>
  <c r="AC107" i="1"/>
  <c r="AB107" i="1" s="1"/>
  <c r="AC106" i="1"/>
  <c r="AB106" i="1" s="1"/>
  <c r="AC105" i="1"/>
  <c r="AB105" i="1" s="1"/>
  <c r="AC100" i="1"/>
  <c r="AB100" i="1" s="1"/>
  <c r="AC99" i="1"/>
  <c r="AB99" i="1" s="1"/>
  <c r="AC96" i="1"/>
  <c r="AB96" i="1" s="1"/>
  <c r="AC94" i="1"/>
  <c r="AB94" i="1" s="1"/>
  <c r="AC93" i="1"/>
  <c r="AB93" i="1" s="1"/>
  <c r="AC92" i="1"/>
  <c r="AB92" i="1" s="1"/>
  <c r="AC89" i="1"/>
  <c r="AB89" i="1" s="1"/>
  <c r="AC87" i="1"/>
  <c r="AB87" i="1" s="1"/>
  <c r="AC84" i="1"/>
  <c r="AB84" i="1" s="1"/>
  <c r="AC81" i="1"/>
  <c r="AB81" i="1" s="1"/>
  <c r="AC79" i="1"/>
  <c r="AB79" i="1" s="1"/>
  <c r="AC77" i="1"/>
  <c r="AB77" i="1" s="1"/>
  <c r="AC75" i="1"/>
  <c r="AB75" i="1" s="1"/>
  <c r="W75" i="1" s="1"/>
  <c r="X75" i="1" s="1"/>
  <c r="AC74" i="1"/>
  <c r="AB74" i="1" s="1"/>
  <c r="AC72" i="1"/>
  <c r="AC71" i="1"/>
  <c r="AB71" i="1" s="1"/>
  <c r="AC70" i="1"/>
  <c r="AB70" i="1" s="1"/>
  <c r="AC68" i="1"/>
  <c r="AB68" i="1" s="1"/>
  <c r="AC66" i="1"/>
  <c r="AB66" i="1" s="1"/>
  <c r="AC64" i="1"/>
  <c r="AB64" i="1" s="1"/>
  <c r="AC63" i="1"/>
  <c r="AB63" i="1" s="1"/>
  <c r="AC62" i="1"/>
  <c r="AB62" i="1" s="1"/>
  <c r="AC60" i="1"/>
  <c r="AC59" i="1"/>
  <c r="AB59" i="1" s="1"/>
  <c r="AC58" i="1"/>
  <c r="AB58" i="1" s="1"/>
  <c r="AC57" i="1"/>
  <c r="AB57" i="1" s="1"/>
  <c r="AC56" i="1"/>
  <c r="AB56" i="1" s="1"/>
  <c r="AC55" i="1"/>
  <c r="AB55" i="1" s="1"/>
  <c r="AC54" i="1"/>
  <c r="AB54" i="1" s="1"/>
  <c r="AC52" i="1"/>
  <c r="AB52" i="1" s="1"/>
  <c r="AC47" i="1"/>
  <c r="AC46" i="1"/>
  <c r="AB46" i="1" s="1"/>
  <c r="AC45" i="1"/>
  <c r="AB45" i="1" s="1"/>
  <c r="AC44" i="1"/>
  <c r="AB44" i="1" s="1"/>
  <c r="AC43" i="1"/>
  <c r="AB43" i="1" s="1"/>
  <c r="AC42" i="1"/>
  <c r="AB42" i="1" s="1"/>
  <c r="AC40" i="1"/>
  <c r="AB40" i="1" s="1"/>
  <c r="AC39" i="1"/>
  <c r="AB39" i="1" s="1"/>
  <c r="AC35" i="1"/>
  <c r="AC34" i="1"/>
  <c r="AB34" i="1" s="1"/>
  <c r="AC32" i="1"/>
  <c r="AB32" i="1" s="1"/>
  <c r="AC29" i="1"/>
  <c r="AB29" i="1" s="1"/>
  <c r="AC27" i="1"/>
  <c r="AB27" i="1" s="1"/>
  <c r="AC20" i="1"/>
  <c r="AB20" i="1" s="1"/>
  <c r="AC16" i="1"/>
  <c r="AB16" i="1" s="1"/>
  <c r="AC11" i="1"/>
  <c r="AB11" i="1" s="1"/>
  <c r="AC10" i="1"/>
  <c r="AC12" i="1"/>
  <c r="AB12" i="1" s="1"/>
  <c r="AC13" i="1"/>
  <c r="AB13" i="1" s="1"/>
  <c r="AC14" i="1"/>
  <c r="AB14" i="1" s="1"/>
  <c r="AC15" i="1"/>
  <c r="AB15" i="1" s="1"/>
  <c r="AC18" i="1"/>
  <c r="AB18" i="1" s="1"/>
  <c r="AC19" i="1"/>
  <c r="AB19" i="1" s="1"/>
  <c r="AC21" i="1"/>
  <c r="AB21" i="1" s="1"/>
  <c r="AC22" i="1"/>
  <c r="AB22" i="1" s="1"/>
  <c r="AC23" i="1"/>
  <c r="AB23" i="1" s="1"/>
  <c r="AC24" i="1"/>
  <c r="AB24" i="1" s="1"/>
  <c r="AC25" i="1"/>
  <c r="AB25" i="1" s="1"/>
  <c r="AC26" i="1"/>
  <c r="AB26" i="1" s="1"/>
  <c r="AC28" i="1"/>
  <c r="AB28" i="1" s="1"/>
  <c r="AC30" i="1"/>
  <c r="AB30" i="1" s="1"/>
  <c r="AC31" i="1"/>
  <c r="AB31" i="1" s="1"/>
  <c r="AC33" i="1"/>
  <c r="AC36" i="1"/>
  <c r="AB36" i="1" s="1"/>
  <c r="AC37" i="1"/>
  <c r="AB37" i="1" s="1"/>
  <c r="AC38" i="1"/>
  <c r="AB38" i="1" s="1"/>
  <c r="AC41" i="1"/>
  <c r="AB41" i="1" s="1"/>
  <c r="AC48" i="1"/>
  <c r="AB48" i="1" s="1"/>
  <c r="AC49" i="1"/>
  <c r="AB49" i="1" s="1"/>
  <c r="AC50" i="1"/>
  <c r="AB50" i="1" s="1"/>
  <c r="AC51" i="1"/>
  <c r="AB51" i="1" s="1"/>
  <c r="AC53" i="1"/>
  <c r="AB53" i="1" s="1"/>
  <c r="AC61" i="1"/>
  <c r="AB61" i="1" s="1"/>
  <c r="AC65" i="1"/>
  <c r="AB65" i="1" s="1"/>
  <c r="AC67" i="1"/>
  <c r="AB67" i="1" s="1"/>
  <c r="AC69" i="1"/>
  <c r="AB69" i="1" s="1"/>
  <c r="AC73" i="1"/>
  <c r="AB73" i="1" s="1"/>
  <c r="AC76" i="1"/>
  <c r="AB76" i="1" s="1"/>
  <c r="AC78" i="1"/>
  <c r="AB78" i="1" s="1"/>
  <c r="AC80" i="1"/>
  <c r="AB80" i="1" s="1"/>
  <c r="AC82" i="1"/>
  <c r="AB82" i="1" s="1"/>
  <c r="AC83" i="1"/>
  <c r="AB83" i="1" s="1"/>
  <c r="AC85" i="1"/>
  <c r="AB85" i="1" s="1"/>
  <c r="AC86" i="1"/>
  <c r="AB86" i="1" s="1"/>
  <c r="AC88" i="1"/>
  <c r="AB88" i="1" s="1"/>
  <c r="AC90" i="1"/>
  <c r="AB90" i="1" s="1"/>
  <c r="AC91" i="1"/>
  <c r="AB91" i="1" s="1"/>
  <c r="AC95" i="1"/>
  <c r="AB95" i="1" s="1"/>
  <c r="AC97" i="1"/>
  <c r="AB97" i="1" s="1"/>
  <c r="AC98" i="1"/>
  <c r="AB98" i="1" s="1"/>
  <c r="AC101" i="1"/>
  <c r="AB101" i="1" s="1"/>
  <c r="AC102" i="1"/>
  <c r="AB102" i="1" s="1"/>
  <c r="AC103" i="1"/>
  <c r="AB103" i="1" s="1"/>
  <c r="AC104" i="1"/>
  <c r="AB104" i="1" s="1"/>
  <c r="AC111" i="1"/>
  <c r="AB111" i="1" s="1"/>
  <c r="AC112" i="1"/>
  <c r="AB112" i="1" s="1"/>
  <c r="AC113" i="1"/>
  <c r="AB113" i="1" s="1"/>
  <c r="AB117" i="1"/>
  <c r="AC121" i="1"/>
  <c r="AB121" i="1" s="1"/>
  <c r="AC122" i="1"/>
  <c r="AB122" i="1" s="1"/>
  <c r="AC128" i="1"/>
  <c r="AB128" i="1" s="1"/>
  <c r="AC130" i="1"/>
  <c r="AB130" i="1" s="1"/>
  <c r="AC131" i="1"/>
  <c r="AB131" i="1" s="1"/>
  <c r="AC132" i="1"/>
  <c r="AB132" i="1" s="1"/>
  <c r="AC133" i="1"/>
  <c r="AB133" i="1" s="1"/>
  <c r="AC134" i="1"/>
  <c r="AB134" i="1" s="1"/>
  <c r="AC135" i="1"/>
  <c r="AB135" i="1" s="1"/>
  <c r="AC136" i="1"/>
  <c r="AB136" i="1" s="1"/>
  <c r="AC139" i="1"/>
  <c r="AB139" i="1" s="1"/>
  <c r="AC142" i="1"/>
  <c r="AB142" i="1" s="1"/>
  <c r="AC148" i="1"/>
  <c r="AB148" i="1" s="1"/>
  <c r="AC150" i="1"/>
  <c r="AB150" i="1" s="1"/>
  <c r="AC151" i="1"/>
  <c r="AB151" i="1" s="1"/>
  <c r="AC152" i="1"/>
  <c r="AB152" i="1" s="1"/>
  <c r="AC153" i="1"/>
  <c r="AB153" i="1" s="1"/>
  <c r="AC154" i="1"/>
  <c r="AB154" i="1" s="1"/>
  <c r="AC156" i="1"/>
  <c r="AB156" i="1" s="1"/>
  <c r="AB158" i="1"/>
  <c r="AC160" i="1"/>
  <c r="AB160" i="1" s="1"/>
  <c r="AC161" i="1"/>
  <c r="AB161" i="1" s="1"/>
  <c r="AC162" i="1"/>
  <c r="AB162" i="1" s="1"/>
  <c r="AC163" i="1"/>
  <c r="AB163" i="1" s="1"/>
  <c r="AC164" i="1"/>
  <c r="AB164" i="1" s="1"/>
  <c r="AC165" i="1"/>
  <c r="AB165" i="1" s="1"/>
  <c r="AC166" i="1"/>
  <c r="AB166" i="1" s="1"/>
  <c r="AC168" i="1"/>
  <c r="AB168" i="1" s="1"/>
  <c r="AC169" i="1"/>
  <c r="AB169" i="1" s="1"/>
  <c r="AC174" i="1"/>
  <c r="AB174" i="1" s="1"/>
  <c r="AB177" i="1"/>
  <c r="AC187" i="1"/>
  <c r="AB187" i="1" s="1"/>
  <c r="AC190" i="1"/>
  <c r="AB190" i="1" s="1"/>
  <c r="AC191" i="1"/>
  <c r="AB191" i="1" s="1"/>
  <c r="AC196" i="1"/>
  <c r="AB196" i="1" s="1"/>
  <c r="AC197" i="1"/>
  <c r="AB197" i="1" s="1"/>
  <c r="AC202" i="1"/>
  <c r="AB202" i="1" s="1"/>
  <c r="AC206" i="1"/>
  <c r="AB206" i="1" s="1"/>
  <c r="AC208" i="1"/>
  <c r="AB208" i="1" s="1"/>
  <c r="AC209" i="1"/>
  <c r="AB209" i="1" s="1"/>
  <c r="AC210" i="1"/>
  <c r="AB210" i="1" s="1"/>
  <c r="AC211" i="1"/>
  <c r="AB211" i="1" s="1"/>
  <c r="AC212" i="1"/>
  <c r="AB212" i="1" s="1"/>
  <c r="AC214" i="1"/>
  <c r="AB214" i="1" s="1"/>
  <c r="AC216" i="1"/>
  <c r="AB216" i="1" s="1"/>
  <c r="AC217" i="1"/>
  <c r="AB217" i="1" s="1"/>
  <c r="AC218" i="1"/>
  <c r="AB218" i="1" s="1"/>
  <c r="AC221" i="1"/>
  <c r="AB221" i="1" s="1"/>
  <c r="AC223" i="1"/>
  <c r="AB223" i="1" s="1"/>
  <c r="AC224" i="1"/>
  <c r="AB224" i="1" s="1"/>
  <c r="AC225" i="1"/>
  <c r="AB225" i="1" s="1"/>
  <c r="AC226" i="1"/>
  <c r="AB226" i="1" s="1"/>
  <c r="AC227" i="1"/>
  <c r="AB227" i="1" s="1"/>
  <c r="AC613" i="1"/>
  <c r="AB613" i="1" s="1"/>
  <c r="AC614" i="1"/>
  <c r="AB614" i="1" s="1"/>
  <c r="AC615" i="1"/>
  <c r="AB615" i="1" s="1"/>
  <c r="AB616" i="1"/>
  <c r="AC617" i="1"/>
  <c r="AB617" i="1" s="1"/>
  <c r="AB618" i="1"/>
  <c r="AC619" i="1"/>
  <c r="AB619" i="1" s="1"/>
  <c r="AC620" i="1"/>
  <c r="AB620" i="1" s="1"/>
  <c r="AC621" i="1"/>
  <c r="AB621" i="1" s="1"/>
  <c r="AC622" i="1"/>
  <c r="AB622" i="1" s="1"/>
  <c r="AC623" i="1"/>
  <c r="AB623" i="1" s="1"/>
  <c r="AC624" i="1"/>
  <c r="AB624" i="1" s="1"/>
  <c r="AC625" i="1"/>
  <c r="AB625" i="1" s="1"/>
  <c r="AC626" i="1"/>
  <c r="AB626" i="1" s="1"/>
  <c r="AC627" i="1"/>
  <c r="AB627" i="1" s="1"/>
  <c r="AC628" i="1"/>
  <c r="AB628" i="1" s="1"/>
  <c r="AC629" i="1"/>
  <c r="AB629" i="1" s="1"/>
  <c r="AC630" i="1"/>
  <c r="AB630" i="1" s="1"/>
  <c r="AC631" i="1"/>
  <c r="AB631" i="1" s="1"/>
  <c r="AC632" i="1"/>
  <c r="AB632" i="1" s="1"/>
  <c r="AC633" i="1"/>
  <c r="AB633" i="1" s="1"/>
  <c r="AC634" i="1"/>
  <c r="AB634" i="1" s="1"/>
  <c r="AC635" i="1"/>
  <c r="AB635" i="1" s="1"/>
  <c r="AC636" i="1"/>
  <c r="AB636" i="1" s="1"/>
  <c r="AC637" i="1"/>
  <c r="AB637" i="1" s="1"/>
  <c r="AC638" i="1"/>
  <c r="AB638" i="1" s="1"/>
  <c r="AC639" i="1"/>
  <c r="AB639" i="1" s="1"/>
  <c r="AC640" i="1"/>
  <c r="AB640" i="1" s="1"/>
  <c r="AC641" i="1"/>
  <c r="AB641" i="1" s="1"/>
  <c r="AC642" i="1"/>
  <c r="AB642" i="1" s="1"/>
  <c r="AC643" i="1"/>
  <c r="AB643" i="1" s="1"/>
  <c r="AC644" i="1"/>
  <c r="AB644" i="1" s="1"/>
  <c r="AC646" i="1"/>
  <c r="AB646" i="1" s="1"/>
  <c r="AC647" i="1"/>
  <c r="AB647" i="1" s="1"/>
  <c r="AC648" i="1"/>
  <c r="AB648" i="1" s="1"/>
  <c r="AC650" i="1"/>
  <c r="AB650" i="1" s="1"/>
  <c r="AC651" i="1"/>
  <c r="AB651" i="1" s="1"/>
  <c r="AC652" i="1"/>
  <c r="AB652" i="1" s="1"/>
  <c r="AC653" i="1"/>
  <c r="AB653" i="1" s="1"/>
  <c r="AC654" i="1"/>
  <c r="AB654" i="1" s="1"/>
  <c r="AC655" i="1"/>
  <c r="AB655" i="1" s="1"/>
  <c r="AC656" i="1"/>
  <c r="AB656" i="1" s="1"/>
  <c r="AC657" i="1"/>
  <c r="AB657" i="1" s="1"/>
  <c r="AC658" i="1"/>
  <c r="AB658" i="1" s="1"/>
  <c r="AC659" i="1"/>
  <c r="AB659" i="1" s="1"/>
  <c r="AC660" i="1"/>
  <c r="AB660" i="1" s="1"/>
  <c r="AC662" i="1"/>
  <c r="AB662" i="1" s="1"/>
  <c r="AC663" i="1"/>
  <c r="AB663" i="1" s="1"/>
  <c r="AC664" i="1"/>
  <c r="AB664" i="1" s="1"/>
  <c r="AC665" i="1"/>
  <c r="AB665" i="1" s="1"/>
  <c r="AC666" i="1"/>
  <c r="AB666" i="1" s="1"/>
  <c r="AC667" i="1"/>
  <c r="AB667" i="1" s="1"/>
  <c r="AC668" i="1"/>
  <c r="AB668" i="1" s="1"/>
  <c r="AC669" i="1"/>
  <c r="AB669" i="1" s="1"/>
  <c r="AC670" i="1"/>
  <c r="AB670" i="1" s="1"/>
  <c r="AC671" i="1"/>
  <c r="AB671" i="1" s="1"/>
  <c r="AC672" i="1"/>
  <c r="AB672" i="1" s="1"/>
  <c r="AC673" i="1"/>
  <c r="AB673" i="1" s="1"/>
  <c r="AC674" i="1"/>
  <c r="AB674" i="1" s="1"/>
  <c r="AC675" i="1"/>
  <c r="AB675" i="1" s="1"/>
  <c r="AC676" i="1"/>
  <c r="AB676" i="1" s="1"/>
  <c r="AB677" i="1"/>
  <c r="AC678" i="1"/>
  <c r="AB678" i="1" s="1"/>
  <c r="AC679" i="1"/>
  <c r="AB679" i="1" s="1"/>
  <c r="AC680" i="1"/>
  <c r="AB680" i="1" s="1"/>
  <c r="AC681" i="1"/>
  <c r="AB681" i="1" s="1"/>
  <c r="AC685" i="1"/>
  <c r="AB685" i="1" s="1"/>
  <c r="AC686" i="1"/>
  <c r="AB686" i="1" s="1"/>
  <c r="AC687" i="1"/>
  <c r="AB687" i="1" s="1"/>
  <c r="AC690" i="1"/>
  <c r="AB690" i="1" s="1"/>
  <c r="AC691" i="1"/>
  <c r="AB691" i="1" s="1"/>
  <c r="AC692" i="1"/>
  <c r="AB692" i="1" s="1"/>
  <c r="AC693" i="1"/>
  <c r="AB693" i="1" s="1"/>
  <c r="AC694" i="1"/>
  <c r="AB694" i="1" s="1"/>
  <c r="AC695" i="1"/>
  <c r="AB695" i="1" s="1"/>
  <c r="AC696" i="1"/>
  <c r="AB696" i="1" s="1"/>
  <c r="AC697" i="1"/>
  <c r="AB697" i="1" s="1"/>
  <c r="AC698" i="1"/>
  <c r="AB698" i="1" s="1"/>
  <c r="AC700" i="1"/>
  <c r="AB700" i="1" s="1"/>
  <c r="AC701" i="1"/>
  <c r="AB701" i="1" s="1"/>
  <c r="AC702" i="1"/>
  <c r="AB702" i="1" s="1"/>
  <c r="AC704" i="1"/>
  <c r="AB704" i="1" s="1"/>
  <c r="AC705" i="1"/>
  <c r="AB705" i="1" s="1"/>
  <c r="AC707" i="1"/>
  <c r="AB707" i="1" s="1"/>
  <c r="AC708" i="1"/>
  <c r="AB708" i="1" s="1"/>
  <c r="AC710" i="1"/>
  <c r="AB710" i="1" s="1"/>
  <c r="AC712" i="1"/>
  <c r="AB712" i="1" s="1"/>
  <c r="AC713" i="1"/>
  <c r="AB713" i="1" s="1"/>
  <c r="AC714" i="1"/>
  <c r="AB714" i="1" s="1"/>
  <c r="AC715" i="1"/>
  <c r="AB715" i="1" s="1"/>
  <c r="AC716" i="1"/>
  <c r="AB716" i="1" s="1"/>
  <c r="AC717" i="1"/>
  <c r="AB717" i="1" s="1"/>
  <c r="AC718" i="1"/>
  <c r="AB718" i="1" s="1"/>
  <c r="AC719" i="1"/>
  <c r="AB719" i="1" s="1"/>
  <c r="AC722" i="1"/>
  <c r="AB722" i="1" s="1"/>
  <c r="AC724" i="1"/>
  <c r="AB724" i="1" s="1"/>
  <c r="AC725" i="1"/>
  <c r="AB725" i="1" s="1"/>
  <c r="AC726" i="1"/>
  <c r="AB726" i="1" s="1"/>
  <c r="AC728" i="1"/>
  <c r="AB728" i="1" s="1"/>
  <c r="AC729" i="1"/>
  <c r="AB729" i="1" s="1"/>
  <c r="AC735" i="1"/>
  <c r="AB735" i="1" s="1"/>
  <c r="AB737" i="1"/>
  <c r="AB738" i="1"/>
  <c r="AC740" i="1"/>
  <c r="AB740" i="1" s="1"/>
  <c r="AC741" i="1"/>
  <c r="AB741" i="1" s="1"/>
  <c r="AC742" i="1"/>
  <c r="AB742" i="1" s="1"/>
  <c r="AC743" i="1"/>
  <c r="AB743" i="1" s="1"/>
  <c r="AC744" i="1"/>
  <c r="AB744" i="1" s="1"/>
  <c r="AB746" i="1"/>
  <c r="AC747" i="1"/>
  <c r="AB747" i="1" s="1"/>
  <c r="AC748" i="1"/>
  <c r="AB748" i="1" s="1"/>
  <c r="AC749" i="1"/>
  <c r="AB749" i="1" s="1"/>
  <c r="AC750" i="1"/>
  <c r="AB750" i="1" s="1"/>
  <c r="AC751" i="1"/>
  <c r="AB751" i="1" s="1"/>
  <c r="AC752" i="1"/>
  <c r="AB752" i="1" s="1"/>
  <c r="AC754" i="1"/>
  <c r="AB754" i="1" s="1"/>
  <c r="AC755" i="1"/>
  <c r="AB755" i="1" s="1"/>
  <c r="AC758" i="1"/>
  <c r="AB758" i="1" s="1"/>
  <c r="AC759" i="1"/>
  <c r="AB759" i="1" s="1"/>
  <c r="AC760" i="1"/>
  <c r="AB760" i="1" s="1"/>
  <c r="AC761" i="1"/>
  <c r="AB761" i="1" s="1"/>
  <c r="AB762" i="1"/>
  <c r="AC763" i="1"/>
  <c r="AB763" i="1" s="1"/>
  <c r="AC764" i="1"/>
  <c r="AB764" i="1" s="1"/>
  <c r="AC765" i="1"/>
  <c r="AB765" i="1" s="1"/>
  <c r="AC767" i="1"/>
  <c r="AB767" i="1" s="1"/>
  <c r="AC768" i="1"/>
  <c r="AB768" i="1" s="1"/>
  <c r="AC769" i="1"/>
  <c r="AB769" i="1" s="1"/>
  <c r="AC770" i="1"/>
  <c r="AB770" i="1" s="1"/>
  <c r="AC771" i="1"/>
  <c r="AB771" i="1" s="1"/>
  <c r="AC772" i="1"/>
  <c r="AB772" i="1" s="1"/>
  <c r="AC773" i="1"/>
  <c r="AB773" i="1" s="1"/>
  <c r="AC775" i="1"/>
  <c r="AB775" i="1" s="1"/>
  <c r="AC779" i="1"/>
  <c r="AB779" i="1" s="1"/>
  <c r="AC780" i="1"/>
  <c r="AB780" i="1" s="1"/>
  <c r="AC781" i="1"/>
  <c r="AB781" i="1" s="1"/>
  <c r="AC782" i="1"/>
  <c r="AB782" i="1" s="1"/>
  <c r="AC786" i="1"/>
  <c r="AB786" i="1" s="1"/>
  <c r="AC788" i="1"/>
  <c r="AB788" i="1" s="1"/>
  <c r="AC789" i="1"/>
  <c r="AB789" i="1" s="1"/>
  <c r="AC790" i="1"/>
  <c r="AB790" i="1" s="1"/>
  <c r="AC791" i="1"/>
  <c r="AB791" i="1" s="1"/>
  <c r="AC792" i="1"/>
  <c r="AB792" i="1" s="1"/>
  <c r="AC794" i="1"/>
  <c r="AB794" i="1" s="1"/>
  <c r="AC795" i="1"/>
  <c r="AB795" i="1" s="1"/>
  <c r="AC797" i="1"/>
  <c r="AB797" i="1" s="1"/>
  <c r="AC798" i="1"/>
  <c r="AB798" i="1" s="1"/>
  <c r="AC799" i="1"/>
  <c r="AB799" i="1" s="1"/>
  <c r="AC800" i="1"/>
  <c r="AB800" i="1" s="1"/>
  <c r="AC801" i="1"/>
  <c r="AB801" i="1" s="1"/>
  <c r="AC802" i="1"/>
  <c r="AB802" i="1" s="1"/>
  <c r="AB803" i="1"/>
  <c r="AC804" i="1"/>
  <c r="AB804" i="1" s="1"/>
  <c r="AC807" i="1"/>
  <c r="AB807" i="1" s="1"/>
  <c r="AC808" i="1"/>
  <c r="AB808" i="1" s="1"/>
  <c r="AC810" i="1"/>
  <c r="AB810" i="1" s="1"/>
  <c r="AC811" i="1"/>
  <c r="AB811" i="1" s="1"/>
  <c r="AC812" i="1"/>
  <c r="AB812" i="1" s="1"/>
  <c r="AC813" i="1"/>
  <c r="AB813" i="1" s="1"/>
  <c r="AC814" i="1"/>
  <c r="AB814" i="1" s="1"/>
  <c r="AC815" i="1"/>
  <c r="AB815" i="1" s="1"/>
  <c r="AC816" i="1"/>
  <c r="AB816" i="1" s="1"/>
  <c r="AC818" i="1"/>
  <c r="AB818" i="1" s="1"/>
  <c r="AC819" i="1"/>
  <c r="AB819" i="1" s="1"/>
  <c r="AC820" i="1"/>
  <c r="AB820" i="1" s="1"/>
  <c r="AC822" i="1"/>
  <c r="AB822" i="1" s="1"/>
  <c r="AC823" i="1"/>
  <c r="AB823" i="1" s="1"/>
  <c r="AC824" i="1"/>
  <c r="AB824" i="1" s="1"/>
  <c r="AC826" i="1"/>
  <c r="AB826" i="1" s="1"/>
  <c r="AC827" i="1"/>
  <c r="AB827" i="1" s="1"/>
  <c r="AC828" i="1"/>
  <c r="AB828" i="1" s="1"/>
  <c r="AC829" i="1"/>
  <c r="AB829" i="1" s="1"/>
  <c r="AC830" i="1"/>
  <c r="AB830" i="1" s="1"/>
  <c r="AC831" i="1"/>
  <c r="AB831" i="1" s="1"/>
  <c r="AC832" i="1"/>
  <c r="AB832" i="1" s="1"/>
  <c r="AC833" i="1"/>
  <c r="AB833" i="1" s="1"/>
  <c r="AC834" i="1"/>
  <c r="AB834" i="1" s="1"/>
  <c r="AC835" i="1"/>
  <c r="AB835" i="1" s="1"/>
  <c r="AC836" i="1"/>
  <c r="AB836" i="1" s="1"/>
  <c r="AC837" i="1"/>
  <c r="AB837" i="1" s="1"/>
  <c r="AC838" i="1"/>
  <c r="AB838" i="1" s="1"/>
  <c r="AC839" i="1"/>
  <c r="AB839" i="1" s="1"/>
  <c r="AC840" i="1"/>
  <c r="AB840" i="1" s="1"/>
  <c r="AC841" i="1"/>
  <c r="AB841" i="1" s="1"/>
  <c r="AC842" i="1"/>
  <c r="AB842" i="1" s="1"/>
  <c r="AC843" i="1"/>
  <c r="AB843" i="1" s="1"/>
  <c r="AC844" i="1"/>
  <c r="AB844" i="1" s="1"/>
  <c r="AC845" i="1"/>
  <c r="AB845" i="1" s="1"/>
  <c r="W845" i="1" s="1"/>
  <c r="X845" i="1" s="1"/>
  <c r="AC846" i="1"/>
  <c r="AB846" i="1" s="1"/>
  <c r="AC847" i="1"/>
  <c r="AB847" i="1" s="1"/>
  <c r="W847" i="1" s="1"/>
  <c r="X847" i="1" s="1"/>
  <c r="AC848" i="1"/>
  <c r="AB848" i="1" s="1"/>
  <c r="W848" i="1" s="1"/>
  <c r="X848" i="1" s="1"/>
  <c r="AC850" i="1"/>
  <c r="AB850" i="1" s="1"/>
  <c r="AC851" i="1"/>
  <c r="AB851" i="1" s="1"/>
  <c r="AC852" i="1"/>
  <c r="AB852" i="1" s="1"/>
  <c r="AC853" i="1"/>
  <c r="AB853" i="1" s="1"/>
  <c r="AC854" i="1"/>
  <c r="AB854" i="1" s="1"/>
  <c r="AC856" i="1"/>
  <c r="AB856" i="1" s="1"/>
  <c r="AC857" i="1"/>
  <c r="AB857" i="1" s="1"/>
  <c r="AC858" i="1"/>
  <c r="AB858" i="1" s="1"/>
  <c r="AC860" i="1"/>
  <c r="AB860" i="1" s="1"/>
  <c r="AC861" i="1"/>
  <c r="AB861" i="1" s="1"/>
  <c r="AC863" i="1"/>
  <c r="AB863" i="1" s="1"/>
  <c r="AC864" i="1"/>
  <c r="AB864" i="1" s="1"/>
  <c r="AC865" i="1"/>
  <c r="AB865" i="1" s="1"/>
  <c r="AC866" i="1"/>
  <c r="AB866" i="1" s="1"/>
  <c r="AC868" i="1"/>
  <c r="AB868" i="1" s="1"/>
  <c r="AC869" i="1"/>
  <c r="AB869" i="1" s="1"/>
  <c r="AC871" i="1"/>
  <c r="AB871" i="1" s="1"/>
  <c r="AC873" i="1"/>
  <c r="AB873" i="1" s="1"/>
  <c r="AC874" i="1"/>
  <c r="AB874" i="1" s="1"/>
  <c r="AC877" i="1"/>
  <c r="AB877" i="1" s="1"/>
  <c r="AC878" i="1"/>
  <c r="AB878" i="1" s="1"/>
  <c r="AC879" i="1"/>
  <c r="AB879" i="1" s="1"/>
  <c r="AC880" i="1"/>
  <c r="AB880" i="1" s="1"/>
  <c r="AC881" i="1"/>
  <c r="AB881" i="1" s="1"/>
  <c r="AC882" i="1"/>
  <c r="AB882" i="1" s="1"/>
  <c r="AC883" i="1"/>
  <c r="AB883" i="1" s="1"/>
  <c r="AC884" i="1"/>
  <c r="AB884" i="1" s="1"/>
  <c r="AC885" i="1"/>
  <c r="AB885" i="1" s="1"/>
  <c r="AC886" i="1"/>
  <c r="AB886" i="1" s="1"/>
  <c r="AC889" i="1"/>
  <c r="AB889" i="1" s="1"/>
  <c r="AB890" i="1"/>
  <c r="AC891" i="1"/>
  <c r="AB891" i="1" s="1"/>
  <c r="AC892" i="1"/>
  <c r="AB892" i="1" s="1"/>
  <c r="AC893" i="1"/>
  <c r="AB893" i="1" s="1"/>
  <c r="AC894" i="1"/>
  <c r="AB894" i="1" s="1"/>
  <c r="AC895" i="1"/>
  <c r="AB895" i="1" s="1"/>
  <c r="AC896" i="1"/>
  <c r="AB896" i="1" s="1"/>
  <c r="AC897" i="1"/>
  <c r="AB897" i="1" s="1"/>
  <c r="AC898" i="1"/>
  <c r="AB898" i="1" s="1"/>
  <c r="AC899" i="1"/>
  <c r="AB899" i="1" s="1"/>
  <c r="AC900" i="1"/>
  <c r="AB900" i="1" s="1"/>
  <c r="AC901" i="1"/>
  <c r="AB901" i="1" s="1"/>
  <c r="AC902" i="1"/>
  <c r="AB902" i="1" s="1"/>
  <c r="AC903" i="1"/>
  <c r="AB903" i="1" s="1"/>
  <c r="AC904" i="1"/>
  <c r="AB904" i="1" s="1"/>
  <c r="W904" i="1" s="1"/>
  <c r="X904" i="1" s="1"/>
  <c r="AC905" i="1"/>
  <c r="AB905" i="1" s="1"/>
  <c r="AC906" i="1"/>
  <c r="AB906" i="1" s="1"/>
  <c r="AC907" i="1"/>
  <c r="AB907" i="1" s="1"/>
  <c r="AC908" i="1"/>
  <c r="AB908" i="1" s="1"/>
  <c r="AC909" i="1"/>
  <c r="AB909" i="1" s="1"/>
  <c r="AC910" i="1"/>
  <c r="AB910" i="1" s="1"/>
  <c r="AC911" i="1"/>
  <c r="AB911" i="1" s="1"/>
  <c r="AC912" i="1"/>
  <c r="AB912" i="1" s="1"/>
  <c r="AC913" i="1"/>
  <c r="AB913" i="1" s="1"/>
  <c r="AC914" i="1"/>
  <c r="AB914" i="1" s="1"/>
  <c r="AC915" i="1"/>
  <c r="AB915" i="1" s="1"/>
  <c r="AC916" i="1"/>
  <c r="AB916" i="1" s="1"/>
  <c r="AC917" i="1"/>
  <c r="AB917" i="1" s="1"/>
  <c r="AC918" i="1"/>
  <c r="AB918" i="1" s="1"/>
  <c r="AC919" i="1"/>
  <c r="AB919" i="1" s="1"/>
  <c r="AC920" i="1"/>
  <c r="AB920" i="1" s="1"/>
  <c r="AC921" i="1"/>
  <c r="AB921" i="1" s="1"/>
  <c r="AC922" i="1"/>
  <c r="AB922" i="1" s="1"/>
  <c r="AC923" i="1"/>
  <c r="AB923" i="1" s="1"/>
  <c r="AC924" i="1"/>
  <c r="AB924" i="1" s="1"/>
  <c r="AC925" i="1"/>
  <c r="AB925" i="1" s="1"/>
  <c r="AC926" i="1"/>
  <c r="AB926" i="1" s="1"/>
  <c r="AC927" i="1"/>
  <c r="AB927" i="1" s="1"/>
  <c r="AC928" i="1"/>
  <c r="AB928" i="1" s="1"/>
  <c r="AC929" i="1"/>
  <c r="AB929" i="1" s="1"/>
  <c r="AB930" i="1"/>
  <c r="AC931" i="1"/>
  <c r="AB931" i="1" s="1"/>
  <c r="AC933" i="1"/>
  <c r="AB933" i="1" s="1"/>
  <c r="AC934" i="1"/>
  <c r="AB934" i="1" s="1"/>
  <c r="AB937" i="1"/>
  <c r="AC938" i="1"/>
  <c r="AB938" i="1" s="1"/>
  <c r="AC941" i="1"/>
  <c r="AB941" i="1" s="1"/>
  <c r="AC942" i="1"/>
  <c r="AB942" i="1" s="1"/>
  <c r="AC943" i="1"/>
  <c r="AB943" i="1" s="1"/>
  <c r="AC946" i="1"/>
  <c r="AB946" i="1" s="1"/>
  <c r="AC948" i="1"/>
  <c r="AB948" i="1" s="1"/>
  <c r="AC949" i="1"/>
  <c r="AB949" i="1" s="1"/>
  <c r="AC950" i="1"/>
  <c r="AB950" i="1" s="1"/>
  <c r="AC951" i="1"/>
  <c r="AB951" i="1" s="1"/>
  <c r="AC952" i="1"/>
  <c r="AB952" i="1" s="1"/>
  <c r="AC953" i="1"/>
  <c r="AB953" i="1" s="1"/>
  <c r="AC954" i="1"/>
  <c r="AB954" i="1" s="1"/>
  <c r="AC955" i="1"/>
  <c r="AB955" i="1" s="1"/>
  <c r="AC957" i="1"/>
  <c r="AB957" i="1" s="1"/>
  <c r="AC959" i="1"/>
  <c r="AB959" i="1" s="1"/>
  <c r="AC960" i="1"/>
  <c r="AB960" i="1" s="1"/>
  <c r="AC961" i="1"/>
  <c r="AB961" i="1" s="1"/>
  <c r="AC962" i="1"/>
  <c r="AB962" i="1" s="1"/>
  <c r="AC963" i="1"/>
  <c r="AB963" i="1" s="1"/>
  <c r="AC964" i="1"/>
  <c r="AB964" i="1" s="1"/>
  <c r="AC965" i="1"/>
  <c r="AB965" i="1" s="1"/>
  <c r="AC966" i="1"/>
  <c r="AB966" i="1" s="1"/>
  <c r="AB967" i="1"/>
  <c r="AC968" i="1"/>
  <c r="AB968" i="1" s="1"/>
  <c r="AC969" i="1"/>
  <c r="AB969" i="1" s="1"/>
  <c r="AC970" i="1"/>
  <c r="AB970" i="1" s="1"/>
  <c r="AC971" i="1"/>
  <c r="AB971" i="1" s="1"/>
  <c r="AC972" i="1"/>
  <c r="AB972" i="1" s="1"/>
  <c r="AC973" i="1"/>
  <c r="AB973" i="1" s="1"/>
  <c r="AC974" i="1"/>
  <c r="AB974" i="1" s="1"/>
  <c r="AC975" i="1"/>
  <c r="AB975" i="1" s="1"/>
  <c r="AC976" i="1"/>
  <c r="AB976" i="1" s="1"/>
  <c r="AC977" i="1"/>
  <c r="AB977" i="1" s="1"/>
  <c r="AC978" i="1"/>
  <c r="AB978" i="1" s="1"/>
  <c r="AC979" i="1"/>
  <c r="AB979" i="1" s="1"/>
  <c r="AC980" i="1"/>
  <c r="AB980" i="1" s="1"/>
  <c r="AC981" i="1"/>
  <c r="AB981" i="1" s="1"/>
  <c r="AB982" i="1"/>
  <c r="AC983" i="1"/>
  <c r="AB983" i="1" s="1"/>
  <c r="AC984" i="1"/>
  <c r="AB984" i="1" s="1"/>
  <c r="AC985" i="1"/>
  <c r="AB985" i="1" s="1"/>
  <c r="AB10" i="1"/>
  <c r="AC8" i="1"/>
  <c r="AB8" i="1" s="1"/>
  <c r="AC7" i="1"/>
  <c r="AB7" i="1" s="1"/>
  <c r="AC5" i="1"/>
  <c r="AB5" i="1" s="1"/>
  <c r="AA5" i="1"/>
  <c r="AB33" i="1"/>
  <c r="AB35" i="1"/>
  <c r="AB47" i="1"/>
  <c r="AB60" i="1"/>
  <c r="AB72" i="1"/>
  <c r="AB124" i="1"/>
  <c r="AB147" i="1"/>
  <c r="W147" i="1" s="1"/>
  <c r="X147" i="1" s="1"/>
  <c r="AB171" i="1"/>
  <c r="AB175" i="1"/>
  <c r="AB180" i="1"/>
  <c r="AB207" i="1"/>
  <c r="AB220" i="1"/>
  <c r="AB649" i="1"/>
  <c r="AB688" i="1"/>
  <c r="AB711" i="1"/>
  <c r="AB753" i="1"/>
  <c r="AB809" i="1"/>
  <c r="AB821" i="1"/>
  <c r="AB872" i="1"/>
  <c r="AB888" i="1"/>
  <c r="AC4" i="1"/>
  <c r="AB4" i="1" s="1"/>
  <c r="AC3" i="1"/>
  <c r="AB3" i="1" s="1"/>
  <c r="AC2" i="1"/>
  <c r="AB2" i="1" s="1"/>
  <c r="AC6" i="1"/>
  <c r="AB6" i="1" s="1"/>
  <c r="AC9" i="1"/>
  <c r="AB9" i="1" s="1"/>
  <c r="AA4" i="1"/>
  <c r="AA985" i="1" l="1"/>
  <c r="Z985" i="1"/>
  <c r="Y985" i="1"/>
  <c r="AA984" i="1"/>
  <c r="Z984" i="1"/>
  <c r="Y984" i="1"/>
  <c r="AA983" i="1"/>
  <c r="Z983" i="1"/>
  <c r="Y983" i="1"/>
  <c r="AA982" i="1"/>
  <c r="Z982" i="1"/>
  <c r="Y982" i="1"/>
  <c r="AA981" i="1"/>
  <c r="Z981" i="1"/>
  <c r="Y981" i="1"/>
  <c r="AA980" i="1"/>
  <c r="Z980" i="1"/>
  <c r="Y980" i="1"/>
  <c r="AA979" i="1"/>
  <c r="Z979" i="1"/>
  <c r="Y979" i="1"/>
  <c r="AA978" i="1"/>
  <c r="Z978" i="1"/>
  <c r="Y978" i="1"/>
  <c r="AA977" i="1"/>
  <c r="Z977" i="1"/>
  <c r="Y977" i="1"/>
  <c r="AA976" i="1"/>
  <c r="Z976" i="1"/>
  <c r="Y976" i="1"/>
  <c r="AA975" i="1"/>
  <c r="Z975" i="1"/>
  <c r="Y975" i="1"/>
  <c r="AA974" i="1"/>
  <c r="Z974" i="1"/>
  <c r="Y974" i="1"/>
  <c r="AA973" i="1"/>
  <c r="Z973" i="1"/>
  <c r="Y973" i="1"/>
  <c r="AA972" i="1"/>
  <c r="Z972" i="1"/>
  <c r="Y972" i="1"/>
  <c r="AA971" i="1"/>
  <c r="Z971" i="1"/>
  <c r="Y971" i="1"/>
  <c r="N971" i="1"/>
  <c r="AA970" i="1"/>
  <c r="Z970" i="1"/>
  <c r="Y970" i="1"/>
  <c r="AA969" i="1"/>
  <c r="Z969" i="1"/>
  <c r="Y969" i="1"/>
  <c r="AA968" i="1"/>
  <c r="T968" i="1" s="1"/>
  <c r="Z968" i="1"/>
  <c r="Y968" i="1"/>
  <c r="AA967" i="1"/>
  <c r="Z967" i="1"/>
  <c r="Y967" i="1"/>
  <c r="AA966" i="1"/>
  <c r="Z966" i="1"/>
  <c r="Y966" i="1"/>
  <c r="AA965" i="1"/>
  <c r="Z965" i="1"/>
  <c r="Y965" i="1"/>
  <c r="AA964" i="1"/>
  <c r="Z964" i="1"/>
  <c r="Y964" i="1"/>
  <c r="AA963" i="1"/>
  <c r="Z963" i="1"/>
  <c r="Y963" i="1"/>
  <c r="AA962" i="1"/>
  <c r="Z962" i="1"/>
  <c r="Y962" i="1"/>
  <c r="N962" i="1"/>
  <c r="AA961" i="1"/>
  <c r="T961" i="1" s="1"/>
  <c r="Z961" i="1"/>
  <c r="Y961" i="1"/>
  <c r="R961" i="1"/>
  <c r="N961" i="1"/>
  <c r="AA960" i="1"/>
  <c r="Z960" i="1"/>
  <c r="Y960" i="1"/>
  <c r="AA959" i="1"/>
  <c r="Z959" i="1"/>
  <c r="Y959" i="1"/>
  <c r="AA958" i="1"/>
  <c r="Z958" i="1"/>
  <c r="Y958" i="1"/>
  <c r="AA957" i="1"/>
  <c r="T957" i="1" s="1"/>
  <c r="Z957" i="1"/>
  <c r="Y957" i="1"/>
  <c r="AA956" i="1"/>
  <c r="T956" i="1" s="1"/>
  <c r="Z956" i="1"/>
  <c r="Y956" i="1"/>
  <c r="R956" i="1"/>
  <c r="N956" i="1"/>
  <c r="AA955" i="1"/>
  <c r="Z955" i="1"/>
  <c r="Y955" i="1"/>
  <c r="AA954" i="1"/>
  <c r="Z954" i="1"/>
  <c r="Y954" i="1"/>
  <c r="AA953" i="1"/>
  <c r="Z953" i="1"/>
  <c r="Y953" i="1"/>
  <c r="AA952" i="1"/>
  <c r="Z952" i="1"/>
  <c r="Y952" i="1"/>
  <c r="N952" i="1"/>
  <c r="AA951" i="1"/>
  <c r="Z951" i="1"/>
  <c r="Y951" i="1"/>
  <c r="N951" i="1"/>
  <c r="AA950" i="1"/>
  <c r="Z950" i="1"/>
  <c r="Y950" i="1"/>
  <c r="N950" i="1"/>
  <c r="AA949" i="1"/>
  <c r="Z949" i="1"/>
  <c r="Y949" i="1"/>
  <c r="N949" i="1"/>
  <c r="AA948" i="1"/>
  <c r="Z948" i="1"/>
  <c r="Y948" i="1"/>
  <c r="N948" i="1"/>
  <c r="AA947" i="1"/>
  <c r="Z947" i="1"/>
  <c r="Y947" i="1"/>
  <c r="N947" i="1"/>
  <c r="AA946" i="1"/>
  <c r="Z946" i="1"/>
  <c r="Y946" i="1"/>
  <c r="N946" i="1"/>
  <c r="AA945" i="1"/>
  <c r="Z945" i="1"/>
  <c r="Y945" i="1"/>
  <c r="N945" i="1"/>
  <c r="AA944" i="1"/>
  <c r="Z944" i="1"/>
  <c r="Y944" i="1"/>
  <c r="N944" i="1"/>
  <c r="AA943" i="1"/>
  <c r="Z943" i="1"/>
  <c r="Y943" i="1"/>
  <c r="N943" i="1"/>
  <c r="AA942" i="1"/>
  <c r="T942" i="1" s="1"/>
  <c r="Z942" i="1"/>
  <c r="Y942" i="1"/>
  <c r="R942" i="1"/>
  <c r="N942" i="1"/>
  <c r="AA941" i="1"/>
  <c r="T941" i="1" s="1"/>
  <c r="Z941" i="1"/>
  <c r="Y941" i="1"/>
  <c r="R941" i="1"/>
  <c r="N941" i="1"/>
  <c r="AA940" i="1"/>
  <c r="Z940" i="1"/>
  <c r="Y940" i="1"/>
  <c r="N940" i="1"/>
  <c r="AA939" i="1"/>
  <c r="Z939" i="1"/>
  <c r="Y939" i="1"/>
  <c r="N939" i="1"/>
  <c r="AA938" i="1"/>
  <c r="Z938" i="1"/>
  <c r="Y938" i="1"/>
  <c r="N938" i="1"/>
  <c r="AA937" i="1"/>
  <c r="Z937" i="1"/>
  <c r="Y937" i="1"/>
  <c r="N937" i="1"/>
  <c r="AA936" i="1"/>
  <c r="Z936" i="1"/>
  <c r="Y936" i="1"/>
  <c r="N936" i="1"/>
  <c r="AA935" i="1"/>
  <c r="Z935" i="1"/>
  <c r="Y935" i="1"/>
  <c r="N935" i="1"/>
  <c r="AA934" i="1"/>
  <c r="Z934" i="1"/>
  <c r="Y934" i="1"/>
  <c r="N934" i="1"/>
  <c r="AA933" i="1"/>
  <c r="Z933" i="1"/>
  <c r="Y933" i="1"/>
  <c r="N933" i="1"/>
  <c r="AA932" i="1"/>
  <c r="Z932" i="1"/>
  <c r="Y932" i="1"/>
  <c r="N932" i="1"/>
  <c r="AA931" i="1"/>
  <c r="Z931" i="1"/>
  <c r="Y931" i="1"/>
  <c r="N931" i="1"/>
  <c r="AA930" i="1"/>
  <c r="Z930" i="1"/>
  <c r="Y930" i="1"/>
  <c r="N930" i="1"/>
  <c r="AA929" i="1"/>
  <c r="Z929" i="1"/>
  <c r="Y929" i="1"/>
  <c r="N929" i="1"/>
  <c r="AA928" i="1"/>
  <c r="T928" i="1" s="1"/>
  <c r="Z928" i="1"/>
  <c r="Y928" i="1"/>
  <c r="R928" i="1"/>
  <c r="N928" i="1"/>
  <c r="AA927" i="1"/>
  <c r="Z927" i="1"/>
  <c r="Y927" i="1"/>
  <c r="N927" i="1"/>
  <c r="AA926" i="1"/>
  <c r="Z926" i="1"/>
  <c r="Y926" i="1"/>
  <c r="N926" i="1"/>
  <c r="AA925" i="1"/>
  <c r="Z925" i="1"/>
  <c r="Y925" i="1"/>
  <c r="N925" i="1"/>
  <c r="AA924" i="1"/>
  <c r="Z924" i="1"/>
  <c r="Y924" i="1"/>
  <c r="AA923" i="1"/>
  <c r="Z923" i="1"/>
  <c r="Y923" i="1"/>
  <c r="N923" i="1"/>
  <c r="AA922" i="1"/>
  <c r="Z922" i="1"/>
  <c r="Y922" i="1"/>
  <c r="N922" i="1"/>
  <c r="AA921" i="1"/>
  <c r="Z921" i="1"/>
  <c r="Y921" i="1"/>
  <c r="AA920" i="1"/>
  <c r="Z920" i="1"/>
  <c r="Y920" i="1"/>
  <c r="N920" i="1"/>
  <c r="AA919" i="1"/>
  <c r="Z919" i="1"/>
  <c r="Y919" i="1"/>
  <c r="N919" i="1"/>
  <c r="AA918" i="1"/>
  <c r="Z918" i="1"/>
  <c r="Y918" i="1"/>
  <c r="N918" i="1"/>
  <c r="AA917" i="1"/>
  <c r="Z917" i="1"/>
  <c r="Y917" i="1"/>
  <c r="N917" i="1"/>
  <c r="AA916" i="1"/>
  <c r="Z916" i="1"/>
  <c r="Y916" i="1"/>
  <c r="N916" i="1"/>
  <c r="AA915" i="1"/>
  <c r="Z915" i="1"/>
  <c r="Y915" i="1"/>
  <c r="N915" i="1"/>
  <c r="AA914" i="1"/>
  <c r="T914" i="1" s="1"/>
  <c r="Z914" i="1"/>
  <c r="Y914" i="1"/>
  <c r="R914" i="1"/>
  <c r="N914" i="1"/>
  <c r="AA913" i="1"/>
  <c r="T913" i="1" s="1"/>
  <c r="Z913" i="1"/>
  <c r="Y913" i="1"/>
  <c r="R913" i="1"/>
  <c r="N913" i="1"/>
  <c r="AA912" i="1"/>
  <c r="Z912" i="1"/>
  <c r="Y912" i="1"/>
  <c r="AA911" i="1"/>
  <c r="Z911" i="1"/>
  <c r="Y911" i="1"/>
  <c r="AA910" i="1"/>
  <c r="T910" i="1" s="1"/>
  <c r="Z910" i="1"/>
  <c r="Y910" i="1"/>
  <c r="R910" i="1"/>
  <c r="N910" i="1"/>
  <c r="AA909" i="1"/>
  <c r="T909" i="1" s="1"/>
  <c r="Z909" i="1"/>
  <c r="Y909" i="1"/>
  <c r="R909" i="1"/>
  <c r="N909" i="1"/>
  <c r="AA908" i="1"/>
  <c r="T908" i="1" s="1"/>
  <c r="Z908" i="1"/>
  <c r="Y908" i="1"/>
  <c r="AA907" i="1"/>
  <c r="T907" i="1" s="1"/>
  <c r="Z907" i="1"/>
  <c r="Y907" i="1"/>
  <c r="AA906" i="1"/>
  <c r="Z906" i="1"/>
  <c r="Y906" i="1"/>
  <c r="R906" i="1"/>
  <c r="N906" i="1"/>
  <c r="AA905" i="1"/>
  <c r="T905" i="1" s="1"/>
  <c r="Z905" i="1"/>
  <c r="Y905" i="1"/>
  <c r="T904" i="1"/>
  <c r="S904" i="1"/>
  <c r="AA903" i="1"/>
  <c r="Z903" i="1"/>
  <c r="Y903" i="1"/>
  <c r="AA902" i="1"/>
  <c r="Z902" i="1"/>
  <c r="Y902" i="1"/>
  <c r="AA901" i="1"/>
  <c r="T901" i="1" s="1"/>
  <c r="Z901" i="1"/>
  <c r="Y901" i="1"/>
  <c r="R901" i="1"/>
  <c r="N901" i="1"/>
  <c r="AA900" i="1"/>
  <c r="T900" i="1" s="1"/>
  <c r="Z900" i="1"/>
  <c r="Y900" i="1"/>
  <c r="R900" i="1"/>
  <c r="N900" i="1"/>
  <c r="AA899" i="1"/>
  <c r="Z899" i="1"/>
  <c r="Y899" i="1"/>
  <c r="AA898" i="1"/>
  <c r="T898" i="1" s="1"/>
  <c r="Z898" i="1"/>
  <c r="Y898" i="1"/>
  <c r="R898" i="1"/>
  <c r="N898" i="1"/>
  <c r="AA897" i="1"/>
  <c r="Z897" i="1"/>
  <c r="Y897" i="1"/>
  <c r="AA896" i="1"/>
  <c r="Z896" i="1"/>
  <c r="Y896" i="1"/>
  <c r="AA895" i="1"/>
  <c r="Z895" i="1"/>
  <c r="Y895" i="1"/>
  <c r="AA894" i="1"/>
  <c r="T894" i="1" s="1"/>
  <c r="Z894" i="1"/>
  <c r="S894" i="1" s="1"/>
  <c r="Y894" i="1"/>
  <c r="R894" i="1"/>
  <c r="N894" i="1"/>
  <c r="AA893" i="1"/>
  <c r="Z893" i="1"/>
  <c r="Y893" i="1"/>
  <c r="AA892" i="1"/>
  <c r="Z892" i="1"/>
  <c r="Y892" i="1"/>
  <c r="AA891" i="1"/>
  <c r="Z891" i="1"/>
  <c r="Y891" i="1"/>
  <c r="AA890" i="1"/>
  <c r="Z890" i="1"/>
  <c r="Y890" i="1"/>
  <c r="AA889" i="1"/>
  <c r="Z889" i="1"/>
  <c r="Y889" i="1"/>
  <c r="AA888" i="1"/>
  <c r="Z888" i="1"/>
  <c r="Y888" i="1"/>
  <c r="AA887" i="1"/>
  <c r="Z887" i="1"/>
  <c r="Y887" i="1"/>
  <c r="AA886" i="1"/>
  <c r="Z886" i="1"/>
  <c r="Y886" i="1"/>
  <c r="AA885" i="1"/>
  <c r="Z885" i="1"/>
  <c r="Y885" i="1"/>
  <c r="AA884" i="1"/>
  <c r="Z884" i="1"/>
  <c r="Y884" i="1"/>
  <c r="AA883" i="1"/>
  <c r="Z883" i="1"/>
  <c r="Y883" i="1"/>
  <c r="AA882" i="1"/>
  <c r="Z882" i="1"/>
  <c r="Y882" i="1"/>
  <c r="AA881" i="1"/>
  <c r="T881" i="1" s="1"/>
  <c r="Z881" i="1"/>
  <c r="Y881" i="1"/>
  <c r="AA880" i="1"/>
  <c r="Z880" i="1"/>
  <c r="Y880" i="1"/>
  <c r="AA879" i="1"/>
  <c r="Z879" i="1"/>
  <c r="Y879" i="1"/>
  <c r="AA878" i="1"/>
  <c r="Z878" i="1"/>
  <c r="Y878" i="1"/>
  <c r="AA877" i="1"/>
  <c r="Z877" i="1"/>
  <c r="Y877" i="1"/>
  <c r="AA876" i="1"/>
  <c r="Z876" i="1"/>
  <c r="Y876" i="1"/>
  <c r="AA875" i="1"/>
  <c r="Z875" i="1"/>
  <c r="Y875" i="1"/>
  <c r="AA874" i="1"/>
  <c r="Z874" i="1"/>
  <c r="Y874" i="1"/>
  <c r="AA873" i="1"/>
  <c r="Z873" i="1"/>
  <c r="Y873" i="1"/>
  <c r="AA872" i="1"/>
  <c r="Z872" i="1"/>
  <c r="Y872" i="1"/>
  <c r="AA871" i="1"/>
  <c r="Z871" i="1"/>
  <c r="Y871" i="1"/>
  <c r="AA870" i="1"/>
  <c r="T870" i="1" s="1"/>
  <c r="Z870" i="1"/>
  <c r="Y870" i="1"/>
  <c r="AA869" i="1"/>
  <c r="Z869" i="1"/>
  <c r="Y869" i="1"/>
  <c r="AA868" i="1"/>
  <c r="Z868" i="1"/>
  <c r="Y868" i="1"/>
  <c r="AA867" i="1"/>
  <c r="Z867" i="1"/>
  <c r="Y867" i="1"/>
  <c r="AA866" i="1"/>
  <c r="Z866" i="1"/>
  <c r="Y866" i="1"/>
  <c r="AA865" i="1"/>
  <c r="Z865" i="1"/>
  <c r="Y865" i="1"/>
  <c r="Z864" i="1"/>
  <c r="Y864" i="1"/>
  <c r="T864" i="1"/>
  <c r="R864" i="1"/>
  <c r="N864" i="1"/>
  <c r="AA863" i="1"/>
  <c r="Z863" i="1"/>
  <c r="Y863" i="1"/>
  <c r="AA862" i="1"/>
  <c r="T862" i="1" s="1"/>
  <c r="Z862" i="1"/>
  <c r="S862" i="1" s="1"/>
  <c r="Y862" i="1"/>
  <c r="R862" i="1"/>
  <c r="N862" i="1"/>
  <c r="AA861" i="1"/>
  <c r="T861" i="1" s="1"/>
  <c r="Z861" i="1"/>
  <c r="S861" i="1" s="1"/>
  <c r="Y861" i="1"/>
  <c r="AA860" i="1"/>
  <c r="T860" i="1" s="1"/>
  <c r="Z860" i="1"/>
  <c r="Y860" i="1"/>
  <c r="R860" i="1"/>
  <c r="N860" i="1"/>
  <c r="AA859" i="1"/>
  <c r="T859" i="1" s="1"/>
  <c r="Z859" i="1"/>
  <c r="Y859" i="1"/>
  <c r="R859" i="1"/>
  <c r="N859" i="1"/>
  <c r="AA858" i="1"/>
  <c r="T858" i="1" s="1"/>
  <c r="Z858" i="1"/>
  <c r="Y858" i="1"/>
  <c r="R858" i="1"/>
  <c r="N858" i="1"/>
  <c r="AA857" i="1"/>
  <c r="Z857" i="1"/>
  <c r="Y857" i="1"/>
  <c r="AA856" i="1"/>
  <c r="T856" i="1" s="1"/>
  <c r="Z856" i="1"/>
  <c r="Y856" i="1"/>
  <c r="R856" i="1"/>
  <c r="N856" i="1"/>
  <c r="AA855" i="1"/>
  <c r="Z855" i="1"/>
  <c r="Y855" i="1"/>
  <c r="AA854" i="1"/>
  <c r="Z854" i="1"/>
  <c r="Y854" i="1"/>
  <c r="AA853" i="1"/>
  <c r="Z853" i="1"/>
  <c r="Y853" i="1"/>
  <c r="AA852" i="1"/>
  <c r="Z852" i="1"/>
  <c r="Y852" i="1"/>
  <c r="AA851" i="1"/>
  <c r="Z851" i="1"/>
  <c r="Y851" i="1"/>
  <c r="AA850" i="1"/>
  <c r="Z850" i="1"/>
  <c r="Y850" i="1"/>
  <c r="N850" i="1"/>
  <c r="T849" i="1"/>
  <c r="S849" i="1"/>
  <c r="R849" i="1"/>
  <c r="N849" i="1"/>
  <c r="T848" i="1"/>
  <c r="S848" i="1"/>
  <c r="R848" i="1"/>
  <c r="N848" i="1"/>
  <c r="T847" i="1"/>
  <c r="S847" i="1"/>
  <c r="R847" i="1"/>
  <c r="N847" i="1"/>
  <c r="AA846" i="1"/>
  <c r="T846" i="1" s="1"/>
  <c r="Z846" i="1"/>
  <c r="Y846" i="1"/>
  <c r="R846" i="1"/>
  <c r="N846" i="1"/>
  <c r="T845" i="1"/>
  <c r="S845" i="1"/>
  <c r="R845" i="1"/>
  <c r="N845" i="1"/>
  <c r="AA844" i="1"/>
  <c r="Z844" i="1"/>
  <c r="Y844" i="1"/>
  <c r="R844" i="1"/>
  <c r="N844" i="1"/>
  <c r="AA843" i="1"/>
  <c r="T843" i="1" s="1"/>
  <c r="Z843" i="1"/>
  <c r="S843" i="1" s="1"/>
  <c r="Y843" i="1"/>
  <c r="R843" i="1"/>
  <c r="N843" i="1"/>
  <c r="AA842" i="1"/>
  <c r="Z842" i="1"/>
  <c r="Y842" i="1"/>
  <c r="R842" i="1"/>
  <c r="N842" i="1"/>
  <c r="AA841" i="1"/>
  <c r="T841" i="1" s="1"/>
  <c r="Z841" i="1"/>
  <c r="Y841" i="1"/>
  <c r="R841" i="1"/>
  <c r="N841" i="1"/>
  <c r="AA840" i="1"/>
  <c r="T840" i="1" s="1"/>
  <c r="Z840" i="1"/>
  <c r="Y840" i="1"/>
  <c r="R840" i="1"/>
  <c r="N840" i="1"/>
  <c r="AA839" i="1"/>
  <c r="Z839" i="1"/>
  <c r="Y839" i="1"/>
  <c r="AA838" i="1"/>
  <c r="T838" i="1" s="1"/>
  <c r="Z838" i="1"/>
  <c r="Y838" i="1"/>
  <c r="R838" i="1"/>
  <c r="N838" i="1"/>
  <c r="AA837" i="1"/>
  <c r="T837" i="1" s="1"/>
  <c r="Z837" i="1"/>
  <c r="Y837" i="1"/>
  <c r="R837" i="1"/>
  <c r="N837" i="1"/>
  <c r="AA836" i="1"/>
  <c r="T836" i="1" s="1"/>
  <c r="Z836" i="1"/>
  <c r="S836" i="1" s="1"/>
  <c r="Y836" i="1"/>
  <c r="R836" i="1"/>
  <c r="N836" i="1"/>
  <c r="AA835" i="1"/>
  <c r="Z835" i="1"/>
  <c r="S835" i="1" s="1"/>
  <c r="Y835" i="1"/>
  <c r="R835" i="1"/>
  <c r="N835" i="1"/>
  <c r="AA834" i="1"/>
  <c r="T834" i="1" s="1"/>
  <c r="Z834" i="1"/>
  <c r="Y834" i="1"/>
  <c r="R834" i="1"/>
  <c r="N834" i="1"/>
  <c r="AA833" i="1"/>
  <c r="T833" i="1" s="1"/>
  <c r="Z833" i="1"/>
  <c r="S833" i="1" s="1"/>
  <c r="Y833" i="1"/>
  <c r="AA832" i="1"/>
  <c r="Z832" i="1"/>
  <c r="Y832" i="1"/>
  <c r="R832" i="1"/>
  <c r="N832" i="1"/>
  <c r="AA831" i="1"/>
  <c r="T831" i="1" s="1"/>
  <c r="Z831" i="1"/>
  <c r="S831" i="1" s="1"/>
  <c r="Y831" i="1"/>
  <c r="AA830" i="1"/>
  <c r="T830" i="1" s="1"/>
  <c r="Z830" i="1"/>
  <c r="Y830" i="1"/>
  <c r="R830" i="1"/>
  <c r="N830" i="1"/>
  <c r="AA829" i="1"/>
  <c r="Z829" i="1"/>
  <c r="Y829" i="1"/>
  <c r="R829" i="1"/>
  <c r="N829" i="1"/>
  <c r="AA828" i="1"/>
  <c r="Z828" i="1"/>
  <c r="Y828" i="1"/>
  <c r="AA827" i="1"/>
  <c r="T827" i="1" s="1"/>
  <c r="Z827" i="1"/>
  <c r="S827" i="1" s="1"/>
  <c r="Y827" i="1"/>
  <c r="R827" i="1"/>
  <c r="N827" i="1"/>
  <c r="AA826" i="1"/>
  <c r="T826" i="1" s="1"/>
  <c r="Z826" i="1"/>
  <c r="Y826" i="1"/>
  <c r="R826" i="1"/>
  <c r="N826" i="1"/>
  <c r="AA825" i="1"/>
  <c r="Z825" i="1"/>
  <c r="Y825" i="1"/>
  <c r="AA824" i="1"/>
  <c r="T824" i="1" s="1"/>
  <c r="Z824" i="1"/>
  <c r="Y824" i="1"/>
  <c r="AA823" i="1"/>
  <c r="T823" i="1" s="1"/>
  <c r="Z823" i="1"/>
  <c r="Y823" i="1"/>
  <c r="R823" i="1"/>
  <c r="N823" i="1"/>
  <c r="AA822" i="1"/>
  <c r="T822" i="1" s="1"/>
  <c r="Z822" i="1"/>
  <c r="S822" i="1" s="1"/>
  <c r="Y822" i="1"/>
  <c r="R822" i="1"/>
  <c r="N822" i="1"/>
  <c r="AA821" i="1"/>
  <c r="T821" i="1" s="1"/>
  <c r="Z821" i="1"/>
  <c r="Y821" i="1"/>
  <c r="R821" i="1"/>
  <c r="N821" i="1"/>
  <c r="AA820" i="1"/>
  <c r="T820" i="1" s="1"/>
  <c r="Z820" i="1"/>
  <c r="Y820" i="1"/>
  <c r="R820" i="1"/>
  <c r="N820" i="1"/>
  <c r="AA819" i="1"/>
  <c r="T819" i="1" s="1"/>
  <c r="Z819" i="1"/>
  <c r="Y819" i="1"/>
  <c r="R819" i="1"/>
  <c r="N819" i="1"/>
  <c r="AA818" i="1"/>
  <c r="Z818" i="1"/>
  <c r="Y818" i="1"/>
  <c r="AA817" i="1"/>
  <c r="Z817" i="1"/>
  <c r="Y817" i="1"/>
  <c r="AA816" i="1"/>
  <c r="T816" i="1" s="1"/>
  <c r="Z816" i="1"/>
  <c r="Y816" i="1"/>
  <c r="R816" i="1"/>
  <c r="N816" i="1"/>
  <c r="AA815" i="1"/>
  <c r="T815" i="1" s="1"/>
  <c r="Z815" i="1"/>
  <c r="S815" i="1" s="1"/>
  <c r="Y815" i="1"/>
  <c r="R815" i="1"/>
  <c r="N815" i="1"/>
  <c r="AA814" i="1"/>
  <c r="T814" i="1" s="1"/>
  <c r="Z814" i="1"/>
  <c r="Y814" i="1"/>
  <c r="R814" i="1"/>
  <c r="N814" i="1"/>
  <c r="AA813" i="1"/>
  <c r="Z813" i="1"/>
  <c r="Y813" i="1"/>
  <c r="AA812" i="1"/>
  <c r="Z812" i="1"/>
  <c r="Y812" i="1"/>
  <c r="AA811" i="1"/>
  <c r="T811" i="1" s="1"/>
  <c r="Z811" i="1"/>
  <c r="Y811" i="1"/>
  <c r="R811" i="1"/>
  <c r="N811" i="1"/>
  <c r="AA810" i="1"/>
  <c r="T810" i="1" s="1"/>
  <c r="Z810" i="1"/>
  <c r="Y810" i="1"/>
  <c r="R810" i="1"/>
  <c r="N810" i="1"/>
  <c r="AA809" i="1"/>
  <c r="T809" i="1" s="1"/>
  <c r="Z809" i="1"/>
  <c r="Y809" i="1"/>
  <c r="R809" i="1"/>
  <c r="N809" i="1"/>
  <c r="AA808" i="1"/>
  <c r="T808" i="1" s="1"/>
  <c r="Z808" i="1"/>
  <c r="Y808" i="1"/>
  <c r="R808" i="1"/>
  <c r="N808" i="1"/>
  <c r="AA807" i="1"/>
  <c r="T807" i="1" s="1"/>
  <c r="Z807" i="1"/>
  <c r="S807" i="1" s="1"/>
  <c r="Y807" i="1"/>
  <c r="R807" i="1"/>
  <c r="N807" i="1"/>
  <c r="AA806" i="1"/>
  <c r="T806" i="1" s="1"/>
  <c r="Z806" i="1"/>
  <c r="Y806" i="1"/>
  <c r="R806" i="1"/>
  <c r="N806" i="1"/>
  <c r="AA805" i="1"/>
  <c r="T805" i="1" s="1"/>
  <c r="Z805" i="1"/>
  <c r="Y805" i="1"/>
  <c r="R805" i="1"/>
  <c r="N805" i="1"/>
  <c r="AA804" i="1"/>
  <c r="T804" i="1" s="1"/>
  <c r="Z804" i="1"/>
  <c r="Y804" i="1"/>
  <c r="R804" i="1"/>
  <c r="N804" i="1"/>
  <c r="AA803" i="1"/>
  <c r="T803" i="1" s="1"/>
  <c r="Z803" i="1"/>
  <c r="Y803" i="1"/>
  <c r="R803" i="1"/>
  <c r="N803" i="1"/>
  <c r="AA802" i="1"/>
  <c r="T802" i="1" s="1"/>
  <c r="Z802" i="1"/>
  <c r="S802" i="1" s="1"/>
  <c r="Y802" i="1"/>
  <c r="R802" i="1"/>
  <c r="N802" i="1"/>
  <c r="AA801" i="1"/>
  <c r="Z801" i="1"/>
  <c r="Y801" i="1"/>
  <c r="N801" i="1"/>
  <c r="AA800" i="1"/>
  <c r="T800" i="1" s="1"/>
  <c r="Z800" i="1"/>
  <c r="Y800" i="1"/>
  <c r="R800" i="1"/>
  <c r="N800" i="1"/>
  <c r="AA799" i="1"/>
  <c r="T799" i="1" s="1"/>
  <c r="Z799" i="1"/>
  <c r="Y799" i="1"/>
  <c r="R799" i="1"/>
  <c r="N799" i="1"/>
  <c r="AA798" i="1"/>
  <c r="T798" i="1" s="1"/>
  <c r="Z798" i="1"/>
  <c r="S798" i="1" s="1"/>
  <c r="Y798" i="1"/>
  <c r="R798" i="1"/>
  <c r="N798" i="1"/>
  <c r="AA797" i="1"/>
  <c r="T797" i="1" s="1"/>
  <c r="Z797" i="1"/>
  <c r="Y797" i="1"/>
  <c r="R797" i="1"/>
  <c r="N797" i="1"/>
  <c r="AA796" i="1"/>
  <c r="Z796" i="1"/>
  <c r="Y796" i="1"/>
  <c r="AA795" i="1"/>
  <c r="T795" i="1" s="1"/>
  <c r="Z795" i="1"/>
  <c r="Y795" i="1"/>
  <c r="AA794" i="1"/>
  <c r="T794" i="1" s="1"/>
  <c r="Z794" i="1"/>
  <c r="Y794" i="1"/>
  <c r="AA793" i="1"/>
  <c r="T793" i="1" s="1"/>
  <c r="Z793" i="1"/>
  <c r="Y793" i="1"/>
  <c r="R793" i="1"/>
  <c r="N793" i="1"/>
  <c r="AA792" i="1"/>
  <c r="T792" i="1" s="1"/>
  <c r="Z792" i="1"/>
  <c r="S792" i="1" s="1"/>
  <c r="Y792" i="1"/>
  <c r="R792" i="1"/>
  <c r="N792" i="1"/>
  <c r="AA791" i="1"/>
  <c r="Z791" i="1"/>
  <c r="Y791" i="1"/>
  <c r="AA790" i="1"/>
  <c r="Z790" i="1"/>
  <c r="Y790" i="1"/>
  <c r="AA789" i="1"/>
  <c r="Z789" i="1"/>
  <c r="Y789" i="1"/>
  <c r="AA788" i="1"/>
  <c r="Z788" i="1"/>
  <c r="Y788" i="1"/>
  <c r="AA787" i="1"/>
  <c r="Z787" i="1"/>
  <c r="Y787" i="1"/>
  <c r="AA786" i="1"/>
  <c r="Z786" i="1"/>
  <c r="Y786" i="1"/>
  <c r="AA785" i="1"/>
  <c r="Z785" i="1"/>
  <c r="Y785" i="1"/>
  <c r="AA784" i="1"/>
  <c r="T784" i="1" s="1"/>
  <c r="Z784" i="1"/>
  <c r="Y784" i="1"/>
  <c r="R784" i="1"/>
  <c r="N784" i="1"/>
  <c r="AA783" i="1"/>
  <c r="Z783" i="1"/>
  <c r="Y783" i="1"/>
  <c r="AA782" i="1"/>
  <c r="Z782" i="1"/>
  <c r="Y782" i="1"/>
  <c r="AA781" i="1"/>
  <c r="Z781" i="1"/>
  <c r="Y781" i="1"/>
  <c r="AA780" i="1"/>
  <c r="Z780" i="1"/>
  <c r="Y780" i="1"/>
  <c r="AA779" i="1"/>
  <c r="Z779" i="1"/>
  <c r="Y779" i="1"/>
  <c r="AA778" i="1"/>
  <c r="Z778" i="1"/>
  <c r="Y778" i="1"/>
  <c r="AA777" i="1"/>
  <c r="Z777" i="1"/>
  <c r="Y777" i="1"/>
  <c r="AA776" i="1"/>
  <c r="T776" i="1" s="1"/>
  <c r="Z776" i="1"/>
  <c r="Y776" i="1"/>
  <c r="R776" i="1"/>
  <c r="N776" i="1"/>
  <c r="AA775" i="1"/>
  <c r="T775" i="1" s="1"/>
  <c r="Z775" i="1"/>
  <c r="S775" i="1" s="1"/>
  <c r="Y775" i="1"/>
  <c r="R775" i="1"/>
  <c r="N775" i="1"/>
  <c r="AA774" i="1"/>
  <c r="T774" i="1" s="1"/>
  <c r="Z774" i="1"/>
  <c r="Y774" i="1"/>
  <c r="R774" i="1"/>
  <c r="N774" i="1"/>
  <c r="AA773" i="1"/>
  <c r="T773" i="1" s="1"/>
  <c r="Z773" i="1"/>
  <c r="Y773" i="1"/>
  <c r="R773" i="1"/>
  <c r="N773" i="1"/>
  <c r="AA772" i="1"/>
  <c r="T772" i="1" s="1"/>
  <c r="Z772" i="1"/>
  <c r="Y772" i="1"/>
  <c r="R772" i="1"/>
  <c r="N772" i="1"/>
  <c r="AA771" i="1"/>
  <c r="T771" i="1" s="1"/>
  <c r="Z771" i="1"/>
  <c r="Y771" i="1"/>
  <c r="R771" i="1"/>
  <c r="N771" i="1"/>
  <c r="AA770" i="1"/>
  <c r="T770" i="1" s="1"/>
  <c r="Z770" i="1"/>
  <c r="S770" i="1" s="1"/>
  <c r="Y770" i="1"/>
  <c r="R770" i="1"/>
  <c r="N770" i="1"/>
  <c r="AA769" i="1"/>
  <c r="T769" i="1" s="1"/>
  <c r="Z769" i="1"/>
  <c r="Y769" i="1"/>
  <c r="R769" i="1"/>
  <c r="N769" i="1"/>
  <c r="AA768" i="1"/>
  <c r="T768" i="1" s="1"/>
  <c r="Z768" i="1"/>
  <c r="Y768" i="1"/>
  <c r="R768" i="1"/>
  <c r="N768" i="1"/>
  <c r="AA767" i="1"/>
  <c r="T767" i="1" s="1"/>
  <c r="Z767" i="1"/>
  <c r="Y767" i="1"/>
  <c r="R767" i="1"/>
  <c r="N767" i="1"/>
  <c r="AA766" i="1"/>
  <c r="Z766" i="1"/>
  <c r="Y766" i="1"/>
  <c r="AA765" i="1"/>
  <c r="Z765" i="1"/>
  <c r="Y765" i="1"/>
  <c r="AA764" i="1"/>
  <c r="T764" i="1" s="1"/>
  <c r="Z764" i="1"/>
  <c r="Y764" i="1"/>
  <c r="R764" i="1"/>
  <c r="N764" i="1"/>
  <c r="AA763" i="1"/>
  <c r="T763" i="1" s="1"/>
  <c r="Z763" i="1"/>
  <c r="Y763" i="1"/>
  <c r="R763" i="1"/>
  <c r="N763" i="1"/>
  <c r="AA762" i="1"/>
  <c r="Z762" i="1"/>
  <c r="Y762" i="1"/>
  <c r="AA761" i="1"/>
  <c r="Z761" i="1"/>
  <c r="Y761" i="1"/>
  <c r="AA760" i="1"/>
  <c r="Z760" i="1"/>
  <c r="Y760" i="1"/>
  <c r="AA759" i="1"/>
  <c r="Z759" i="1"/>
  <c r="Y759" i="1"/>
  <c r="AA758" i="1"/>
  <c r="T758" i="1" s="1"/>
  <c r="Z758" i="1"/>
  <c r="S758" i="1" s="1"/>
  <c r="Y758" i="1"/>
  <c r="R758" i="1"/>
  <c r="N758" i="1"/>
  <c r="AA757" i="1"/>
  <c r="Z757" i="1"/>
  <c r="Y757" i="1"/>
  <c r="AA756" i="1"/>
  <c r="Z756" i="1"/>
  <c r="Y756" i="1"/>
  <c r="AA755" i="1"/>
  <c r="Z755" i="1"/>
  <c r="Y755" i="1"/>
  <c r="AA754" i="1"/>
  <c r="Z754" i="1"/>
  <c r="Y754" i="1"/>
  <c r="AA753" i="1"/>
  <c r="T753" i="1" s="1"/>
  <c r="Z753" i="1"/>
  <c r="Y753" i="1"/>
  <c r="R753" i="1"/>
  <c r="N753" i="1"/>
  <c r="AA752" i="1"/>
  <c r="T752" i="1" s="1"/>
  <c r="Z752" i="1"/>
  <c r="Y752" i="1"/>
  <c r="AA751" i="1"/>
  <c r="Z751" i="1"/>
  <c r="Y751" i="1"/>
  <c r="AA750" i="1"/>
  <c r="Z750" i="1"/>
  <c r="Y750" i="1"/>
  <c r="AA749" i="1"/>
  <c r="Z749" i="1"/>
  <c r="Y749" i="1"/>
  <c r="AA748" i="1"/>
  <c r="T748" i="1" s="1"/>
  <c r="Z748" i="1"/>
  <c r="Y748" i="1"/>
  <c r="R748" i="1"/>
  <c r="N748" i="1"/>
  <c r="AA747" i="1"/>
  <c r="T747" i="1" s="1"/>
  <c r="Z747" i="1"/>
  <c r="S747" i="1" s="1"/>
  <c r="Y747" i="1"/>
  <c r="R747" i="1"/>
  <c r="N747" i="1"/>
  <c r="AA746" i="1"/>
  <c r="Z746" i="1"/>
  <c r="Y746" i="1"/>
  <c r="AA745" i="1"/>
  <c r="T745" i="1" s="1"/>
  <c r="Z745" i="1"/>
  <c r="Y745" i="1"/>
  <c r="R745" i="1"/>
  <c r="N745" i="1"/>
  <c r="AA744" i="1"/>
  <c r="Z744" i="1"/>
  <c r="Y744" i="1"/>
  <c r="R744" i="1"/>
  <c r="N744" i="1"/>
  <c r="AA743" i="1"/>
  <c r="Z743" i="1"/>
  <c r="Y743" i="1"/>
  <c r="AA742" i="1"/>
  <c r="Z742" i="1"/>
  <c r="Y742" i="1"/>
  <c r="AA741" i="1"/>
  <c r="T741" i="1" s="1"/>
  <c r="Z741" i="1"/>
  <c r="Y741" i="1"/>
  <c r="AA740" i="1"/>
  <c r="Z740" i="1"/>
  <c r="Y740" i="1"/>
  <c r="AA739" i="1"/>
  <c r="Z739" i="1"/>
  <c r="Y739" i="1"/>
  <c r="AA738" i="1"/>
  <c r="T738" i="1" s="1"/>
  <c r="Z738" i="1"/>
  <c r="Y738" i="1"/>
  <c r="AA737" i="1"/>
  <c r="T737" i="1" s="1"/>
  <c r="Z737" i="1"/>
  <c r="Y737" i="1"/>
  <c r="AA736" i="1"/>
  <c r="Z736" i="1"/>
  <c r="Y736" i="1"/>
  <c r="AA735" i="1"/>
  <c r="Z735" i="1"/>
  <c r="Y735" i="1"/>
  <c r="AA734" i="1"/>
  <c r="Z734" i="1"/>
  <c r="Y734" i="1"/>
  <c r="AA733" i="1"/>
  <c r="Z733" i="1"/>
  <c r="Y733" i="1"/>
  <c r="AA732" i="1"/>
  <c r="Z732" i="1"/>
  <c r="Y732" i="1"/>
  <c r="AA731" i="1"/>
  <c r="Z731" i="1"/>
  <c r="Y731" i="1"/>
  <c r="AA730" i="1"/>
  <c r="Z730" i="1"/>
  <c r="Y730" i="1"/>
  <c r="AA729" i="1"/>
  <c r="Z729" i="1"/>
  <c r="Y729" i="1"/>
  <c r="AA728" i="1"/>
  <c r="T728" i="1" s="1"/>
  <c r="Z728" i="1"/>
  <c r="Y728" i="1"/>
  <c r="AA727" i="1"/>
  <c r="T727" i="1" s="1"/>
  <c r="Z727" i="1"/>
  <c r="Y727" i="1"/>
  <c r="R727" i="1"/>
  <c r="N727" i="1"/>
  <c r="AA726" i="1"/>
  <c r="Z726" i="1"/>
  <c r="Y726" i="1"/>
  <c r="R726" i="1"/>
  <c r="N726" i="1"/>
  <c r="AA725" i="1"/>
  <c r="T725" i="1" s="1"/>
  <c r="Z725" i="1"/>
  <c r="Y725" i="1"/>
  <c r="AA724" i="1"/>
  <c r="T724" i="1" s="1"/>
  <c r="Z724" i="1"/>
  <c r="S724" i="1" s="1"/>
  <c r="Y724" i="1"/>
  <c r="AA723" i="1"/>
  <c r="Z723" i="1"/>
  <c r="Y723" i="1"/>
  <c r="AA722" i="1"/>
  <c r="T722" i="1" s="1"/>
  <c r="Z722" i="1"/>
  <c r="Y722" i="1"/>
  <c r="AA721" i="1"/>
  <c r="T721" i="1" s="1"/>
  <c r="Z721" i="1"/>
  <c r="Y721" i="1"/>
  <c r="R721" i="1"/>
  <c r="N721" i="1"/>
  <c r="AA720" i="1"/>
  <c r="Z720" i="1"/>
  <c r="Y720" i="1"/>
  <c r="AA719" i="1"/>
  <c r="Z719" i="1"/>
  <c r="Y719" i="1"/>
  <c r="AA718" i="1"/>
  <c r="T718" i="1" s="1"/>
  <c r="Z718" i="1"/>
  <c r="S718" i="1" s="1"/>
  <c r="Y718" i="1"/>
  <c r="R718" i="1"/>
  <c r="N718" i="1"/>
  <c r="AA717" i="1"/>
  <c r="T717" i="1" s="1"/>
  <c r="Z717" i="1"/>
  <c r="Y717" i="1"/>
  <c r="R717" i="1"/>
  <c r="N717" i="1"/>
  <c r="AA716" i="1"/>
  <c r="T716" i="1" s="1"/>
  <c r="Z716" i="1"/>
  <c r="Y716" i="1"/>
  <c r="R716" i="1"/>
  <c r="N716" i="1"/>
  <c r="AA715" i="1"/>
  <c r="T715" i="1" s="1"/>
  <c r="Z715" i="1"/>
  <c r="Y715" i="1"/>
  <c r="R715" i="1"/>
  <c r="N715" i="1"/>
  <c r="AA714" i="1"/>
  <c r="T714" i="1" s="1"/>
  <c r="Z714" i="1"/>
  <c r="S714" i="1" s="1"/>
  <c r="Y714" i="1"/>
  <c r="R714" i="1"/>
  <c r="N714" i="1"/>
  <c r="AA713" i="1"/>
  <c r="T713" i="1" s="1"/>
  <c r="Z713" i="1"/>
  <c r="Y713" i="1"/>
  <c r="R713" i="1"/>
  <c r="N713" i="1"/>
  <c r="AA712" i="1"/>
  <c r="T712" i="1" s="1"/>
  <c r="Z712" i="1"/>
  <c r="Y712" i="1"/>
  <c r="R712" i="1"/>
  <c r="N712" i="1"/>
  <c r="AA711" i="1"/>
  <c r="T711" i="1" s="1"/>
  <c r="Z711" i="1"/>
  <c r="Y711" i="1"/>
  <c r="AA710" i="1"/>
  <c r="T710" i="1" s="1"/>
  <c r="Z710" i="1"/>
  <c r="Y710" i="1"/>
  <c r="R710" i="1"/>
  <c r="N710" i="1"/>
  <c r="AA709" i="1"/>
  <c r="T709" i="1" s="1"/>
  <c r="Z709" i="1"/>
  <c r="Y709" i="1"/>
  <c r="R709" i="1"/>
  <c r="N709" i="1"/>
  <c r="AA708" i="1"/>
  <c r="Z708" i="1"/>
  <c r="Y708" i="1"/>
  <c r="AA707" i="1"/>
  <c r="Z707" i="1"/>
  <c r="Y707" i="1"/>
  <c r="AA706" i="1"/>
  <c r="Z706" i="1"/>
  <c r="Y706" i="1"/>
  <c r="AA705" i="1"/>
  <c r="Z705" i="1"/>
  <c r="Y705" i="1"/>
  <c r="AA704" i="1"/>
  <c r="T704" i="1" s="1"/>
  <c r="Z704" i="1"/>
  <c r="S704" i="1" s="1"/>
  <c r="Y704" i="1"/>
  <c r="R704" i="1"/>
  <c r="N704" i="1"/>
  <c r="AA703" i="1"/>
  <c r="T703" i="1" s="1"/>
  <c r="Z703" i="1"/>
  <c r="Y703" i="1"/>
  <c r="R703" i="1"/>
  <c r="N703" i="1"/>
  <c r="AA702" i="1"/>
  <c r="T702" i="1" s="1"/>
  <c r="Z702" i="1"/>
  <c r="Y702" i="1"/>
  <c r="R702" i="1"/>
  <c r="N702" i="1"/>
  <c r="AA701" i="1"/>
  <c r="T701" i="1" s="1"/>
  <c r="Z701" i="1"/>
  <c r="Y701" i="1"/>
  <c r="R701" i="1"/>
  <c r="N701" i="1"/>
  <c r="AA700" i="1"/>
  <c r="T700" i="1" s="1"/>
  <c r="Z700" i="1"/>
  <c r="S700" i="1" s="1"/>
  <c r="Y700" i="1"/>
  <c r="R700" i="1"/>
  <c r="N700" i="1"/>
  <c r="AA699" i="1"/>
  <c r="T699" i="1" s="1"/>
  <c r="Z699" i="1"/>
  <c r="S699" i="1" s="1"/>
  <c r="Y699" i="1"/>
  <c r="R699" i="1"/>
  <c r="N699" i="1"/>
  <c r="AA698" i="1"/>
  <c r="T698" i="1" s="1"/>
  <c r="Z698" i="1"/>
  <c r="S698" i="1" s="1"/>
  <c r="Y698" i="1"/>
  <c r="R698" i="1"/>
  <c r="N698" i="1"/>
  <c r="AA697" i="1"/>
  <c r="T697" i="1" s="1"/>
  <c r="Z697" i="1"/>
  <c r="Y697" i="1"/>
  <c r="R697" i="1"/>
  <c r="N697" i="1"/>
  <c r="AA696" i="1"/>
  <c r="T696" i="1" s="1"/>
  <c r="Z696" i="1"/>
  <c r="Y696" i="1"/>
  <c r="AA695" i="1"/>
  <c r="T695" i="1" s="1"/>
  <c r="Z695" i="1"/>
  <c r="S695" i="1" s="1"/>
  <c r="Y695" i="1"/>
  <c r="R695" i="1"/>
  <c r="N695" i="1"/>
  <c r="AA694" i="1"/>
  <c r="T694" i="1" s="1"/>
  <c r="Z694" i="1"/>
  <c r="Y694" i="1"/>
  <c r="R694" i="1"/>
  <c r="N694" i="1"/>
  <c r="AA693" i="1"/>
  <c r="T693" i="1" s="1"/>
  <c r="Z693" i="1"/>
  <c r="Y693" i="1"/>
  <c r="R693" i="1"/>
  <c r="N693" i="1"/>
  <c r="AA692" i="1"/>
  <c r="T692" i="1" s="1"/>
  <c r="Z692" i="1"/>
  <c r="Y692" i="1"/>
  <c r="R692" i="1"/>
  <c r="N692" i="1"/>
  <c r="AA691" i="1"/>
  <c r="T691" i="1" s="1"/>
  <c r="Z691" i="1"/>
  <c r="S691" i="1" s="1"/>
  <c r="Y691" i="1"/>
  <c r="R691" i="1"/>
  <c r="N691" i="1"/>
  <c r="AA690" i="1"/>
  <c r="T690" i="1" s="1"/>
  <c r="Z690" i="1"/>
  <c r="Y690" i="1"/>
  <c r="R690" i="1"/>
  <c r="N690" i="1"/>
  <c r="AA689" i="1"/>
  <c r="T689" i="1" s="1"/>
  <c r="Z689" i="1"/>
  <c r="Y689" i="1"/>
  <c r="R689" i="1"/>
  <c r="N689" i="1"/>
  <c r="AA688" i="1"/>
  <c r="Z688" i="1"/>
  <c r="Y688" i="1"/>
  <c r="R688" i="1"/>
  <c r="N688" i="1"/>
  <c r="AA687" i="1"/>
  <c r="T687" i="1" s="1"/>
  <c r="Z687" i="1"/>
  <c r="Y687" i="1"/>
  <c r="AA686" i="1"/>
  <c r="T686" i="1" s="1"/>
  <c r="Z686" i="1"/>
  <c r="Y686" i="1"/>
  <c r="R686" i="1"/>
  <c r="N686" i="1"/>
  <c r="AA685" i="1"/>
  <c r="T685" i="1" s="1"/>
  <c r="Z685" i="1"/>
  <c r="Y685" i="1"/>
  <c r="R685" i="1"/>
  <c r="N685" i="1"/>
  <c r="AA684" i="1"/>
  <c r="T684" i="1" s="1"/>
  <c r="Z684" i="1"/>
  <c r="Y684" i="1"/>
  <c r="AA683" i="1"/>
  <c r="Z683" i="1"/>
  <c r="Y683" i="1"/>
  <c r="AA682" i="1"/>
  <c r="T682" i="1" s="1"/>
  <c r="Z682" i="1"/>
  <c r="Y682" i="1"/>
  <c r="R682" i="1"/>
  <c r="N682" i="1"/>
  <c r="AA681" i="1"/>
  <c r="T681" i="1" s="1"/>
  <c r="Z681" i="1"/>
  <c r="Y681" i="1"/>
  <c r="R681" i="1"/>
  <c r="N681" i="1"/>
  <c r="AA680" i="1"/>
  <c r="T680" i="1" s="1"/>
  <c r="Z680" i="1"/>
  <c r="Y680" i="1"/>
  <c r="AA679" i="1"/>
  <c r="T679" i="1" s="1"/>
  <c r="Z679" i="1"/>
  <c r="Y679" i="1"/>
  <c r="AA678" i="1"/>
  <c r="T678" i="1" s="1"/>
  <c r="Z678" i="1"/>
  <c r="S678" i="1" s="1"/>
  <c r="Y678" i="1"/>
  <c r="AA677" i="1"/>
  <c r="T677" i="1" s="1"/>
  <c r="Z677" i="1"/>
  <c r="Y677" i="1"/>
  <c r="AA676" i="1"/>
  <c r="T676" i="1" s="1"/>
  <c r="Z676" i="1"/>
  <c r="Y676" i="1"/>
  <c r="R676" i="1"/>
  <c r="N676" i="1"/>
  <c r="AA675" i="1"/>
  <c r="T675" i="1" s="1"/>
  <c r="Z675" i="1"/>
  <c r="Y675" i="1"/>
  <c r="R675" i="1"/>
  <c r="N675" i="1"/>
  <c r="AA674" i="1"/>
  <c r="T674" i="1" s="1"/>
  <c r="Z674" i="1"/>
  <c r="S674" i="1" s="1"/>
  <c r="Y674" i="1"/>
  <c r="R674" i="1"/>
  <c r="N674" i="1"/>
  <c r="AA673" i="1"/>
  <c r="T673" i="1" s="1"/>
  <c r="Z673" i="1"/>
  <c r="Y673" i="1"/>
  <c r="R673" i="1"/>
  <c r="N673" i="1"/>
  <c r="AA672" i="1"/>
  <c r="T672" i="1" s="1"/>
  <c r="Z672" i="1"/>
  <c r="Y672" i="1"/>
  <c r="R672" i="1"/>
  <c r="N672" i="1"/>
  <c r="AA671" i="1"/>
  <c r="T671" i="1" s="1"/>
  <c r="Z671" i="1"/>
  <c r="Y671" i="1"/>
  <c r="R671" i="1"/>
  <c r="N671" i="1"/>
  <c r="AA670" i="1"/>
  <c r="T670" i="1" s="1"/>
  <c r="Z670" i="1"/>
  <c r="S670" i="1" s="1"/>
  <c r="Y670" i="1"/>
  <c r="R670" i="1"/>
  <c r="N670" i="1"/>
  <c r="AA669" i="1"/>
  <c r="T669" i="1" s="1"/>
  <c r="Z669" i="1"/>
  <c r="Y669" i="1"/>
  <c r="R669" i="1"/>
  <c r="N669" i="1"/>
  <c r="AA668" i="1"/>
  <c r="T668" i="1" s="1"/>
  <c r="Z668" i="1"/>
  <c r="Y668" i="1"/>
  <c r="R668" i="1"/>
  <c r="N668" i="1"/>
  <c r="AA667" i="1"/>
  <c r="T667" i="1" s="1"/>
  <c r="Z667" i="1"/>
  <c r="Y667" i="1"/>
  <c r="AA666" i="1"/>
  <c r="T666" i="1" s="1"/>
  <c r="Z666" i="1"/>
  <c r="S666" i="1" s="1"/>
  <c r="Y666" i="1"/>
  <c r="AA665" i="1"/>
  <c r="T665" i="1" s="1"/>
  <c r="Z665" i="1"/>
  <c r="Y665" i="1"/>
  <c r="R665" i="1"/>
  <c r="N665" i="1"/>
  <c r="AA664" i="1"/>
  <c r="T664" i="1" s="1"/>
  <c r="Z664" i="1"/>
  <c r="S664" i="1" s="1"/>
  <c r="Y664" i="1"/>
  <c r="R664" i="1"/>
  <c r="N664" i="1"/>
  <c r="AA663" i="1"/>
  <c r="T663" i="1" s="1"/>
  <c r="Z663" i="1"/>
  <c r="Y663" i="1"/>
  <c r="R663" i="1"/>
  <c r="N663" i="1"/>
  <c r="AA662" i="1"/>
  <c r="T662" i="1" s="1"/>
  <c r="Z662" i="1"/>
  <c r="S662" i="1" s="1"/>
  <c r="Y662" i="1"/>
  <c r="R662" i="1"/>
  <c r="N662" i="1"/>
  <c r="AA661" i="1"/>
  <c r="T661" i="1" s="1"/>
  <c r="Z661" i="1"/>
  <c r="Y661" i="1"/>
  <c r="R661" i="1"/>
  <c r="N661" i="1"/>
  <c r="AA660" i="1"/>
  <c r="T660" i="1" s="1"/>
  <c r="Z660" i="1"/>
  <c r="Y660" i="1"/>
  <c r="R660" i="1"/>
  <c r="N660" i="1"/>
  <c r="AA659" i="1"/>
  <c r="T659" i="1" s="1"/>
  <c r="Z659" i="1"/>
  <c r="Y659" i="1"/>
  <c r="R659" i="1"/>
  <c r="N659" i="1"/>
  <c r="AA658" i="1"/>
  <c r="T658" i="1" s="1"/>
  <c r="Z658" i="1"/>
  <c r="Y658" i="1"/>
  <c r="R658" i="1"/>
  <c r="N658" i="1"/>
  <c r="AA657" i="1"/>
  <c r="T657" i="1" s="1"/>
  <c r="Z657" i="1"/>
  <c r="S657" i="1" s="1"/>
  <c r="Y657" i="1"/>
  <c r="R657" i="1"/>
  <c r="N657" i="1"/>
  <c r="AA656" i="1"/>
  <c r="T656" i="1" s="1"/>
  <c r="Z656" i="1"/>
  <c r="Y656" i="1"/>
  <c r="AA655" i="1"/>
  <c r="T655" i="1" s="1"/>
  <c r="Z655" i="1"/>
  <c r="Y655" i="1"/>
  <c r="AA654" i="1"/>
  <c r="T654" i="1" s="1"/>
  <c r="Z654" i="1"/>
  <c r="Y654" i="1"/>
  <c r="R654" i="1"/>
  <c r="N654" i="1"/>
  <c r="AA653" i="1"/>
  <c r="T653" i="1" s="1"/>
  <c r="Z653" i="1"/>
  <c r="S653" i="1" s="1"/>
  <c r="Y653" i="1"/>
  <c r="R653" i="1"/>
  <c r="N653" i="1"/>
  <c r="AA652" i="1"/>
  <c r="T652" i="1" s="1"/>
  <c r="Z652" i="1"/>
  <c r="Y652" i="1"/>
  <c r="R652" i="1"/>
  <c r="N652" i="1"/>
  <c r="AA651" i="1"/>
  <c r="T651" i="1" s="1"/>
  <c r="Z651" i="1"/>
  <c r="Y651" i="1"/>
  <c r="AA650" i="1"/>
  <c r="T650" i="1" s="1"/>
  <c r="Z650" i="1"/>
  <c r="Y650" i="1"/>
  <c r="R650" i="1"/>
  <c r="N650" i="1"/>
  <c r="AA649" i="1"/>
  <c r="T649" i="1" s="1"/>
  <c r="Z649" i="1"/>
  <c r="Y649" i="1"/>
  <c r="R649" i="1"/>
  <c r="N649" i="1"/>
  <c r="AA648" i="1"/>
  <c r="T648" i="1" s="1"/>
  <c r="Z648" i="1"/>
  <c r="S648" i="1" s="1"/>
  <c r="Y648" i="1"/>
  <c r="R648" i="1"/>
  <c r="N648" i="1"/>
  <c r="AA647" i="1"/>
  <c r="T647" i="1" s="1"/>
  <c r="Z647" i="1"/>
  <c r="Y647" i="1"/>
  <c r="AA646" i="1"/>
  <c r="T646" i="1" s="1"/>
  <c r="Z646" i="1"/>
  <c r="Y646" i="1"/>
  <c r="AA645" i="1"/>
  <c r="T645" i="1" s="1"/>
  <c r="Z645" i="1"/>
  <c r="S645" i="1" s="1"/>
  <c r="Y645" i="1"/>
  <c r="AA644" i="1"/>
  <c r="T644" i="1" s="1"/>
  <c r="Z644" i="1"/>
  <c r="Y644" i="1"/>
  <c r="R644" i="1"/>
  <c r="N644" i="1"/>
  <c r="AA643" i="1"/>
  <c r="T643" i="1" s="1"/>
  <c r="Z643" i="1"/>
  <c r="S643" i="1" s="1"/>
  <c r="Y643" i="1"/>
  <c r="R643" i="1"/>
  <c r="N643" i="1"/>
  <c r="AA642" i="1"/>
  <c r="T642" i="1" s="1"/>
  <c r="Z642" i="1"/>
  <c r="Y642" i="1"/>
  <c r="R642" i="1"/>
  <c r="AA641" i="1"/>
  <c r="T641" i="1" s="1"/>
  <c r="Z641" i="1"/>
  <c r="Y641" i="1"/>
  <c r="AA640" i="1"/>
  <c r="Z640" i="1"/>
  <c r="Y640" i="1"/>
  <c r="AA639" i="1"/>
  <c r="T639" i="1" s="1"/>
  <c r="Z639" i="1"/>
  <c r="S639" i="1" s="1"/>
  <c r="Y639" i="1"/>
  <c r="AA638" i="1"/>
  <c r="T638" i="1" s="1"/>
  <c r="Z638" i="1"/>
  <c r="S638" i="1" s="1"/>
  <c r="Y638" i="1"/>
  <c r="AA637" i="1"/>
  <c r="T637" i="1" s="1"/>
  <c r="Z637" i="1"/>
  <c r="Y637" i="1"/>
  <c r="R637" i="1"/>
  <c r="N637" i="1"/>
  <c r="AA636" i="1"/>
  <c r="T636" i="1" s="1"/>
  <c r="Z636" i="1"/>
  <c r="Y636" i="1"/>
  <c r="R636" i="1"/>
  <c r="N636" i="1"/>
  <c r="AA635" i="1"/>
  <c r="T635" i="1" s="1"/>
  <c r="Z635" i="1"/>
  <c r="S635" i="1" s="1"/>
  <c r="Y635" i="1"/>
  <c r="R635" i="1"/>
  <c r="N635" i="1"/>
  <c r="AA634" i="1"/>
  <c r="T634" i="1" s="1"/>
  <c r="Z634" i="1"/>
  <c r="Y634" i="1"/>
  <c r="AA633" i="1"/>
  <c r="T633" i="1" s="1"/>
  <c r="Z633" i="1"/>
  <c r="Y633" i="1"/>
  <c r="AA632" i="1"/>
  <c r="T632" i="1" s="1"/>
  <c r="Z632" i="1"/>
  <c r="Y632" i="1"/>
  <c r="AA631" i="1"/>
  <c r="T631" i="1" s="1"/>
  <c r="Z631" i="1"/>
  <c r="S631" i="1" s="1"/>
  <c r="Y631" i="1"/>
  <c r="AA630" i="1"/>
  <c r="T630" i="1" s="1"/>
  <c r="Z630" i="1"/>
  <c r="Y630" i="1"/>
  <c r="R630" i="1"/>
  <c r="N630" i="1"/>
  <c r="AA629" i="1"/>
  <c r="T629" i="1" s="1"/>
  <c r="Z629" i="1"/>
  <c r="Y629" i="1"/>
  <c r="R629" i="1"/>
  <c r="N629" i="1"/>
  <c r="AA628" i="1"/>
  <c r="T628" i="1" s="1"/>
  <c r="Z628" i="1"/>
  <c r="Y628" i="1"/>
  <c r="R628" i="1"/>
  <c r="N628" i="1"/>
  <c r="AA627" i="1"/>
  <c r="T627" i="1" s="1"/>
  <c r="Z627" i="1"/>
  <c r="S627" i="1" s="1"/>
  <c r="Y627" i="1"/>
  <c r="R627" i="1"/>
  <c r="N627" i="1"/>
  <c r="AA626" i="1"/>
  <c r="T626" i="1" s="1"/>
  <c r="Z626" i="1"/>
  <c r="Y626" i="1"/>
  <c r="R626" i="1"/>
  <c r="N626" i="1"/>
  <c r="AA625" i="1"/>
  <c r="T625" i="1" s="1"/>
  <c r="Z625" i="1"/>
  <c r="Y625" i="1"/>
  <c r="R625" i="1"/>
  <c r="N625" i="1"/>
  <c r="AA624" i="1"/>
  <c r="T624" i="1" s="1"/>
  <c r="Z624" i="1"/>
  <c r="Y624" i="1"/>
  <c r="R624" i="1"/>
  <c r="N624" i="1"/>
  <c r="AA623" i="1"/>
  <c r="T623" i="1" s="1"/>
  <c r="Z623" i="1"/>
  <c r="S623" i="1" s="1"/>
  <c r="Y623" i="1"/>
  <c r="R623" i="1"/>
  <c r="N623" i="1"/>
  <c r="AA622" i="1"/>
  <c r="T622" i="1" s="1"/>
  <c r="Z622" i="1"/>
  <c r="S622" i="1" s="1"/>
  <c r="Y622" i="1"/>
  <c r="R622" i="1"/>
  <c r="N622" i="1"/>
  <c r="AA621" i="1"/>
  <c r="T621" i="1" s="1"/>
  <c r="Z621" i="1"/>
  <c r="Y621" i="1"/>
  <c r="R621" i="1"/>
  <c r="AA620" i="1"/>
  <c r="T620" i="1" s="1"/>
  <c r="Z620" i="1"/>
  <c r="Y620" i="1"/>
  <c r="R620" i="1"/>
  <c r="AA619" i="1"/>
  <c r="T619" i="1" s="1"/>
  <c r="Z619" i="1"/>
  <c r="S619" i="1" s="1"/>
  <c r="Y619" i="1"/>
  <c r="AA618" i="1"/>
  <c r="Z618" i="1"/>
  <c r="Y618" i="1"/>
  <c r="AA617" i="1"/>
  <c r="T617" i="1" s="1"/>
  <c r="Z617" i="1"/>
  <c r="Y617" i="1"/>
  <c r="R617" i="1"/>
  <c r="AA616" i="1"/>
  <c r="T616" i="1" s="1"/>
  <c r="Z616" i="1"/>
  <c r="Y616" i="1"/>
  <c r="R616" i="1"/>
  <c r="AA615" i="1"/>
  <c r="Z615" i="1"/>
  <c r="Y615" i="1"/>
  <c r="AA614" i="1"/>
  <c r="T614" i="1" s="1"/>
  <c r="Z614" i="1"/>
  <c r="Y614" i="1"/>
  <c r="AA613" i="1"/>
  <c r="Z613" i="1"/>
  <c r="Y613" i="1"/>
  <c r="V861" i="1" l="1"/>
  <c r="U861" i="1"/>
  <c r="W861" i="1"/>
  <c r="X861" i="1" s="1"/>
  <c r="W910" i="1"/>
  <c r="X910" i="1" s="1"/>
  <c r="W914" i="1"/>
  <c r="X914" i="1" s="1"/>
  <c r="W968" i="1"/>
  <c r="X968" i="1" s="1"/>
  <c r="W957" i="1"/>
  <c r="X957" i="1" s="1"/>
  <c r="W685" i="1"/>
  <c r="X685" i="1" s="1"/>
  <c r="W815" i="1"/>
  <c r="X815" i="1" s="1"/>
  <c r="W928" i="1"/>
  <c r="X928" i="1" s="1"/>
  <c r="W961" i="1"/>
  <c r="X961" i="1" s="1"/>
  <c r="W814" i="1"/>
  <c r="X814" i="1" s="1"/>
  <c r="W942" i="1"/>
  <c r="X942" i="1" s="1"/>
  <c r="U905" i="1"/>
  <c r="V905" i="1"/>
  <c r="U914" i="1"/>
  <c r="V914" i="1"/>
  <c r="U617" i="1"/>
  <c r="V617" i="1"/>
  <c r="U623" i="1"/>
  <c r="V623" i="1"/>
  <c r="S628" i="1"/>
  <c r="W628" i="1"/>
  <c r="X628" i="1" s="1"/>
  <c r="U633" i="1"/>
  <c r="V633" i="1"/>
  <c r="U643" i="1"/>
  <c r="V643" i="1"/>
  <c r="S644" i="1"/>
  <c r="W644" i="1"/>
  <c r="X644" i="1" s="1"/>
  <c r="U645" i="1"/>
  <c r="V645" i="1"/>
  <c r="U649" i="1"/>
  <c r="V649" i="1"/>
  <c r="S650" i="1"/>
  <c r="W650" i="1"/>
  <c r="X650" i="1" s="1"/>
  <c r="U651" i="1"/>
  <c r="V651" i="1"/>
  <c r="S652" i="1"/>
  <c r="W652" i="1"/>
  <c r="X652" i="1" s="1"/>
  <c r="S656" i="1"/>
  <c r="W656" i="1"/>
  <c r="X656" i="1" s="1"/>
  <c r="U659" i="1"/>
  <c r="V659" i="1"/>
  <c r="S660" i="1"/>
  <c r="W660" i="1"/>
  <c r="X660" i="1" s="1"/>
  <c r="U663" i="1"/>
  <c r="V663" i="1"/>
  <c r="U667" i="1"/>
  <c r="V667" i="1"/>
  <c r="S668" i="1"/>
  <c r="W668" i="1"/>
  <c r="X668" i="1" s="1"/>
  <c r="U671" i="1"/>
  <c r="V671" i="1"/>
  <c r="S672" i="1"/>
  <c r="W672" i="1"/>
  <c r="X672" i="1" s="1"/>
  <c r="U675" i="1"/>
  <c r="V675" i="1"/>
  <c r="S676" i="1"/>
  <c r="W676" i="1"/>
  <c r="X676" i="1" s="1"/>
  <c r="U677" i="1"/>
  <c r="V677" i="1"/>
  <c r="S680" i="1"/>
  <c r="W680" i="1"/>
  <c r="X680" i="1" s="1"/>
  <c r="S684" i="1"/>
  <c r="W684" i="1"/>
  <c r="X684" i="1" s="1"/>
  <c r="U689" i="1"/>
  <c r="V689" i="1"/>
  <c r="S690" i="1"/>
  <c r="W690" i="1"/>
  <c r="X690" i="1" s="1"/>
  <c r="U693" i="1"/>
  <c r="V693" i="1"/>
  <c r="S694" i="1"/>
  <c r="W694" i="1"/>
  <c r="X694" i="1" s="1"/>
  <c r="S696" i="1"/>
  <c r="W696" i="1"/>
  <c r="X696" i="1" s="1"/>
  <c r="U699" i="1"/>
  <c r="V699" i="1"/>
  <c r="U703" i="1"/>
  <c r="V703" i="1"/>
  <c r="U713" i="1"/>
  <c r="V713" i="1"/>
  <c r="U717" i="1"/>
  <c r="V717" i="1"/>
  <c r="U721" i="1"/>
  <c r="V721" i="1"/>
  <c r="U725" i="1"/>
  <c r="V725" i="1"/>
  <c r="S728" i="1"/>
  <c r="W728" i="1"/>
  <c r="X728" i="1" s="1"/>
  <c r="U737" i="1"/>
  <c r="V737" i="1"/>
  <c r="U741" i="1"/>
  <c r="V741" i="1"/>
  <c r="U745" i="1"/>
  <c r="V745" i="1"/>
  <c r="U747" i="1"/>
  <c r="V747" i="1"/>
  <c r="S748" i="1"/>
  <c r="W748" i="1"/>
  <c r="X748" i="1" s="1"/>
  <c r="S752" i="1"/>
  <c r="W752" i="1"/>
  <c r="X752" i="1" s="1"/>
  <c r="U763" i="1"/>
  <c r="V763" i="1"/>
  <c r="S764" i="1"/>
  <c r="W764" i="1"/>
  <c r="X764" i="1" s="1"/>
  <c r="U767" i="1"/>
  <c r="V767" i="1"/>
  <c r="S768" i="1"/>
  <c r="W768" i="1"/>
  <c r="X768" i="1" s="1"/>
  <c r="U771" i="1"/>
  <c r="V771" i="1"/>
  <c r="S772" i="1"/>
  <c r="W772" i="1"/>
  <c r="X772" i="1" s="1"/>
  <c r="U775" i="1"/>
  <c r="V775" i="1"/>
  <c r="S776" i="1"/>
  <c r="W776" i="1"/>
  <c r="X776" i="1" s="1"/>
  <c r="S794" i="1"/>
  <c r="W794" i="1"/>
  <c r="X794" i="1" s="1"/>
  <c r="U795" i="1"/>
  <c r="V795" i="1"/>
  <c r="U797" i="1"/>
  <c r="V797" i="1"/>
  <c r="U802" i="1"/>
  <c r="V802" i="1"/>
  <c r="S803" i="1"/>
  <c r="W803" i="1"/>
  <c r="X803" i="1" s="1"/>
  <c r="U806" i="1"/>
  <c r="V806" i="1"/>
  <c r="U810" i="1"/>
  <c r="V810" i="1"/>
  <c r="S811" i="1"/>
  <c r="W811" i="1"/>
  <c r="X811" i="1" s="1"/>
  <c r="U816" i="1"/>
  <c r="V816" i="1"/>
  <c r="U820" i="1"/>
  <c r="V820" i="1"/>
  <c r="S821" i="1"/>
  <c r="W821" i="1"/>
  <c r="X821" i="1" s="1"/>
  <c r="U830" i="1"/>
  <c r="V830" i="1"/>
  <c r="U833" i="1"/>
  <c r="V833" i="1"/>
  <c r="S834" i="1"/>
  <c r="W834" i="1"/>
  <c r="X834" i="1" s="1"/>
  <c r="U836" i="1"/>
  <c r="V836" i="1"/>
  <c r="S837" i="1"/>
  <c r="W837" i="1"/>
  <c r="X837" i="1" s="1"/>
  <c r="U859" i="1"/>
  <c r="V859" i="1"/>
  <c r="S860" i="1"/>
  <c r="W860" i="1"/>
  <c r="X860" i="1" s="1"/>
  <c r="U881" i="1"/>
  <c r="V881" i="1"/>
  <c r="U901" i="1"/>
  <c r="V901" i="1"/>
  <c r="U904" i="1"/>
  <c r="V904" i="1"/>
  <c r="U907" i="1"/>
  <c r="V907" i="1"/>
  <c r="U909" i="1"/>
  <c r="V909" i="1"/>
  <c r="U913" i="1"/>
  <c r="V913" i="1"/>
  <c r="S956" i="1"/>
  <c r="W956" i="1"/>
  <c r="X956" i="1" s="1"/>
  <c r="W627" i="1"/>
  <c r="X627" i="1" s="1"/>
  <c r="W643" i="1"/>
  <c r="X643" i="1" s="1"/>
  <c r="W662" i="1"/>
  <c r="X662" i="1" s="1"/>
  <c r="W678" i="1"/>
  <c r="X678" i="1" s="1"/>
  <c r="W700" i="1"/>
  <c r="X700" i="1" s="1"/>
  <c r="W714" i="1"/>
  <c r="X714" i="1" s="1"/>
  <c r="W747" i="1"/>
  <c r="X747" i="1" s="1"/>
  <c r="W802" i="1"/>
  <c r="X802" i="1" s="1"/>
  <c r="W822" i="1"/>
  <c r="X822" i="1" s="1"/>
  <c r="W862" i="1"/>
  <c r="X862" i="1" s="1"/>
  <c r="U616" i="1"/>
  <c r="V616" i="1"/>
  <c r="S632" i="1"/>
  <c r="W632" i="1"/>
  <c r="X632" i="1" s="1"/>
  <c r="U614" i="1"/>
  <c r="V614" i="1"/>
  <c r="S620" i="1"/>
  <c r="W620" i="1"/>
  <c r="X620" i="1" s="1"/>
  <c r="S621" i="1"/>
  <c r="W621" i="1"/>
  <c r="X621" i="1" s="1"/>
  <c r="U624" i="1"/>
  <c r="V624" i="1"/>
  <c r="S625" i="1"/>
  <c r="W625" i="1"/>
  <c r="X625" i="1" s="1"/>
  <c r="U628" i="1"/>
  <c r="V628" i="1"/>
  <c r="S629" i="1"/>
  <c r="W629" i="1"/>
  <c r="X629" i="1" s="1"/>
  <c r="U632" i="1"/>
  <c r="V632" i="1"/>
  <c r="U636" i="1"/>
  <c r="V636" i="1"/>
  <c r="S637" i="1"/>
  <c r="W637" i="1"/>
  <c r="X637" i="1" s="1"/>
  <c r="W638" i="1"/>
  <c r="X638" i="1" s="1"/>
  <c r="U639" i="1"/>
  <c r="V639" i="1"/>
  <c r="U644" i="1"/>
  <c r="V644" i="1"/>
  <c r="S647" i="1"/>
  <c r="W647" i="1"/>
  <c r="X647" i="1" s="1"/>
  <c r="U650" i="1"/>
  <c r="V650" i="1"/>
  <c r="U652" i="1"/>
  <c r="V652" i="1"/>
  <c r="S655" i="1"/>
  <c r="W655" i="1"/>
  <c r="X655" i="1" s="1"/>
  <c r="U656" i="1"/>
  <c r="V656" i="1"/>
  <c r="U660" i="1"/>
  <c r="V660" i="1"/>
  <c r="S661" i="1"/>
  <c r="W661" i="1"/>
  <c r="X661" i="1" s="1"/>
  <c r="U664" i="1"/>
  <c r="V664" i="1"/>
  <c r="S665" i="1"/>
  <c r="W665" i="1"/>
  <c r="X665" i="1" s="1"/>
  <c r="U666" i="1"/>
  <c r="V666" i="1"/>
  <c r="U668" i="1"/>
  <c r="V668" i="1"/>
  <c r="S669" i="1"/>
  <c r="W669" i="1"/>
  <c r="X669" i="1" s="1"/>
  <c r="U672" i="1"/>
  <c r="V672" i="1"/>
  <c r="S673" i="1"/>
  <c r="W673" i="1"/>
  <c r="X673" i="1" s="1"/>
  <c r="U676" i="1"/>
  <c r="V676" i="1"/>
  <c r="S679" i="1"/>
  <c r="W679" i="1"/>
  <c r="X679" i="1" s="1"/>
  <c r="U680" i="1"/>
  <c r="V680" i="1"/>
  <c r="S681" i="1"/>
  <c r="W681" i="1"/>
  <c r="X681" i="1" s="1"/>
  <c r="U684" i="1"/>
  <c r="V684" i="1"/>
  <c r="S687" i="1"/>
  <c r="W687" i="1"/>
  <c r="X687" i="1" s="1"/>
  <c r="U690" i="1"/>
  <c r="V690" i="1"/>
  <c r="U694" i="1"/>
  <c r="V694" i="1"/>
  <c r="U696" i="1"/>
  <c r="V696" i="1"/>
  <c r="S697" i="1"/>
  <c r="W697" i="1"/>
  <c r="X697" i="1" s="1"/>
  <c r="U700" i="1"/>
  <c r="V700" i="1"/>
  <c r="S701" i="1"/>
  <c r="W701" i="1"/>
  <c r="X701" i="1" s="1"/>
  <c r="U704" i="1"/>
  <c r="V704" i="1"/>
  <c r="S709" i="1"/>
  <c r="W709" i="1"/>
  <c r="X709" i="1" s="1"/>
  <c r="S711" i="1"/>
  <c r="W711" i="1"/>
  <c r="X711" i="1" s="1"/>
  <c r="U714" i="1"/>
  <c r="V714" i="1"/>
  <c r="S715" i="1"/>
  <c r="W715" i="1"/>
  <c r="X715" i="1" s="1"/>
  <c r="U718" i="1"/>
  <c r="V718" i="1"/>
  <c r="U724" i="1"/>
  <c r="V724" i="1"/>
  <c r="S727" i="1"/>
  <c r="W727" i="1"/>
  <c r="X727" i="1" s="1"/>
  <c r="U728" i="1"/>
  <c r="V728" i="1"/>
  <c r="U748" i="1"/>
  <c r="V748" i="1"/>
  <c r="U752" i="1"/>
  <c r="V752" i="1"/>
  <c r="S753" i="1"/>
  <c r="W753" i="1"/>
  <c r="X753" i="1" s="1"/>
  <c r="U764" i="1"/>
  <c r="V764" i="1"/>
  <c r="U768" i="1"/>
  <c r="V768" i="1"/>
  <c r="S769" i="1"/>
  <c r="W769" i="1"/>
  <c r="X769" i="1" s="1"/>
  <c r="U772" i="1"/>
  <c r="V772" i="1"/>
  <c r="S773" i="1"/>
  <c r="W773" i="1"/>
  <c r="X773" i="1" s="1"/>
  <c r="U776" i="1"/>
  <c r="V776" i="1"/>
  <c r="U792" i="1"/>
  <c r="V792" i="1"/>
  <c r="S793" i="1"/>
  <c r="W793" i="1"/>
  <c r="X793" i="1" s="1"/>
  <c r="U794" i="1"/>
  <c r="V794" i="1"/>
  <c r="U798" i="1"/>
  <c r="V798" i="1"/>
  <c r="S799" i="1"/>
  <c r="W799" i="1"/>
  <c r="X799" i="1" s="1"/>
  <c r="U803" i="1"/>
  <c r="V803" i="1"/>
  <c r="S804" i="1"/>
  <c r="W804" i="1"/>
  <c r="X804" i="1" s="1"/>
  <c r="U807" i="1"/>
  <c r="V807" i="1"/>
  <c r="S808" i="1"/>
  <c r="W808" i="1"/>
  <c r="X808" i="1" s="1"/>
  <c r="U811" i="1"/>
  <c r="V811" i="1"/>
  <c r="U814" i="1"/>
  <c r="V814" i="1"/>
  <c r="U821" i="1"/>
  <c r="V821" i="1"/>
  <c r="S824" i="1"/>
  <c r="W824" i="1"/>
  <c r="X824" i="1" s="1"/>
  <c r="S826" i="1"/>
  <c r="W826" i="1"/>
  <c r="X826" i="1" s="1"/>
  <c r="U834" i="1"/>
  <c r="V834" i="1"/>
  <c r="U837" i="1"/>
  <c r="V837" i="1"/>
  <c r="S838" i="1"/>
  <c r="W838" i="1"/>
  <c r="X838" i="1" s="1"/>
  <c r="S840" i="1"/>
  <c r="W840" i="1"/>
  <c r="X840" i="1" s="1"/>
  <c r="U843" i="1"/>
  <c r="V843" i="1"/>
  <c r="U860" i="1"/>
  <c r="V860" i="1"/>
  <c r="U862" i="1"/>
  <c r="V862" i="1"/>
  <c r="S864" i="1"/>
  <c r="W864" i="1"/>
  <c r="X864" i="1" s="1"/>
  <c r="U894" i="1"/>
  <c r="V894" i="1"/>
  <c r="U910" i="1"/>
  <c r="V910" i="1"/>
  <c r="U928" i="1"/>
  <c r="V928" i="1"/>
  <c r="W941" i="1"/>
  <c r="X941" i="1" s="1"/>
  <c r="U956" i="1"/>
  <c r="V956" i="1"/>
  <c r="U957" i="1"/>
  <c r="V957" i="1"/>
  <c r="U968" i="1"/>
  <c r="V968" i="1"/>
  <c r="W645" i="1"/>
  <c r="X645" i="1" s="1"/>
  <c r="W631" i="1"/>
  <c r="X631" i="1" s="1"/>
  <c r="W648" i="1"/>
  <c r="X648" i="1" s="1"/>
  <c r="W666" i="1"/>
  <c r="X666" i="1" s="1"/>
  <c r="W704" i="1"/>
  <c r="X704" i="1" s="1"/>
  <c r="W718" i="1"/>
  <c r="X718" i="1" s="1"/>
  <c r="W807" i="1"/>
  <c r="X807" i="1" s="1"/>
  <c r="W827" i="1"/>
  <c r="X827" i="1" s="1"/>
  <c r="W664" i="1"/>
  <c r="X664" i="1" s="1"/>
  <c r="W894" i="1"/>
  <c r="X894" i="1" s="1"/>
  <c r="S614" i="1"/>
  <c r="W614" i="1"/>
  <c r="X614" i="1" s="1"/>
  <c r="S624" i="1"/>
  <c r="W624" i="1"/>
  <c r="X624" i="1" s="1"/>
  <c r="U635" i="1"/>
  <c r="V635" i="1"/>
  <c r="U619" i="1"/>
  <c r="V619" i="1"/>
  <c r="U620" i="1"/>
  <c r="V620" i="1"/>
  <c r="U621" i="1"/>
  <c r="V621" i="1"/>
  <c r="U625" i="1"/>
  <c r="V625" i="1"/>
  <c r="S626" i="1"/>
  <c r="W626" i="1"/>
  <c r="X626" i="1" s="1"/>
  <c r="U629" i="1"/>
  <c r="V629" i="1"/>
  <c r="S630" i="1"/>
  <c r="W630" i="1"/>
  <c r="X630" i="1" s="1"/>
  <c r="U631" i="1"/>
  <c r="V631" i="1"/>
  <c r="S634" i="1"/>
  <c r="W634" i="1"/>
  <c r="X634" i="1" s="1"/>
  <c r="U637" i="1"/>
  <c r="V637" i="1"/>
  <c r="U638" i="1"/>
  <c r="V638" i="1"/>
  <c r="S641" i="1"/>
  <c r="W641" i="1"/>
  <c r="X641" i="1" s="1"/>
  <c r="S642" i="1"/>
  <c r="W642" i="1"/>
  <c r="X642" i="1" s="1"/>
  <c r="S646" i="1"/>
  <c r="W646" i="1"/>
  <c r="X646" i="1" s="1"/>
  <c r="U647" i="1"/>
  <c r="V647" i="1"/>
  <c r="U653" i="1"/>
  <c r="V653" i="1"/>
  <c r="S654" i="1"/>
  <c r="W654" i="1"/>
  <c r="X654" i="1" s="1"/>
  <c r="U655" i="1"/>
  <c r="V655" i="1"/>
  <c r="U657" i="1"/>
  <c r="V657" i="1"/>
  <c r="S658" i="1"/>
  <c r="W658" i="1"/>
  <c r="X658" i="1" s="1"/>
  <c r="U661" i="1"/>
  <c r="V661" i="1"/>
  <c r="U665" i="1"/>
  <c r="V665" i="1"/>
  <c r="U669" i="1"/>
  <c r="V669" i="1"/>
  <c r="U673" i="1"/>
  <c r="V673" i="1"/>
  <c r="U679" i="1"/>
  <c r="V679" i="1"/>
  <c r="U681" i="1"/>
  <c r="V681" i="1"/>
  <c r="S682" i="1"/>
  <c r="W682" i="1"/>
  <c r="X682" i="1" s="1"/>
  <c r="U685" i="1"/>
  <c r="V685" i="1"/>
  <c r="S686" i="1"/>
  <c r="W686" i="1"/>
  <c r="X686" i="1" s="1"/>
  <c r="U687" i="1"/>
  <c r="V687" i="1"/>
  <c r="U691" i="1"/>
  <c r="V691" i="1"/>
  <c r="S692" i="1"/>
  <c r="W692" i="1"/>
  <c r="X692" i="1" s="1"/>
  <c r="U695" i="1"/>
  <c r="V695" i="1"/>
  <c r="U697" i="1"/>
  <c r="V697" i="1"/>
  <c r="U701" i="1"/>
  <c r="V701" i="1"/>
  <c r="S702" i="1"/>
  <c r="W702" i="1"/>
  <c r="X702" i="1" s="1"/>
  <c r="U709" i="1"/>
  <c r="V709" i="1"/>
  <c r="S710" i="1"/>
  <c r="W710" i="1"/>
  <c r="X710" i="1" s="1"/>
  <c r="U711" i="1"/>
  <c r="V711" i="1"/>
  <c r="S712" i="1"/>
  <c r="W712" i="1"/>
  <c r="X712" i="1" s="1"/>
  <c r="U715" i="1"/>
  <c r="V715" i="1"/>
  <c r="S716" i="1"/>
  <c r="W716" i="1"/>
  <c r="X716" i="1" s="1"/>
  <c r="S722" i="1"/>
  <c r="W722" i="1"/>
  <c r="X722" i="1" s="1"/>
  <c r="U727" i="1"/>
  <c r="V727" i="1"/>
  <c r="S738" i="1"/>
  <c r="W738" i="1"/>
  <c r="X738" i="1" s="1"/>
  <c r="U753" i="1"/>
  <c r="V753" i="1"/>
  <c r="U769" i="1"/>
  <c r="V769" i="1"/>
  <c r="U773" i="1"/>
  <c r="V773" i="1"/>
  <c r="S774" i="1"/>
  <c r="W774" i="1"/>
  <c r="X774" i="1" s="1"/>
  <c r="S784" i="1"/>
  <c r="W784" i="1"/>
  <c r="X784" i="1" s="1"/>
  <c r="U793" i="1"/>
  <c r="V793" i="1"/>
  <c r="U799" i="1"/>
  <c r="V799" i="1"/>
  <c r="S800" i="1"/>
  <c r="W800" i="1"/>
  <c r="X800" i="1" s="1"/>
  <c r="U804" i="1"/>
  <c r="V804" i="1"/>
  <c r="S805" i="1"/>
  <c r="W805" i="1"/>
  <c r="X805" i="1" s="1"/>
  <c r="U808" i="1"/>
  <c r="V808" i="1"/>
  <c r="S809" i="1"/>
  <c r="W809" i="1"/>
  <c r="X809" i="1" s="1"/>
  <c r="S814" i="1"/>
  <c r="S819" i="1"/>
  <c r="W819" i="1"/>
  <c r="X819" i="1" s="1"/>
  <c r="U822" i="1"/>
  <c r="V822" i="1"/>
  <c r="S823" i="1"/>
  <c r="W823" i="1"/>
  <c r="X823" i="1" s="1"/>
  <c r="U824" i="1"/>
  <c r="V824" i="1"/>
  <c r="U826" i="1"/>
  <c r="V826" i="1"/>
  <c r="U838" i="1"/>
  <c r="V838" i="1"/>
  <c r="U840" i="1"/>
  <c r="V840" i="1"/>
  <c r="S841" i="1"/>
  <c r="W841" i="1"/>
  <c r="X841" i="1" s="1"/>
  <c r="U845" i="1"/>
  <c r="V845" i="1"/>
  <c r="S846" i="1"/>
  <c r="W846" i="1"/>
  <c r="X846" i="1" s="1"/>
  <c r="S856" i="1"/>
  <c r="W856" i="1"/>
  <c r="X856" i="1" s="1"/>
  <c r="S858" i="1"/>
  <c r="W858" i="1"/>
  <c r="X858" i="1" s="1"/>
  <c r="S870" i="1"/>
  <c r="W870" i="1"/>
  <c r="X870" i="1" s="1"/>
  <c r="S898" i="1"/>
  <c r="W898" i="1"/>
  <c r="X898" i="1" s="1"/>
  <c r="S900" i="1"/>
  <c r="W900" i="1"/>
  <c r="X900" i="1" s="1"/>
  <c r="S908" i="1"/>
  <c r="W908" i="1"/>
  <c r="X908" i="1" s="1"/>
  <c r="U941" i="1"/>
  <c r="V941" i="1"/>
  <c r="S957" i="1"/>
  <c r="W699" i="1"/>
  <c r="X699" i="1" s="1"/>
  <c r="W619" i="1"/>
  <c r="X619" i="1" s="1"/>
  <c r="W635" i="1"/>
  <c r="X635" i="1" s="1"/>
  <c r="W653" i="1"/>
  <c r="X653" i="1" s="1"/>
  <c r="W670" i="1"/>
  <c r="X670" i="1" s="1"/>
  <c r="W691" i="1"/>
  <c r="X691" i="1" s="1"/>
  <c r="W770" i="1"/>
  <c r="X770" i="1" s="1"/>
  <c r="W792" i="1"/>
  <c r="X792" i="1" s="1"/>
  <c r="W831" i="1"/>
  <c r="X831" i="1" s="1"/>
  <c r="W724" i="1"/>
  <c r="X724" i="1" s="1"/>
  <c r="W622" i="1"/>
  <c r="X622" i="1" s="1"/>
  <c r="U627" i="1"/>
  <c r="V627" i="1"/>
  <c r="S636" i="1"/>
  <c r="W636" i="1"/>
  <c r="X636" i="1" s="1"/>
  <c r="S616" i="1"/>
  <c r="W616" i="1"/>
  <c r="X616" i="1" s="1"/>
  <c r="S617" i="1"/>
  <c r="W617" i="1"/>
  <c r="X617" i="1" s="1"/>
  <c r="U622" i="1"/>
  <c r="V622" i="1"/>
  <c r="U626" i="1"/>
  <c r="V626" i="1"/>
  <c r="U630" i="1"/>
  <c r="V630" i="1"/>
  <c r="S633" i="1"/>
  <c r="W633" i="1"/>
  <c r="X633" i="1" s="1"/>
  <c r="U634" i="1"/>
  <c r="V634" i="1"/>
  <c r="U641" i="1"/>
  <c r="V641" i="1"/>
  <c r="U642" i="1"/>
  <c r="V642" i="1"/>
  <c r="U646" i="1"/>
  <c r="V646" i="1"/>
  <c r="U648" i="1"/>
  <c r="V648" i="1"/>
  <c r="S649" i="1"/>
  <c r="W649" i="1"/>
  <c r="X649" i="1" s="1"/>
  <c r="S651" i="1"/>
  <c r="W651" i="1"/>
  <c r="X651" i="1" s="1"/>
  <c r="U654" i="1"/>
  <c r="V654" i="1"/>
  <c r="U658" i="1"/>
  <c r="V658" i="1"/>
  <c r="S659" i="1"/>
  <c r="W659" i="1"/>
  <c r="X659" i="1" s="1"/>
  <c r="U662" i="1"/>
  <c r="V662" i="1"/>
  <c r="S663" i="1"/>
  <c r="W663" i="1"/>
  <c r="X663" i="1" s="1"/>
  <c r="S667" i="1"/>
  <c r="W667" i="1"/>
  <c r="X667" i="1" s="1"/>
  <c r="U670" i="1"/>
  <c r="V670" i="1"/>
  <c r="S671" i="1"/>
  <c r="W671" i="1"/>
  <c r="X671" i="1" s="1"/>
  <c r="U674" i="1"/>
  <c r="V674" i="1"/>
  <c r="S675" i="1"/>
  <c r="W675" i="1"/>
  <c r="X675" i="1" s="1"/>
  <c r="S677" i="1"/>
  <c r="W677" i="1"/>
  <c r="X677" i="1" s="1"/>
  <c r="U678" i="1"/>
  <c r="V678" i="1"/>
  <c r="U682" i="1"/>
  <c r="V682" i="1"/>
  <c r="U686" i="1"/>
  <c r="V686" i="1"/>
  <c r="S689" i="1"/>
  <c r="W689" i="1"/>
  <c r="X689" i="1" s="1"/>
  <c r="U692" i="1"/>
  <c r="V692" i="1"/>
  <c r="S693" i="1"/>
  <c r="W693" i="1"/>
  <c r="X693" i="1" s="1"/>
  <c r="U698" i="1"/>
  <c r="V698" i="1"/>
  <c r="U702" i="1"/>
  <c r="V702" i="1"/>
  <c r="S703" i="1"/>
  <c r="W703" i="1"/>
  <c r="X703" i="1" s="1"/>
  <c r="U710" i="1"/>
  <c r="V710" i="1"/>
  <c r="U712" i="1"/>
  <c r="V712" i="1"/>
  <c r="S713" i="1"/>
  <c r="W713" i="1"/>
  <c r="X713" i="1" s="1"/>
  <c r="U716" i="1"/>
  <c r="V716" i="1"/>
  <c r="S717" i="1"/>
  <c r="W717" i="1"/>
  <c r="X717" i="1" s="1"/>
  <c r="S721" i="1"/>
  <c r="W721" i="1"/>
  <c r="X721" i="1" s="1"/>
  <c r="U722" i="1"/>
  <c r="V722" i="1"/>
  <c r="S725" i="1"/>
  <c r="W725" i="1"/>
  <c r="X725" i="1" s="1"/>
  <c r="S737" i="1"/>
  <c r="W737" i="1"/>
  <c r="X737" i="1" s="1"/>
  <c r="U738" i="1"/>
  <c r="V738" i="1"/>
  <c r="S741" i="1"/>
  <c r="W741" i="1"/>
  <c r="X741" i="1" s="1"/>
  <c r="S745" i="1"/>
  <c r="W745" i="1"/>
  <c r="X745" i="1" s="1"/>
  <c r="U758" i="1"/>
  <c r="V758" i="1"/>
  <c r="S763" i="1"/>
  <c r="W763" i="1"/>
  <c r="X763" i="1" s="1"/>
  <c r="S767" i="1"/>
  <c r="W767" i="1"/>
  <c r="X767" i="1" s="1"/>
  <c r="U770" i="1"/>
  <c r="V770" i="1"/>
  <c r="S771" i="1"/>
  <c r="W771" i="1"/>
  <c r="X771" i="1" s="1"/>
  <c r="U774" i="1"/>
  <c r="V774" i="1"/>
  <c r="U784" i="1"/>
  <c r="V784" i="1"/>
  <c r="S795" i="1"/>
  <c r="W795" i="1"/>
  <c r="X795" i="1" s="1"/>
  <c r="S797" i="1"/>
  <c r="W797" i="1"/>
  <c r="X797" i="1" s="1"/>
  <c r="U800" i="1"/>
  <c r="V800" i="1"/>
  <c r="U805" i="1"/>
  <c r="V805" i="1"/>
  <c r="S806" i="1"/>
  <c r="W806" i="1"/>
  <c r="X806" i="1" s="1"/>
  <c r="U809" i="1"/>
  <c r="V809" i="1"/>
  <c r="S810" i="1"/>
  <c r="W810" i="1"/>
  <c r="X810" i="1" s="1"/>
  <c r="U815" i="1"/>
  <c r="V815" i="1"/>
  <c r="S816" i="1"/>
  <c r="W816" i="1"/>
  <c r="X816" i="1" s="1"/>
  <c r="U819" i="1"/>
  <c r="V819" i="1"/>
  <c r="S820" i="1"/>
  <c r="W820" i="1"/>
  <c r="X820" i="1" s="1"/>
  <c r="U823" i="1"/>
  <c r="V823" i="1"/>
  <c r="U827" i="1"/>
  <c r="V827" i="1"/>
  <c r="S830" i="1"/>
  <c r="W830" i="1"/>
  <c r="X830" i="1" s="1"/>
  <c r="U831" i="1"/>
  <c r="V831" i="1"/>
  <c r="W833" i="1"/>
  <c r="X833" i="1" s="1"/>
  <c r="W836" i="1"/>
  <c r="X836" i="1" s="1"/>
  <c r="U841" i="1"/>
  <c r="V841" i="1"/>
  <c r="U846" i="1"/>
  <c r="V846" i="1"/>
  <c r="U847" i="1"/>
  <c r="V847" i="1"/>
  <c r="U848" i="1"/>
  <c r="V848" i="1"/>
  <c r="U849" i="1"/>
  <c r="V849" i="1"/>
  <c r="U856" i="1"/>
  <c r="V856" i="1"/>
  <c r="U858" i="1"/>
  <c r="V858" i="1"/>
  <c r="S859" i="1"/>
  <c r="W859" i="1"/>
  <c r="X859" i="1" s="1"/>
  <c r="U864" i="1"/>
  <c r="V864" i="1"/>
  <c r="U870" i="1"/>
  <c r="V870" i="1"/>
  <c r="S881" i="1"/>
  <c r="W881" i="1"/>
  <c r="X881" i="1" s="1"/>
  <c r="U898" i="1"/>
  <c r="V898" i="1"/>
  <c r="U900" i="1"/>
  <c r="V900" i="1"/>
  <c r="S901" i="1"/>
  <c r="W901" i="1"/>
  <c r="X901" i="1" s="1"/>
  <c r="S905" i="1"/>
  <c r="W905" i="1"/>
  <c r="X905" i="1" s="1"/>
  <c r="S907" i="1"/>
  <c r="W907" i="1"/>
  <c r="X907" i="1" s="1"/>
  <c r="U908" i="1"/>
  <c r="V908" i="1"/>
  <c r="S909" i="1"/>
  <c r="W909" i="1"/>
  <c r="X909" i="1" s="1"/>
  <c r="W913" i="1"/>
  <c r="X913" i="1" s="1"/>
  <c r="U942" i="1"/>
  <c r="V942" i="1"/>
  <c r="U961" i="1"/>
  <c r="V961" i="1"/>
  <c r="W623" i="1"/>
  <c r="X623" i="1" s="1"/>
  <c r="W639" i="1"/>
  <c r="X639" i="1" s="1"/>
  <c r="W657" i="1"/>
  <c r="X657" i="1" s="1"/>
  <c r="W674" i="1"/>
  <c r="X674" i="1" s="1"/>
  <c r="W695" i="1"/>
  <c r="X695" i="1" s="1"/>
  <c r="W758" i="1"/>
  <c r="X758" i="1" s="1"/>
  <c r="W775" i="1"/>
  <c r="X775" i="1" s="1"/>
  <c r="W798" i="1"/>
  <c r="X798" i="1" s="1"/>
  <c r="W843" i="1"/>
  <c r="X843" i="1" s="1"/>
  <c r="W698" i="1"/>
  <c r="X698" i="1" s="1"/>
  <c r="Z207" i="1"/>
  <c r="R220" i="1"/>
  <c r="S75" i="1"/>
  <c r="S145" i="1"/>
  <c r="S146" i="1"/>
  <c r="S147" i="1"/>
  <c r="R4" i="1"/>
  <c r="R6" i="1"/>
  <c r="R8" i="1"/>
  <c r="R10" i="1"/>
  <c r="R11" i="1"/>
  <c r="R12" i="1"/>
  <c r="R13" i="1"/>
  <c r="R14" i="1"/>
  <c r="R15" i="1"/>
  <c r="R16" i="1"/>
  <c r="R17" i="1"/>
  <c r="R18" i="1"/>
  <c r="R19" i="1"/>
  <c r="R20" i="1"/>
  <c r="R21" i="1"/>
  <c r="R22" i="1"/>
  <c r="R23" i="1"/>
  <c r="R24" i="1"/>
  <c r="R25" i="1"/>
  <c r="R26" i="1"/>
  <c r="R27" i="1"/>
  <c r="R28" i="1"/>
  <c r="R42" i="1"/>
  <c r="R51" i="1"/>
  <c r="R52" i="1"/>
  <c r="R53" i="1"/>
  <c r="R54" i="1"/>
  <c r="R55" i="1"/>
  <c r="R56" i="1"/>
  <c r="R57" i="1"/>
  <c r="R58" i="1"/>
  <c r="R59" i="1"/>
  <c r="R60" i="1"/>
  <c r="R61" i="1"/>
  <c r="R62" i="1"/>
  <c r="R63" i="1"/>
  <c r="R64" i="1"/>
  <c r="R66" i="1"/>
  <c r="R67" i="1"/>
  <c r="R69" i="1"/>
  <c r="R70" i="1"/>
  <c r="R73" i="1"/>
  <c r="R74" i="1"/>
  <c r="R75" i="1"/>
  <c r="R76" i="1"/>
  <c r="R78" i="1"/>
  <c r="R79" i="1"/>
  <c r="R80" i="1"/>
  <c r="R81" i="1"/>
  <c r="R82" i="1"/>
  <c r="R83" i="1"/>
  <c r="R84" i="1"/>
  <c r="R85" i="1"/>
  <c r="R86" i="1"/>
  <c r="R87" i="1"/>
  <c r="R88" i="1"/>
  <c r="R89" i="1"/>
  <c r="R90" i="1"/>
  <c r="R91" i="1"/>
  <c r="R92" i="1"/>
  <c r="R93" i="1"/>
  <c r="R94" i="1"/>
  <c r="R95" i="1"/>
  <c r="R96" i="1"/>
  <c r="R97" i="1"/>
  <c r="R98" i="1"/>
  <c r="R99" i="1"/>
  <c r="R100" i="1"/>
  <c r="R101" i="1"/>
  <c r="R102" i="1"/>
  <c r="R103" i="1"/>
  <c r="R106" i="1"/>
  <c r="R107" i="1"/>
  <c r="R108" i="1"/>
  <c r="R109" i="1"/>
  <c r="R111" i="1"/>
  <c r="R112" i="1"/>
  <c r="R113" i="1"/>
  <c r="R114" i="1"/>
  <c r="R115" i="1"/>
  <c r="R121" i="1"/>
  <c r="R123" i="1"/>
  <c r="R124" i="1"/>
  <c r="R125" i="1"/>
  <c r="R126" i="1"/>
  <c r="R128" i="1"/>
  <c r="R129" i="1"/>
  <c r="R131" i="1"/>
  <c r="R132" i="1"/>
  <c r="R133" i="1"/>
  <c r="R136" i="1"/>
  <c r="R187" i="1"/>
  <c r="R198" i="1"/>
  <c r="R207" i="1"/>
  <c r="R208" i="1"/>
  <c r="R209" i="1"/>
  <c r="R210" i="1"/>
  <c r="R211" i="1"/>
  <c r="R212" i="1"/>
  <c r="R213" i="1"/>
  <c r="R214" i="1"/>
  <c r="R215" i="1"/>
  <c r="R216" i="1"/>
  <c r="R218" i="1"/>
  <c r="R219" i="1"/>
  <c r="R221" i="1"/>
  <c r="R222" i="1"/>
  <c r="R223" i="1"/>
  <c r="R226" i="1"/>
  <c r="R227" i="1"/>
  <c r="R2" i="1"/>
  <c r="AA223" i="1"/>
  <c r="T223" i="1" s="1"/>
  <c r="Z223" i="1"/>
  <c r="Y223" i="1"/>
  <c r="S207" i="1" l="1"/>
  <c r="U223" i="1"/>
  <c r="V223" i="1"/>
  <c r="S223" i="1"/>
  <c r="W223" i="1"/>
  <c r="X223" i="1" s="1"/>
  <c r="AA89" i="1"/>
  <c r="AA71" i="1"/>
  <c r="AA2" i="1" l="1"/>
  <c r="T2" i="1" l="1"/>
  <c r="AA3" i="1"/>
  <c r="U2" i="1" l="1"/>
  <c r="V2" i="1"/>
  <c r="Z2" i="1"/>
  <c r="Y2" i="1"/>
  <c r="W2" i="1" l="1"/>
  <c r="X2" i="1" s="1"/>
  <c r="S2"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4" i="1"/>
  <c r="Y225" i="1"/>
  <c r="Y226" i="1"/>
  <c r="Y227" i="1"/>
  <c r="Z4" i="1"/>
  <c r="W4" i="1" s="1"/>
  <c r="X4" i="1" s="1"/>
  <c r="Z5" i="1"/>
  <c r="W5" i="1" s="1"/>
  <c r="X5" i="1" s="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8" i="1"/>
  <c r="Z209" i="1"/>
  <c r="Z210" i="1"/>
  <c r="Z211" i="1"/>
  <c r="Z212" i="1"/>
  <c r="Z213" i="1"/>
  <c r="Z214" i="1"/>
  <c r="Z215" i="1"/>
  <c r="Z216" i="1"/>
  <c r="Z217" i="1"/>
  <c r="Z218" i="1"/>
  <c r="Z219" i="1"/>
  <c r="Z220" i="1"/>
  <c r="Z221" i="1"/>
  <c r="Z222" i="1"/>
  <c r="Z224" i="1"/>
  <c r="Z225" i="1"/>
  <c r="Z226" i="1"/>
  <c r="Z227" i="1"/>
  <c r="Y3" i="1"/>
  <c r="Z3" i="1"/>
  <c r="S208" i="1" l="1"/>
  <c r="S128" i="1"/>
  <c r="S124" i="1"/>
  <c r="S112" i="1"/>
  <c r="S100" i="1"/>
  <c r="S88" i="1"/>
  <c r="S80" i="1"/>
  <c r="S71" i="1"/>
  <c r="W71" i="1"/>
  <c r="X71" i="1" s="1"/>
  <c r="S55" i="1"/>
  <c r="S19" i="1"/>
  <c r="S11" i="1"/>
  <c r="S215" i="1"/>
  <c r="S211" i="1"/>
  <c r="S79" i="1"/>
  <c r="S74" i="1"/>
  <c r="S70" i="1"/>
  <c r="S66" i="1"/>
  <c r="S62" i="1"/>
  <c r="S58" i="1"/>
  <c r="S54" i="1"/>
  <c r="S42" i="1"/>
  <c r="S26" i="1"/>
  <c r="S22" i="1"/>
  <c r="S18" i="1"/>
  <c r="S14" i="1"/>
  <c r="S10" i="1"/>
  <c r="S220" i="1"/>
  <c r="S212" i="1"/>
  <c r="S136" i="1"/>
  <c r="S108" i="1"/>
  <c r="S96" i="1"/>
  <c r="S76" i="1"/>
  <c r="S63" i="1"/>
  <c r="S51" i="1"/>
  <c r="S27" i="1"/>
  <c r="S198" i="1"/>
  <c r="S135" i="1"/>
  <c r="S131" i="1"/>
  <c r="S123" i="1"/>
  <c r="S107" i="1"/>
  <c r="S99" i="1"/>
  <c r="S91" i="1"/>
  <c r="S83" i="1"/>
  <c r="S227" i="1"/>
  <c r="S222" i="1"/>
  <c r="S218" i="1"/>
  <c r="S214" i="1"/>
  <c r="S210" i="1"/>
  <c r="S134" i="1"/>
  <c r="S126" i="1"/>
  <c r="S118" i="1"/>
  <c r="S114" i="1"/>
  <c r="S106" i="1"/>
  <c r="S102" i="1"/>
  <c r="S98" i="1"/>
  <c r="S94" i="1"/>
  <c r="S90" i="1"/>
  <c r="S86" i="1"/>
  <c r="S82" i="1"/>
  <c r="S78" i="1"/>
  <c r="S73" i="1"/>
  <c r="S69" i="1"/>
  <c r="S61" i="1"/>
  <c r="S57" i="1"/>
  <c r="S53" i="1"/>
  <c r="S25" i="1"/>
  <c r="S21" i="1"/>
  <c r="S17" i="1"/>
  <c r="S13" i="1"/>
  <c r="S187" i="1"/>
  <c r="S92" i="1"/>
  <c r="S84" i="1"/>
  <c r="S67" i="1"/>
  <c r="S59" i="1"/>
  <c r="S23" i="1"/>
  <c r="S15" i="1"/>
  <c r="S219" i="1"/>
  <c r="S127" i="1"/>
  <c r="S111" i="1"/>
  <c r="S103" i="1"/>
  <c r="S95" i="1"/>
  <c r="S87" i="1"/>
  <c r="S226" i="1"/>
  <c r="S221" i="1"/>
  <c r="S213" i="1"/>
  <c r="S209" i="1"/>
  <c r="S133" i="1"/>
  <c r="S129" i="1"/>
  <c r="S121" i="1"/>
  <c r="S117" i="1"/>
  <c r="S109" i="1"/>
  <c r="S105" i="1"/>
  <c r="S101" i="1"/>
  <c r="S97" i="1"/>
  <c r="S93" i="1"/>
  <c r="S89" i="1"/>
  <c r="W89" i="1"/>
  <c r="X89" i="1" s="1"/>
  <c r="S85" i="1"/>
  <c r="S81" i="1"/>
  <c r="S64" i="1"/>
  <c r="S60" i="1"/>
  <c r="S56" i="1"/>
  <c r="S52" i="1"/>
  <c r="S28" i="1"/>
  <c r="S24" i="1"/>
  <c r="S20" i="1"/>
  <c r="S16" i="1"/>
  <c r="S12" i="1"/>
  <c r="S8" i="1"/>
  <c r="S6" i="1"/>
  <c r="S5" i="1"/>
  <c r="S4" i="1"/>
  <c r="AA6" i="1"/>
  <c r="T6" i="1" s="1"/>
  <c r="AA7" i="1"/>
  <c r="AA8" i="1"/>
  <c r="W8" i="1" s="1"/>
  <c r="X8" i="1" s="1"/>
  <c r="AA9" i="1"/>
  <c r="AA10" i="1"/>
  <c r="W10" i="1" s="1"/>
  <c r="X10" i="1" s="1"/>
  <c r="AA11" i="1"/>
  <c r="T11" i="1" s="1"/>
  <c r="V11" i="1" s="1"/>
  <c r="AA12" i="1"/>
  <c r="W12" i="1" s="1"/>
  <c r="X12" i="1" s="1"/>
  <c r="AA13" i="1"/>
  <c r="W13" i="1" s="1"/>
  <c r="X13" i="1" s="1"/>
  <c r="AA14" i="1"/>
  <c r="W14" i="1" s="1"/>
  <c r="X14" i="1" s="1"/>
  <c r="AA15" i="1"/>
  <c r="W15" i="1" s="1"/>
  <c r="X15" i="1" s="1"/>
  <c r="AA16" i="1"/>
  <c r="W16" i="1" s="1"/>
  <c r="X16" i="1" s="1"/>
  <c r="AA17" i="1"/>
  <c r="W17" i="1" s="1"/>
  <c r="X17" i="1" s="1"/>
  <c r="AA18" i="1"/>
  <c r="W18" i="1" s="1"/>
  <c r="X18" i="1" s="1"/>
  <c r="AA19" i="1"/>
  <c r="W19" i="1" s="1"/>
  <c r="X19" i="1" s="1"/>
  <c r="AA20" i="1"/>
  <c r="W20" i="1" s="1"/>
  <c r="X20" i="1" s="1"/>
  <c r="AA21" i="1"/>
  <c r="W21" i="1" s="1"/>
  <c r="X21" i="1" s="1"/>
  <c r="AA22" i="1"/>
  <c r="W22" i="1" s="1"/>
  <c r="X22" i="1" s="1"/>
  <c r="AA23" i="1"/>
  <c r="W23" i="1" s="1"/>
  <c r="X23" i="1" s="1"/>
  <c r="AA24" i="1"/>
  <c r="W24" i="1" s="1"/>
  <c r="X24" i="1" s="1"/>
  <c r="AA25" i="1"/>
  <c r="W25" i="1" s="1"/>
  <c r="X25" i="1" s="1"/>
  <c r="AA26" i="1"/>
  <c r="W26" i="1" s="1"/>
  <c r="X26" i="1" s="1"/>
  <c r="AA27" i="1"/>
  <c r="W27" i="1" s="1"/>
  <c r="X27" i="1" s="1"/>
  <c r="AA28" i="1"/>
  <c r="W28" i="1" s="1"/>
  <c r="X28" i="1" s="1"/>
  <c r="AA29" i="1"/>
  <c r="AA30" i="1"/>
  <c r="AA31" i="1"/>
  <c r="AA32" i="1"/>
  <c r="AA33" i="1"/>
  <c r="AA34" i="1"/>
  <c r="AA35" i="1"/>
  <c r="AA36" i="1"/>
  <c r="AA37" i="1"/>
  <c r="AA38" i="1"/>
  <c r="AA39" i="1"/>
  <c r="AA40" i="1"/>
  <c r="AA41" i="1"/>
  <c r="AA42" i="1"/>
  <c r="W42" i="1" s="1"/>
  <c r="X42" i="1" s="1"/>
  <c r="AA43" i="1"/>
  <c r="AA44" i="1"/>
  <c r="AA45" i="1"/>
  <c r="AA46" i="1"/>
  <c r="AA47" i="1"/>
  <c r="AA48" i="1"/>
  <c r="AA49" i="1"/>
  <c r="AA50" i="1"/>
  <c r="AA51" i="1"/>
  <c r="W51" i="1" s="1"/>
  <c r="X51" i="1" s="1"/>
  <c r="AA52" i="1"/>
  <c r="W52" i="1" s="1"/>
  <c r="X52" i="1" s="1"/>
  <c r="AA53" i="1"/>
  <c r="W53" i="1" s="1"/>
  <c r="X53" i="1" s="1"/>
  <c r="AA54" i="1"/>
  <c r="W54" i="1" s="1"/>
  <c r="X54" i="1" s="1"/>
  <c r="AA55" i="1"/>
  <c r="W55" i="1" s="1"/>
  <c r="X55" i="1" s="1"/>
  <c r="AA56" i="1"/>
  <c r="W56" i="1" s="1"/>
  <c r="X56" i="1" s="1"/>
  <c r="AA57" i="1"/>
  <c r="W57" i="1" s="1"/>
  <c r="X57" i="1" s="1"/>
  <c r="AA58" i="1"/>
  <c r="W58" i="1" s="1"/>
  <c r="X58" i="1" s="1"/>
  <c r="AA59" i="1"/>
  <c r="W59" i="1" s="1"/>
  <c r="X59" i="1" s="1"/>
  <c r="AA60" i="1"/>
  <c r="W60" i="1" s="1"/>
  <c r="X60" i="1" s="1"/>
  <c r="AA61" i="1"/>
  <c r="W61" i="1" s="1"/>
  <c r="X61" i="1" s="1"/>
  <c r="AA62" i="1"/>
  <c r="W62" i="1" s="1"/>
  <c r="X62" i="1" s="1"/>
  <c r="AA63" i="1"/>
  <c r="W63" i="1" s="1"/>
  <c r="X63" i="1" s="1"/>
  <c r="AA64" i="1"/>
  <c r="W64" i="1" s="1"/>
  <c r="X64" i="1" s="1"/>
  <c r="AA65" i="1"/>
  <c r="AA66" i="1"/>
  <c r="W66" i="1" s="1"/>
  <c r="X66" i="1" s="1"/>
  <c r="AA67" i="1"/>
  <c r="W67" i="1" s="1"/>
  <c r="X67" i="1" s="1"/>
  <c r="AA68" i="1"/>
  <c r="AA69" i="1"/>
  <c r="W69" i="1" s="1"/>
  <c r="X69" i="1" s="1"/>
  <c r="AA70" i="1"/>
  <c r="W70" i="1" s="1"/>
  <c r="X70" i="1" s="1"/>
  <c r="AA72" i="1"/>
  <c r="AA73" i="1"/>
  <c r="W73" i="1" s="1"/>
  <c r="X73" i="1" s="1"/>
  <c r="AA74" i="1"/>
  <c r="W74" i="1" s="1"/>
  <c r="X74" i="1" s="1"/>
  <c r="AA76" i="1"/>
  <c r="W76" i="1" s="1"/>
  <c r="X76" i="1" s="1"/>
  <c r="AA77" i="1"/>
  <c r="AA78" i="1"/>
  <c r="W78" i="1" s="1"/>
  <c r="X78" i="1" s="1"/>
  <c r="AA79" i="1"/>
  <c r="W79" i="1" s="1"/>
  <c r="X79" i="1" s="1"/>
  <c r="AA80" i="1"/>
  <c r="W80" i="1" s="1"/>
  <c r="X80" i="1" s="1"/>
  <c r="AA81" i="1"/>
  <c r="W81" i="1" s="1"/>
  <c r="X81" i="1" s="1"/>
  <c r="AA82" i="1"/>
  <c r="W82" i="1" s="1"/>
  <c r="X82" i="1" s="1"/>
  <c r="AA83" i="1"/>
  <c r="W83" i="1" s="1"/>
  <c r="X83" i="1" s="1"/>
  <c r="AA84" i="1"/>
  <c r="W84" i="1" s="1"/>
  <c r="X84" i="1" s="1"/>
  <c r="AA85" i="1"/>
  <c r="W85" i="1" s="1"/>
  <c r="X85" i="1" s="1"/>
  <c r="AA86" i="1"/>
  <c r="W86" i="1" s="1"/>
  <c r="X86" i="1" s="1"/>
  <c r="AA87" i="1"/>
  <c r="W87" i="1" s="1"/>
  <c r="X87" i="1" s="1"/>
  <c r="AA88" i="1"/>
  <c r="W88" i="1" s="1"/>
  <c r="X88" i="1" s="1"/>
  <c r="AA90" i="1"/>
  <c r="W90" i="1" s="1"/>
  <c r="X90" i="1" s="1"/>
  <c r="AA91" i="1"/>
  <c r="W91" i="1" s="1"/>
  <c r="X91" i="1" s="1"/>
  <c r="AA92" i="1"/>
  <c r="W92" i="1" s="1"/>
  <c r="X92" i="1" s="1"/>
  <c r="AA93" i="1"/>
  <c r="W93" i="1" s="1"/>
  <c r="X93" i="1" s="1"/>
  <c r="AA94" i="1"/>
  <c r="W94" i="1" s="1"/>
  <c r="X94" i="1" s="1"/>
  <c r="AA95" i="1"/>
  <c r="W95" i="1" s="1"/>
  <c r="X95" i="1" s="1"/>
  <c r="AA96" i="1"/>
  <c r="W96" i="1" s="1"/>
  <c r="X96" i="1" s="1"/>
  <c r="AA97" i="1"/>
  <c r="W97" i="1" s="1"/>
  <c r="X97" i="1" s="1"/>
  <c r="AA98" i="1"/>
  <c r="W98" i="1" s="1"/>
  <c r="X98" i="1" s="1"/>
  <c r="AA99" i="1"/>
  <c r="W99" i="1" s="1"/>
  <c r="X99" i="1" s="1"/>
  <c r="AA100" i="1"/>
  <c r="W100" i="1" s="1"/>
  <c r="X100" i="1" s="1"/>
  <c r="AA101" i="1"/>
  <c r="W101" i="1" s="1"/>
  <c r="X101" i="1" s="1"/>
  <c r="AA102" i="1"/>
  <c r="W102" i="1" s="1"/>
  <c r="X102" i="1" s="1"/>
  <c r="AA103" i="1"/>
  <c r="W103" i="1" s="1"/>
  <c r="X103" i="1" s="1"/>
  <c r="AA104" i="1"/>
  <c r="AA105" i="1"/>
  <c r="T105" i="1" s="1"/>
  <c r="AA106" i="1"/>
  <c r="T106" i="1" s="1"/>
  <c r="AA107" i="1"/>
  <c r="T107" i="1" s="1"/>
  <c r="AA108" i="1"/>
  <c r="T108" i="1" s="1"/>
  <c r="AA109" i="1"/>
  <c r="T109" i="1" s="1"/>
  <c r="AA110" i="1"/>
  <c r="AA111" i="1"/>
  <c r="T111" i="1" s="1"/>
  <c r="AA112" i="1"/>
  <c r="T112" i="1" s="1"/>
  <c r="AA113" i="1"/>
  <c r="AA114" i="1"/>
  <c r="T114" i="1" s="1"/>
  <c r="AA115" i="1"/>
  <c r="T115" i="1" s="1"/>
  <c r="AA116" i="1"/>
  <c r="AA117" i="1"/>
  <c r="T117" i="1" s="1"/>
  <c r="AA118" i="1"/>
  <c r="T118" i="1" s="1"/>
  <c r="AA119" i="1"/>
  <c r="AA120" i="1"/>
  <c r="AA121" i="1"/>
  <c r="T121" i="1" s="1"/>
  <c r="AA122" i="1"/>
  <c r="AA123" i="1"/>
  <c r="T123" i="1" s="1"/>
  <c r="AA124" i="1"/>
  <c r="T124" i="1" s="1"/>
  <c r="AA125" i="1"/>
  <c r="AA126" i="1"/>
  <c r="T126" i="1" s="1"/>
  <c r="AA127" i="1"/>
  <c r="T127" i="1" s="1"/>
  <c r="AA128" i="1"/>
  <c r="W128" i="1" s="1"/>
  <c r="X128" i="1" s="1"/>
  <c r="AA129" i="1"/>
  <c r="T129" i="1" s="1"/>
  <c r="AA130" i="1"/>
  <c r="AA131" i="1"/>
  <c r="T131" i="1" s="1"/>
  <c r="AA132" i="1"/>
  <c r="AA133" i="1"/>
  <c r="T133" i="1" s="1"/>
  <c r="AA134" i="1"/>
  <c r="T134" i="1" s="1"/>
  <c r="AA135" i="1"/>
  <c r="T135" i="1" s="1"/>
  <c r="AA136" i="1"/>
  <c r="T136" i="1" s="1"/>
  <c r="AA137" i="1"/>
  <c r="AA138" i="1"/>
  <c r="AA139" i="1"/>
  <c r="AA140" i="1"/>
  <c r="AA141" i="1"/>
  <c r="AA142" i="1"/>
  <c r="AA143" i="1"/>
  <c r="AA144" i="1"/>
  <c r="T145" i="1"/>
  <c r="T146" i="1"/>
  <c r="T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T187" i="1" s="1"/>
  <c r="AA188" i="1"/>
  <c r="AA189" i="1"/>
  <c r="AA190" i="1"/>
  <c r="AA191" i="1"/>
  <c r="AA192" i="1"/>
  <c r="AA193" i="1"/>
  <c r="AA194" i="1"/>
  <c r="AA195" i="1"/>
  <c r="AA196" i="1"/>
  <c r="AA197" i="1"/>
  <c r="AA198" i="1"/>
  <c r="T198" i="1" s="1"/>
  <c r="AA199" i="1"/>
  <c r="AA200" i="1"/>
  <c r="AA201" i="1"/>
  <c r="AA202" i="1"/>
  <c r="AA203" i="1"/>
  <c r="AA204" i="1"/>
  <c r="AA205" i="1"/>
  <c r="AA206" i="1"/>
  <c r="AA207" i="1"/>
  <c r="AA208" i="1"/>
  <c r="T208" i="1" s="1"/>
  <c r="AA209" i="1"/>
  <c r="T209" i="1" s="1"/>
  <c r="AA210" i="1"/>
  <c r="T210" i="1" s="1"/>
  <c r="AA211" i="1"/>
  <c r="T211" i="1" s="1"/>
  <c r="AA212" i="1"/>
  <c r="T212" i="1" s="1"/>
  <c r="AA213" i="1"/>
  <c r="T213" i="1" s="1"/>
  <c r="AA214" i="1"/>
  <c r="T214" i="1" s="1"/>
  <c r="AA215" i="1"/>
  <c r="T215" i="1" s="1"/>
  <c r="AA216" i="1"/>
  <c r="T216" i="1" s="1"/>
  <c r="AA217" i="1"/>
  <c r="AA218" i="1"/>
  <c r="T218" i="1" s="1"/>
  <c r="AA219" i="1"/>
  <c r="T219" i="1" s="1"/>
  <c r="AA220" i="1"/>
  <c r="T220" i="1" s="1"/>
  <c r="AA221" i="1"/>
  <c r="T221" i="1" s="1"/>
  <c r="AA222" i="1"/>
  <c r="T222" i="1" s="1"/>
  <c r="AA224" i="1"/>
  <c r="AA225" i="1"/>
  <c r="AA226" i="1"/>
  <c r="T226" i="1" s="1"/>
  <c r="AA227" i="1"/>
  <c r="T227" i="1" s="1"/>
  <c r="W124" i="1" l="1"/>
  <c r="X124" i="1" s="1"/>
  <c r="W212" i="1"/>
  <c r="X212" i="1" s="1"/>
  <c r="W210" i="1"/>
  <c r="X210" i="1" s="1"/>
  <c r="W107" i="1"/>
  <c r="X107" i="1" s="1"/>
  <c r="W215" i="1"/>
  <c r="X215" i="1" s="1"/>
  <c r="W218" i="1"/>
  <c r="X218" i="1" s="1"/>
  <c r="W227" i="1"/>
  <c r="X227" i="1" s="1"/>
  <c r="U221" i="1"/>
  <c r="V221" i="1"/>
  <c r="U209" i="1"/>
  <c r="V209" i="1"/>
  <c r="U133" i="1"/>
  <c r="V133" i="1"/>
  <c r="U121" i="1"/>
  <c r="V121" i="1"/>
  <c r="U109" i="1"/>
  <c r="V109" i="1"/>
  <c r="W133" i="1"/>
  <c r="X133" i="1" s="1"/>
  <c r="W221" i="1"/>
  <c r="X221" i="1" s="1"/>
  <c r="U212" i="1"/>
  <c r="V212" i="1"/>
  <c r="U136" i="1"/>
  <c r="V136" i="1"/>
  <c r="U124" i="1"/>
  <c r="V124" i="1"/>
  <c r="U112" i="1"/>
  <c r="V112" i="1"/>
  <c r="U108" i="1"/>
  <c r="V108" i="1"/>
  <c r="W117" i="1"/>
  <c r="X117" i="1" s="1"/>
  <c r="W213" i="1"/>
  <c r="X213" i="1" s="1"/>
  <c r="W127" i="1"/>
  <c r="X127" i="1" s="1"/>
  <c r="W187" i="1"/>
  <c r="X187" i="1" s="1"/>
  <c r="W114" i="1"/>
  <c r="X114" i="1" s="1"/>
  <c r="W134" i="1"/>
  <c r="X134" i="1" s="1"/>
  <c r="W131" i="1"/>
  <c r="X131" i="1" s="1"/>
  <c r="W136" i="1"/>
  <c r="X136" i="1" s="1"/>
  <c r="W208" i="1"/>
  <c r="X208" i="1" s="1"/>
  <c r="U226" i="1"/>
  <c r="V226" i="1"/>
  <c r="U213" i="1"/>
  <c r="V213" i="1"/>
  <c r="W105" i="1"/>
  <c r="X105" i="1" s="1"/>
  <c r="U220" i="1"/>
  <c r="V220" i="1"/>
  <c r="U208" i="1"/>
  <c r="V208" i="1"/>
  <c r="U219" i="1"/>
  <c r="V219" i="1"/>
  <c r="U215" i="1"/>
  <c r="V215" i="1"/>
  <c r="U211" i="1"/>
  <c r="V211" i="1"/>
  <c r="T207" i="1"/>
  <c r="W207" i="1"/>
  <c r="X207" i="1" s="1"/>
  <c r="U187" i="1"/>
  <c r="V187" i="1"/>
  <c r="U147" i="1"/>
  <c r="V147" i="1"/>
  <c r="U135" i="1"/>
  <c r="V135" i="1"/>
  <c r="U131" i="1"/>
  <c r="V131" i="1"/>
  <c r="U127" i="1"/>
  <c r="V127" i="1"/>
  <c r="U123" i="1"/>
  <c r="V123" i="1"/>
  <c r="U115" i="1"/>
  <c r="V115" i="1"/>
  <c r="U111" i="1"/>
  <c r="V111" i="1"/>
  <c r="U107" i="1"/>
  <c r="V107" i="1"/>
  <c r="W109" i="1"/>
  <c r="X109" i="1" s="1"/>
  <c r="W129" i="1"/>
  <c r="X129" i="1" s="1"/>
  <c r="W226" i="1"/>
  <c r="X226" i="1" s="1"/>
  <c r="W111" i="1"/>
  <c r="X111" i="1" s="1"/>
  <c r="W106" i="1"/>
  <c r="X106" i="1" s="1"/>
  <c r="W126" i="1"/>
  <c r="X126" i="1" s="1"/>
  <c r="W214" i="1"/>
  <c r="X214" i="1" s="1"/>
  <c r="W222" i="1"/>
  <c r="X222" i="1" s="1"/>
  <c r="W115" i="1"/>
  <c r="X115" i="1" s="1"/>
  <c r="W198" i="1"/>
  <c r="X198" i="1" s="1"/>
  <c r="W108" i="1"/>
  <c r="X108" i="1" s="1"/>
  <c r="W220" i="1"/>
  <c r="X220" i="1" s="1"/>
  <c r="W211" i="1"/>
  <c r="X211" i="1" s="1"/>
  <c r="W11" i="1"/>
  <c r="X11" i="1" s="1"/>
  <c r="W112" i="1"/>
  <c r="X112" i="1" s="1"/>
  <c r="U145" i="1"/>
  <c r="V145" i="1"/>
  <c r="U129" i="1"/>
  <c r="V129" i="1"/>
  <c r="U117" i="1"/>
  <c r="V117" i="1"/>
  <c r="U105" i="1"/>
  <c r="V105" i="1"/>
  <c r="W6" i="1"/>
  <c r="X6" i="1" s="1"/>
  <c r="U216" i="1"/>
  <c r="V216" i="1"/>
  <c r="U227" i="1"/>
  <c r="V227" i="1"/>
  <c r="U222" i="1"/>
  <c r="V222" i="1"/>
  <c r="U218" i="1"/>
  <c r="V218" i="1"/>
  <c r="U214" i="1"/>
  <c r="V214" i="1"/>
  <c r="U210" i="1"/>
  <c r="V210" i="1"/>
  <c r="U198" i="1"/>
  <c r="V198" i="1"/>
  <c r="U146" i="1"/>
  <c r="V146" i="1"/>
  <c r="U134" i="1"/>
  <c r="V134" i="1"/>
  <c r="U126" i="1"/>
  <c r="V126" i="1"/>
  <c r="U118" i="1"/>
  <c r="V118" i="1"/>
  <c r="U114" i="1"/>
  <c r="V114" i="1"/>
  <c r="U106" i="1"/>
  <c r="V106" i="1"/>
  <c r="W121" i="1"/>
  <c r="X121" i="1" s="1"/>
  <c r="W209" i="1"/>
  <c r="X209" i="1" s="1"/>
  <c r="W219" i="1"/>
  <c r="X219" i="1" s="1"/>
  <c r="W118" i="1"/>
  <c r="X118" i="1" s="1"/>
  <c r="W123" i="1"/>
  <c r="X123" i="1" s="1"/>
  <c r="W135" i="1"/>
  <c r="X135" i="1" s="1"/>
  <c r="W216" i="1"/>
  <c r="X216" i="1" s="1"/>
  <c r="U6" i="1"/>
  <c r="V6" i="1"/>
  <c r="T128" i="1"/>
  <c r="T100" i="1"/>
  <c r="T4" i="1"/>
  <c r="V4" i="1" s="1"/>
  <c r="T5" i="1"/>
  <c r="T8" i="1"/>
  <c r="T10" i="1"/>
  <c r="U11" i="1"/>
  <c r="T12" i="1"/>
  <c r="T13" i="1"/>
  <c r="T14" i="1"/>
  <c r="T15" i="1"/>
  <c r="T16" i="1"/>
  <c r="T17" i="1"/>
  <c r="T18" i="1"/>
  <c r="T19" i="1"/>
  <c r="T20" i="1"/>
  <c r="T21" i="1"/>
  <c r="T22" i="1"/>
  <c r="T23" i="1"/>
  <c r="T24" i="1"/>
  <c r="T25" i="1"/>
  <c r="T26" i="1"/>
  <c r="T27" i="1"/>
  <c r="T28" i="1"/>
  <c r="T42" i="1"/>
  <c r="T51" i="1"/>
  <c r="T52" i="1"/>
  <c r="T53" i="1"/>
  <c r="T54" i="1"/>
  <c r="T55" i="1"/>
  <c r="T56" i="1"/>
  <c r="T57" i="1"/>
  <c r="T58" i="1"/>
  <c r="T59" i="1"/>
  <c r="T60" i="1"/>
  <c r="T61" i="1"/>
  <c r="T62" i="1"/>
  <c r="T63" i="1"/>
  <c r="T64" i="1"/>
  <c r="T66" i="1"/>
  <c r="T67" i="1"/>
  <c r="T69" i="1"/>
  <c r="T70" i="1"/>
  <c r="T71" i="1"/>
  <c r="T73" i="1"/>
  <c r="T74" i="1"/>
  <c r="T75" i="1"/>
  <c r="T76" i="1"/>
  <c r="T78" i="1"/>
  <c r="T79" i="1"/>
  <c r="T80" i="1"/>
  <c r="T81" i="1"/>
  <c r="T82" i="1"/>
  <c r="T83" i="1"/>
  <c r="T84" i="1"/>
  <c r="T85" i="1"/>
  <c r="T86" i="1"/>
  <c r="T87" i="1"/>
  <c r="T88" i="1"/>
  <c r="T89" i="1"/>
  <c r="T90" i="1"/>
  <c r="T91" i="1"/>
  <c r="T92" i="1"/>
  <c r="T93" i="1"/>
  <c r="T94" i="1"/>
  <c r="T95" i="1"/>
  <c r="T96" i="1"/>
  <c r="T97" i="1"/>
  <c r="T98" i="1"/>
  <c r="T99" i="1"/>
  <c r="T101" i="1"/>
  <c r="T102" i="1"/>
  <c r="T103" i="1"/>
  <c r="U88" i="1" l="1"/>
  <c r="V88" i="1"/>
  <c r="U80" i="1"/>
  <c r="V80" i="1"/>
  <c r="U64" i="1"/>
  <c r="V64" i="1"/>
  <c r="U52" i="1"/>
  <c r="V52" i="1"/>
  <c r="U23" i="1"/>
  <c r="V23" i="1"/>
  <c r="U99" i="1"/>
  <c r="V99" i="1"/>
  <c r="U87" i="1"/>
  <c r="V87" i="1"/>
  <c r="U74" i="1"/>
  <c r="V74" i="1"/>
  <c r="U59" i="1"/>
  <c r="V59" i="1"/>
  <c r="U51" i="1"/>
  <c r="V51" i="1"/>
  <c r="U18" i="1"/>
  <c r="V18" i="1"/>
  <c r="U14" i="1"/>
  <c r="V14" i="1"/>
  <c r="U100" i="1"/>
  <c r="V100" i="1"/>
  <c r="U207" i="1"/>
  <c r="V207" i="1"/>
  <c r="U96" i="1"/>
  <c r="V96" i="1"/>
  <c r="U75" i="1"/>
  <c r="V75" i="1"/>
  <c r="U60" i="1"/>
  <c r="V60" i="1"/>
  <c r="U27" i="1"/>
  <c r="V27" i="1"/>
  <c r="U15" i="1"/>
  <c r="V15" i="1"/>
  <c r="U91" i="1"/>
  <c r="V91" i="1"/>
  <c r="U79" i="1"/>
  <c r="V79" i="1"/>
  <c r="U63" i="1"/>
  <c r="V63" i="1"/>
  <c r="U26" i="1"/>
  <c r="V26" i="1"/>
  <c r="U98" i="1"/>
  <c r="V98" i="1"/>
  <c r="U90" i="1"/>
  <c r="V90" i="1"/>
  <c r="U82" i="1"/>
  <c r="V82" i="1"/>
  <c r="U67" i="1"/>
  <c r="V67" i="1"/>
  <c r="U58" i="1"/>
  <c r="V58" i="1"/>
  <c r="U25" i="1"/>
  <c r="V25" i="1"/>
  <c r="U17" i="1"/>
  <c r="V17" i="1"/>
  <c r="U128" i="1"/>
  <c r="V128" i="1"/>
  <c r="U101" i="1"/>
  <c r="V101" i="1"/>
  <c r="U92" i="1"/>
  <c r="V92" i="1"/>
  <c r="U84" i="1"/>
  <c r="V84" i="1"/>
  <c r="U70" i="1"/>
  <c r="V70" i="1"/>
  <c r="U56" i="1"/>
  <c r="V56" i="1"/>
  <c r="U19" i="1"/>
  <c r="V19" i="1"/>
  <c r="U95" i="1"/>
  <c r="V95" i="1"/>
  <c r="U83" i="1"/>
  <c r="V83" i="1"/>
  <c r="U69" i="1"/>
  <c r="V69" i="1"/>
  <c r="U55" i="1"/>
  <c r="V55" i="1"/>
  <c r="U22" i="1"/>
  <c r="V22" i="1"/>
  <c r="U103" i="1"/>
  <c r="V103" i="1"/>
  <c r="U94" i="1"/>
  <c r="V94" i="1"/>
  <c r="U86" i="1"/>
  <c r="V86" i="1"/>
  <c r="U78" i="1"/>
  <c r="V78" i="1"/>
  <c r="U73" i="1"/>
  <c r="V73" i="1"/>
  <c r="U62" i="1"/>
  <c r="V62" i="1"/>
  <c r="U54" i="1"/>
  <c r="V54" i="1"/>
  <c r="U42" i="1"/>
  <c r="V42" i="1"/>
  <c r="U21" i="1"/>
  <c r="V21" i="1"/>
  <c r="U13" i="1"/>
  <c r="V13" i="1"/>
  <c r="U102" i="1"/>
  <c r="V102" i="1"/>
  <c r="U97" i="1"/>
  <c r="V97" i="1"/>
  <c r="U93" i="1"/>
  <c r="V93" i="1"/>
  <c r="U89" i="1"/>
  <c r="V89" i="1"/>
  <c r="U85" i="1"/>
  <c r="V85" i="1"/>
  <c r="U81" i="1"/>
  <c r="V81" i="1"/>
  <c r="U76" i="1"/>
  <c r="V76" i="1"/>
  <c r="U71" i="1"/>
  <c r="V71" i="1"/>
  <c r="U66" i="1"/>
  <c r="V66" i="1"/>
  <c r="U61" i="1"/>
  <c r="V61" i="1"/>
  <c r="U57" i="1"/>
  <c r="V57" i="1"/>
  <c r="U53" i="1"/>
  <c r="V53" i="1"/>
  <c r="U28" i="1"/>
  <c r="V28" i="1"/>
  <c r="U24" i="1"/>
  <c r="V24" i="1"/>
  <c r="U20" i="1"/>
  <c r="V20" i="1"/>
  <c r="U16" i="1"/>
  <c r="V16" i="1"/>
  <c r="U12" i="1"/>
  <c r="V12" i="1"/>
  <c r="U4" i="1"/>
  <c r="U8" i="1"/>
  <c r="V8" i="1"/>
  <c r="U10" i="1"/>
  <c r="V10" i="1"/>
  <c r="U5" i="1"/>
  <c r="V5" i="1"/>
</calcChain>
</file>

<file path=xl/sharedStrings.xml><?xml version="1.0" encoding="utf-8"?>
<sst xmlns="http://schemas.openxmlformats.org/spreadsheetml/2006/main" count="16355" uniqueCount="4103">
  <si>
    <t>Army</t>
  </si>
  <si>
    <t>6500GA0750</t>
  </si>
  <si>
    <t>Abrams Upgrade Program</t>
  </si>
  <si>
    <t>GDLS - Sterling Heights, MI</t>
  </si>
  <si>
    <t>MQ-1 UAV</t>
  </si>
  <si>
    <t>9670A00005</t>
  </si>
  <si>
    <t xml:space="preserve"> GENERAL ATOMICS / ASI -
SAN DIEGO</t>
  </si>
  <si>
    <t>RQ-11 (RAVEN)</t>
  </si>
  <si>
    <t>9675A00010</t>
  </si>
  <si>
    <t>TBD: Competitive - TBD</t>
  </si>
  <si>
    <t>AH-64 Apache Block IIIA Reman</t>
  </si>
  <si>
    <t>5757A05111</t>
  </si>
  <si>
    <t>Aircraft</t>
  </si>
  <si>
    <t>The Boeing Company -
Mesa, AZ</t>
  </si>
  <si>
    <t>AH-64 Apache Block IIIB New Build</t>
  </si>
  <si>
    <t>5840A05133</t>
  </si>
  <si>
    <t>The Boeing Company - Mesa</t>
  </si>
  <si>
    <t>CH-47 Helicopter</t>
  </si>
  <si>
    <t>6775A05101</t>
  </si>
  <si>
    <t>Boeing - Philadephia PA</t>
  </si>
  <si>
    <t>CMWS</t>
  </si>
  <si>
    <t>5397AZ3517</t>
  </si>
  <si>
    <t>TBD - TBD</t>
  </si>
  <si>
    <t>BAE Systems - Nashua, NH</t>
  </si>
  <si>
    <t>Common Infrared Countermeasures (CIRCM)</t>
  </si>
  <si>
    <t>5399AZ3537</t>
  </si>
  <si>
    <t>Northrop Grumman Syst</t>
  </si>
  <si>
    <t>Aircrew Integrated Systems</t>
  </si>
  <si>
    <t>6380AZ3110</t>
  </si>
  <si>
    <t>Various - Various</t>
  </si>
  <si>
    <t>MSE Missile</t>
  </si>
  <si>
    <t>8260C53101</t>
  </si>
  <si>
    <t>Missile</t>
  </si>
  <si>
    <t>LMMFC - Dallas, TX</t>
  </si>
  <si>
    <t>Hellfire Sys Summary</t>
  </si>
  <si>
    <t>1338C70000</t>
  </si>
  <si>
    <t>HELLFIRE Sys Limited
Liability - Orlando</t>
  </si>
  <si>
    <t>HF Sys Limited Liability -
Orlando</t>
  </si>
  <si>
    <t>Lockheed Missile and Fire
Ctrl - Orlando</t>
  </si>
  <si>
    <t>Lockheed Martin - Orlando</t>
  </si>
  <si>
    <t>Joint Air-to-Ground MSLS (JAGM)</t>
  </si>
  <si>
    <t>2605C70302</t>
  </si>
  <si>
    <t>Javelin (AAWS-M) System Summary</t>
  </si>
  <si>
    <t>0648CC0007</t>
  </si>
  <si>
    <t>JJV All Up Round - Tucson
AZ Orlando FL</t>
  </si>
  <si>
    <t>TOW 2 System Summary</t>
  </si>
  <si>
    <t>2104C59300</t>
  </si>
  <si>
    <t>Raytheon - Tucson</t>
  </si>
  <si>
    <t>Guided MLRS Rocket (GMLRS)</t>
  </si>
  <si>
    <t>6005C64400</t>
  </si>
  <si>
    <t>Lockheed Martin M.&amp;F.C
Sys. - Dallas, TX</t>
  </si>
  <si>
    <t>MLRS Reduced Range Practice Rockets (RRRR)</t>
  </si>
  <si>
    <t>6060C65405</t>
  </si>
  <si>
    <t>Lockheed Martin - Dallas, TX</t>
  </si>
  <si>
    <t>Letterkenny Munitions Center
- Chambersburg, PA</t>
  </si>
  <si>
    <t>ARMY TACTICAL MSL SYS (ATACMS) - SYS
SUM</t>
  </si>
  <si>
    <t>6472C98510</t>
  </si>
  <si>
    <t>Lockheed Martin - Dallas,
Texas</t>
  </si>
  <si>
    <t>LETHAL MINIATURE AERIAL MISSILE
SYSTEM (LMAMS)</t>
  </si>
  <si>
    <t>6870C88001</t>
  </si>
  <si>
    <t>AeroVironment - Simi Valley,
CA</t>
  </si>
  <si>
    <t>Armored Multi Purpose Vehicle (AMPV)</t>
  </si>
  <si>
    <t>2944G80819</t>
  </si>
  <si>
    <t>BAE - York, PA</t>
  </si>
  <si>
    <t>Stryker Upgrade</t>
  </si>
  <si>
    <t>0363G85200</t>
  </si>
  <si>
    <t>GM GDLS Defense Group
L.L.C. - Shelby Township</t>
  </si>
  <si>
    <t>GM GDLS Defense Group
L.L.C. - Shelby Twp</t>
  </si>
  <si>
    <t>Paladin Integrated Management (PIM)</t>
  </si>
  <si>
    <t>2073GZ0410</t>
  </si>
  <si>
    <t>BAE - York</t>
  </si>
  <si>
    <t>BAE Systems - York PA</t>
  </si>
  <si>
    <t>Improved Recovery Vehicle (M88A2
HERCULES)</t>
  </si>
  <si>
    <t>3700GA0570</t>
  </si>
  <si>
    <t>Assault Breacher Vehicle</t>
  </si>
  <si>
    <t>4872G82925</t>
  </si>
  <si>
    <t>Anniston Army Depot-
(ANAD) - Anniston, Al</t>
  </si>
  <si>
    <t>Joint Assault Bridge</t>
  </si>
  <si>
    <t>5225GZ3001</t>
  </si>
  <si>
    <t>DRS Sustainment Systems,
INC - Saint Louis, MO</t>
  </si>
  <si>
    <t>GUN AUTOMATIC 30MM M230</t>
  </si>
  <si>
    <t>4368G13800</t>
  </si>
  <si>
    <t>ATK - Phoenix, AZ</t>
  </si>
  <si>
    <t>Carbine</t>
  </si>
  <si>
    <t>8201G13501</t>
  </si>
  <si>
    <t>FN Manufacturing - Columbia</t>
  </si>
  <si>
    <t>Colt - West Hartford</t>
  </si>
  <si>
    <t>Small Arms - Fire Control</t>
  </si>
  <si>
    <t>8212G17200</t>
  </si>
  <si>
    <t>CTG, 5.56MM, All Types</t>
  </si>
  <si>
    <t>0132E00700</t>
  </si>
  <si>
    <t>NORTHROP GRUMMAN
INNVTN SYS -
INDEPENDENCE, MO</t>
  </si>
  <si>
    <t>TO BE SELECTED - TBS01</t>
  </si>
  <si>
    <t>Item Number (DODIC)</t>
  </si>
  <si>
    <t>E01100</t>
  </si>
  <si>
    <t>CTG, 5.56mm Blank, M200,
Single Round [A080]</t>
  </si>
  <si>
    <t>E01101</t>
  </si>
  <si>
    <t>CTG, 5.56mm Blank, M200
Linked f/SAW [A075]</t>
  </si>
  <si>
    <t>CTG, 5.56mm 4 Ball EPR,
M855A1 /1 TR M856A1 Linked [AB73]</t>
  </si>
  <si>
    <t>E04607</t>
  </si>
  <si>
    <t>CTG, 5.56mm Ball, M855A1
EPR, Clipped Mil Pack [AB57]</t>
  </si>
  <si>
    <t>E95400</t>
  </si>
  <si>
    <t>OLIN CORP WINCHESTER
DIVISION - EAST ALTON, IL</t>
  </si>
  <si>
    <t>CTG, 5.56mm Ball, M855A1
Clipped Bulk Pack [AB77]</t>
  </si>
  <si>
    <t>E95700</t>
  </si>
  <si>
    <t>CTG, 7.62MM, All Types</t>
  </si>
  <si>
    <t>0612E02000</t>
  </si>
  <si>
    <t>CTG, 7.62mm Blank, M82 w/
M13 Link [A111]</t>
  </si>
  <si>
    <t>E01902</t>
  </si>
  <si>
    <t>CTG, 7.62mm Ball M80A1
LeadFree, w/M13 Link [AB79]</t>
  </si>
  <si>
    <t>E02011</t>
  </si>
  <si>
    <t>CTG, 7.62mm 4 Ball M80A1/1
Trcr M62A1 LeadFree [AB86]</t>
  </si>
  <si>
    <t>E02012</t>
  </si>
  <si>
    <t>CTG, 7.62mm Advanced Armor
Piercing, XM1158</t>
  </si>
  <si>
    <t>F57510</t>
  </si>
  <si>
    <t>US ARMY ARDEC RDECOM
- PICATINNY ARSENAL, NJ</t>
  </si>
  <si>
    <t>TO BE SELECTED - TBS02</t>
  </si>
  <si>
    <t>CTG, Handgun, All Types</t>
  </si>
  <si>
    <t>1450EA3000</t>
  </si>
  <si>
    <t>CTG, 9mm Ball, M882
(Commercial Pack) [AA49]</t>
  </si>
  <si>
    <t>E99900</t>
  </si>
  <si>
    <t>CTG, .50 Cal, All Types</t>
  </si>
  <si>
    <t>1722E08000</t>
  </si>
  <si>
    <t>CTG, .50cal 4 Ball M33 / 1
Tracer M17 w/M9 Link [A557]</t>
  </si>
  <si>
    <t>E07200</t>
  </si>
  <si>
    <t>CTG, 20mm, All Types</t>
  </si>
  <si>
    <t>2382E08900</t>
  </si>
  <si>
    <t>CTG, 20mm MPT-SD, M940 w/
MK7 Link [AC34]</t>
  </si>
  <si>
    <t>E08909</t>
  </si>
  <si>
    <t>GENERAL DYNAMICS ORD
&amp; TAC - MARION, IL</t>
  </si>
  <si>
    <t>NORTHROP GRUMMAN
INNOVATION - PLYMOUTH,
MN</t>
  </si>
  <si>
    <t>CTG, 25mm, All Types</t>
  </si>
  <si>
    <t>2650E08200</t>
  </si>
  <si>
    <t>CTG, 25mm TP-T, M793 w/
M28 Link [A976]</t>
  </si>
  <si>
    <t>E08203</t>
  </si>
  <si>
    <t>CTG, 30mm, All Types</t>
  </si>
  <si>
    <t>2938ER8120</t>
  </si>
  <si>
    <t>CTG, 30mm TP-T, MK239,
Single [AC25]</t>
  </si>
  <si>
    <t>E07306</t>
  </si>
  <si>
    <t>CTG, 30mm Hi Expl Incendry-
T(HEI-T), Mk238 Series [AC27]</t>
  </si>
  <si>
    <t>E07406</t>
  </si>
  <si>
    <t>CTG, 30MM, Progrmabl Air
Burst Mun, Mk310, Linked [AC47]</t>
  </si>
  <si>
    <t>E07610</t>
  </si>
  <si>
    <t>CTG, 30mm APFSDS-T,
MK258, Single [AC26]</t>
  </si>
  <si>
    <t>E09292</t>
  </si>
  <si>
    <t>CTG, 30mm TP, M788, Single,
f/Gun M230 [B118]</t>
  </si>
  <si>
    <t>CTG, 40mm, All Types</t>
  </si>
  <si>
    <t>3222ER8001</t>
  </si>
  <si>
    <t>CTG, 40mm TP-Day/Nite/
Ther,Lo Vel M781E1, f/M203GL [BA54]</t>
  </si>
  <si>
    <t>CTG, 40mm TP-Day/Nite/
Ther,Hi Vel,M918E1 f/MK19Gmg [BA55]</t>
  </si>
  <si>
    <t>E05611</t>
  </si>
  <si>
    <t>E05610</t>
  </si>
  <si>
    <t>AMERICAN ORDNANCE
LLC (IAAP) - MIDDLETOWN,
IA</t>
  </si>
  <si>
    <t>60MM Mortar, All Types</t>
  </si>
  <si>
    <t>0050E89600</t>
  </si>
  <si>
    <t>CTG, 60mm Mortar HE
ENFRAG, M1061 Series w/MOFM
[BA42]</t>
  </si>
  <si>
    <t>E72199</t>
  </si>
  <si>
    <t>DAY &amp; ZIMMERMAN
(KSAAP) - PARSONS, KS</t>
  </si>
  <si>
    <t>81MM Mortar, All Types</t>
  </si>
  <si>
    <t>3584E76000</t>
  </si>
  <si>
    <t>CTG, 81mm Mortar HE, M821
Series w/MOFM [CA66]</t>
  </si>
  <si>
    <t>E18403</t>
  </si>
  <si>
    <t>120MM Mortar, All Types</t>
  </si>
  <si>
    <t>6780E25500</t>
  </si>
  <si>
    <t>CTG, 120mm Mortar FRTR,
M931 Series w/Pract Fuze [CA09]</t>
  </si>
  <si>
    <t>E25507</t>
  </si>
  <si>
    <t>GEN DYNAMICS ORD &amp;
TAC SYS - - LE GARDEUR,
CANADA</t>
  </si>
  <si>
    <t>TO BE SELECTED - TBS03</t>
  </si>
  <si>
    <t>CTG, 120mm Mortar WP
Smoke, M929 Series w/MOFM [CA03]</t>
  </si>
  <si>
    <t>E91300</t>
  </si>
  <si>
    <t>PINE BLUFF ARSENAL -
PINE BLUFF, AR</t>
  </si>
  <si>
    <t>Cartridges, Tank, 105MM And 120MM, All
Types</t>
  </si>
  <si>
    <t>1120E22203</t>
  </si>
  <si>
    <t>CTG, 120mm Tank, M1002 TP
MULTI PUR-TRACE (TPMP-T) [CA31]</t>
  </si>
  <si>
    <t>E73201</t>
  </si>
  <si>
    <t>GENERAL DYNAMICS
ORD AND TACT - ST
PETERSBURG, FL</t>
  </si>
  <si>
    <t>CTG, 120mm Tank TPCSDS-T,
M865 [C785]</t>
  </si>
  <si>
    <t>E73400</t>
  </si>
  <si>
    <t>CTG, 120MM TANK, HEMP-T,
XM1147</t>
  </si>
  <si>
    <t>E88105</t>
  </si>
  <si>
    <t>CTG, 120mm Tank APFSDS-T,
M829A4 [CA64]</t>
  </si>
  <si>
    <t>E88106</t>
  </si>
  <si>
    <t>ARTILLERY PROJECTILE, 155MM, All Types</t>
  </si>
  <si>
    <t>3102E89500</t>
  </si>
  <si>
    <t>PROJ, 155mm ARTY HE IM
Training, M1122</t>
  </si>
  <si>
    <t>E27603</t>
  </si>
  <si>
    <t>PROJ, ARTY, 155MM BONUS,
MK2</t>
  </si>
  <si>
    <t>E68510</t>
  </si>
  <si>
    <t>BAE SYSTEMS BOFORS AB
- KARLSKOGA, SWEDEN</t>
  </si>
  <si>
    <t>Proj 155mm Extended Range M982</t>
  </si>
  <si>
    <t>6600E80100</t>
  </si>
  <si>
    <t>E80103</t>
  </si>
  <si>
    <t>PROJ, 155mm ARTY,
Extended Range M982-U Excalibur
[DA58]</t>
  </si>
  <si>
    <t>RAYTHEON MISSILE
SYSTEMS - TUCSON, AZ</t>
  </si>
  <si>
    <t>RAYTHEON MISSILE
SYSTEMS, CO - TUCSON,
AZ</t>
  </si>
  <si>
    <t>RAYTHEON MISSILE
SYSTEMS,CO. - TUCSON,
AZ</t>
  </si>
  <si>
    <t>Artillery Propellants, Fuzes and Primers, All</t>
  </si>
  <si>
    <t>8750E27501</t>
  </si>
  <si>
    <t>FUZE,155mm ARTY Point
Detonating (PD), M739 Series [N340]</t>
  </si>
  <si>
    <t>E62208</t>
  </si>
  <si>
    <t>ACTION MANUFACTURING
COMPANY - BRISTOL, PA</t>
  </si>
  <si>
    <t>AMTEC CORPORATION -
JANESVILLE, WI</t>
  </si>
  <si>
    <t>FUZE,155mm ARTY Precision
Guidance Kit (PGK) [NA29]</t>
  </si>
  <si>
    <t>E99250</t>
  </si>
  <si>
    <t>PROP CHG, 155mm ARTY
MACS, M232 Series [DA67]</t>
  </si>
  <si>
    <t>ER8021</t>
  </si>
  <si>
    <t>Mines &amp; Clearing Charges, All Types</t>
  </si>
  <si>
    <t>0442EA0800</t>
  </si>
  <si>
    <t>Anti-Pers Obstacle Breachng
Sys(APOBS), MK7 w/Mods [MN79]</t>
  </si>
  <si>
    <t>E72800</t>
  </si>
  <si>
    <t>LINE CHARGE INERT M68A2
F/MICLIC [M914]</t>
  </si>
  <si>
    <t>E75102</t>
  </si>
  <si>
    <t>ROCKET, Motor 5 in, MK22
MOD 4 f/MICLIC [J143]</t>
  </si>
  <si>
    <t>E76900</t>
  </si>
  <si>
    <t>Shoulder Launched Munitions, All Types</t>
  </si>
  <si>
    <t>2348EA4000</t>
  </si>
  <si>
    <t>MUNITION, 84mm Shldr Lnchd,
AT-4CS(Confined Space) [CA30]</t>
  </si>
  <si>
    <t>E36101</t>
  </si>
  <si>
    <t>MUNITION, 83mm Bunker
Defeat(BDM), Rkt&amp;Lnchr, M141 [HA08]</t>
  </si>
  <si>
    <t>E88401</t>
  </si>
  <si>
    <t>Rocket, Hydra 70, All Types</t>
  </si>
  <si>
    <t>3246E37300</t>
  </si>
  <si>
    <t>AMMO-Hydra, Aviation Rocket
Procurement, Unguided</t>
  </si>
  <si>
    <t>E37412</t>
  </si>
  <si>
    <t>General Dynamics - Williston,
VT</t>
  </si>
  <si>
    <t>Aviation Rocket Procurement,
Guided</t>
  </si>
  <si>
    <t>E37413</t>
  </si>
  <si>
    <t>Demolition Munitions, All Types</t>
  </si>
  <si>
    <t>2790E55400</t>
  </si>
  <si>
    <t>MUNITION, Selectable
Lightweight Attack (SLAM), M4 [MP12]</t>
  </si>
  <si>
    <t>E52000</t>
  </si>
  <si>
    <t>CUTTER, Cartridge Actuated,
M21, 2 Second Delay [M500]</t>
  </si>
  <si>
    <t>E60200</t>
  </si>
  <si>
    <t>NAVAL SURF WARFARE
CNTR - LEONARDTOWN,
MD</t>
  </si>
  <si>
    <t>Grenades, All Types</t>
  </si>
  <si>
    <t>4582E34000</t>
  </si>
  <si>
    <t>GRENADE, Hand Smoke
Visual Restricted Terrain M106 [GG25]</t>
  </si>
  <si>
    <t>E34005</t>
  </si>
  <si>
    <t>Signals, All Types</t>
  </si>
  <si>
    <t>6038E46900</t>
  </si>
  <si>
    <t>Signal, Hand Held White
Parachute Flare M127A1 [L312]</t>
  </si>
  <si>
    <t>E46800</t>
  </si>
  <si>
    <t>SECURITY SIGNALS INC -
CORDOVA, TN</t>
  </si>
  <si>
    <t>Simulators, All Types</t>
  </si>
  <si>
    <t>8278E51200</t>
  </si>
  <si>
    <t>SIMULATOR, Projectile Ground
Burst, M115A2 [L594]</t>
  </si>
  <si>
    <t>E49700</t>
  </si>
  <si>
    <t>PYROTECHNIQUE BY
GRUCCI INC - RADFORD,
VA</t>
  </si>
  <si>
    <t>Tactical Trailers/Dolly Sets</t>
  </si>
  <si>
    <t>0254DA0100</t>
  </si>
  <si>
    <t>Carolina Growler - Star, NC</t>
  </si>
  <si>
    <t>Semitrailers, Flatbed:</t>
  </si>
  <si>
    <t>0930D01001</t>
  </si>
  <si>
    <t>SEMITRAILER FB BB/CONT
TR 34T M872 C/S</t>
  </si>
  <si>
    <t>D01600</t>
  </si>
  <si>
    <t>SEMITRAILER LB 40T
M870A1 (CCE)</t>
  </si>
  <si>
    <t>D00700</t>
  </si>
  <si>
    <t>TALBERT
MANUFACTURING</t>
  </si>
  <si>
    <t>Ambulance, 4 LITTER, 5/4 TON, 4x4</t>
  </si>
  <si>
    <t>3446D15400</t>
  </si>
  <si>
    <t>AM GENERAL LLC - SOUTH
BEND IN</t>
  </si>
  <si>
    <t>Ground Mobility Vehicles (GMV)</t>
  </si>
  <si>
    <t>3484D15501</t>
  </si>
  <si>
    <t>GD-OTS - St. Petersburg, FL</t>
  </si>
  <si>
    <t>JOINT LIGHT TACTICAL VEHICLE</t>
  </si>
  <si>
    <t>5600D15603</t>
  </si>
  <si>
    <t>Oshkosh Defense LLC -
General Purpose - Oshkosh,
Wisconsin</t>
  </si>
  <si>
    <t>Oshkosh Defense LLC
- Heavy Guns Carrier -
Oshkosh, Wisconsin</t>
  </si>
  <si>
    <t>Oshkosh Defense LLC -
Close Combat Weapons
Carrier - Oshkosh, Wisconsin</t>
  </si>
  <si>
    <t>Oshkosh Defense LLC -
Utility - Oshkosh, Wisconsin</t>
  </si>
  <si>
    <t>Family Of Medium Tactical Veh (FMTV)</t>
  </si>
  <si>
    <t>6866D15500</t>
  </si>
  <si>
    <t>Oshkosh Corp - Oshkosh</t>
  </si>
  <si>
    <t>LIGHT MEDIUM TACT
VEHICLE FAMILY (4X4)</t>
  </si>
  <si>
    <t>D13500</t>
  </si>
  <si>
    <t xml:space="preserve"> MEDIUM TACT VEHICLE
FAMILY (6X6)</t>
  </si>
  <si>
    <t>D14500</t>
  </si>
  <si>
    <t>Firetrucks &amp; Associated Firefighting Equip</t>
  </si>
  <si>
    <t>7000D15800</t>
  </si>
  <si>
    <t>Multiple - Multiple</t>
  </si>
  <si>
    <t>Family Of Heavy Tactical Vehicles (FHTV)</t>
  </si>
  <si>
    <t>8309DA0500</t>
  </si>
  <si>
    <t>Oshkosh Defense, LLC -
Wisconsin</t>
  </si>
  <si>
    <t>Driver Training Simulator and
Related Devices</t>
  </si>
  <si>
    <t>D16505</t>
  </si>
  <si>
    <t>TRAILER,PLS,8 X 20</t>
  </si>
  <si>
    <t>D08900</t>
  </si>
  <si>
    <t>PLS ESP</t>
  </si>
  <si>
    <t>8331D16506</t>
  </si>
  <si>
    <t>Oshkosh Defense - LLC -
Oshkosh, WI</t>
  </si>
  <si>
    <t>Hvy Expanded Mobile Tactical Truck Ext Serv</t>
  </si>
  <si>
    <t>8948DV0021</t>
  </si>
  <si>
    <t>HMMWV Recapitalization Program</t>
  </si>
  <si>
    <t>8953DV0230</t>
  </si>
  <si>
    <t>Tactical Wheeled Vehicle Protection Kits</t>
  </si>
  <si>
    <t>8980D04003</t>
  </si>
  <si>
    <t>MEDIUM TACTICAL VEHICLE
PROTECTION KITS</t>
  </si>
  <si>
    <t>D04016</t>
  </si>
  <si>
    <t>HEAVY TACTICAL VEHICLE
PROTECTION KITS</t>
  </si>
  <si>
    <t>D04017</t>
  </si>
  <si>
    <t>Rock Island Arsenal - Rock
Island, IL</t>
  </si>
  <si>
    <t>Signal Modernization Program</t>
  </si>
  <si>
    <t>1981B00010</t>
  </si>
  <si>
    <t>GDMS CHS IV - Taunton,
MA</t>
  </si>
  <si>
    <t>TBD - Aberdeen Proving
Ground, MD</t>
  </si>
  <si>
    <t xml:space="preserve">TBD - Aberdeen Proving
Ground, MD  </t>
  </si>
  <si>
    <t>ADS - Virginia Beach, VA</t>
  </si>
  <si>
    <t>Transportable Tactical Command
Communications (T2C</t>
  </si>
  <si>
    <t>2956B85800</t>
  </si>
  <si>
    <t>GATR Technologies -
Huntsville</t>
  </si>
  <si>
    <t>Assured Positioning, Navigation and Timing</t>
  </si>
  <si>
    <t>9897K49000</t>
  </si>
  <si>
    <t>TBS - TBD</t>
  </si>
  <si>
    <t>Handheld Manpack Small Form Fit (HMS)</t>
  </si>
  <si>
    <t>6458B95004</t>
  </si>
  <si>
    <t>Harris Corp - New York</t>
  </si>
  <si>
    <t>Thales Comm - Maryland</t>
  </si>
  <si>
    <t>Handheld Radio</t>
  </si>
  <si>
    <t>B95006</t>
  </si>
  <si>
    <t>Manpack Radio</t>
  </si>
  <si>
    <t>B95007</t>
  </si>
  <si>
    <t>Collins Aerospace - Iowa</t>
  </si>
  <si>
    <t>Radio Terminal Set, MIDS LVT(2)</t>
  </si>
  <si>
    <t>6948B22603</t>
  </si>
  <si>
    <t>ViaSat (121) - Carlsbad, CA</t>
  </si>
  <si>
    <t>ViaSat (109) - Carlsbad, CA</t>
  </si>
  <si>
    <t>Viasat (15) - Carlsbad, CA</t>
  </si>
  <si>
    <t>Viasat (214) - Carlsbad, CA</t>
  </si>
  <si>
    <t>COTS Communications Equipment</t>
  </si>
  <si>
    <t>9164BU8100</t>
  </si>
  <si>
    <t>TBD - Next Gen HF - TBD* -
TBD</t>
  </si>
  <si>
    <t>TBD - ITN System of Radios
- TBD</t>
  </si>
  <si>
    <t>Communications Security (COMSEC)</t>
  </si>
  <si>
    <t>0125B96000</t>
  </si>
  <si>
    <t>SNC - SPARK</t>
  </si>
  <si>
    <t>Mod of In-Svc Equip (INTEL SPT) (MIP)</t>
  </si>
  <si>
    <t>9912BZ9750</t>
  </si>
  <si>
    <t>GD Mission Systems -
Scottsdale, AZ</t>
  </si>
  <si>
    <t>Family of Persistent Surveillance Cap. (MIP)</t>
  </si>
  <si>
    <t>9926BL5287</t>
  </si>
  <si>
    <t>Lockheed Martin - Akron, OH</t>
  </si>
  <si>
    <t>Bravura Information
Technology - Aberdeen, MD</t>
  </si>
  <si>
    <t>L-3 Wescam - Burlington, ON</t>
  </si>
  <si>
    <t>Night Vision Devices</t>
  </si>
  <si>
    <t>0140KA3500</t>
  </si>
  <si>
    <t>Optics 1, Inc - Bedford, NH</t>
  </si>
  <si>
    <t>Helmet Mounted Enhanced
Vision Devices</t>
  </si>
  <si>
    <t>K36400</t>
  </si>
  <si>
    <t>L3 Technologies -
Londonderry, NH</t>
  </si>
  <si>
    <t>TBD (ENVG F&amp;O) - TBD</t>
  </si>
  <si>
    <t>Laser Target Locator Systems</t>
  </si>
  <si>
    <t>B53800</t>
  </si>
  <si>
    <t>Night Vision AN/PVS-14 Mods</t>
  </si>
  <si>
    <t>K36401</t>
  </si>
  <si>
    <t>Small Tactical Optical Rifle Mounted MLRF</t>
  </si>
  <si>
    <t>0155K35110</t>
  </si>
  <si>
    <t>FAMILY OF WEAPON SIGHTS (FWS)</t>
  </si>
  <si>
    <t>0177K22001</t>
  </si>
  <si>
    <t>BAE Systems - Austin, TX</t>
  </si>
  <si>
    <t>DRS,RSTA, Inc. - Melbourne,
FL</t>
  </si>
  <si>
    <t>FWS-INDIVIDUAL</t>
  </si>
  <si>
    <t>K22002</t>
  </si>
  <si>
    <t>FWS-CREW SERVED</t>
  </si>
  <si>
    <t>K22003</t>
  </si>
  <si>
    <t>JOINT BATTLE COMMAND - PLATFORM
(JBC-P)</t>
  </si>
  <si>
    <t>0245W61990</t>
  </si>
  <si>
    <t>DRS Tactical - Melbourne, FL
- Melbourne, FL</t>
  </si>
  <si>
    <t>DRS Tactical - Melbourne, FL</t>
  </si>
  <si>
    <t>JOINT EFFECTS TARGETING SYSTEM
(JETS)</t>
  </si>
  <si>
    <t>0254K32101</t>
  </si>
  <si>
    <t>DRS - Melbourne, FL</t>
  </si>
  <si>
    <t>Mortar Fire Control System</t>
  </si>
  <si>
    <t>7500K99300</t>
  </si>
  <si>
    <t>EFW, Inc.. - Fort Worth, TX</t>
  </si>
  <si>
    <t>EFW, Inc. - Fort Worth, TX</t>
  </si>
  <si>
    <t>IAMD Battle Command System</t>
  </si>
  <si>
    <t>9280BZ5075</t>
  </si>
  <si>
    <t>Northrop Grumman -
Huntsville, AL</t>
  </si>
  <si>
    <t>Family Of Non-Lethal Equipment (FNLE)</t>
  </si>
  <si>
    <t>2224M11205</t>
  </si>
  <si>
    <t>REMOTE DEPLOYED DEVICE
(RDD)</t>
  </si>
  <si>
    <t>M11206</t>
  </si>
  <si>
    <t>TBS - TBS</t>
  </si>
  <si>
    <t>ACOUSTIC HAILING DEVICE
(AHD)</t>
  </si>
  <si>
    <t>M11309</t>
  </si>
  <si>
    <t>LRAD Corporation - San
Diego, CA</t>
  </si>
  <si>
    <t>CBRN Defense</t>
  </si>
  <si>
    <t>4516M01001</t>
  </si>
  <si>
    <t>Tactical Bridging</t>
  </si>
  <si>
    <t>2831MX0100</t>
  </si>
  <si>
    <t>Mabey Bridge &amp; Shore, Inc -
Lydney, England</t>
  </si>
  <si>
    <t>Tactical Bridge, Float-Ribbon</t>
  </si>
  <si>
    <t>3542MA8890</t>
  </si>
  <si>
    <t>Birdon America Inc - Denver,
CO</t>
  </si>
  <si>
    <t>BRIDGE SUPPLEMENTAL SET</t>
  </si>
  <si>
    <t>3758G06520</t>
  </si>
  <si>
    <t>TBD - TBS</t>
  </si>
  <si>
    <t>Common Bridge Transporter (CBT) Recap</t>
  </si>
  <si>
    <t>3974G07000</t>
  </si>
  <si>
    <t>Red River Army Depot -
Texarkana, Texas</t>
  </si>
  <si>
    <t>Handheld Standoff Minefield Detection Sys-
HSTAMIDS</t>
  </si>
  <si>
    <t>2876R68200</t>
  </si>
  <si>
    <t>L3 CyTerra - Orlando, Florisa</t>
  </si>
  <si>
    <t>Grnd Standoff Mine Detectn Sysm (GSTAMIDS)</t>
  </si>
  <si>
    <t>2881R68400</t>
  </si>
  <si>
    <t>TBS - Roller - TACOM,
Warren, MI</t>
  </si>
  <si>
    <t>HUSKY MOUNTED DETECTION SYSTEM
(HMDS)</t>
  </si>
  <si>
    <t>2889R64001</t>
  </si>
  <si>
    <t>Chemring Sensors &amp;
Eletronic - Charlotte, NC</t>
  </si>
  <si>
    <t>HMDS - GROUND
PENETRATING RADAR</t>
  </si>
  <si>
    <t>R64002</t>
  </si>
  <si>
    <t>HMDS - DEEP BURIED
DETECTION</t>
  </si>
  <si>
    <t>R64003</t>
  </si>
  <si>
    <t>Chemring Sensors &amp;
Electronic - Charlotte, NC</t>
  </si>
  <si>
    <t>EOD Robotics Systems Recapitalization</t>
  </si>
  <si>
    <t>4867W12001</t>
  </si>
  <si>
    <t>Robotics and Applique Systems</t>
  </si>
  <si>
    <t>4868W12002</t>
  </si>
  <si>
    <t>Squad Multipurpose Equipment
Transport (SMET)</t>
  </si>
  <si>
    <t>R12154</t>
  </si>
  <si>
    <t>Common Robotic System -
Individual (CRS-I)</t>
  </si>
  <si>
    <t>G93696</t>
  </si>
  <si>
    <t>Man Transportable Robotic Sys
Inc II (MTRS Inc II)</t>
  </si>
  <si>
    <t>R67050</t>
  </si>
  <si>
    <t>Endeavor - Chelmsford, MA</t>
  </si>
  <si>
    <t>Soldier Borne Sensor (SBS)</t>
  </si>
  <si>
    <t>W63798</t>
  </si>
  <si>
    <t>Quantico Tactical (1st FY18
Buy) - Norway</t>
  </si>
  <si>
    <t>Quantico Tactical (2nd FY18
Buy) - Norway</t>
  </si>
  <si>
    <t>Quantico Tactical - Norway</t>
  </si>
  <si>
    <t>Render Safe Sets kits Outfits</t>
  </si>
  <si>
    <t>5913R63610</t>
  </si>
  <si>
    <t>TBD - Various</t>
  </si>
  <si>
    <t>Force Provider</t>
  </si>
  <si>
    <t>8860M80200</t>
  </si>
  <si>
    <t>Letterkenny Army Depot -
Chambersburg, PA</t>
  </si>
  <si>
    <t>Distribution Systems, Petroleum &amp; Water</t>
  </si>
  <si>
    <t>4700MA6000</t>
  </si>
  <si>
    <t>DRS - White Plains, IL</t>
  </si>
  <si>
    <t>EARLY ENTRY FLUID
DISTRIBUTION SYSTEM (E2FDS)</t>
  </si>
  <si>
    <t>R02690</t>
  </si>
  <si>
    <t>Modular Fuel System (MFS)</t>
  </si>
  <si>
    <t>R02600</t>
  </si>
  <si>
    <t>Mobile Tactical Refueling
System</t>
  </si>
  <si>
    <t>R38000</t>
  </si>
  <si>
    <t>HIPPO WATER
DISTRIBUTION SYSTEM</t>
  </si>
  <si>
    <t>R38100</t>
  </si>
  <si>
    <t>WEW Container Systems
GmBH - RingstraBe 65,
57586 Weitefeld, Germany</t>
  </si>
  <si>
    <t>Mobile Maintenance Equipment Systems</t>
  </si>
  <si>
    <t>JMTC - Rock Island</t>
  </si>
  <si>
    <t>0639G05301</t>
  </si>
  <si>
    <t>METAL WORKING AND
MACHING SHOP SET (MWMSS)</t>
  </si>
  <si>
    <t>G05315</t>
  </si>
  <si>
    <t>FIRE SUPPRESSION REFILL
SYSTEM (FSRS)</t>
  </si>
  <si>
    <t>G05320</t>
  </si>
  <si>
    <t>JMTC - Integration - Rock
Island Arsenal, IL</t>
  </si>
  <si>
    <t>Tobyhanna Army Depot -
Tobyhanna</t>
  </si>
  <si>
    <t>ARMAMENT REPAIR SHOP
SET (ARSS)</t>
  </si>
  <si>
    <t>G05330</t>
  </si>
  <si>
    <t>Shop Equipment, Welding
(SEW)</t>
  </si>
  <si>
    <t>M62700</t>
  </si>
  <si>
    <t>JMTC - Rock Island, IL</t>
  </si>
  <si>
    <t>High Mobility Engineer Excavator (HMEE)</t>
  </si>
  <si>
    <t>7495R05901</t>
  </si>
  <si>
    <t>JCB - Pooler, GA</t>
  </si>
  <si>
    <t>Army Watercraft Esp</t>
  </si>
  <si>
    <t>3569M11101</t>
  </si>
  <si>
    <t>TBD 2 2020 - TBD</t>
  </si>
  <si>
    <t>Generators And Associated Equip</t>
  </si>
  <si>
    <t>0426MA9800</t>
  </si>
  <si>
    <t>CUMMINS POWER
GENERATION; INC -
Minneapolis, MN</t>
  </si>
  <si>
    <t>Tactical Electric Power Recapitalization</t>
  </si>
  <si>
    <t>9012R42501</t>
  </si>
  <si>
    <t>PD Systems - Springfield,VA</t>
  </si>
  <si>
    <t>Family Of Forklifts</t>
  </si>
  <si>
    <t>5558G41001</t>
  </si>
  <si>
    <t>JCB Inc. - Pooler, GA</t>
  </si>
  <si>
    <t>Combat Training Centers Support</t>
  </si>
  <si>
    <t>1780MA6600</t>
  </si>
  <si>
    <t>AT&amp;T GOVERNMENT
SOLUTIONS, INC. - VIENNA
VA 22182-3865</t>
  </si>
  <si>
    <t>TBS (CTC IS) - TBS</t>
  </si>
  <si>
    <t>TBS (CTC LF MOD) - TBS</t>
  </si>
  <si>
    <t>TBS (IADS RSE) - TBS</t>
  </si>
  <si>
    <t>DRS Technologies (OSV) -
Arlington, VA</t>
  </si>
  <si>
    <t>TBS (EW/Space/Cyber) -
TBS</t>
  </si>
  <si>
    <t>TBS (OSWV) - TBS</t>
  </si>
  <si>
    <t>Training Devices, Nonsystem</t>
  </si>
  <si>
    <t>2062NA0100</t>
  </si>
  <si>
    <t>TBS (ATS HW) - TBS</t>
  </si>
  <si>
    <t>Lockheed Martin (DRTS) -
Orlando, FL 32825</t>
  </si>
  <si>
    <t>NSTD RANGES AND
TARGETS</t>
  </si>
  <si>
    <t>NA0105</t>
  </si>
  <si>
    <t>NSTD- MILES</t>
  </si>
  <si>
    <t>NA0116</t>
  </si>
  <si>
    <t>Lockheed Martin Corporation
- Orlando, FL</t>
  </si>
  <si>
    <t>Synthetic Training Environment (STE)</t>
  </si>
  <si>
    <t>2079NA2000</t>
  </si>
  <si>
    <t>Integrated Family Of Test Equipment (IFTE)</t>
  </si>
  <si>
    <t>0200MB4000</t>
  </si>
  <si>
    <t>Boeing Company - St. Louis</t>
  </si>
  <si>
    <t>Test Equipment Modernization (TEMOD)</t>
  </si>
  <si>
    <t>0600N11000</t>
  </si>
  <si>
    <t>TBS-3 - TBD</t>
  </si>
  <si>
    <t>Minuteman Security
Solutions - New Bern, NC</t>
  </si>
  <si>
    <t>Physical Security Systems (OPA3)</t>
  </si>
  <si>
    <t>Standardized Intrusion
Detection Systems</t>
  </si>
  <si>
    <t>MA0781</t>
  </si>
  <si>
    <t>Leidos Inc - Reston, VA</t>
  </si>
  <si>
    <t>Other Physical Security
Measures Equip</t>
  </si>
  <si>
    <t>MA0783</t>
  </si>
  <si>
    <t>Service</t>
  </si>
  <si>
    <t>Notes:</t>
  </si>
  <si>
    <t>Note - Procument Objective is continuing, the number here only reflects through the FYDP</t>
  </si>
  <si>
    <t xml:space="preserve">Return to - Not clear procurement numbers. </t>
  </si>
  <si>
    <t>1st Manufactuerer Name - Location</t>
  </si>
  <si>
    <t>1st MSR For 2020</t>
  </si>
  <si>
    <t>1st 1-8-5 For 2020</t>
  </si>
  <si>
    <t>1st Max For 2020</t>
  </si>
  <si>
    <t>1st Procurement Leadtime (Months) Initial  Manufacturing</t>
  </si>
  <si>
    <t>1st Procurement Leadtime (Months) Reorder Manufacturing</t>
  </si>
  <si>
    <t>2nd Manufactuerer Name - Location</t>
  </si>
  <si>
    <t>2nd MSR For 2020</t>
  </si>
  <si>
    <t>2nd 1-8-5 For 2020</t>
  </si>
  <si>
    <t>2nd Max For 2020</t>
  </si>
  <si>
    <t>2nd Procurement Leadtime (Months) Initial  Manufacturing</t>
  </si>
  <si>
    <t>2nd Procurement Leadtime (Months) Reorder Manufacturing</t>
  </si>
  <si>
    <t>3rd Manufactuerer Name - Location</t>
  </si>
  <si>
    <t>3rd MSR For 2020</t>
  </si>
  <si>
    <t>3rd 1-8-5 For 2020</t>
  </si>
  <si>
    <t>3rd Max For 2020</t>
  </si>
  <si>
    <t>3rd Procurement Leadtime (Months) Initial  Manufacturing</t>
  </si>
  <si>
    <t>3rd Procurement Leadtime (Months) Reorder Manufacturing</t>
  </si>
  <si>
    <t>4th Manufactuerer Name - Location</t>
  </si>
  <si>
    <t>4th MSR For 2020</t>
  </si>
  <si>
    <t>4th 1-8-5 For 2020</t>
  </si>
  <si>
    <t>5th Max For 2020</t>
  </si>
  <si>
    <t>5th Procurement Leadtime (Months) Initial  Manufacturing</t>
  </si>
  <si>
    <t>5th Procurement Leadtime (Months) Reorder Manufacturing</t>
  </si>
  <si>
    <t>6th Manufactuerer Name - Location</t>
  </si>
  <si>
    <t>6th MSR For 2020</t>
  </si>
  <si>
    <t>6th 1-8-5 For 2020</t>
  </si>
  <si>
    <t>6th Max For 2020</t>
  </si>
  <si>
    <t>6th Procurement Leadtime (Months) Initial  Manufacturing</t>
  </si>
  <si>
    <t>6th Procurement Leadtime (Months) Reorder Manufacturing</t>
  </si>
  <si>
    <t>7th Manufactuerer Name - Location</t>
  </si>
  <si>
    <t>7th MSR For 2020</t>
  </si>
  <si>
    <t>7th 1-8-5 For 2020</t>
  </si>
  <si>
    <t>7th Max For 2020</t>
  </si>
  <si>
    <t>7th Procurement Leadtime (Months) Initial  Manufacturing</t>
  </si>
  <si>
    <t>7th Procurement Leadtime (Months) Reorder Manufacturing</t>
  </si>
  <si>
    <t>E10100</t>
  </si>
  <si>
    <t>4th Max For 2020</t>
  </si>
  <si>
    <t>4th Procurement Leadtime (Months) Initial  Manufacturing</t>
  </si>
  <si>
    <t>4th Procurement Leadtime (Months) Reorder Manufacturing</t>
  </si>
  <si>
    <t>5th Manufactuerer Name - Location</t>
  </si>
  <si>
    <t>5th MSR For 2020</t>
  </si>
  <si>
    <t>5th 1-8-5 For 2020</t>
  </si>
  <si>
    <t xml:space="preserve">Through Fy 2024 - but program still continuing beyond. </t>
  </si>
  <si>
    <t>Note - Program continuting.</t>
  </si>
  <si>
    <t>2 - Item Number (DODIC)</t>
  </si>
  <si>
    <t>2 -  Title (DODIC)</t>
  </si>
  <si>
    <t>2 - 1st Manufactuerer Name - Location</t>
  </si>
  <si>
    <t>2 - 1st MSR For 2020</t>
  </si>
  <si>
    <t>2 - 1st 1-8-5 For 2020</t>
  </si>
  <si>
    <t>2 - 1st Max For 2020</t>
  </si>
  <si>
    <t>2 - 1st Procurement Leadtime (Months) Initial  Manufacturing</t>
  </si>
  <si>
    <t>2 - 1st Procurement Leadtime (Months) Reorder Manufacturing</t>
  </si>
  <si>
    <t>2 - 2nd Manufactuerer Name - Location</t>
  </si>
  <si>
    <t>2 - 2nd MSR For 2020</t>
  </si>
  <si>
    <t>2 - 2nd 1-8-5 For 2020</t>
  </si>
  <si>
    <t>2 - 2nd Max For 2020</t>
  </si>
  <si>
    <t>2 - 2nd Procurement Leadtime (Months) Initial  Manufacturing</t>
  </si>
  <si>
    <t>2 - 2nd Procurement Leadtime (Months) Reorder Manufacturing</t>
  </si>
  <si>
    <t>2 - 3rd Manufactuerer Name - Location</t>
  </si>
  <si>
    <t>2 - 3rd MSR For 2020</t>
  </si>
  <si>
    <t>2 - 3rd 1-8-5 For 2020</t>
  </si>
  <si>
    <t>2 - 3rd Max For 2020</t>
  </si>
  <si>
    <t>2 - 3rd Procurement Leadtime (Months) Initial  Manufacturing</t>
  </si>
  <si>
    <t>2 - 3rd Procurement Leadtime (Months) Reorder Manufacturing</t>
  </si>
  <si>
    <t>3 - Item Number (DODIC)</t>
  </si>
  <si>
    <t>3 -1st Manufactuerer Name - Location</t>
  </si>
  <si>
    <t>3 -1st MSR For 2020</t>
  </si>
  <si>
    <t>3 -1st 1-8-5 For 2020</t>
  </si>
  <si>
    <t>3 -1st Max For 2020</t>
  </si>
  <si>
    <t>3 -1st Procurement Leadtime (Months) Initial  Manufacturing</t>
  </si>
  <si>
    <t>3 -1st Procurement Leadtime (Months) Reorder Manufacturing</t>
  </si>
  <si>
    <t>3 -2nd Manufactuerer Name - Location</t>
  </si>
  <si>
    <t>3 -2nd MSR For 2020</t>
  </si>
  <si>
    <t>3 -2nd 1-8-5 For 2020</t>
  </si>
  <si>
    <t>3 -2nd Max For 2020</t>
  </si>
  <si>
    <t>3 -2nd Procurement Leadtime (Months) Initial  Manufacturing</t>
  </si>
  <si>
    <t>3 -2nd Procurement Leadtime (Months) Reorder Manufacturing</t>
  </si>
  <si>
    <t>4 - Item Number (DODIC)</t>
  </si>
  <si>
    <t>4 -1st Manufactuerer Name - Location</t>
  </si>
  <si>
    <t>4 - 1st MSR For 2020</t>
  </si>
  <si>
    <t>4 - 1st 1-8-5 For 2020</t>
  </si>
  <si>
    <t>4 - 1st Max For 2020</t>
  </si>
  <si>
    <t>4 - 1st Procurement Leadtime (Months) Initial  Manufacturing</t>
  </si>
  <si>
    <t>4 - 1st Procurement Leadtime (Months) Reorder Manufacturing</t>
  </si>
  <si>
    <t>4 - 2nd Manufactuerer Name - Location</t>
  </si>
  <si>
    <t>4 - 2nd MSR For 2020</t>
  </si>
  <si>
    <t>4 - 2nd 1-8-5 For 2020</t>
  </si>
  <si>
    <t>4 - 2nd Max For 2020</t>
  </si>
  <si>
    <t>4 - 2nd Procurement Leadtime (Months) Initial  Manufacturing</t>
  </si>
  <si>
    <t>4 - 2nd Procurement Leadtime (Months) Reorder Manufacturing</t>
  </si>
  <si>
    <t>4 - 3rd Manufactuerer Name - Location</t>
  </si>
  <si>
    <t>4 - 3rd MSR For 2020</t>
  </si>
  <si>
    <t>4 - 3rd 1-8-5 For 2020</t>
  </si>
  <si>
    <t>4 - 3rd Max For 2020</t>
  </si>
  <si>
    <t>4 - 3rd Procurement Leadtime (Months) Initial  Manufacturing</t>
  </si>
  <si>
    <t>4 - 3rd Procurement Leadtime (Months) Reorder Manufacturing</t>
  </si>
  <si>
    <t>4 - 4th Manufactuerer Name - Location</t>
  </si>
  <si>
    <t>4 - 4th MSR For 2020</t>
  </si>
  <si>
    <t>4 - 4th 1-8-5 For 2020</t>
  </si>
  <si>
    <t>4 - 4th Max For 2020</t>
  </si>
  <si>
    <t>4 - 4th Procurement Leadtime (Months) Initial  Manufacturing</t>
  </si>
  <si>
    <t>4 - 4th Procurement Leadtime (Months) Reorder Manufacturing</t>
  </si>
  <si>
    <t>5 - Item Number (DODIC)</t>
  </si>
  <si>
    <t xml:space="preserve"> 5 - Title (DODIC)</t>
  </si>
  <si>
    <t>5 - 1st Manufactuerer Name - Location</t>
  </si>
  <si>
    <t>5 - 1st MSR For 2020</t>
  </si>
  <si>
    <t>5 - 1st 1-8-5 For 2020</t>
  </si>
  <si>
    <t>5 - 1st Max For 2020</t>
  </si>
  <si>
    <t>5 - 1st Procurement Leadtime (Months) Initial  Manufacturing</t>
  </si>
  <si>
    <t>5 - 1st Procurement Leadtime (Months) Reorder Manufacturing</t>
  </si>
  <si>
    <t>5 - 2nd Manufactuerer Name - Location</t>
  </si>
  <si>
    <t>5 - 2nd MSR For 2020</t>
  </si>
  <si>
    <t>5 - 2nd 1-8-5 For 2020</t>
  </si>
  <si>
    <t>5 - 2nd Max For 2020</t>
  </si>
  <si>
    <t>5 - 2nd Procurement Leadtime (Months) Initial  Manufacturing</t>
  </si>
  <si>
    <t>5 - 2nd Procurement Leadtime (Months) Reorder Manufacturing</t>
  </si>
  <si>
    <t>5 - 3rd Manufactuerer Name - Location</t>
  </si>
  <si>
    <t>5 - 3rd MSR For 2020</t>
  </si>
  <si>
    <t>5 - 3rd 1-8-5 For 2020</t>
  </si>
  <si>
    <t>5 - 3rd Max For 2020</t>
  </si>
  <si>
    <t>5 - 3rd Procurement Leadtime (Months) Initial  Manufacturing</t>
  </si>
  <si>
    <t>5 - 3rd Procurement Leadtime (Months) Reorder Manufacturing</t>
  </si>
  <si>
    <t>6 - Item Number (DODIC)</t>
  </si>
  <si>
    <t>6 -  Title (DODIC)</t>
  </si>
  <si>
    <t>6 - 1st Manufactuerer Name - Location</t>
  </si>
  <si>
    <t>6 - 1st MSR For 2020</t>
  </si>
  <si>
    <t>6 - 1st 1-8-5 For 2020</t>
  </si>
  <si>
    <t>6 - 1st Max For 2020</t>
  </si>
  <si>
    <t>6 - 1st Procurement Leadtime (Months) Initial  Manufacturing</t>
  </si>
  <si>
    <t>6 - 1st Procurement Leadtime (Months) Reorder Manufacturing</t>
  </si>
  <si>
    <t>6 - 2nd Manufactuerer Name - Location</t>
  </si>
  <si>
    <t>6 - 2nd MSR For 2020</t>
  </si>
  <si>
    <t>6 - 2nd 1-8-5 For 2020</t>
  </si>
  <si>
    <t>6 - 2nd Max For 2020</t>
  </si>
  <si>
    <t>6 - 2nd Procurement Leadtime (Months) Initial  Manufacturing</t>
  </si>
  <si>
    <t>6 - 2nd Procurement Leadtime (Months) Reorder Manufacturing</t>
  </si>
  <si>
    <t>MDAP</t>
  </si>
  <si>
    <t>From CIRCM December 2018 SAR updated as of March 2019. pg 19. Quantity Summary. https://www.esd.whs.mil/Portals/54/Documents/FOID/Reading%20Room/Selected_Acquisition_Reports/19-F-1098_DOC_16_Army_CIRCM_SAR_Dec_2018_REDACTED_1.pdf</t>
  </si>
  <si>
    <t>Fy 2020 Procurement and Inventory Objective from IAMD December 2018 SAR updated April 2019, page 21, Quantity Summary, https://www.esd.whs.mil/Portals/54/Documents/FOID/Reading%20Room/Selected_Acquisition_Reports/19-F-1098_DOC_40_IAMD_SAR_Dec_2018.pdf</t>
  </si>
  <si>
    <t>Com. and Elec. Equip.</t>
  </si>
  <si>
    <t>Tact. and Support Veh.</t>
  </si>
  <si>
    <t>Weap. and TCV</t>
  </si>
  <si>
    <t>Ammo</t>
  </si>
  <si>
    <t>Other Sup. Equip. and Spares</t>
  </si>
  <si>
    <t>Navy</t>
  </si>
  <si>
    <t>Weapons</t>
  </si>
  <si>
    <t>TRIDENT II Mods</t>
  </si>
  <si>
    <t>TRIDENT II Mods - D5 Life Extension</t>
  </si>
  <si>
    <t>Lockheed Martin -
Sunnyvale, CA</t>
  </si>
  <si>
    <t>Department of Energy (DOE)
- Kansas City</t>
  </si>
  <si>
    <t>Charles Stark Draper
Laboratory, INC - Cambridge
MA</t>
  </si>
  <si>
    <t>8th Manufactuerer Name - Location</t>
  </si>
  <si>
    <t>8th MSR For 2020</t>
  </si>
  <si>
    <t>8th 1-8-5 For 2020</t>
  </si>
  <si>
    <t>8th Max For 2020</t>
  </si>
  <si>
    <t>8th Procurement Leadtime (Months) Initial  Manufacturing</t>
  </si>
  <si>
    <t>8th Procurement Leadtime (Months) Reorder Manufacturing</t>
  </si>
  <si>
    <t>9th Manufactuerer Name - Location</t>
  </si>
  <si>
    <t>9th MSR For 2020</t>
  </si>
  <si>
    <t>9th 1-8-5 For 2020</t>
  </si>
  <si>
    <t>9th Max For 2020</t>
  </si>
  <si>
    <t>9th Procurement Leadtime (Months) Initial  Manufacturing</t>
  </si>
  <si>
    <t>9th Procurement Leadtime (Months) Reorder Manufacturing</t>
  </si>
  <si>
    <t>LOCKHEED MARTIN -
Sunnyvale, CA</t>
  </si>
  <si>
    <t>10th Manufactuerer Name - Location</t>
  </si>
  <si>
    <t>10th MSR For 2020</t>
  </si>
  <si>
    <t>10th 1-8-5 For 2020</t>
  </si>
  <si>
    <t>10th Max For 2020</t>
  </si>
  <si>
    <t>10th Procurement Leadtime (Months) Initial  Manufacturing</t>
  </si>
  <si>
    <t>10th Procurement Leadtime (Months) Reorder Manufacturing</t>
  </si>
  <si>
    <t>TRIDENT II Mods -Operating and
Support Costs</t>
  </si>
  <si>
    <t>Tomahawk</t>
  </si>
  <si>
    <t>Raytheon Missile System -
Tucson AZ</t>
  </si>
  <si>
    <t>Naval Munitions Command
Weapons Station - Various</t>
  </si>
  <si>
    <t>BAE - MINNEAPOLIS, MN</t>
  </si>
  <si>
    <t>AMRAAM</t>
  </si>
  <si>
    <t>Sidewinder</t>
  </si>
  <si>
    <t>SIDEWINDER BLOCK II</t>
  </si>
  <si>
    <t>Raytheon Missile Systems -
Tucson, AZ</t>
  </si>
  <si>
    <t>Standard Missile</t>
  </si>
  <si>
    <t>STANDARD MISSILE</t>
  </si>
  <si>
    <t>Raytheon CO .. - Tucson, AZ</t>
  </si>
  <si>
    <t>Raytheon CO (6) - Tucson AZ</t>
  </si>
  <si>
    <t>BAE-FY2014 - Minneapolis,
MN</t>
  </si>
  <si>
    <t>BAE - Minneapolis, MN</t>
  </si>
  <si>
    <t>Raytheon CO - Tucson AZ</t>
  </si>
  <si>
    <t>Rolling Airframe Missile (RAM)</t>
  </si>
  <si>
    <t>Raytheon CO - Tucson, AZ</t>
  </si>
  <si>
    <t>Raytheon CO - Tuscon, AZ</t>
  </si>
  <si>
    <t>Anomalous</t>
  </si>
  <si>
    <t>Aerial Targets</t>
  </si>
  <si>
    <t>Subsonic Aerial Targets</t>
  </si>
  <si>
    <t>Kratos / Sacramento, CA / Kratos</t>
  </si>
  <si>
    <t>Kratos / Sacramento,
CA@Kratos - Kratos</t>
  </si>
  <si>
    <t>Supersonic Targets</t>
  </si>
  <si>
    <t>NORTHROP GRUMMAN
INNOVATION SYSTEMS (17)
- CHANDLER AZ</t>
  </si>
  <si>
    <t>Drones and Decoys</t>
  </si>
  <si>
    <t>LRASM</t>
  </si>
  <si>
    <t>Lockheed Martin Missiles and
Fire Control (5) - Orlando, FL</t>
  </si>
  <si>
    <t>LCS OTH Missile</t>
  </si>
  <si>
    <t>TBD</t>
  </si>
  <si>
    <t>Evolved Sea Sparrow Missile (ESSM)</t>
  </si>
  <si>
    <t>MK-48 Torpedo</t>
  </si>
  <si>
    <t>G&amp;C Section LMS - FY16 (5)
- Marion, MA</t>
  </si>
  <si>
    <t>G&amp;C Section LMS - FY17 (6)
- Marion, MA</t>
  </si>
  <si>
    <t>G&amp;C Section LMS - FY18 (7)
- Marion, MA</t>
  </si>
  <si>
    <t>G&amp;C Section LMS - FY19 (8)
- Marion, MA</t>
  </si>
  <si>
    <t>G&amp;C Section LMS - FY20 (10)
- Marion, MA</t>
  </si>
  <si>
    <t>Afterbody/Tail Cone Section
SAIC - FY16 - Mclean, VA</t>
  </si>
  <si>
    <t>Afterbody/Tail Cone Section
SAIC - FY17 - Mclean, VA</t>
  </si>
  <si>
    <t>Afterbody/Tail Cone Section
SAIC - FY18 - Mclean, VA</t>
  </si>
  <si>
    <t>Afterbody/Tail Cone Section
SAIC - FY19 - Mclean, VA</t>
  </si>
  <si>
    <t>Afterbody/Tail Cone Section
SAIC - FY20 - Mclean, VA</t>
  </si>
  <si>
    <t>ASW Targets</t>
  </si>
  <si>
    <t>LOCKHEED MARTIN/
SIPPICAN FY13 Option 3 -
Marion, MA</t>
  </si>
  <si>
    <t>LOCKHEED MARTIN/
SIPPICAN FY14 Option 4 -
Marion, MA</t>
  </si>
  <si>
    <t>LOCKHEED MARTIN/
SIPPICAN FY15 - Marion,
MA</t>
  </si>
  <si>
    <t>LOCKHEED MARTIN/
SIPPICAN FY17 - Marion,
MA</t>
  </si>
  <si>
    <t>LOCKHEED MARTIN/
SIPPICAN FY18 - Marion,
MA</t>
  </si>
  <si>
    <t>LOCKHEED MARTIN/
SIPPICAN FY19/20 Option -
Marion, MA</t>
  </si>
  <si>
    <t>MK-54 Torpedo Mods</t>
  </si>
  <si>
    <t>RAYTHEON/NORTHROP
GRUMMAN -
PORTSMOUTH, RHODE
ISLAND/ANNAPOLIS, MD</t>
  </si>
  <si>
    <t>RAYTHEON/NORTHROP
GRUMMAN -
PORTSMOUTH, RHODE
ISLAND/ANNAPOLIS,MD</t>
  </si>
  <si>
    <t>RAYTHEON /ULTRA -
PORTSMOUTH, RHODE
ISLAND / TBD</t>
  </si>
  <si>
    <t>RAYTHEON/NORTHROP
GRUMMAN. -
PORTSMOUTH, RHODE
ISLAND/ANNAPOLIS, MD</t>
  </si>
  <si>
    <t>PROGENY/RAYTHEON
- FY14 - MANASSAS VA/
PORTSMOUTH, RI</t>
  </si>
  <si>
    <t>PROGENY / RAYTHEON
- FY16 - MANASSAS VA /
PORTSMOUTH,RI</t>
  </si>
  <si>
    <t>PROGENY/RAYTHEON
- FY17 - MANASSAS VA/
PORTSMOUTH,RI</t>
  </si>
  <si>
    <t>PROGENY/RAYTHEONFY18
- MANASSAS VA/
PORTSMOUTH,RI</t>
  </si>
  <si>
    <t>PROGENY/RAYTHEON
- FY20 - MANASSAS VA/
PORTSMOUTH, RI</t>
  </si>
  <si>
    <t>BOEING INC - ST LOUIS,
MO</t>
  </si>
  <si>
    <t xml:space="preserve">Navy </t>
  </si>
  <si>
    <t>MK-48 Torpedo ADCAP Mods</t>
  </si>
  <si>
    <t>LOCKHEED MARTIN/
SIPPICAN - Marion, MA</t>
  </si>
  <si>
    <t>LOCKHEED MARTIN/
SIPPICAN FY14 Option -
Marion, MA</t>
  </si>
  <si>
    <t>LOCKHEED MARTIN/
SIPPICAN FY15 Option -
Marion, MA</t>
  </si>
  <si>
    <t>LOCKHEED MARTIN/
SIPPICAN FY16 (4) - Marion,
MA</t>
  </si>
  <si>
    <t>LOCKHEED MARTIN/
SIPPICAN FY17 Option (5) -
Marion, MA</t>
  </si>
  <si>
    <t>LOCKHEED MARTIN/
SIPPICAN FY18 Option (6) -
Marion, MA</t>
  </si>
  <si>
    <t>LOCKHEED MARTIN/
SIPPICAN FY19 Option (7) -
Marion, MA</t>
  </si>
  <si>
    <t>LOCKHEED MARTIN/
SIPPICAN FY20 Option (9) -
Marion, MA</t>
  </si>
  <si>
    <t>Lightweight Torpedo Support
Equipment</t>
  </si>
  <si>
    <t>LOCKHEED MARTIN - FY16
- Akron, OH</t>
  </si>
  <si>
    <t>LOCKHEED MARTIN - FY17
- Akron, OH</t>
  </si>
  <si>
    <t>LOCKHEED MARTIN -
Akron, OH</t>
  </si>
  <si>
    <t>Torpedo Support Equipment</t>
  </si>
  <si>
    <t>Heavyweight Torpedo Support
Equipment</t>
  </si>
  <si>
    <t>Coast Guard Weapons</t>
  </si>
  <si>
    <t>BAE SYSTEMS -
MINNEAPOLIS, MN</t>
  </si>
  <si>
    <t>LCS Module Weapons</t>
  </si>
  <si>
    <t>US Army - Huntsville, AL</t>
  </si>
  <si>
    <t>Airborne Mine Neutralization Systems</t>
  </si>
  <si>
    <t>ARCHERFISH Mine Neutralization
Combat Rounds</t>
  </si>
  <si>
    <t>BAE - Portsmith, UK</t>
  </si>
  <si>
    <t>FA-18E/F</t>
  </si>
  <si>
    <t>Boeing Co. - St. Louis, MO</t>
  </si>
  <si>
    <t>0145 F/A-18 E/F MYP</t>
  </si>
  <si>
    <t>General Electric Company -
Lynn, MA</t>
  </si>
  <si>
    <t>Joint Strike Fighter-CV</t>
  </si>
  <si>
    <t>LOCKHEED MARTIN - FT
WORTH</t>
  </si>
  <si>
    <t>UNITED TECH, PRATT
&amp; WHITNEY - EAST
HARTFORD, CT</t>
  </si>
  <si>
    <t>CH-53K (Heavy Lift)</t>
  </si>
  <si>
    <t>Sikorsky A/C Corp (16) -
Stratford, CT</t>
  </si>
  <si>
    <t>V-22 (Medium Lift)</t>
  </si>
  <si>
    <t>Bell Boeing - Amarillo, TX</t>
  </si>
  <si>
    <t>Allison Engine Co. (Rolls
Royce) - Indianapolis, IN</t>
  </si>
  <si>
    <t>UH-1Y/AH-1Z</t>
  </si>
  <si>
    <t>Bell Helicopter - Fort Worth
TX</t>
  </si>
  <si>
    <t>AH-1Z</t>
  </si>
  <si>
    <t>General Electric Co. - Lynn,
MA</t>
  </si>
  <si>
    <t>P-8A Poseidon</t>
  </si>
  <si>
    <t>P-8A MULTI-MISSION MARITIME
AIRCRAFT (MMA)</t>
  </si>
  <si>
    <t>The Boeing Company (7) -
Seattle, WA</t>
  </si>
  <si>
    <t>E-2D AHE</t>
  </si>
  <si>
    <t>E-2D</t>
  </si>
  <si>
    <t>Northrop Grumman Systems
- Florida</t>
  </si>
  <si>
    <t>C-40A</t>
  </si>
  <si>
    <t>Boeing - Seattle, WA</t>
  </si>
  <si>
    <t>Advanced Helicopter Training System</t>
  </si>
  <si>
    <t>KC-130J</t>
  </si>
  <si>
    <t>F-5</t>
  </si>
  <si>
    <t>Swiss Government -
Switzerland</t>
  </si>
  <si>
    <t>MQ-4 TRITON</t>
  </si>
  <si>
    <t>RQ-4 UAV</t>
  </si>
  <si>
    <t>Northrop Grumman - Rancho
Bernardo, CA</t>
  </si>
  <si>
    <t>MQ-8 UAV</t>
  </si>
  <si>
    <t>Northrop Grumman - San
Diego</t>
  </si>
  <si>
    <t>STUASLO</t>
  </si>
  <si>
    <t>USN RQ-21A Blackjack</t>
  </si>
  <si>
    <t>Insitu, Inc. (7) - Bingen, WA</t>
  </si>
  <si>
    <t>GA-ASI - Poway, CA</t>
  </si>
  <si>
    <t>VH-92A Executive Helo</t>
  </si>
  <si>
    <t>Sikorsky A/C Corp (9) -
Stratford, CT</t>
  </si>
  <si>
    <t>11th Manufactuerer Name - Location</t>
  </si>
  <si>
    <t>11th MSR For 2020</t>
  </si>
  <si>
    <t>11th 1-8-5 For 2020</t>
  </si>
  <si>
    <t>11th Max For 2020</t>
  </si>
  <si>
    <t>11th Procurement Leadtime (Months) Initial  Manufacturing</t>
  </si>
  <si>
    <t>11th Procurement Leadtime (Months) Reorder Manufacturing</t>
  </si>
  <si>
    <t>12th Manufactuerer Name - Location</t>
  </si>
  <si>
    <t>12th MSR For 2020</t>
  </si>
  <si>
    <t>12th 1-8-5 For 2020</t>
  </si>
  <si>
    <t>12th Max For 2020</t>
  </si>
  <si>
    <t>12th Procurement Leadtime (Months) Initial  Manufacturing</t>
  </si>
  <si>
    <t>12th Procurement Leadtime (Months) Reorder Manufacturing</t>
  </si>
  <si>
    <t>13th Manufactuerer Name - Location</t>
  </si>
  <si>
    <t>13th MSR For 2020</t>
  </si>
  <si>
    <t>13th 1-8-5 For 2020</t>
  </si>
  <si>
    <t>13th Max For 2020</t>
  </si>
  <si>
    <t>13th Procurement Leadtime (Months) Initial  Manufacturing</t>
  </si>
  <si>
    <t>13th Procurement Leadtime (Months) Reorder Manufacturing</t>
  </si>
  <si>
    <t>14th Manufactuerer Name - Location</t>
  </si>
  <si>
    <t>14th MSR For 2020</t>
  </si>
  <si>
    <t>14th 1-8-5 For 2020</t>
  </si>
  <si>
    <t>14th Max For 2020</t>
  </si>
  <si>
    <t>14th Procurement Leadtime (Months) Initial  Manufacturing</t>
  </si>
  <si>
    <t>14th Procurement Leadtime (Months) Reorder Manufacturing</t>
  </si>
  <si>
    <t>15th Manufactuerer Name - Location</t>
  </si>
  <si>
    <t>15th MSR For 2020</t>
  </si>
  <si>
    <t>15th 1-8-5 For 2020</t>
  </si>
  <si>
    <t>15th Max For 2020</t>
  </si>
  <si>
    <t>15th Procurement Leadtime (Months) Initial  Manufacturing</t>
  </si>
  <si>
    <t>15th Procurement Leadtime (Months) Reorder Manufacturing</t>
  </si>
  <si>
    <t>16th Manufactuerer Name - Location</t>
  </si>
  <si>
    <t>16th MSR For 2020</t>
  </si>
  <si>
    <t>16th 1-8-5 For 2020</t>
  </si>
  <si>
    <t>16th Max For 2020</t>
  </si>
  <si>
    <t>16th Procurement Leadtime (Months) Initial  Manufacturing</t>
  </si>
  <si>
    <t>16th Procurement Leadtime (Months) Reorder Manufacturing</t>
  </si>
  <si>
    <t>17th Manufactuerer Name - Location</t>
  </si>
  <si>
    <t>17th MSR For 2020</t>
  </si>
  <si>
    <t>17th 1-8-5 For 2020</t>
  </si>
  <si>
    <t>17th Max For 2020</t>
  </si>
  <si>
    <t>17th Procurement Leadtime (Months) Initial  Manufacturing</t>
  </si>
  <si>
    <t>17th Procurement Leadtime (Months) Reorder Manufacturing</t>
  </si>
  <si>
    <t>BEHLMAN ELECTRONICS
INC - HAUPPAUGE NY</t>
  </si>
  <si>
    <t>Common Ground Equipment</t>
  </si>
  <si>
    <t>A/C COMMON SUPPORT EQUIPMENT</t>
  </si>
  <si>
    <t>ACES SYSTEMS -
KNOXVILLE TN</t>
  </si>
  <si>
    <t>NSWC CRANE - IN</t>
  </si>
  <si>
    <t>Hydraulics International Inc.
(1) - CHATSWORTH CA</t>
  </si>
  <si>
    <t>Concepts ETI Inc. - White
River Junction, VT</t>
  </si>
  <si>
    <t>DRS TECHOLOGIES (1) -
FLORENCE, KY</t>
  </si>
  <si>
    <t>DRS TECHOLOGIES (2) -
FLORENCE, KY</t>
  </si>
  <si>
    <t>Essex Electro Engineers, Inc
- Schaumburg, IL</t>
  </si>
  <si>
    <t>JBT CORP - OGDEN, UT</t>
  </si>
  <si>
    <t>CONSOLIDATED AUTOMATED
SUPPORT SYSTEM</t>
  </si>
  <si>
    <t>Lockheed Martin (FRP 1) -
Orlando, FL</t>
  </si>
  <si>
    <t>Lockheed Martin (FRP 2) -
Orlando, FL</t>
  </si>
  <si>
    <t>Lockheed Martin (FRP 3) -
Orlando, FL</t>
  </si>
  <si>
    <t>TOPSCENE</t>
  </si>
  <si>
    <t xml:space="preserve"> 3 -Title (DODIC)/Aggregated Items</t>
  </si>
  <si>
    <t>LOCKHEED MARTIN -
Dallas, TX</t>
  </si>
  <si>
    <t>4 - Title (DODIC)/Aggregated Items:</t>
  </si>
  <si>
    <t>OTHER FLIGHT TRAINING</t>
  </si>
  <si>
    <t>Kratos Technology - San
Diego, CA</t>
  </si>
  <si>
    <t>BSC Partners - Binghampton,
NY</t>
  </si>
  <si>
    <t>BSC Partners* -
Binghampton, NY</t>
  </si>
  <si>
    <t>4 - 5th Manufactuerer Name - Location</t>
  </si>
  <si>
    <t>4 - 5th MSR For 2020</t>
  </si>
  <si>
    <t>4 - 5th 1-8-5 For 2020</t>
  </si>
  <si>
    <t>4 - 5th Max For 2020</t>
  </si>
  <si>
    <t>4 - 5th Procurement Leadtime (Months) Initial  Manufacturing</t>
  </si>
  <si>
    <t>4 - 5th Procurement Leadtime (Months) Reorder Manufacturing</t>
  </si>
  <si>
    <t>4 - 6th Manufactuerer Name - Location</t>
  </si>
  <si>
    <t>4 - 6th MSR For 2020</t>
  </si>
  <si>
    <t>4 - 6th 1-8-5 For 2020</t>
  </si>
  <si>
    <t>4 - 6th Max For 2020</t>
  </si>
  <si>
    <t>4 - 6th Procurement Leadtime (Months) Initial  Manufacturing</t>
  </si>
  <si>
    <t>4 - 6th Procurement Leadtime (Months) Reorder Manufacturing</t>
  </si>
  <si>
    <t>BSC Partners -
Binghampton,NY</t>
  </si>
  <si>
    <t>War Consumables</t>
  </si>
  <si>
    <t xml:space="preserve"> Title (DODIC)/Aggregated Items</t>
  </si>
  <si>
    <t>Marvin Eng. - Inglewood, CA</t>
  </si>
  <si>
    <t>ITT (8) - Amityville, NY</t>
  </si>
  <si>
    <t xml:space="preserve">Other </t>
  </si>
  <si>
    <t>Firefighting Equipment</t>
  </si>
  <si>
    <t>OCENCO - PLEASANT
PRAIRIE, WI</t>
  </si>
  <si>
    <t>LCS Class Support Equipment</t>
  </si>
  <si>
    <t>ROLLS ROYCE -
WALEPOLE, MA</t>
  </si>
  <si>
    <t>Rolls Royce - MS</t>
  </si>
  <si>
    <t>DDG 1000 Class Support Equipment</t>
  </si>
  <si>
    <t>Raytheon - Portsmouth, RI</t>
  </si>
  <si>
    <t>Underwater EOD Programs</t>
  </si>
  <si>
    <t>Expeditionary Mine Countermeasures
(ExMCM)</t>
  </si>
  <si>
    <t>VARIOIUS - VARIOUS</t>
  </si>
  <si>
    <t>Operating Forces IPE</t>
  </si>
  <si>
    <t>Konecranes - New Berlin, WI</t>
  </si>
  <si>
    <t>TBD - tbd</t>
  </si>
  <si>
    <t>LCS Common Mission Modules Equipment</t>
  </si>
  <si>
    <t>Lockheed Martin - Manassas,
VA</t>
  </si>
  <si>
    <t>NORTHROP GRUMMAN -
BETHPAGE, NEW YORK</t>
  </si>
  <si>
    <t>LCS MISSION MODULES</t>
  </si>
  <si>
    <t>LCS MCM Mission Modules</t>
  </si>
  <si>
    <t>LCS MCM Mission Packages</t>
  </si>
  <si>
    <t>Textron - Hunt Valley, MD</t>
  </si>
  <si>
    <t>Northrop Grumman -
Melborn, FL</t>
  </si>
  <si>
    <t>New Contractor following
FFP decision - TBD</t>
  </si>
  <si>
    <t>ARETE - TUCSON, AZ</t>
  </si>
  <si>
    <t>General Dynamics MS -
Mcleansville, NC</t>
  </si>
  <si>
    <t>New Contractor following
FRP decision - TBD</t>
  </si>
  <si>
    <t>LCS ASW Mission Modules</t>
  </si>
  <si>
    <t>Lockheed Martin - Syracuse,
NY</t>
  </si>
  <si>
    <t>LCS SUW Mission Modules</t>
  </si>
  <si>
    <t>LCS SUW Mission Packages</t>
  </si>
  <si>
    <t>General Dynamics Land
Systems - Sterling Heights,
MI</t>
  </si>
  <si>
    <t>Small &amp; Medium UUV</t>
  </si>
  <si>
    <t>Submarine Acoustic Warfare System</t>
  </si>
  <si>
    <t>FRC -SW - San Diego, CA</t>
  </si>
  <si>
    <t>ULTRA - BRAINTREE, MA</t>
  </si>
  <si>
    <t>NSWC/INDIAN HEAD -
NSWC INDIAN HEAD</t>
  </si>
  <si>
    <t>NSWC/IH - INDIAN HEAD,
MD</t>
  </si>
  <si>
    <t>Minesweeping System Replacement</t>
  </si>
  <si>
    <t>UNMANNED SYSTEMS [UNMAN]</t>
  </si>
  <si>
    <t>Shallow Water MCM</t>
  </si>
  <si>
    <t>Shallow Water Mine CM Ship</t>
  </si>
  <si>
    <t>ARETE (1) - TUCSON, AZ</t>
  </si>
  <si>
    <t>Tactical/Mobile C4I Systems</t>
  </si>
  <si>
    <t>SPAWAR - San Diego</t>
  </si>
  <si>
    <t>Coast Guard Equipment</t>
  </si>
  <si>
    <t>DLS Laurel - Johnstown, PA</t>
  </si>
  <si>
    <t>Sonobuoys - All Types</t>
  </si>
  <si>
    <t>Sonobuoys, All Types</t>
  </si>
  <si>
    <t>ERAPSCO - Columbia City
IN</t>
  </si>
  <si>
    <t>VARIOUS (2) - Various</t>
  </si>
  <si>
    <t>Aircraft Support Equipment</t>
  </si>
  <si>
    <t>Expeditionary Airfields</t>
  </si>
  <si>
    <t>Acft Rearming Equip</t>
  </si>
  <si>
    <t>HYDRAULICS
INTERNATIONAL INC -
CALABASAS CA</t>
  </si>
  <si>
    <t>Legacy Airborne MCM</t>
  </si>
  <si>
    <t>AN/AQS-24 Sonar</t>
  </si>
  <si>
    <t>Northrop Grumman* -
Annapolis, MD</t>
  </si>
  <si>
    <t>Aviation Support Equipment</t>
  </si>
  <si>
    <t>Rockwell Collins - ESA Vision
Systems - Dallas Ft. Worth,
Texas</t>
  </si>
  <si>
    <t>Aviation Life Support</t>
  </si>
  <si>
    <t>Rockwell Collins - ESA
Vision Systems(2) - Dallas Ft.
Worth, Texas</t>
  </si>
  <si>
    <t>Creare - Hanover, NH</t>
  </si>
  <si>
    <t>VARIOUS - VARIOUS</t>
  </si>
  <si>
    <t>Portable Electronic Maintenance Aids</t>
  </si>
  <si>
    <t>Panasonic of North America -
Secaucus, NJ</t>
  </si>
  <si>
    <t>Ship Missile Support Equipment</t>
  </si>
  <si>
    <t>ANTI SHIP MISSILE DECOY SYSTEM</t>
  </si>
  <si>
    <t>BAES - AUSTRALIA</t>
  </si>
  <si>
    <t>EXELIS - NJ</t>
  </si>
  <si>
    <t>Strategic Missile Systems Equip</t>
  </si>
  <si>
    <t>NORTHROP GRUMMAN
(Launch Tube Closures) -
Sunnyvale, CA</t>
  </si>
  <si>
    <t>General Dynamics (SSI
Increment #4 MOD 6 Refresh
SPALT Kit Production ) -
Pittsfield, MA</t>
  </si>
  <si>
    <t>Lockheed Martin (SSI
Increment #8 Gyroscope) -
Mitchfield, NY</t>
  </si>
  <si>
    <t>Lockheed Martin (SSI
Increment #8 EDM Inertial
Navigation System (INS)) -
Mitchfield,NY</t>
  </si>
  <si>
    <t>NORTHROP GRUMMAN
(LIS Firing Units (FUs)/
Launch Safing Units (LSUs) -
Sunnyvale, CA</t>
  </si>
  <si>
    <t>Lockheed Martin (SSI
Increment #13 SPALT) -
Mitchfield, NY</t>
  </si>
  <si>
    <t>General Dynamics (SSI
Increment #13 FC Electronic
Refresh SPALT Kits) -
Pittsfield, MA</t>
  </si>
  <si>
    <t>Explosive Ordnance Disposal Equip</t>
  </si>
  <si>
    <t>EOD - CREW Equipment</t>
  </si>
  <si>
    <t>NORTHROP GRUMMAN -
Herndon, VA</t>
  </si>
  <si>
    <t>NORTHROP GRUMMAN -
San Diego, CA</t>
  </si>
  <si>
    <t>Anti-ship Missile Decoy System</t>
  </si>
  <si>
    <t>ANTI SHIP MISSILE DECOY
SYSTEM</t>
  </si>
  <si>
    <t>Submarine Training Device Mods</t>
  </si>
  <si>
    <t>Submarine Training</t>
  </si>
  <si>
    <t>Lockheed Martin - Bethesda
MD</t>
  </si>
  <si>
    <t>Surface Training Equipment</t>
  </si>
  <si>
    <t>Other Ships Training Equipment</t>
  </si>
  <si>
    <t>Amphibious Equipment</t>
  </si>
  <si>
    <t>Wartsila Defense, Inc -
Houston, TX</t>
  </si>
  <si>
    <t>Unknown - Unknown</t>
  </si>
  <si>
    <t>Training Support Equipment</t>
  </si>
  <si>
    <t>TBD - New MFG - Loc</t>
  </si>
  <si>
    <t>Training and Education Equipment</t>
  </si>
  <si>
    <t>Alion Science &amp; Technology -
McLean, VA</t>
  </si>
  <si>
    <t>Command Support Equipment</t>
  </si>
  <si>
    <t>One Dell Way - Round Rock
TX 78682</t>
  </si>
  <si>
    <t>Carahsoft Technology
Corporation - Reston, VA</t>
  </si>
  <si>
    <t>M2 Technology, Inc -
UNKNOWN</t>
  </si>
  <si>
    <t>NAVSUP - Mechanicsburg,
PA</t>
  </si>
  <si>
    <t>SPAWAR - San Diego, CA</t>
  </si>
  <si>
    <t>C4ISR Equipment</t>
  </si>
  <si>
    <t>Enterprise Information Technology</t>
  </si>
  <si>
    <t>General Purpose Bombs</t>
  </si>
  <si>
    <t>GP Bomb</t>
  </si>
  <si>
    <t>General Dynamics BLU-111 -
Garland, TX/MCAAP</t>
  </si>
  <si>
    <t>General Dynamics BLU-110 -
Garland TX/MCAAP</t>
  </si>
  <si>
    <t>12,222`</t>
  </si>
  <si>
    <t>National Forge BLU-109 -
Irving, PA/MCAPP</t>
  </si>
  <si>
    <t>General Dynamics BLU-117 -
Garland TX/MCAAP</t>
  </si>
  <si>
    <t>CAPCO, INC - GRAND
JUNCTION, CO</t>
  </si>
  <si>
    <t>The Boeing Company
Guided Bombs (Tailkits) - St.
Charles, MO</t>
  </si>
  <si>
    <t>Raytheon Missile Systems -
Albuquerque, New Mexico</t>
  </si>
  <si>
    <t>The Boeing Company
DSU-38 - St. Charles, MO</t>
  </si>
  <si>
    <t>The Boeing Company
DSU-42 - St. Charles, MO</t>
  </si>
  <si>
    <t>Raytheon Missile Systems
LGB (Raytheon) - Tucson,
AZ</t>
  </si>
  <si>
    <t>Lockheed Martin Corporation
LGB - Archbald, PA</t>
  </si>
  <si>
    <t>Raytheon Missile Systems
LGB (Raytheon)AFG -
Tucson, AZ</t>
  </si>
  <si>
    <t>L-3 FUZING &amp; ORDNANCE
SYSTEMS INC -
CINCINATTI, OH</t>
  </si>
  <si>
    <t>Northrop Grumman - Rocket
Center, WV</t>
  </si>
  <si>
    <t>ATK Tactical Systems
(HTVSF) - Keyser, WV</t>
  </si>
  <si>
    <t>Airborne Rockets, All Types</t>
  </si>
  <si>
    <t>General Dynamics -
Burlington, VT</t>
  </si>
  <si>
    <t>TBD (11) - TBD</t>
  </si>
  <si>
    <t>Arnold Defense - St. Louis,
MO</t>
  </si>
  <si>
    <t>BAE SYSTEMS (20) -
NASHUA, NH</t>
  </si>
  <si>
    <t>Machine Gun Ammunition</t>
  </si>
  <si>
    <t>GENERAL DYNAMICS OTS/
ATK - MARION, IL / LAKE
CITY, MO</t>
  </si>
  <si>
    <t>Practice Bombs</t>
  </si>
  <si>
    <t>Delfasco, LLC - Afton,TN</t>
  </si>
  <si>
    <t>General Dynamics - Garland,
TX / MCAAP</t>
  </si>
  <si>
    <t>EllWood National Forge -
Irvine, PA/MCAAP</t>
  </si>
  <si>
    <t>Lockheed Martin Corporation
LGTR - Archbald, PA</t>
  </si>
  <si>
    <t>Cartridge Actuated Devices/Propellant Act Devices</t>
  </si>
  <si>
    <t>Cartridge Act</t>
  </si>
  <si>
    <t>MARTIN-BAKER A/CRT C -
MIDDLESEX, GB</t>
  </si>
  <si>
    <t>Air Expendable Countermeasures</t>
  </si>
  <si>
    <t>Crane Army Ammunition
Activity - Crane, IN</t>
  </si>
  <si>
    <t>Armtec Countermeasures
Co./Kilgore Flares Company,
LLC (15) - Camden AR/Toone
TN</t>
  </si>
  <si>
    <t>Esterline Defense
Technologies - Camden, AR</t>
  </si>
  <si>
    <t>IMI Systems Ltd - Israel</t>
  </si>
  <si>
    <t>Chemring Australia (26) -
Lara, AU</t>
  </si>
  <si>
    <t>Jet Assisted Take Off (JATOs)</t>
  </si>
  <si>
    <t>Jet Assisted Take Off (JATOs)/Rocket
Assisted Take Off (RATOs)</t>
  </si>
  <si>
    <t>NSWC INDIAN HEAD DIV -
Indian Head, MD</t>
  </si>
  <si>
    <t>NSWC INDIAN HEAD DIV (4)
- Indian Head, MD</t>
  </si>
  <si>
    <t>5 Inch/54 Gun Ammunition</t>
  </si>
  <si>
    <t>MCALESTER AAP3 -
MCALESTER, OK</t>
  </si>
  <si>
    <t>GDOTS/CCC - VALLEY
FIELD, CA</t>
  </si>
  <si>
    <t>Intermediate Caliber Gun Ammo</t>
  </si>
  <si>
    <t>BAE SYSTEMS -
MINNESOTA</t>
  </si>
  <si>
    <t>L-3 MUSTANG - DALLAS,
TX</t>
  </si>
  <si>
    <t>Other Ship Gun Ammunition</t>
  </si>
  <si>
    <t>Integrated Warfare Systems</t>
  </si>
  <si>
    <t>GENERAL DYNAMICS OTS
- MARION, IL</t>
  </si>
  <si>
    <t>NGIS - RADFORD, VA</t>
  </si>
  <si>
    <t>GD-OTS - MARION, IL</t>
  </si>
  <si>
    <t>GD-OTS AND NGIS -
MARION, IL AND LAKE
CITY, MO</t>
  </si>
  <si>
    <t>Naval Special Warfare</t>
  </si>
  <si>
    <t>RHEINMETALL - GERMANY</t>
  </si>
  <si>
    <t>NAMMO Talley Defense
Systems - Mesa, AZ</t>
  </si>
  <si>
    <t>Small Arms &amp; Lndg Party Ammo</t>
  </si>
  <si>
    <t>NORTHRUP GRUMMAN -
LCAAP</t>
  </si>
  <si>
    <t>Naval Special Warfare (NSW)</t>
  </si>
  <si>
    <t>ALLIANT TECH DBA
(LCAAP) - INDEPENDENCE,
MO</t>
  </si>
  <si>
    <t>Ammunition less than $5 million</t>
  </si>
  <si>
    <t>TBD (3) - TBD</t>
  </si>
  <si>
    <t>TBD (6) - TBD@TBD</t>
  </si>
  <si>
    <t>ATK Launch Systems Inc. -
Brigham, UTAH</t>
  </si>
  <si>
    <t>Mortars</t>
  </si>
  <si>
    <t>1085 Mortars</t>
  </si>
  <si>
    <t>TO BE SELECTED -
UNKNOWN</t>
  </si>
  <si>
    <t>BAE ORDNANCE SYSTEMS
- KINDSPORT, TN</t>
  </si>
  <si>
    <t>Direct Support Munitions</t>
  </si>
  <si>
    <t>Rockets, All Types</t>
  </si>
  <si>
    <t>TO BE SELECTED - TBD</t>
  </si>
  <si>
    <t>SAAB DYNAMAMICS AB -
KARLSKOGA, SWEDEN</t>
  </si>
  <si>
    <t>2 - 4th Manufactuerer Name - Location</t>
  </si>
  <si>
    <t>2 - 4th MSR For 2020</t>
  </si>
  <si>
    <t>2 - 4th 1-8-5 For 2020</t>
  </si>
  <si>
    <t>2 - 4th Max For 2020</t>
  </si>
  <si>
    <t>2 - 4th Procurement Leadtime (Months) Initial  Manufacturing</t>
  </si>
  <si>
    <t>2 - 4th Procurement Leadtime (Months) Reorder Manufacturing</t>
  </si>
  <si>
    <t>2 - 5th MSR For 2020</t>
  </si>
  <si>
    <t>2 - 5th Manufactuerer Name - Location</t>
  </si>
  <si>
    <t>2 - 5th 1-8-5 For 2020</t>
  </si>
  <si>
    <t>2 - 5th Max For 2020</t>
  </si>
  <si>
    <t>2 - 5th Procurement Leadtime (Months) Initial  Manufacturing</t>
  </si>
  <si>
    <t>2 - 5th Procurement Leadtime (Months) Reorder Manufacturing</t>
  </si>
  <si>
    <t>2 - 6th Manufactuerer Name - Location</t>
  </si>
  <si>
    <t>2 - 6th MSR For 2020</t>
  </si>
  <si>
    <t>2 - 6th 1-8-5 For 2020</t>
  </si>
  <si>
    <t>2 - 6th Max For 2020</t>
  </si>
  <si>
    <t>2 - 6th Procurement Leadtime (Months) Initial  Manufacturing</t>
  </si>
  <si>
    <t>2 - 6th Procurement Leadtime (Months) Reorder Manufacturing</t>
  </si>
  <si>
    <t>2 - 7th MSR For 2020</t>
  </si>
  <si>
    <t>2 - 7th 1-8-5 For 2020</t>
  </si>
  <si>
    <t>2 - 7th Max For 2020</t>
  </si>
  <si>
    <t>2 - 7th Procurement Leadtime (Months) Initial  Manufacturing</t>
  </si>
  <si>
    <t>2 - 7th Procurement Leadtime (Months) Reorder Manufacturing</t>
  </si>
  <si>
    <t>120 MM, All Types</t>
  </si>
  <si>
    <t>ALLIANT TECH SYS INC -
PLYMOUTH, MN</t>
  </si>
  <si>
    <t>Infantry Weapons Ammunition</t>
  </si>
  <si>
    <t>CTG, 40 MM, All Types</t>
  </si>
  <si>
    <t>AMERICAN RHEINMETALL
MUNITIONS - CAMDEN, AR</t>
  </si>
  <si>
    <t>Small Arms Ammunition</t>
  </si>
  <si>
    <t>NORTHROP GRUMMAN
(LCAAP) - INDEPENDENCE,
MO</t>
  </si>
  <si>
    <t>OLIN CORPS WINCHESTER
- EAST ALTON, IL</t>
  </si>
  <si>
    <t>OCR Global - Fairfax, VA</t>
  </si>
  <si>
    <t>Combat Support Munitions</t>
  </si>
  <si>
    <t>Linear Charges, All Types</t>
  </si>
  <si>
    <t>BAE ORDNANCE SYSTEMS
- KINGSPORT, TN</t>
  </si>
  <si>
    <t>DAY&amp;ZIMMERMAN LONE
STAR LLC, TEXARKANA,
TX - TEXARKANA, TX</t>
  </si>
  <si>
    <t>AMERICAN RHEINMETALL
MUNITIONS@STAFFORD,
VA - NEUEMBURG,
GERMANY</t>
  </si>
  <si>
    <t>Artillery Munitions</t>
  </si>
  <si>
    <t>Artillery, All Types</t>
  </si>
  <si>
    <t>AMERICAN ORDANCE -
MIDDLETOWN, IA</t>
  </si>
  <si>
    <t>MEDICO INDUSTRIES -
WILKES-BARRE, PA</t>
  </si>
  <si>
    <t>CRANE ARMY
AMMUNITION ACTIVITY -
CRANE, IN</t>
  </si>
  <si>
    <t>AMERICAN ORDNANCE -
MIDDLETOWN, IA</t>
  </si>
  <si>
    <t>Fuze, All Types</t>
  </si>
  <si>
    <t>ACTION MANUFACTURING
INC - Bristol, PA</t>
  </si>
  <si>
    <t>NORTHROP GRUMMAN
INNOVATION SYSTEMS -
PLYMOUTH, MN</t>
  </si>
  <si>
    <t>Marine Corps</t>
  </si>
  <si>
    <t xml:space="preserve">Procurement </t>
  </si>
  <si>
    <t>BAE Systems - York, PA</t>
  </si>
  <si>
    <t>Amphibious Combat Vehicle 1.1</t>
  </si>
  <si>
    <t>Amphibious Combat Vehicle</t>
  </si>
  <si>
    <t>LAV PIP</t>
  </si>
  <si>
    <t>Raytheon - McKinney, TX</t>
  </si>
  <si>
    <t>GDLS - London, Ontario
Canada</t>
  </si>
  <si>
    <t>Rose-A- Lee Technologies -
Sterling Heights, MI</t>
  </si>
  <si>
    <t>Artillery Weapons System</t>
  </si>
  <si>
    <t>Lockheed - Dallas, Tx</t>
  </si>
  <si>
    <t>HIMARS</t>
  </si>
  <si>
    <t>Oshkosh Corp LLC -
Oshkosh WI</t>
  </si>
  <si>
    <t>LetterKenny Munitions
Center - Chambersburg, PA</t>
  </si>
  <si>
    <t>Wpns &amp; Cmbt Vehs under $5 million</t>
  </si>
  <si>
    <t>Rock Island Arsenal (13) -
Rock Island, IL</t>
  </si>
  <si>
    <t>Modification Kits</t>
  </si>
  <si>
    <t>Ground Based Air Defense (GBAD)</t>
  </si>
  <si>
    <t>NSWC, Crane - Crane, IN</t>
  </si>
  <si>
    <t>Raytheon, Tuscon, AZ -
USARMY Huntsville, AL</t>
  </si>
  <si>
    <t>NSWC, Crane - Crane,IN</t>
  </si>
  <si>
    <t>USARMY - Aberdeen Proving
Ground, MD</t>
  </si>
  <si>
    <t>Family Anti-Armor Weapon Systems (FOAAWS)</t>
  </si>
  <si>
    <t>Follow on To Smaw - Active</t>
  </si>
  <si>
    <t>SAAB - Sweden</t>
  </si>
  <si>
    <t>ADS, Inc. - Virginia Beach,
VA</t>
  </si>
  <si>
    <t>Anti-Armor Missile-TOW</t>
  </si>
  <si>
    <t>ANTI ARMOR WEAPNS SYSTEMHEAVY
(AAWS-H)</t>
  </si>
  <si>
    <t>Raytheon, Tucson AZ (5) -
AMCOM, Redstone Arsenal,
AL</t>
  </si>
  <si>
    <t>Lockheed Martin@Dallas, TX
- Dallas, TX</t>
  </si>
  <si>
    <t>Repair and Test Equipment</t>
  </si>
  <si>
    <t>CDW Government LLC (21) -
Vernon Hills, IL</t>
  </si>
  <si>
    <t>CERDEC - Aberdeen, MD</t>
  </si>
  <si>
    <t>TBD (8) - TBD</t>
  </si>
  <si>
    <t>Items under $5 million (Comm &amp; Elec)</t>
  </si>
  <si>
    <t>TBD (9) - TBD</t>
  </si>
  <si>
    <t>Air Operations C2 Systems</t>
  </si>
  <si>
    <t>Raytheon - St. Petersburg,
FL</t>
  </si>
  <si>
    <t>Ground/Air Task Oriented Radar (G/ATOR)</t>
  </si>
  <si>
    <t>Northrop Grumman -
Linthicum, MD</t>
  </si>
  <si>
    <t>Ground/Air Task Oriented Radar (G/
ATOR)</t>
  </si>
  <si>
    <t>Northrop Grumman. -
Linthicum, MD</t>
  </si>
  <si>
    <t>Northrop Grumman.. -
Linthicum, MD</t>
  </si>
  <si>
    <t>Fire Support System</t>
  </si>
  <si>
    <t>Kollsman, Inc. - Manchester,
NH</t>
  </si>
  <si>
    <t>AeroVironment Inc.@Simi
Valley, CA - Simi, CA</t>
  </si>
  <si>
    <t>Intelligence Support Equipment</t>
  </si>
  <si>
    <t>SPAWAR - Charleston, SC</t>
  </si>
  <si>
    <t>SPAWAR Charleston -
Charleston, SC</t>
  </si>
  <si>
    <t>Unmanned Air Systems</t>
  </si>
  <si>
    <t>RQ-11 UAV</t>
  </si>
  <si>
    <t>AeroVironment Inc. - Simi
Valley, CA</t>
  </si>
  <si>
    <t>Physical Science Inc -
Andover, MA</t>
  </si>
  <si>
    <t>Next Generation Enterprise Service</t>
  </si>
  <si>
    <t>CDW Government LLC -
Vernon Hills, IL</t>
  </si>
  <si>
    <t>Command Post Systems</t>
  </si>
  <si>
    <t>SSC Atlantic - Charleston,
SC</t>
  </si>
  <si>
    <t>Defense Logistic Agency -
Philadelphia, PA</t>
  </si>
  <si>
    <t>ViaSat Inc.@Carlsbad, CA -
Carlsbad, CA</t>
  </si>
  <si>
    <t>ViaSat Inc. - Carlsbad, CA</t>
  </si>
  <si>
    <t>Radio Systems</t>
  </si>
  <si>
    <t>General Dynamics - Taunton,
MA</t>
  </si>
  <si>
    <t>Harris Corp - Rochester, NY</t>
  </si>
  <si>
    <t>TBD - TBD, United States
Army, PEO C3T, HMS</t>
  </si>
  <si>
    <t>TBD - MARCORSYSCOM,
Quantico, VA</t>
  </si>
  <si>
    <t>TBD - TBD, United States
Army, PEO C3T</t>
  </si>
  <si>
    <t>Ultra - Canada</t>
  </si>
  <si>
    <t>Commercial Cargo Vehicles</t>
  </si>
  <si>
    <t>Oshkosh Corp@Oshkosh WI
- Oshkosh, Wisconsin@ - WI</t>
  </si>
  <si>
    <t>Oshkosh@Oshkosh WI - WI</t>
  </si>
  <si>
    <t>Oshkosh Corp@Oshkosh WI
- Oshkosh, Wisconsin - WI</t>
  </si>
  <si>
    <t>Oshkosh Corp@Oshkosh WI
- WI</t>
  </si>
  <si>
    <t>Family of Construction Equipment</t>
  </si>
  <si>
    <t>DIGITIZED SCHEMATIC
SOLUTIONS LLC - Warren,
MI</t>
  </si>
  <si>
    <t>Air Force</t>
  </si>
  <si>
    <t>F-35</t>
  </si>
  <si>
    <t>Lockheed Martin - Fort
Worth, TX</t>
  </si>
  <si>
    <t>Pratt &amp; Whitney - East
Hartford, CT</t>
  </si>
  <si>
    <t>F-15EX</t>
  </si>
  <si>
    <t>KC-46A MDAP</t>
  </si>
  <si>
    <t>Boeing - Everett</t>
  </si>
  <si>
    <t>C-130J</t>
  </si>
  <si>
    <t>Lockheed Martin - Marietta
GA</t>
  </si>
  <si>
    <t>Combat Rescue Helicopter</t>
  </si>
  <si>
    <t>Sikorsky Aircraft - Stratford,
CT</t>
  </si>
  <si>
    <t>C-37A</t>
  </si>
  <si>
    <t>Gulfstream - Savannah, GA</t>
  </si>
  <si>
    <t>Target Drones</t>
  </si>
  <si>
    <t>AFSAT</t>
  </si>
  <si>
    <t>Composite Engineering Inc. -
Sacramento CA</t>
  </si>
  <si>
    <t>Kratos, Unmanned Aerial
Systems (UAS), Inc -
Sacramento CA</t>
  </si>
  <si>
    <t>Kratos, Unmanned Aerial
Systems (UAS), Inc. -
Sacramento CA</t>
  </si>
  <si>
    <t>Kratos, Unmanned Aerial
systems (UAS), Inc. -
Sacramento, CA</t>
  </si>
  <si>
    <t>QF-16</t>
  </si>
  <si>
    <t>The Boeing Company - St
Louis MO</t>
  </si>
  <si>
    <t>Compass Call</t>
  </si>
  <si>
    <t>L-3 Technologies -
Greenville, TX</t>
  </si>
  <si>
    <t>MQ-9</t>
  </si>
  <si>
    <t>GA-ASI - Poway,CA</t>
  </si>
  <si>
    <t>RQ-20B Puma</t>
  </si>
  <si>
    <t>RQ-4 Post Production Charges</t>
  </si>
  <si>
    <t>Sensors</t>
  </si>
  <si>
    <t>United Technology
Corporation Aerospace
Systems - Westford, MA</t>
  </si>
  <si>
    <t>Joint Direct Attack Munition</t>
  </si>
  <si>
    <t>BOEING - ST CHARLES,
MO</t>
  </si>
  <si>
    <t>B61</t>
  </si>
  <si>
    <t>Boeing - Various</t>
  </si>
  <si>
    <t>Joint Air-Surface Standoff Missile</t>
  </si>
  <si>
    <t>Lockheed Martin - Troy,
Alabama</t>
  </si>
  <si>
    <t>JASSM Baseline</t>
  </si>
  <si>
    <t xml:space="preserve">JASSM0 </t>
  </si>
  <si>
    <t>Small Diameter Bomb</t>
  </si>
  <si>
    <t>Raytheon - Tucson AZ</t>
  </si>
  <si>
    <t>Boeing - St Louis MO</t>
  </si>
  <si>
    <t>Wide Area Surveillance (WAS)</t>
  </si>
  <si>
    <t>Wide Area Surveillance</t>
  </si>
  <si>
    <t>Multiple/Various - Various</t>
  </si>
  <si>
    <t>Other</t>
  </si>
  <si>
    <t>Space</t>
  </si>
  <si>
    <t>Family of Beyond Line-of-Sight Terminals</t>
  </si>
  <si>
    <t>Raytheon - Largo, FL</t>
  </si>
  <si>
    <t>GPS IIIF SPAF</t>
  </si>
  <si>
    <t>Lockheed Martin - Littleton,
CO</t>
  </si>
  <si>
    <t>Evolved Expendable Launch Veh(Space)</t>
  </si>
  <si>
    <t>United Launch Alliance
(ULA)/SpaceX - CO/CA</t>
  </si>
  <si>
    <t>A00010</t>
  </si>
  <si>
    <t>A00005</t>
  </si>
  <si>
    <t>A05133</t>
  </si>
  <si>
    <t>A05111</t>
  </si>
  <si>
    <t>AH-64 Apache Block IIIA
Reman</t>
  </si>
  <si>
    <t>H-64 Apache Block IIIB New
Build</t>
  </si>
  <si>
    <t>A05105</t>
  </si>
  <si>
    <t>CH-47 SLEP</t>
  </si>
  <si>
    <t>AZ3517</t>
  </si>
  <si>
    <t>AZ3537</t>
  </si>
  <si>
    <t>Common Infrared
Countermeasures (CIRCM)</t>
  </si>
  <si>
    <t>AZ3110</t>
  </si>
  <si>
    <t>C53101</t>
  </si>
  <si>
    <t>C70100</t>
  </si>
  <si>
    <t>LASER HELLFIRE MSL
(BASIC/IHW/HFII)</t>
  </si>
  <si>
    <t>C70302</t>
  </si>
  <si>
    <t>Joint Air-to-Ground MSLS
(JAGM)</t>
  </si>
  <si>
    <t>H06102</t>
  </si>
  <si>
    <t>JAVELIN (AAWS-M)</t>
  </si>
  <si>
    <t>TOW Family of Missiles</t>
  </si>
  <si>
    <t>C59403</t>
  </si>
  <si>
    <t>GUIDED MLRS ROCKET
(GMLRS)</t>
  </si>
  <si>
    <t>C65404</t>
  </si>
  <si>
    <t>MLRS Reduced Range
Practice Rockets (RRPR)</t>
  </si>
  <si>
    <t>C65405</t>
  </si>
  <si>
    <t>ATACMS BLK IA</t>
  </si>
  <si>
    <t>C98501</t>
  </si>
  <si>
    <t>LETHAL MINIATURE AERIAL
MISSILE SYSTEM (LMAMS)</t>
  </si>
  <si>
    <t>C88022</t>
  </si>
  <si>
    <t>G80819</t>
  </si>
  <si>
    <t>Armored Multi Purpose Vehicle
(AMPV)
Production Rates (Each / Month) Procurement Leadtime (Months)
MFR Initial</t>
  </si>
  <si>
    <t>G85200</t>
  </si>
  <si>
    <t>Paladin Integrated
Management (PIM)</t>
  </si>
  <si>
    <t>GZ0410</t>
  </si>
  <si>
    <t>GA0570</t>
  </si>
  <si>
    <t>G82925</t>
  </si>
  <si>
    <t>GZ3001</t>
  </si>
  <si>
    <t>GA0750</t>
  </si>
  <si>
    <t>G13800</t>
  </si>
  <si>
    <t>Improved Recovery Vehicle
(M88A2 HERCULES)</t>
  </si>
  <si>
    <t>GUN AUTOMATIC 30MM
M230</t>
  </si>
  <si>
    <t>G13503</t>
  </si>
  <si>
    <t>M4A1 CARBINE</t>
  </si>
  <si>
    <t>G17201</t>
  </si>
  <si>
    <t>Squad SA-FC</t>
  </si>
  <si>
    <t>117,261,312‬</t>
  </si>
  <si>
    <t>213,240,000‬</t>
  </si>
  <si>
    <t>D15603</t>
  </si>
  <si>
    <t>JOINT LIGHT TACTICAL
VEHICLE</t>
  </si>
  <si>
    <t>Ground Mobility Vehicles
(Light) GMV (L)</t>
  </si>
  <si>
    <t>D15505</t>
  </si>
  <si>
    <t>AMBULANCE, 4 LITTER,5/4
TON,4X4</t>
  </si>
  <si>
    <t>D15406</t>
  </si>
  <si>
    <t>D05803</t>
  </si>
  <si>
    <t>Light Equipment Utility Trailer</t>
  </si>
  <si>
    <t>D15801</t>
  </si>
  <si>
    <t>FIRETRUCKS, NONTACTICAL</t>
  </si>
  <si>
    <t>D16506</t>
  </si>
  <si>
    <t>DV0021</t>
  </si>
  <si>
    <t>Hvy Expanded Mobile Tactical
Truck Ext Serv</t>
  </si>
  <si>
    <t>DV0230</t>
  </si>
  <si>
    <t>HMMWV Recapitalization
Program</t>
  </si>
  <si>
    <t>B00010</t>
  </si>
  <si>
    <t>B85800</t>
  </si>
  <si>
    <t>Transportable Tactical
Command Communications (T2C</t>
  </si>
  <si>
    <t>K49030</t>
  </si>
  <si>
    <t>Mounted Hub A-PNT</t>
  </si>
  <si>
    <t>B22603</t>
  </si>
  <si>
    <t>Radio Terminal Set, MIDS
LVT(2)</t>
  </si>
  <si>
    <t>B98105</t>
  </si>
  <si>
    <t>COTS Communication
Products with Accessories</t>
  </si>
  <si>
    <t>B96004</t>
  </si>
  <si>
    <t>KEY MANAGEMENT
INFRASTRUCTURE</t>
  </si>
  <si>
    <t>BZ9753</t>
  </si>
  <si>
    <t>Prophet Enhanced
Modifications (MIP)</t>
  </si>
  <si>
    <t>BL5287</t>
  </si>
  <si>
    <t>Family of Persistent
Surveillance Cap. (MIP)</t>
  </si>
  <si>
    <t>K35110</t>
  </si>
  <si>
    <t>Small Tactical Optical Rifle
Mounted MLRF</t>
  </si>
  <si>
    <t>W61990</t>
  </si>
  <si>
    <t>JOINT BATTLE COMMAND -
PLATFORM (JBC-P)</t>
  </si>
  <si>
    <t>K32101</t>
  </si>
  <si>
    <t>JOINT EFFECTS TARGETING
SYSTEM (JETS)</t>
  </si>
  <si>
    <t>K99300</t>
  </si>
  <si>
    <t>BZ5075</t>
  </si>
  <si>
    <t>M01008</t>
  </si>
  <si>
    <t>CONTAMINATION
AVOIDANCE (CA)</t>
  </si>
  <si>
    <t>G82404</t>
  </si>
  <si>
    <t>LINE OF COMMUNICATION
BRIDGE LOCB</t>
  </si>
  <si>
    <t>M27200</t>
  </si>
  <si>
    <t>BRIDGE, FLOAT-RIBBON,
PROPULSION</t>
  </si>
  <si>
    <t>G06520</t>
  </si>
  <si>
    <t>G07000</t>
  </si>
  <si>
    <t>R68200</t>
  </si>
  <si>
    <t>W12001</t>
  </si>
  <si>
    <t>BRIDGE SUPPLEMENTAL
SET</t>
  </si>
  <si>
    <t>Common Bridge Transporter
(CBT) Recap</t>
  </si>
  <si>
    <t>Handheld Standoff Minefield
Detection Sys-HSTAMIDS</t>
  </si>
  <si>
    <t>R68102</t>
  </si>
  <si>
    <t>GRND STANDOFF MINE
DETECTN SYSM (GSTAMIDS)BLK 1</t>
  </si>
  <si>
    <t>EOD Robotics Systems
Recapitalization</t>
  </si>
  <si>
    <t>R63701</t>
  </si>
  <si>
    <t>Render Safe Sets Kits Outfits</t>
  </si>
  <si>
    <t>M80200</t>
  </si>
  <si>
    <t>R05900</t>
  </si>
  <si>
    <t>High Mobility Engineer
Excavator (HMEE) Type I</t>
  </si>
  <si>
    <t>M11101</t>
  </si>
  <si>
    <t>R51050</t>
  </si>
  <si>
    <t>Advanced Medium Mobile
Power Systems (AMMPS)</t>
  </si>
  <si>
    <t>R42511</t>
  </si>
  <si>
    <t>RECAP of DPGDS (840k)</t>
  </si>
  <si>
    <t>G41002</t>
  </si>
  <si>
    <t>5K LIGHT CAPABILITY
ROUGH TERRAIN (LCRT) FORKLIFT</t>
  </si>
  <si>
    <t>MA6601</t>
  </si>
  <si>
    <t>Combat Training Centers
(CTC) Support</t>
  </si>
  <si>
    <t>NA2020</t>
  </si>
  <si>
    <t>Synthetic Training Environment
(STE)</t>
  </si>
  <si>
    <t>MB4004</t>
  </si>
  <si>
    <t>Next Generation Automatic
Test System (NGATS)</t>
  </si>
  <si>
    <t>N11000</t>
  </si>
  <si>
    <t>Test Equipment Modernization
(TEMOD)</t>
  </si>
  <si>
    <t>2224M11230</t>
  </si>
  <si>
    <t>ATA000</t>
  </si>
  <si>
    <t>F015E0</t>
  </si>
  <si>
    <t>KC046A</t>
  </si>
  <si>
    <t>C130J0</t>
  </si>
  <si>
    <t>H060WH</t>
  </si>
  <si>
    <t>C03700</t>
  </si>
  <si>
    <t>10TRGT</t>
  </si>
  <si>
    <t>CALL00</t>
  </si>
  <si>
    <t>PRDTB1</t>
  </si>
  <si>
    <t>Q020BR</t>
  </si>
  <si>
    <t>RQ4DIS</t>
  </si>
  <si>
    <t>JASSM0</t>
  </si>
  <si>
    <t>MAMRA0</t>
  </si>
  <si>
    <t>SDB000</t>
  </si>
  <si>
    <t>FBLOST</t>
  </si>
  <si>
    <t>GPS03C</t>
  </si>
  <si>
    <t>MSEELV</t>
  </si>
  <si>
    <t>AIRBORNE COMMAND &amp; CONTROL</t>
  </si>
  <si>
    <t>AA0710</t>
  </si>
  <si>
    <t>Science Applications International INC., San Diego, CA</t>
  </si>
  <si>
    <t>Smith Industries, Grand Rapids, MI</t>
  </si>
  <si>
    <t>Naval Research LAB, Washington, DC</t>
  </si>
  <si>
    <t>ANVIS/HUD</t>
  </si>
  <si>
    <t>K35601</t>
  </si>
  <si>
    <t>TRACOR, Austin, TX</t>
  </si>
  <si>
    <t>AZ3504</t>
  </si>
  <si>
    <t>AIRCRAFT SURVIVABILITY EQUIPMENT</t>
  </si>
  <si>
    <t>Sierra Technolgies, Inc., Buffalo, NY</t>
  </si>
  <si>
    <t>LONGBOW APACHE MODS</t>
  </si>
  <si>
    <t>AA6607</t>
  </si>
  <si>
    <t>McDonnell Douglas Helicopter Sys, Mesa, AZ</t>
  </si>
  <si>
    <t>Longbow Limited Liability Company, Orlando, FL</t>
  </si>
  <si>
    <t>General Electric, Lynn, MA</t>
  </si>
  <si>
    <t>Year</t>
  </si>
  <si>
    <t>AA0005</t>
  </si>
  <si>
    <t>Sikorsky, Stratford, CT</t>
  </si>
  <si>
    <t>UH-60 BLACKHAWK (MYP)</t>
  </si>
  <si>
    <t>AIRBORNE COMMUNICATIONS</t>
  </si>
  <si>
    <t>AA0705</t>
  </si>
  <si>
    <t>Rockwell International-Collins Avionics Division; Cedar Rapids, Iowa</t>
  </si>
  <si>
    <t>Magnavox Electronic Systems CO; Fort Wayne, Indiana</t>
  </si>
  <si>
    <t>ARL (TIARA)</t>
  </si>
  <si>
    <t>A11500</t>
  </si>
  <si>
    <t>California Microwave Inc. Belcamp,MD</t>
  </si>
  <si>
    <t>CTG 5.56MM BALL M193</t>
  </si>
  <si>
    <t>E00701</t>
  </si>
  <si>
    <t>Lake City AAP, MO</t>
  </si>
  <si>
    <t>CTG 5.56MM BLANK M200</t>
  </si>
  <si>
    <t>CTG 5.56MM BLANK M200 LINKED F/SAW</t>
  </si>
  <si>
    <t>CTG 5.56MM BALL M855 LINKED F/SAW</t>
  </si>
  <si>
    <t>E04603</t>
  </si>
  <si>
    <t>CTG 5.56MM 4 BALL M855/1 TRACER M856 F/S (</t>
  </si>
  <si>
    <t>E04604</t>
  </si>
  <si>
    <t>CTG 5.56MM BALL M855 F/M16A2</t>
  </si>
  <si>
    <t>E04601</t>
  </si>
  <si>
    <t>CTG 5.56MM TRACER M856 F/M16A2</t>
  </si>
  <si>
    <t>E04602</t>
  </si>
  <si>
    <t>CTG 5.56MM RIFLE LAUNCHER, NON-LETHAL, XM95</t>
  </si>
  <si>
    <t>E91100</t>
  </si>
  <si>
    <t>Alliant Techsystems, MN</t>
  </si>
  <si>
    <t>CTG ARTY 75MM BLANK M337A1</t>
  </si>
  <si>
    <t>E15200</t>
  </si>
  <si>
    <t>Iowa AAP, IA</t>
  </si>
  <si>
    <t>CTG 7.62MM BALL M80 LINKED/M13</t>
  </si>
  <si>
    <t>E02003</t>
  </si>
  <si>
    <t>CTG 7.62MM BLANK M82 LINKED/M13</t>
  </si>
  <si>
    <t>E02002</t>
  </si>
  <si>
    <t>CTG 7.62MM 4 BALL/1 TRACER LINKED</t>
  </si>
  <si>
    <t>CTG MORTAR 60MM 1/10 PRAC M766</t>
  </si>
  <si>
    <t>E72000</t>
  </si>
  <si>
    <t>Pocal Industries Moscow,PA</t>
  </si>
  <si>
    <t>E53500</t>
  </si>
  <si>
    <t>CTG ARTY 105MM DPICM XM915</t>
  </si>
  <si>
    <t>Day &amp; Zimmerman Inc</t>
  </si>
  <si>
    <t>CTG MORTAR 60MM ILLUM M721/M767</t>
  </si>
  <si>
    <t>E70400</t>
  </si>
  <si>
    <t>Pine Bluff Arsenal, Pine Bluff, AR</t>
  </si>
  <si>
    <t>Diehl GMBH, Schramberg, GER</t>
  </si>
  <si>
    <t>CTG 9MM BALL M882</t>
  </si>
  <si>
    <t>E05210</t>
  </si>
  <si>
    <t>Olin, E. Alton, Il</t>
  </si>
  <si>
    <t>To Be Selected</t>
  </si>
  <si>
    <t>CTG CAL .50 BALL M33 W/M9 LINK</t>
  </si>
  <si>
    <t>E07100</t>
  </si>
  <si>
    <t>CTG CAL .50 4 BALL/1 TRACER W/M9 LINK</t>
  </si>
  <si>
    <t>F88000</t>
  </si>
  <si>
    <t>CTG CAL .50 SLAPT M903 (M962 TRACER)</t>
  </si>
  <si>
    <t>Olin, East Alton, IL</t>
  </si>
  <si>
    <t>E70500</t>
  </si>
  <si>
    <t>CTG MORTAR 60MM SMOKE WP M722</t>
  </si>
  <si>
    <t>Milan AAP, TN</t>
  </si>
  <si>
    <t>Pine Bluff Arsenal</t>
  </si>
  <si>
    <t>Alliant Tech, MN</t>
  </si>
  <si>
    <t>F47400</t>
  </si>
  <si>
    <t>CTG CAL .50 API MK211 MOD 0</t>
  </si>
  <si>
    <t>BUNKER DEFEATING MUNITION (TACTICAL)</t>
  </si>
  <si>
    <t>TALLEY, MESA, AZ</t>
  </si>
  <si>
    <t>E67303</t>
  </si>
  <si>
    <t>CTG MORTAR 60MM HE M720A1</t>
  </si>
  <si>
    <t>Unknown</t>
  </si>
  <si>
    <t>Quantities in thousands.</t>
  </si>
  <si>
    <t>CTG 25MM TP-T M793</t>
  </si>
  <si>
    <t>Alliant Tech Sys, Inc., MN</t>
  </si>
  <si>
    <t>Olin Ordnance, IL</t>
  </si>
  <si>
    <t>Primex, IL</t>
  </si>
  <si>
    <t>E08204</t>
  </si>
  <si>
    <t>Alliant Tech Sys, MN</t>
  </si>
  <si>
    <t>CTG 25MM TPDS-T M910</t>
  </si>
  <si>
    <t>E08210</t>
  </si>
  <si>
    <t>CTG 25MM APFSDS-T M919</t>
  </si>
  <si>
    <t>PRIMEX-MARION, IL</t>
  </si>
  <si>
    <t>Olin-Marion, IL</t>
  </si>
  <si>
    <t>Alliant Tech Systems, MN</t>
  </si>
  <si>
    <t xml:space="preserve">SELECTIVE LTWT ATTACK MUNITION (SOF) </t>
  </si>
  <si>
    <t>CHG DEMO BLK COMP C-4 1-1/4 LB M112</t>
  </si>
  <si>
    <t>E50601</t>
  </si>
  <si>
    <t>E54100</t>
  </si>
  <si>
    <t xml:space="preserve">CORD DETONATING TYPE 1 </t>
  </si>
  <si>
    <t>Ensign-Bickford, CT</t>
  </si>
  <si>
    <t>E81302</t>
  </si>
  <si>
    <t>CAP BLASTING NON-ELEC, W/30 FT SHOCK TUB</t>
  </si>
  <si>
    <t>ICI Explosives, Canada</t>
  </si>
  <si>
    <t>Ensign Bickford, CT</t>
  </si>
  <si>
    <t>TBS</t>
  </si>
  <si>
    <t>E81314</t>
  </si>
  <si>
    <t>Cap Blasting, Non-Electric, 20 Minute Delay</t>
  </si>
  <si>
    <t>E09900</t>
  </si>
  <si>
    <t>CTG 30MM HEDP M789</t>
  </si>
  <si>
    <t xml:space="preserve">CTG 30MM TP M788 </t>
  </si>
  <si>
    <t>E71100</t>
  </si>
  <si>
    <t>CTG 40MM TP M918 LINKED F/MK19 MG</t>
  </si>
  <si>
    <t>Dayron, FL</t>
  </si>
  <si>
    <t>A &amp; A Elect, FL</t>
  </si>
  <si>
    <t>E74200</t>
  </si>
  <si>
    <t>CTG 40MM PRACTICE M781</t>
  </si>
  <si>
    <t>Pyrotechnics, GA</t>
  </si>
  <si>
    <t>E37327</t>
  </si>
  <si>
    <t>ROCKET HYDRA 70 MPSM HE M261 WHD</t>
  </si>
  <si>
    <t>Lockheed, VT</t>
  </si>
  <si>
    <t>E37334</t>
  </si>
  <si>
    <t>ROCKET HYDRA 70 MPSM PRAC M267</t>
  </si>
  <si>
    <t>E37330</t>
  </si>
  <si>
    <t>ROCKET HYDRA 70 SMOKE M264</t>
  </si>
  <si>
    <t>E37335</t>
  </si>
  <si>
    <t>ROCKET HYDRA 70 HE/PD M151/M423</t>
  </si>
  <si>
    <t>E37337</t>
  </si>
  <si>
    <t>ROCKET HYDRA 70 SIG PRAC M274</t>
  </si>
  <si>
    <t>E78001</t>
  </si>
  <si>
    <t>CTG 120MM APFSDS-T M829A2/M829E3</t>
  </si>
  <si>
    <t>PRIMEX TECHNOLOGIES ST. PETERSBURG, FL</t>
  </si>
  <si>
    <t>E31900</t>
  </si>
  <si>
    <t>FUZE GRENADE HAND PRAC M228</t>
  </si>
  <si>
    <t>Martin Electronics, FL</t>
  </si>
  <si>
    <t>E34002</t>
  </si>
  <si>
    <t>GRENADE HAND SMOKE YELLOW M18</t>
  </si>
  <si>
    <t>E34004</t>
  </si>
  <si>
    <t>GRENADE HAND SMOKE VIOLET M18</t>
  </si>
  <si>
    <t>Production rates are applicable to all
Grenades produced at Pine Bluff.</t>
  </si>
  <si>
    <t>E69300</t>
  </si>
  <si>
    <t>GRENADE HAND SMOKE TNG M83</t>
  </si>
  <si>
    <t>E90000</t>
  </si>
  <si>
    <t>CTG 81MM INFRARED (IR) ILLUM XM816</t>
  </si>
  <si>
    <t>Quantities in Thousands</t>
  </si>
  <si>
    <t>Junghans, Germany</t>
  </si>
  <si>
    <t>E66800</t>
  </si>
  <si>
    <t>PROJ ARTY 155MM HE M795</t>
  </si>
  <si>
    <t>Mason &amp; hanger, Iowa AAP, IA</t>
  </si>
  <si>
    <t>E78007</t>
  </si>
  <si>
    <t>CTG 120MM HEAT-MP-T M830A1</t>
  </si>
  <si>
    <t>ALLIANT TECHSYSTEMS</t>
  </si>
  <si>
    <t>E62900</t>
  </si>
  <si>
    <t>SMOKE POT PRACTICE M8</t>
  </si>
  <si>
    <t>PINE BLUFF ARSENAL</t>
  </si>
  <si>
    <t>SIGNAL ILLUM GND WS PARA M127A1</t>
  </si>
  <si>
    <t>Security Signals, TN</t>
  </si>
  <si>
    <t>FLARE SURFACE TRIP M49 SERIES</t>
  </si>
  <si>
    <t>E49200</t>
  </si>
  <si>
    <t>Lance Ordnance, FL</t>
  </si>
  <si>
    <t>E66300</t>
  </si>
  <si>
    <t>PROJ ARTY 155MM SADARM M898</t>
  </si>
  <si>
    <t>Aerojet, Azusa CA (FY95)</t>
  </si>
  <si>
    <t>Aerojet, Azusa CA (FY96-00)</t>
  </si>
  <si>
    <t>Aerojet, Azusa CA (FY01-03)</t>
  </si>
  <si>
    <t>E27601</t>
  </si>
  <si>
    <t>PROJ ARTY 155MM HE M107</t>
  </si>
  <si>
    <t>Chamberlain Mfg, IL</t>
  </si>
  <si>
    <t>CTG MORTAR 120MM FULL RANGE PRACTICE M9</t>
  </si>
  <si>
    <t>Pocal Industries, Moscow, PA</t>
  </si>
  <si>
    <t>Chamberlain Mfg., Scranton, PA</t>
  </si>
  <si>
    <t>The same line produces shell
bodies for all 120mm mortar rounds.
Sequence of production is arranged
to minimize assembly line change
over.
Quantities in thousands.</t>
  </si>
  <si>
    <t>E25501</t>
  </si>
  <si>
    <t>CTG MORTAR 120MM HE M934A1 W/MO FUZE</t>
  </si>
  <si>
    <t>LAP delivery schedule based on
contractual requirements.
Quantities in thousands.</t>
  </si>
  <si>
    <t>E73300</t>
  </si>
  <si>
    <t>CTG TANK 120MM TP-T M831/M831A1</t>
  </si>
  <si>
    <t>Produced by systems contractors.
M831A1/M865 line share at Iowa
AAP. Production rates are stand
alone. Both contractors LAP at
Iowa for FY 94-98 multi year
procurement
60/40 split.</t>
  </si>
  <si>
    <t>Primex, St. Petersburg, FL</t>
  </si>
  <si>
    <t>CTG TANK 120MM TPCSDS-T M865</t>
  </si>
  <si>
    <t>Primex, St Petersburg, FL</t>
  </si>
  <si>
    <t>Produced by Systems
Contractors.
M831A1/M865 Line share at Iowa
AAP. Production rates are stand
alone. Both contractors LAP at
Iowa AAP for FY 94-98 Multiyear
procurement 60/40 split.</t>
  </si>
  <si>
    <t>E72195</t>
  </si>
  <si>
    <t xml:space="preserve">MINE AT M87 (VOLCANO) </t>
  </si>
  <si>
    <t>Alliant Techsystems, Edina,, MN</t>
  </si>
  <si>
    <t>Lone Star AAP, Texarkana, TX</t>
  </si>
  <si>
    <t>Quantities in Thousands
Production dates increase for
M87A1. Improved design
enhances productivity.</t>
  </si>
  <si>
    <t>E25503</t>
  </si>
  <si>
    <t>CTG MORTAR 120MM ILLUM XM930 W/MTSQ FZ</t>
  </si>
  <si>
    <t>SIMULATOR PROJ GND BURST M115A2</t>
  </si>
  <si>
    <t>Camden Ord, AR</t>
  </si>
  <si>
    <t>E25504</t>
  </si>
  <si>
    <t>Pine Bluff Arsenal Pine Bluff, AR</t>
  </si>
  <si>
    <t>KDI Cincinnati, OH</t>
  </si>
  <si>
    <t xml:space="preserve">CTG MORTAR 120MM SMOKE M929 W/MO FUZE </t>
  </si>
  <si>
    <t>E78100</t>
  </si>
  <si>
    <t>WIDE AREA MUNITIONS</t>
  </si>
  <si>
    <t>Textron Defense Systems</t>
  </si>
  <si>
    <t>Missiles</t>
  </si>
  <si>
    <t>CC0007</t>
  </si>
  <si>
    <t>JAVELIN (AAWS-M) SYSTEM SUMMARY</t>
  </si>
  <si>
    <t>Joint Venture TI/MM*</t>
  </si>
  <si>
    <t>All Up Round</t>
  </si>
  <si>
    <t>Joint Venture TI/MM (LRIP)</t>
  </si>
  <si>
    <t>Joint Venture TI/MM (FRP)</t>
  </si>
  <si>
    <t>Command Launch Unit</t>
  </si>
  <si>
    <t>C93000</t>
  </si>
  <si>
    <t>AIR DEFENSE TARGETS</t>
  </si>
  <si>
    <t>Continental RPV, Barstow, CA</t>
  </si>
  <si>
    <t>Cartwright Electronics, Fullerton, CA</t>
  </si>
  <si>
    <t xml:space="preserve">LASER HELLFIRE MSL (BASIC/IHW/HFII) </t>
  </si>
  <si>
    <t>Rockwell International (RIC)</t>
  </si>
  <si>
    <t>NA</t>
  </si>
  <si>
    <t>Duluth, Ga</t>
  </si>
  <si>
    <t>HELLFIRE Systems Limited Liability Company (HSLLC)</t>
  </si>
  <si>
    <t>C70300</t>
  </si>
  <si>
    <t>LONGBOW HELLFIRE</t>
  </si>
  <si>
    <t>Longbow Limited Liability Company (LLLC)</t>
  </si>
  <si>
    <t>Orlando, Fl</t>
  </si>
  <si>
    <t>H03100</t>
  </si>
  <si>
    <t>ENHANCED FIBER OPTIC GUIDED MISSILE (EFO</t>
  </si>
  <si>
    <t>Raytheon Company, Electronic Systems Div., Huntsville, AL</t>
  </si>
  <si>
    <t>C59300</t>
  </si>
  <si>
    <t>TOW 2 SYSTEM SUMMARY</t>
  </si>
  <si>
    <t>HUGHES Aircraft Co., Tucson, AZ</t>
  </si>
  <si>
    <t>C65402</t>
  </si>
  <si>
    <t>MLRS EXTENDED RANGE ROCKET</t>
  </si>
  <si>
    <t>Lockheed Martin Vought Sys., Dallas, TX</t>
  </si>
  <si>
    <t>C65900</t>
  </si>
  <si>
    <t>MLRS LAUNCHER</t>
  </si>
  <si>
    <t>Lockheed Martin Vought Sys, Dallas, TX</t>
  </si>
  <si>
    <t>In FY 96, 9 launchers with deliveries
beginning in Oct 96 were
remanufactured at RRAD in support of
NG requirements.</t>
  </si>
  <si>
    <t>C98510</t>
  </si>
  <si>
    <t>ARMY TACTICAL MSL SYS (ATACMS) - SYS SUM</t>
  </si>
  <si>
    <t>LMVS, Dallas, TX</t>
  </si>
  <si>
    <t>CA6105</t>
  </si>
  <si>
    <t xml:space="preserve">ATACMS BLK II </t>
  </si>
  <si>
    <t>CA6100</t>
  </si>
  <si>
    <t>BAT</t>
  </si>
  <si>
    <t>NORTHROP GRUMMAN CORP, Hawthorne, CA</t>
  </si>
  <si>
    <t>C16000</t>
  </si>
  <si>
    <t>AVENGER SYSTEM SUMMARY</t>
  </si>
  <si>
    <t>Boeing Aerospace, Huntsville, Al</t>
  </si>
  <si>
    <t>P-21 lists as C16000. P-40 lists as C14900</t>
  </si>
  <si>
    <t>D04700</t>
  </si>
  <si>
    <t>Utility Tool &amp; Body, Clintonville,WI</t>
  </si>
  <si>
    <t>TRAILER, GP,5 TON, M1061</t>
  </si>
  <si>
    <t>HIGH MOBILITY TRAILER</t>
  </si>
  <si>
    <t>Deliveries to government stopped Feb
96, due to axle problems. Contractor
maintained limited trailer manufacturing
activities (Mar 96 thru Jan 97).</t>
  </si>
  <si>
    <t>Raytheon E-Systems, Inc., Richardson, TX</t>
  </si>
  <si>
    <t>D00500</t>
  </si>
  <si>
    <t>D06700</t>
  </si>
  <si>
    <t>Enginnering System, Aston, PA</t>
  </si>
  <si>
    <t>DOLLY SET, TRANS SHELTER, 7 1/2T, M1022</t>
  </si>
  <si>
    <t>D01500</t>
  </si>
  <si>
    <t>SEMITRAILER FB BB/CONT TRANS 22 1/2 T</t>
  </si>
  <si>
    <t>Fontaine, Haleyville, AL</t>
  </si>
  <si>
    <t>FY98 delivery of 2 vehicles for Initial
Production Testing (IPT).</t>
  </si>
  <si>
    <t xml:space="preserve">SEMITRAILER LB 40T M870A1 (CCE) </t>
  </si>
  <si>
    <t>FY98 delivery of 2 vehicles is for Initial
production Testing (IPT) only.</t>
  </si>
  <si>
    <t>D02306</t>
  </si>
  <si>
    <t>SEMITRAILER TANK 5000G AUTOMOTIVE</t>
  </si>
  <si>
    <t>Canadian Commercial Corp</t>
  </si>
  <si>
    <t>D02700</t>
  </si>
  <si>
    <t>SEMITRAILER, TANK, 7500G, BULKHAUL</t>
  </si>
  <si>
    <t>FY98 delivery of 3 vehicles in Sep 98 is
for Initial Production Testing (IPT).</t>
  </si>
  <si>
    <t>D04800</t>
  </si>
  <si>
    <t>SEMITRAILER VAN CGO SUPPLY 12T 4WHL M129</t>
  </si>
  <si>
    <t>Kalyn/ Siebert Inc, TX</t>
  </si>
  <si>
    <t>D15400</t>
  </si>
  <si>
    <t>AM General, Mishawaka, IN</t>
  </si>
  <si>
    <t xml:space="preserve">HI MOB MULTI-PURP WHLD VEH (HMMWV) </t>
  </si>
  <si>
    <t>D15500</t>
  </si>
  <si>
    <t xml:space="preserve">FAMILY OF MEDIUM TACTICAL VEHICLES (FMTV) </t>
  </si>
  <si>
    <t>Stewart &amp; Stevenson, Inc. Sealy, TX</t>
  </si>
  <si>
    <t>D16500</t>
  </si>
  <si>
    <t>PALLETIZED LOAD SYSTEM (PLS)</t>
  </si>
  <si>
    <t>Oshkosh Truck Corp., Oshkosh, WI</t>
  </si>
  <si>
    <t>TRAILER, PLS, 8 X 20</t>
  </si>
  <si>
    <t>Oshkosh Trailer Division, Bradenton, FL</t>
  </si>
  <si>
    <t>D16100</t>
  </si>
  <si>
    <t>Cargo Bed, Demountable, 6x20</t>
  </si>
  <si>
    <t>Summa Technologies, Huntsville, AL</t>
  </si>
  <si>
    <t>Hyundai, San Diego, CA</t>
  </si>
  <si>
    <t>D16101</t>
  </si>
  <si>
    <t>PLS Container Handling Unit (CHU)</t>
  </si>
  <si>
    <t>D16103</t>
  </si>
  <si>
    <t>Palletized Load System - Enhanced</t>
  </si>
  <si>
    <t>To be selected</t>
  </si>
  <si>
    <t>DV0012</t>
  </si>
  <si>
    <t>HEAVY EQUIPMENT TRANSPORTER SYS</t>
  </si>
  <si>
    <t>Oshkosh Truck, Oshkosh, WI</t>
  </si>
  <si>
    <t>Systems &amp; Electronics, Inc., St. Louis, MO</t>
  </si>
  <si>
    <t>ABT</t>
  </si>
  <si>
    <t>Truck, 10T, 8x8</t>
  </si>
  <si>
    <t>D02800</t>
  </si>
  <si>
    <t>ARMORED SECURITY VEHICLES (ASV)</t>
  </si>
  <si>
    <t>Textron Marine &amp; Land Systems*</t>
  </si>
  <si>
    <t>TRUCK, TRACTOR, LINE HAUL, M915A3</t>
  </si>
  <si>
    <t>D15900</t>
  </si>
  <si>
    <t>Freightliner, Portland,Oregon</t>
  </si>
  <si>
    <t>D16000</t>
  </si>
  <si>
    <t>Crane Carrier Corp., Tulsa, OK</t>
  </si>
  <si>
    <t>Contractor will be in production for other
GSA customers, which accounts for a
lower monthly production rate</t>
  </si>
  <si>
    <t>TRUCK, TRACTOR, YARD TYPE, M878 (C/S)</t>
  </si>
  <si>
    <t>DV0009</t>
  </si>
  <si>
    <t xml:space="preserve">2 1/2T TRUCK EXTENDED SVC PGM (ESP) </t>
  </si>
  <si>
    <t>DV0010</t>
  </si>
  <si>
    <t>5-TON TRUCK EXTENDED SVC PGM(ESP)</t>
  </si>
  <si>
    <t>DV0011</t>
  </si>
  <si>
    <t>LINE HAUL ESP</t>
  </si>
  <si>
    <t>HMMWV ESP</t>
  </si>
  <si>
    <t>WK5053</t>
  </si>
  <si>
    <t xml:space="preserve">SENTINEL (FAAD GBS) </t>
  </si>
  <si>
    <t>Hughes Aircraft Co., Forest, MS</t>
  </si>
  <si>
    <t>BA1201</t>
  </si>
  <si>
    <t>TSEC - ARMY KEY MGT SYS (AKMS)</t>
  </si>
  <si>
    <t>TA0600</t>
  </si>
  <si>
    <t xml:space="preserve">INFORMATION SYSTEM SECURITY PROGRAM - IS </t>
  </si>
  <si>
    <t>Lockheed Martin, Camden, NJ</t>
  </si>
  <si>
    <t>GSA</t>
  </si>
  <si>
    <t>Tobyhanna Army Depot, PA</t>
  </si>
  <si>
    <t>TELOS, Washington, DC</t>
  </si>
  <si>
    <t>Lucent, Raleigh-Durham, NC</t>
  </si>
  <si>
    <t>NSA, Ft Meade, MD</t>
  </si>
  <si>
    <t>ITT, Ft Wayne, IN</t>
  </si>
  <si>
    <t>K38400</t>
  </si>
  <si>
    <t>TARGET LOCATION OBSERVATION SYSTEM (TLOS)</t>
  </si>
  <si>
    <t>LOCKHEED/MARTIN, MANCHESTER, NH</t>
  </si>
  <si>
    <t>B53800)</t>
  </si>
  <si>
    <t>NIGHT VISION, AN/PVS-6 MELIOS</t>
  </si>
  <si>
    <t>Litton Laser, Apopka, FL</t>
  </si>
  <si>
    <t>NIGHT VISION, AN/PVS-7 AID</t>
  </si>
  <si>
    <t>ITT, ROANOKE, VA</t>
  </si>
  <si>
    <t>LITTON, TEMPE, AZ</t>
  </si>
  <si>
    <t>ITT, ROANOKE, VA (25MM TUBES)</t>
  </si>
  <si>
    <t>LITTON, GARLAND, TX (25MM TUBES)</t>
  </si>
  <si>
    <t>SNIPER NIGHT SIGHT</t>
  </si>
  <si>
    <t>K41500</t>
  </si>
  <si>
    <t>Litton, Garland, TX</t>
  </si>
  <si>
    <t>K35000</t>
  </si>
  <si>
    <t xml:space="preserve">INFRARED AIMING LIGHT, AN/PAQ-4 </t>
  </si>
  <si>
    <t>Insight Technology, Nashua, NH</t>
  </si>
  <si>
    <t>IN FY97, THE 5100 SYSTEMS ARE
DESIGNATED AT 3400 FOR THE
ARMY AND 1700 FOR THE USMC</t>
  </si>
  <si>
    <t>K30800</t>
  </si>
  <si>
    <t xml:space="preserve">LTWT VIDEO RECON SYSTEM (LWVRS) </t>
  </si>
  <si>
    <t>Phototelesis, San Antonio, TX</t>
  </si>
  <si>
    <t>K22900</t>
  </si>
  <si>
    <t>NIGHT VISION, THERMAL WPN SIGHT</t>
  </si>
  <si>
    <t>Hughes, El Segundo, CA</t>
  </si>
  <si>
    <t>Environmental Technilogies, Baltimore, MD</t>
  </si>
  <si>
    <t>K27800</t>
  </si>
  <si>
    <t>METEOROLOGICAL MEASURING SYS</t>
  </si>
  <si>
    <t>AD3250</t>
  </si>
  <si>
    <t>ARTY MUZZLE VELOCITY SYSTEM</t>
  </si>
  <si>
    <t>RSI ELECTRONICS, POUGHKEEPSIE, NY</t>
  </si>
  <si>
    <t>MFR leadtimes extended to maintain
1-8-5 production rates.</t>
  </si>
  <si>
    <t>BZ5269</t>
  </si>
  <si>
    <t>CALIBRATION SETS EQUIPMENT</t>
  </si>
  <si>
    <t>*These items are being procured by
other customers from the same
production line; therefore, production
breaks shown do not represent
production breaks at the contractors'
facilities and orders lower than the 1</t>
  </si>
  <si>
    <t>Druck, Inc., Danbury, CT</t>
  </si>
  <si>
    <t>Fluke, Everett, WA</t>
  </si>
  <si>
    <t>Federal Products, Providence, RI</t>
  </si>
  <si>
    <t>Hewlett Packard, Palo Alto, CA</t>
  </si>
  <si>
    <t>BZ5270</t>
  </si>
  <si>
    <t xml:space="preserve">TEST EQUIPMENT MODERNIZATION (TEMOD) </t>
  </si>
  <si>
    <t>Hewlett Packard, Santa Clara,CA</t>
  </si>
  <si>
    <t>ABC Digital Elect, Hillsdale, NJ</t>
  </si>
  <si>
    <t>Druck, Inc., New Fairfield, CT</t>
  </si>
  <si>
    <t>Wayne Kerr, Woburn, MA</t>
  </si>
  <si>
    <t xml:space="preserve">DSCS - DIGITAL EQUIPMENT (SPACE) </t>
  </si>
  <si>
    <t>BB8501</t>
  </si>
  <si>
    <t>TYAD</t>
  </si>
  <si>
    <t>NO PROCUREMENT LEAD TIME FOR
DCSS EQUIPMENT - WORK EFFORT
FOR SITE UPGRADES AND
FABRICATION OF OPERATIONS VANS
ACCOMPLISHED BY TOBYHANNA
ARMY DEPOT. MULTIPLEX SYSTEMS:
NO PROCUREMENT LEAD TIME AS
FUNDS WILL BE MIPR'D TO AN
EXISTING CONTRACT.</t>
  </si>
  <si>
    <t>GROUP TECH CORP</t>
  </si>
  <si>
    <t>NET</t>
  </si>
  <si>
    <t>RAYTHEON</t>
  </si>
  <si>
    <t>BA8300</t>
  </si>
  <si>
    <t>ROCKWELL-COLLINS, RICHARDSON, TX</t>
  </si>
  <si>
    <t>DSCS - JAM RESISTANT SECURE COMM (JRSC)</t>
  </si>
  <si>
    <t>MAGNAVOX, TORRANCE, CA</t>
  </si>
  <si>
    <t>STANFORD TELECOM, COLORADO SPRINGS, CO</t>
  </si>
  <si>
    <t>BB8509</t>
  </si>
  <si>
    <t>DSCS - OPERATIONS CONTROL SYS (DOCS)</t>
  </si>
  <si>
    <t>Stanford Telecom, Inc., Colorado Springs, CO</t>
  </si>
  <si>
    <t>K99200</t>
  </si>
  <si>
    <t>COMPUTER BALLISTICS; XM-30</t>
  </si>
  <si>
    <t>GTE Contract with PM Common
Hardware Systems for Computer.
Requirement is less than 10% of
total buy. Production rate is not
applicable.</t>
  </si>
  <si>
    <t>GTE, Taunton,MA</t>
  </si>
  <si>
    <t>BU1400</t>
  </si>
  <si>
    <t>ARMY DATA DISTRIBUTION SYSTEM (ADDS)</t>
  </si>
  <si>
    <t>Hughes Aircraft Forest Mississippi</t>
  </si>
  <si>
    <t>CECOM C2SID (Remarks) Ft Monmouth, N.J.</t>
  </si>
  <si>
    <t>J30500</t>
  </si>
  <si>
    <t>SINCGARS - AIRBORNE</t>
  </si>
  <si>
    <t>ITT, FT. WAYNE, IND</t>
  </si>
  <si>
    <t>B00500</t>
  </si>
  <si>
    <t>SINCGARS - GROUND</t>
  </si>
  <si>
    <t>GD, TALLAHASSEE, FL</t>
  </si>
  <si>
    <t>Z16800</t>
  </si>
  <si>
    <t xml:space="preserve">BATTLEFIELD ELECTRONIC COMM SYS (BECS) </t>
  </si>
  <si>
    <t>ALLIED SIGNAL, TOWSON MD</t>
  </si>
  <si>
    <t>GROUP TECHNOLOGIES, TAMPA FL</t>
  </si>
  <si>
    <t>GTE, TAUNTON MA</t>
  </si>
  <si>
    <t>BA1010</t>
  </si>
  <si>
    <t xml:space="preserve">JOINT TACTICAL AREA COMMS SYS </t>
  </si>
  <si>
    <t>TRI EX, CA</t>
  </si>
  <si>
    <t>BA1205</t>
  </si>
  <si>
    <t>TAC RADIO</t>
  </si>
  <si>
    <t>XETRON, CINN OHIO</t>
  </si>
  <si>
    <t>VA8000</t>
  </si>
  <si>
    <t>SHORTSTOP</t>
  </si>
  <si>
    <t>Whittaker Electronic Systems, Simi Valley, CA</t>
  </si>
  <si>
    <t>B03200</t>
  </si>
  <si>
    <t xml:space="preserve">COMBAT SURVIVOR EVADER LOCATOR (CSEL) </t>
  </si>
  <si>
    <t>B78500</t>
  </si>
  <si>
    <t>STRIKER-COMMAND AND CONTROL SYSTEM</t>
  </si>
  <si>
    <t>SEI, St Louis, MO</t>
  </si>
  <si>
    <t>V29600</t>
  </si>
  <si>
    <t xml:space="preserve">JTT/CIBS-M (TIARA) </t>
  </si>
  <si>
    <t>E SYSTEMS, ST PETE, FL</t>
  </si>
  <si>
    <t>BZ7326</t>
  </si>
  <si>
    <t xml:space="preserve">IEW - GND BASE COMMON SENSORS (TIARA) </t>
  </si>
  <si>
    <t>ESI Inc., Richardson, TX</t>
  </si>
  <si>
    <t>Lockheed/Martin, Owego, NY</t>
  </si>
  <si>
    <t>A30000</t>
  </si>
  <si>
    <t>GUN LAYING AND POS SYS (GLPS)</t>
  </si>
  <si>
    <t>Leica Technologies, Inc. Leesburg, VA</t>
  </si>
  <si>
    <t>BA1080</t>
  </si>
  <si>
    <t>JOINT STARS (ARMY) (TIARA)</t>
  </si>
  <si>
    <t>Motorola, Scottsdale, AZ</t>
  </si>
  <si>
    <t>BX0007</t>
  </si>
  <si>
    <t>ISYSCON EQUIPMENT</t>
  </si>
  <si>
    <t>GTE Taunton, MA</t>
  </si>
  <si>
    <t>BA0333</t>
  </si>
  <si>
    <t>TROJAN SPIRIT - TERMINALS (TIARA)</t>
  </si>
  <si>
    <t>ESI, Richardson, TX</t>
  </si>
  <si>
    <t>BA9350</t>
  </si>
  <si>
    <t>RAYTHEON, MARLBOROUGH, MA.</t>
  </si>
  <si>
    <t>SHF TERM</t>
  </si>
  <si>
    <t>K77200</t>
  </si>
  <si>
    <t>SAT TERM, EMUT (SPACE)</t>
  </si>
  <si>
    <t>Hughes Defense Corp, Fort Wayne, IN</t>
  </si>
  <si>
    <t>K47800</t>
  </si>
  <si>
    <t>NAVSTAR GLOBAL POSITIONING SYSTEM (SPACE)</t>
  </si>
  <si>
    <t>Rockwell Collins, Cedar Rapids, IA</t>
  </si>
  <si>
    <t>Rockwell International, Cedar Rapids, IA</t>
  </si>
  <si>
    <t>Trimble Navigation, Sunnyvale, CA</t>
  </si>
  <si>
    <t>Trimble Navigation, Austin, TX</t>
  </si>
  <si>
    <t>BC4002</t>
  </si>
  <si>
    <t>SMART-T (SPACE)</t>
  </si>
  <si>
    <t>RAYTHEON COMPANY, MARLBOROUGH, MA</t>
  </si>
  <si>
    <t>BC4003</t>
  </si>
  <si>
    <t xml:space="preserve">SCAMP (SPACE) </t>
  </si>
  <si>
    <t>Rockwell Collins, Inc, Richardson, TX</t>
  </si>
  <si>
    <t>BC4120</t>
  </si>
  <si>
    <t>GLOBAL BRDCST SVC - GBS</t>
  </si>
  <si>
    <t>Raytheon (S-TEL Colorado Springs, CO)</t>
  </si>
  <si>
    <t>Raytheon, Fort Wayne, IN</t>
  </si>
  <si>
    <t>BZ9962</t>
  </si>
  <si>
    <t>STANDARD INTEGRATED CMD POST SYSTEM</t>
  </si>
  <si>
    <t>Camel Manuf. Lafollette, Tenn</t>
  </si>
  <si>
    <t>Gichner Manuf. Dallastown, Pa.</t>
  </si>
  <si>
    <t>United Defense San Jose, Ca.</t>
  </si>
  <si>
    <t>Tobyhanna Army Depot</t>
  </si>
  <si>
    <t xml:space="preserve">TSEC - ARMY KEY MGT SYS (AKMS) </t>
  </si>
  <si>
    <t>KA6000</t>
  </si>
  <si>
    <t>RECONFIGURABLE SIMULATORS</t>
  </si>
  <si>
    <t>Lockheed-Martin, Orlando, FL</t>
  </si>
  <si>
    <t xml:space="preserve">NA </t>
  </si>
  <si>
    <t>MA0782</t>
  </si>
  <si>
    <t xml:space="preserve">ICIDS (OPA3) </t>
  </si>
  <si>
    <t>Lockheed Martin</t>
  </si>
  <si>
    <t>*</t>
  </si>
  <si>
    <t>N10000</t>
  </si>
  <si>
    <t>TBS (1)</t>
  </si>
  <si>
    <t>Antenna Research, Beltsville, MD</t>
  </si>
  <si>
    <t>TBS (2)</t>
  </si>
  <si>
    <t>TBS (3)</t>
  </si>
  <si>
    <t>TBS (4)</t>
  </si>
  <si>
    <t>Volumetrics, Paso Robles, CA</t>
  </si>
  <si>
    <t>TBS (5)</t>
  </si>
  <si>
    <t>TBS (6)</t>
  </si>
  <si>
    <t>TBS (7)</t>
  </si>
  <si>
    <t>TBS (8)</t>
  </si>
  <si>
    <t>MB4001</t>
  </si>
  <si>
    <t>BASE SHOP TEST FACILITY</t>
  </si>
  <si>
    <t>Northrop Grumman, Bethpage, NY/Rolling Meadows, IL</t>
  </si>
  <si>
    <t>* Production deliveries from FY 94
and FY 95 contract awards.
Manufacturing time is extended to
minimize production breaks.</t>
  </si>
  <si>
    <t>MB4002</t>
  </si>
  <si>
    <t xml:space="preserve">CONTACT TEST SET (SPORT) </t>
  </si>
  <si>
    <t>Miltope Corp, Hope Hull, AL</t>
  </si>
  <si>
    <t>This system is being procured by other
customers from the same production
line; therefore, production breaks shown
do not represent production breaks at
the contractor's facility and orders lower
than the 1-8-5 production rate are
economical.</t>
  </si>
  <si>
    <t>MB4003</t>
  </si>
  <si>
    <t>ELECTRO-OPTIC EQUIPMENT</t>
  </si>
  <si>
    <t>AIR CONDITIONERS VARIOUS SIZE/CAPACITY</t>
  </si>
  <si>
    <t>MF9300</t>
  </si>
  <si>
    <t>2 KW MILITARY TACTICAL GENERATOR</t>
  </si>
  <si>
    <t>Competitive solicitation resulted in
award to Dewey in Aug 96. FY96
quantity of 22 2kW gen sets are first
article units. Contract is a five year
requirements type contract.</t>
  </si>
  <si>
    <t>Dewey</t>
  </si>
  <si>
    <t>3KW TACTICAL QUIET GENERATOR</t>
  </si>
  <si>
    <t>A competitive R&amp;D contract
was awarded in Sep 96 to
Goodman Ball, T&amp;J and
Fermont. There will be a
downselect to one supplier in
Jan 98.</t>
  </si>
  <si>
    <t>5KW TACTICAL QUIET GENERATOR</t>
  </si>
  <si>
    <t>Fermont</t>
  </si>
  <si>
    <t>The production rates noted are for
combined 5 &amp;10kW production.
Rebuy contract was awarded Jun 97. It
is a 10 year requirements contract.</t>
  </si>
  <si>
    <t>10KW TACTICAL QUIET GENERATOR</t>
  </si>
  <si>
    <t>The production rates noted are for
combined 5 &amp; 10kW production.</t>
  </si>
  <si>
    <t>15KW TACTICAL QUIET GENERATOR</t>
  </si>
  <si>
    <t>30KW TACTICAL QUIET GENERATOR</t>
  </si>
  <si>
    <t>MCII</t>
  </si>
  <si>
    <t>Production rates are combined for
30kW and 60kW lines. FY96 is a new
contract with First Article Testing and
follow-on production (FY98-00).</t>
  </si>
  <si>
    <t>60KW TACTICAL QUIET GENERATOR</t>
  </si>
  <si>
    <t>PRODUCTION OF POWER UNITS AND POWER PLANTS</t>
  </si>
  <si>
    <t>Power unit/plant production is based on
fielding requirements. FY99 is new
competitive contract for PU/PP
integration. FAT required.</t>
  </si>
  <si>
    <t>TOAD</t>
  </si>
  <si>
    <t>MB2201</t>
  </si>
  <si>
    <t>ELECTRONIC REPAIR SHELTER</t>
  </si>
  <si>
    <t>AMCOM, Redstone Arsenal, AL</t>
  </si>
  <si>
    <t>M61500</t>
  </si>
  <si>
    <t>SHOP EQ CONTACT MAINTENANCE TRK MTD (MYP)</t>
  </si>
  <si>
    <t>Heavy HMMWV chassis will be
furnished by HQ, TACOM. FY 96-97
awards delayed due to late release of
Army funds. Long MFR leadtime in
FY 96 is due to engr changes delaying
the FY95 deliveries. Long leadtimes for
FY98 due to procurement and production
processes required for new commercial
producer.</t>
  </si>
  <si>
    <t>Rock Island Arsenal, RI, IL</t>
  </si>
  <si>
    <t>TEST EQUIPMENT MODERNIZATION (TEMOD)</t>
  </si>
  <si>
    <t>*Production deliveries from FY 95 and
FY 96 contract awards.</t>
  </si>
  <si>
    <t>NavCom Def Elect, El Monte, CA</t>
  </si>
  <si>
    <t>MA6700</t>
  </si>
  <si>
    <t>SPECIAL EQUIPMENT FOR USER TESTING</t>
  </si>
  <si>
    <t>GTE, Tempe, AZ</t>
  </si>
  <si>
    <t>Lockheed/Martin, Akron, Ohio</t>
  </si>
  <si>
    <t>Based on current funding profile,
each subsequent FY will emulate
schedule of initial production.
*MFR: 6 months procurement, 2
months to kit, 4 months to build,
2+ to test and ship. Production
rates and reorder lead time limited
due to budget constraints</t>
  </si>
  <si>
    <t xml:space="preserve">JRTC Instrumentation System (JRTC-IS) </t>
  </si>
  <si>
    <t>Cubic Defense, San Diego, CA</t>
  </si>
  <si>
    <t xml:space="preserve">JRTC MOUT II Phase II </t>
  </si>
  <si>
    <t>CTC Opposing Forces Tracked Vehicles (OSTV)</t>
  </si>
  <si>
    <t>SIGCOM, Greensboro, NC</t>
  </si>
  <si>
    <t>Date of delivery slipped from Sep 96 to
July 97 due to delay in system
integration completion.</t>
  </si>
  <si>
    <t xml:space="preserve"> (Note: MFR 1-8-5 numbers different for second page of P-21. NC MFR. Reporting 5 vs 20).  </t>
  </si>
  <si>
    <t>CTC Opposing Forces Surrogate Vehicles
(OSV)</t>
  </si>
  <si>
    <t>Anniston Army Depot, AL</t>
  </si>
  <si>
    <t>M44500</t>
  </si>
  <si>
    <t>PUSHER TUG, SMALL</t>
  </si>
  <si>
    <t>ORANGE SHIPBUILDING/ORANGE, TEXAS</t>
  </si>
  <si>
    <t>R02100</t>
  </si>
  <si>
    <t>DIST, BITUM MATERIAL 1500G TRK MTD</t>
  </si>
  <si>
    <t>Note: Mar 98 deliveries are for FAT.
All FY97 Concrete Mobile Mixer reqmts
are funded against R030 20T Dump
Truck, as well as 17 each Dump
modules and 6 each PLS Trucks and
6each PLS Trailers. Those procurements
are shown on the R030 P-Forms.</t>
  </si>
  <si>
    <t>Oshkosh Truck Corp, Oshkosh, WI (Modules)</t>
  </si>
  <si>
    <t>Oshkosh Truck Corp, Oshkosh, WI (Trucks)</t>
  </si>
  <si>
    <t>Oshkosh Truck Corp, Oshkosh, WI (Trailers)</t>
  </si>
  <si>
    <t>NA0101</t>
  </si>
  <si>
    <t xml:space="preserve">Air Ground Engagement System (AGES II) </t>
  </si>
  <si>
    <t>Lockheed/Martin, Pomona, CA</t>
  </si>
  <si>
    <t>A. MFR increased from 11 to 18 months
due to lead time for a critical limited
availability component.
B. Delivery schedule changed to
minimize no of kits out of service for
retrofit at any one time.</t>
  </si>
  <si>
    <t xml:space="preserve">Abrams Full-Crew Interactive Simulation Training (AFIST) </t>
  </si>
  <si>
    <t>Ind Data Link, San Diego, CA</t>
  </si>
  <si>
    <t>11 months MFG on FY96 reorder
because additional engineering
reconfiguration time was required.</t>
  </si>
  <si>
    <t>Engagement Skills Trainer (EST)</t>
  </si>
  <si>
    <t>Revised program status changed
the original estimated admin lead
time.</t>
  </si>
  <si>
    <t>Tank Weapon Gun Sim Sys/Precision Gun Sys (TWGSS/PGS)</t>
  </si>
  <si>
    <t>Monthlly production rate capabilities are
200 per month. Contractor is currently in
production for same item for other
countries. There is no break in
production or rapid ramp-up. Note:
Delay in FMS manufacturing time is due
to the translation of all documentation
into arabic.
Reorder is for FY97 buy.
* PM Bradley</t>
  </si>
  <si>
    <t>SAAB Training Sys, Sweden PM BRADLEY</t>
  </si>
  <si>
    <t>Range Modernization</t>
  </si>
  <si>
    <t>Lockheed Martin, AL</t>
  </si>
  <si>
    <t>Commercial Off the Shelf</t>
  </si>
  <si>
    <t>NA0106</t>
  </si>
  <si>
    <t xml:space="preserve">Simulated Area Weapons Effects-Radio Frequency (SAWE-RF) </t>
  </si>
  <si>
    <t>WELDING SHOP, TRAILER MTD</t>
  </si>
  <si>
    <t>M80100</t>
  </si>
  <si>
    <t>METALLIC MINE DETECTOR, VEHICLE MOUNTED</t>
  </si>
  <si>
    <t>LNY, Manassas, Va.</t>
  </si>
  <si>
    <t>Omni Tech, Denver Co.</t>
  </si>
  <si>
    <t>M32400</t>
  </si>
  <si>
    <t>FLOATING CRANE, 100-250 TON</t>
  </si>
  <si>
    <t>BOLLINGER SHIPYARD, LOCKPORT, LA</t>
  </si>
  <si>
    <t>All production rates are annual, not
monthly rates</t>
  </si>
  <si>
    <t>R03300</t>
  </si>
  <si>
    <t>ROLLER, VIBRATORY, SELF-PROPELLED (CCE)</t>
  </si>
  <si>
    <t>BRIDGE, FLOAT-RIBBON, TRANSPORTER</t>
  </si>
  <si>
    <t>** Combined Bridge Team, Alexandria, VA</t>
  </si>
  <si>
    <t>TBS - CBT</t>
  </si>
  <si>
    <t>TBS - BAP</t>
  </si>
  <si>
    <t>M26800</t>
  </si>
  <si>
    <t>M86400</t>
  </si>
  <si>
    <t>KITCHEN, CONTAINERIZED, FIELD</t>
  </si>
  <si>
    <t>NOV 00 production below minimum
production rate because production
scheduled for less than full month.</t>
  </si>
  <si>
    <t>M11300</t>
  </si>
  <si>
    <t>CONTAINERIZED MAINTENANCE FACILITY</t>
  </si>
  <si>
    <t>ALL PRODUCTION RATES ARE
ANNUAL, NOT MONTHLY,
PRODUCTION RATES.</t>
  </si>
  <si>
    <t>X01500</t>
  </si>
  <si>
    <t>HYDRAULIC EXCAVATOR</t>
  </si>
  <si>
    <t>First delivery of 3 for production
verification test.</t>
  </si>
  <si>
    <t>M06100</t>
  </si>
  <si>
    <t>DEPLOYABLE UNIVERSAL COMBAT EARTH MOVERS</t>
  </si>
  <si>
    <t>Caterpillar, Minneapolis, MN</t>
  </si>
  <si>
    <t>R09800</t>
  </si>
  <si>
    <t>RO/RO DISCHARGE PLATFORM</t>
  </si>
  <si>
    <t>Production rates are annual, not
monthly.</t>
  </si>
  <si>
    <t>Sanitation Center, Field Feeding</t>
  </si>
  <si>
    <t>M37000</t>
  </si>
  <si>
    <t>M66500</t>
  </si>
  <si>
    <t>RAILWAY CAR, FLAT, 100 TON</t>
  </si>
  <si>
    <t>AMF, MONTREAL, CANADA</t>
  </si>
  <si>
    <t>BOSTON TRANSIST GROUP</t>
  </si>
  <si>
    <t>M61200</t>
  </si>
  <si>
    <t>PUMP ASSY, REGULATED, 350 GPM</t>
  </si>
  <si>
    <t>Engineered Air Systems, St. Louis, MS</t>
  </si>
  <si>
    <t>M41200</t>
  </si>
  <si>
    <t>TRUCK, FORK LIFT, DE, PT, RT, 50000 LB</t>
  </si>
  <si>
    <t>CATERPILLAR</t>
  </si>
  <si>
    <t>*Production qualification test
vehicle required for initial
evaluation testing.</t>
  </si>
  <si>
    <t>R03000</t>
  </si>
  <si>
    <t xml:space="preserve">TRUCK, DUMP, 20T (CCE) </t>
  </si>
  <si>
    <t>Freighliner- The production schedule
shown above is for one of six body
styles in the M915 Family of Vehicles
(FOV) under cotract. The minimum amd
maximim rates are for all variants.
Break in production for FY96 &amp; Prior
due to Production Verification Test
(PVT).</t>
  </si>
  <si>
    <t>Freightliner, Portland, Oregon</t>
  </si>
  <si>
    <t>Oshkosh, Oshkosh, WI (Modules)</t>
  </si>
  <si>
    <t>Oshkosh, Oshkosh, WI (Trucks)</t>
  </si>
  <si>
    <t>Oshkosh, Oshkosh, WI (Trailers)</t>
  </si>
  <si>
    <t>M99103</t>
  </si>
  <si>
    <t>GEN SMK MECH:MTRZD DUAL PURP M56</t>
  </si>
  <si>
    <t>Robotic Systems Technology, Westminster, MD</t>
  </si>
  <si>
    <t>This contract provides common smoke
generator components for the M56 and
M58 and associated spares.</t>
  </si>
  <si>
    <t>M99107</t>
  </si>
  <si>
    <t>GENERATOR, SMOKE, MECH M58</t>
  </si>
  <si>
    <t>PM Smoke is acting as prime contractor
with RST, ANAD, ACALA, etc. to
produce the M58 system. Production
schedule depicts from initial contract
award dates to completion of integration
efforts for the M58 system. The M58 is
designated a core asset by AMC and
shares production facilities with other
M113 variants in accordance with depot
scheduling.</t>
  </si>
  <si>
    <t>Anniston Army Depot, Alabama</t>
  </si>
  <si>
    <t>M15700</t>
  </si>
  <si>
    <t>SMALL MOBILE WATER CHILLER (SMWC)</t>
  </si>
  <si>
    <t>Warrior,Technologies, Xenia, OH</t>
  </si>
  <si>
    <t>M07000</t>
  </si>
  <si>
    <t>CRUSHING/SCREENING PLANT, 150 TPH</t>
  </si>
  <si>
    <t>Cedarapids, Inc</t>
  </si>
  <si>
    <t>G70700</t>
  </si>
  <si>
    <t>LT VEH OBSCURANT SMK SYS</t>
  </si>
  <si>
    <t>CENTECH GP, INC., ALEXANDRIA, VA</t>
  </si>
  <si>
    <t>NA0170</t>
  </si>
  <si>
    <t>SIMNET/CLOSE COMBAT TACTICAL TRAINER</t>
  </si>
  <si>
    <t>LOCKHEED MARTIN, ORLANDO, FL</t>
  </si>
  <si>
    <t>NA0174</t>
  </si>
  <si>
    <t>FIRE SUPPORT COMBINED ARMS TACTICAL TRAI</t>
  </si>
  <si>
    <t>Hughes Trng, Arlington, TX</t>
  </si>
  <si>
    <t>M15800</t>
  </si>
  <si>
    <t>TRUCK, FIREFIGHTING, MULTI-PURPOSE</t>
  </si>
  <si>
    <t>M41800</t>
  </si>
  <si>
    <t>ALL TERRAIN LIFTING ARTICULATING SYSTEM</t>
  </si>
  <si>
    <t>TRAK INTERNATIONAL</t>
  </si>
  <si>
    <t>X00800</t>
  </si>
  <si>
    <t>CRANE, WHEEL MTD, 25T, 3/4 CU YD, RT</t>
  </si>
  <si>
    <t>Grove Worldwide Shadygrove, Pa.</t>
  </si>
  <si>
    <t>MX0003</t>
  </si>
  <si>
    <t xml:space="preserve">DEPLOYABLE MEDICAL SYSTEMS (DEPMEDS) </t>
  </si>
  <si>
    <t>CG MANUFACTURING, ARIZONA</t>
  </si>
  <si>
    <t>MARION INDUSTRIES, VIRGINIA</t>
  </si>
  <si>
    <t>MB1100</t>
  </si>
  <si>
    <t>FIELD MEDICAL EQUIPMENT</t>
  </si>
  <si>
    <t>PROTOCOL SYSTEMS, Oregon</t>
  </si>
  <si>
    <t>Production Rates for MFR A (FY
97): This is an annual, not
monthly rate. Delivery dependent
upon air certification being
accomplished at Fort Rucker, AL.
MFR B: Delivery is based upon
depot assembly completion.</t>
  </si>
  <si>
    <t>R21800</t>
  </si>
  <si>
    <t>FORWARD AREA REFUELING SYS ADV AVIATION</t>
  </si>
  <si>
    <t>Lear Astronics, Ontario, CA</t>
  </si>
  <si>
    <t>X00900</t>
  </si>
  <si>
    <t>ROUGH TERRAIN CONTAINER CRANE</t>
  </si>
  <si>
    <t>M19600</t>
  </si>
  <si>
    <t xml:space="preserve">ARMY SPACE HEATER, 120,000 BTU (ASH) </t>
  </si>
  <si>
    <t>Engineering Air Sys., St. Louis, MO</t>
  </si>
  <si>
    <t>Note: FY 98/99 Delivery schedules
reflect options 1 and 2 to FY 97
Procurement.</t>
  </si>
  <si>
    <t>LAUNDRY ADVANCED SYSTEM (LADS)</t>
  </si>
  <si>
    <t>Guild Associates Hilliard, OH</t>
  </si>
  <si>
    <t>M72100</t>
  </si>
  <si>
    <t>FLOODLIGHT SET, ELEC, TRL MTD, 4 LIGHTS</t>
  </si>
  <si>
    <t>MFR 1 includes the High Mobility
Trailer which is managed by
TACOM.</t>
  </si>
  <si>
    <t>Federal Prison Industries-Memphis</t>
  </si>
  <si>
    <t>M05900</t>
  </si>
  <si>
    <t>ARMORED COMBAT EARTHMOVER</t>
  </si>
  <si>
    <t>UNITED DEFENSE LP/YORK, PENNSYLVANIA</t>
  </si>
  <si>
    <t>MA6800</t>
  </si>
  <si>
    <t>SOLDIER ENHANCEMENT</t>
  </si>
  <si>
    <t>Fraser-Volpe, Warminster, PA</t>
  </si>
  <si>
    <t>1. Production rates less than minimum
in Dec 98 and Jan 99 because
production scheduled for less than full
month.
Contract is scheduled for award May 98.
2. Contract is scheduled for award Oct
98.</t>
  </si>
  <si>
    <t>M80500</t>
  </si>
  <si>
    <t>LAND WARRIOR</t>
  </si>
  <si>
    <t>*AAO is 34,000 systems to field LW to
FP1 and FP2 equivalents.
Unit cost in first year is based on 213
systems and is relatively high. Average
unit cost over total fielding of 34,000
systems is approx $37/system.
Production extends beyond FY99 to
complete fielding of AAO by FY10.</t>
  </si>
  <si>
    <t>Raytheon El Segundo, CA</t>
  </si>
  <si>
    <t>FORCE PROVIDER</t>
  </si>
  <si>
    <t>Sierra Army Depot, Herlong CA</t>
  </si>
  <si>
    <t>Tobyhanna Army Depot, Tobyhanna PA</t>
  </si>
  <si>
    <t>Defense Distribution Depot, Albany, GA</t>
  </si>
  <si>
    <t>This is a depot assembly program. The
1-8-5 rate represents annual production
rates.
Totals represent Force Provider Modules
only. Totals do not include the Cold
Weather Kit deliveries</t>
  </si>
  <si>
    <t>MA5800</t>
  </si>
  <si>
    <t>REFRIGERATION EQUIPMENT</t>
  </si>
  <si>
    <t>KECO INC., FLORENCE, KY</t>
  </si>
  <si>
    <t>WTCV</t>
  </si>
  <si>
    <t>Production Rates To Be Determined:
Due to vehicles being new production.
UDLP is downsizing/reorganizing, and
designing a multi product approach to
production. When these initiatives are
settled, some useful Min/Max rates may
be possible.</t>
  </si>
  <si>
    <t xml:space="preserve">FIST VEHICLE (MOD) </t>
  </si>
  <si>
    <t>UDLP, York, PA</t>
  </si>
  <si>
    <t>G13000</t>
  </si>
  <si>
    <t>GZ2300</t>
  </si>
  <si>
    <t>ARMOR MACHINE GUN, 7.62MM M240 SERIES</t>
  </si>
  <si>
    <t>FN Manufacturing, Inc., Columbia, SC</t>
  </si>
  <si>
    <t>FY97 long admin leadtime due to
extended negotiations with FNMI.
FY97 delivery schedule extended
to prevent a break in production.</t>
  </si>
  <si>
    <t xml:space="preserve">BRADLEY BASE SUSTAINMENT (M2A2/) </t>
  </si>
  <si>
    <t>G80716</t>
  </si>
  <si>
    <t>UDLP, York PA</t>
  </si>
  <si>
    <t>G80717</t>
  </si>
  <si>
    <t xml:space="preserve">BRADLEY BASE SUSTAINMENT (M2A3) </t>
  </si>
  <si>
    <t>Due to UDLP downsizing/reorganization
and multi product/multi program
production planning initiatives, realistic
min/max rates are not available.</t>
  </si>
  <si>
    <t>G80100</t>
  </si>
  <si>
    <t xml:space="preserve">FIELD ARTILLERY AMMUNITION SUPPORT VEH </t>
  </si>
  <si>
    <t>United Defense (UDLP-GSD)</t>
  </si>
  <si>
    <t xml:space="preserve">IMPROVED RECOVERY VEHICLE (M88 MOD) </t>
  </si>
  <si>
    <t>UDLP York, PA</t>
  </si>
  <si>
    <t>GZ3250</t>
  </si>
  <si>
    <t xml:space="preserve">HEAVY ASSAULT BRIDGE (HAB) SYS (MOD) </t>
  </si>
  <si>
    <t>GENERAL DYNAMICS LAND SYSTEMS</t>
  </si>
  <si>
    <t>G12900</t>
  </si>
  <si>
    <t>FN Mfg Co. Inc. Columbia S.C.</t>
  </si>
  <si>
    <t xml:space="preserve">MACHINE GUN, 5.56MM (SAW) </t>
  </si>
  <si>
    <t>G13400</t>
  </si>
  <si>
    <t>GRENADE LAUNCHER, AUTO, 40MM, MK19-3</t>
  </si>
  <si>
    <t>SACO Defense, Saco , Maine</t>
  </si>
  <si>
    <t>ABRAMS UPGRADE PROGRAM</t>
  </si>
  <si>
    <t>LIMA ARMY TANK PLANT, LIMA, OH</t>
  </si>
  <si>
    <t>GB1302</t>
  </si>
  <si>
    <t>M1A2 TANK TRAINING DEVICES</t>
  </si>
  <si>
    <t>Lockheed Martin, Orlando, FL</t>
  </si>
  <si>
    <t>G14900</t>
  </si>
  <si>
    <t>M16 RIFLE</t>
  </si>
  <si>
    <t>FN Mfg Co. Inc., Columbia, SC</t>
  </si>
  <si>
    <t>Colt's Mfg Co. Inc. Hartford, CT</t>
  </si>
  <si>
    <t>G14904</t>
  </si>
  <si>
    <t>5.56 CARBINE M4</t>
  </si>
  <si>
    <t>Colt's Mfg. Co. Inc., Hartford CT</t>
  </si>
  <si>
    <t>FIST VEHICLE (MOD)</t>
  </si>
  <si>
    <t>G84200</t>
  </si>
  <si>
    <t>COMMAND &amp; CONTROL VEHICLE</t>
  </si>
  <si>
    <t>FY96 &amp; FY97 options will be produced without break in production.
Quantities in Thousands.</t>
  </si>
  <si>
    <t>Diehl produces fuzes for other customers than USG. Quantities in thousands.</t>
  </si>
  <si>
    <t>FY96 Procurement consists of
exercise of maximum option for
300,000 and a new proocurement
for the balance of 612,000.</t>
  </si>
  <si>
    <t>Production rates are applicable
to all Grenades produced at Pine Bluff.</t>
  </si>
  <si>
    <t>Production rates are applicable to all Grenades produced at Pine Bluff.</t>
  </si>
  <si>
    <t>LEADTIMES ARE BASED ON ACTUAL CONTRACT AWARD.</t>
  </si>
  <si>
    <t>Hughes Missiles Systems Tucson, AZ</t>
  </si>
  <si>
    <t>EVOLVED SEASPARROW MISSILE</t>
  </si>
  <si>
    <t>HMSC, Tucson, AZ</t>
  </si>
  <si>
    <t>Joint Standoff Weapon (JSOW)</t>
  </si>
  <si>
    <t>Raytheon Systems Lewisville,TX</t>
  </si>
  <si>
    <t>HMSC/TUCSON, AZ</t>
  </si>
  <si>
    <t>RAYTHEON/BRISTOL, TN</t>
  </si>
  <si>
    <t>SMCo/McLEAN, VA</t>
  </si>
  <si>
    <t>ROLLING AIRFRAME MISSILE -RIM 116A</t>
  </si>
  <si>
    <t>Hughes Missile Systems, Co., Tucson, AZ</t>
  </si>
  <si>
    <t>AERIAL TARGETS</t>
  </si>
  <si>
    <t>TRA, San Diego, CA</t>
  </si>
  <si>
    <t>Raytheon, Wichita, KS</t>
  </si>
  <si>
    <t>Northrop-Grumman, Hawth, CA</t>
  </si>
  <si>
    <t xml:space="preserve">Several models included here, including: BQM-34S, AQM-37C/D, BQM-74E, AQM-37C/D, BQM-74E, MQM-8G, MA-31, FOREIGN NDI. Unit of measure E </t>
  </si>
  <si>
    <t>Allied-Signal, Mishawaka, IN</t>
  </si>
  <si>
    <t>McDonnell Douglas, St Louis, MO</t>
  </si>
  <si>
    <t>Foreign Non-Developmental Items</t>
  </si>
  <si>
    <t>IMI, Ramat Hasharon, IS (TALD)</t>
  </si>
  <si>
    <t>OTHER MISSILE SUPPORT</t>
  </si>
  <si>
    <t>United Defense, Minneapolis, Mn</t>
  </si>
  <si>
    <t>Unit of Measure E</t>
  </si>
  <si>
    <t>ASW Targets - MK 39 Mod 1</t>
  </si>
  <si>
    <t>Sippican, Inc</t>
  </si>
  <si>
    <t>Pioneer UAV DARP</t>
  </si>
  <si>
    <t>Pioneer UAV, Inc., Hunt Valley, MD</t>
  </si>
  <si>
    <t>TRIDENT II MISSILE UGM - 133A</t>
  </si>
  <si>
    <t>LOCKHEED MARTIN MISSILES
AND SPACE COMPANY,</t>
  </si>
  <si>
    <t>McDonnell Douglas, St. Louis</t>
  </si>
  <si>
    <t>AV-8B ENGINES</t>
  </si>
  <si>
    <t>ROLLS-ROYCE, LTD. BRISTOL, ENGLAND</t>
  </si>
  <si>
    <t>Boeing (MDA), McDonnell Douglas Corp., St. Louis, MO. 63165</t>
  </si>
  <si>
    <t>LI 6/V-22</t>
  </si>
  <si>
    <t>Allison Engine Co Indianapolis, IN</t>
  </si>
  <si>
    <t>HAWKEYE</t>
  </si>
  <si>
    <t>Northrop Grumman St. Augustine, Fl</t>
  </si>
  <si>
    <t>Unit of Measure MOS</t>
  </si>
  <si>
    <t>T56-A-427 ENGINE</t>
  </si>
  <si>
    <t>ALLISON ENGINE CO. INDIANAPOLIS, IN</t>
  </si>
  <si>
    <t>T45TS AIRFRAME</t>
  </si>
  <si>
    <t>BOEING (MDA) ST. LOUIS, MO</t>
  </si>
  <si>
    <t>Rolls Royce Bristol England</t>
  </si>
  <si>
    <t>LMAS, MARIETTA,GA.</t>
  </si>
  <si>
    <t>CASS</t>
  </si>
  <si>
    <t>LOCKHEED MARTIN AMERICUS, GA</t>
  </si>
  <si>
    <t>LOCKHEED MARTIN (AMERICUS,GA)</t>
  </si>
  <si>
    <t>War Consumables, Common AAE</t>
  </si>
  <si>
    <t>Y7C5</t>
  </si>
  <si>
    <t>ULTRA Electronics, England</t>
  </si>
  <si>
    <t>AERIAL CAMERAS REWSON</t>
  </si>
  <si>
    <t>Fairchild, Germantown, MD</t>
  </si>
  <si>
    <t>ASQ-197 Sensor Data Control. Unit of Measure E</t>
  </si>
  <si>
    <t>OTHER CAMERAS</t>
  </si>
  <si>
    <t>Y7C6</t>
  </si>
  <si>
    <t>Eastman Kodak, Rochester</t>
  </si>
  <si>
    <t>Unit of Measure E (Digital Camera; Base Station)</t>
  </si>
  <si>
    <t>NRAD, Philadelphia</t>
  </si>
  <si>
    <t>81HF</t>
  </si>
  <si>
    <t>UNIVERSAL TECH</t>
  </si>
  <si>
    <t>ea (Plastic Waste; Processors)</t>
  </si>
  <si>
    <t>WESTINGHOUSE</t>
  </si>
  <si>
    <t>POLLUTION CONTROL EQUIPMENT</t>
  </si>
  <si>
    <t>FREQ ENG LAB</t>
  </si>
  <si>
    <t>Unit of Measure Month</t>
  </si>
  <si>
    <t>VENDOR A Univ Tech, TN</t>
  </si>
  <si>
    <t>VENDOR B Frequ Eng Lab</t>
  </si>
  <si>
    <t>SURFACE SONAR WINDOWS &amp; DOMES</t>
  </si>
  <si>
    <t>BFGoodrich, Jacksonville FL</t>
  </si>
  <si>
    <t xml:space="preserve">EA  </t>
  </si>
  <si>
    <t>SUBMARINE ACOUSTIC WARFARE SYSTEM/C2WM</t>
  </si>
  <si>
    <t>ALLIEDSIGNAL,SYLMAR,CA</t>
  </si>
  <si>
    <t>NSWC,CRANE,INDIANA</t>
  </si>
  <si>
    <t>ADC MK 3; LAUNCH TUBES; ADC MK 2; GG MK 77</t>
  </si>
  <si>
    <t>UNKNOWN</t>
  </si>
  <si>
    <t>FIXED SURVEILLANCE SYSTEMS (FSS)</t>
  </si>
  <si>
    <t>Alcatel (FY 97-99)</t>
  </si>
  <si>
    <t>Simplex</t>
  </si>
  <si>
    <t>IOSC</t>
  </si>
  <si>
    <t>Lucent</t>
  </si>
  <si>
    <t>Cable (Unit of Measure NM); Cable Connectors (8F Terminations); Dynamic Postition Unit (Unit of Measure EA); Front End System; SDS Field Change; EHF Wideband; Hemp System (D+7); Software (D+7)</t>
  </si>
  <si>
    <t>NFESC</t>
  </si>
  <si>
    <t>Lockheed</t>
  </si>
  <si>
    <t>C3 COUNTERMEASURES</t>
  </si>
  <si>
    <t>Various</t>
  </si>
  <si>
    <t>OUTLAW BANDIT (Unit of Measure Each)</t>
  </si>
  <si>
    <t>Naval Tactical Command Support System</t>
  </si>
  <si>
    <t>COTS Hardware and Software</t>
  </si>
  <si>
    <t>LV064 - RMS; LV067 - ENGINE REPLACEMENT</t>
  </si>
  <si>
    <t>LOCKHEED MARTIN Syracuse, NY</t>
  </si>
  <si>
    <t>SOUTHWEST MARINE Ingleside, TX</t>
  </si>
  <si>
    <t>SHALLOW WATER MCM</t>
  </si>
  <si>
    <t>QUALTRONICS, CA</t>
  </si>
  <si>
    <t>EDO</t>
  </si>
  <si>
    <t>Identification Systems</t>
  </si>
  <si>
    <t>Unit of Measure (Months)</t>
  </si>
  <si>
    <t>NAVCOM Defense Electronics El Monte, CA</t>
  </si>
  <si>
    <t>PEO(A) PROGRAM</t>
  </si>
  <si>
    <t>HERMES, CANADA*</t>
  </si>
  <si>
    <t>SPARTON, FL</t>
  </si>
  <si>
    <t xml:space="preserve">Unit of Measure K </t>
  </si>
  <si>
    <t>AN/SSQ-53 (DIFAR) SONOBUOY</t>
  </si>
  <si>
    <t>Unit of Measure K IF MOBILIZATION IS FOR MULTIPLE BUOY TYPES THEN THE MAXIMUM QUANTITY SHOULD BE REDUCED BY 33% - 50%.</t>
  </si>
  <si>
    <t>HUGHES, IN</t>
  </si>
  <si>
    <t>AN/SSQ-57 (SP) SONOBUOY</t>
  </si>
  <si>
    <t>PEO(A) PROGRAM AN/SSQ-110 (EER)</t>
  </si>
  <si>
    <t>Unit of Measure Thousand *IF MOBILIZATION IS FOR MULTIPLE BUOY TYPES THEN MAXIMUM QUANTITY SHOULD BE REDUCED BY 33% - 50%.</t>
  </si>
  <si>
    <t>SPARTON</t>
  </si>
  <si>
    <t>PEO(A) PROGRAM  SIGNAL, UNDERWATER SOUND (SUS) MK 84</t>
  </si>
  <si>
    <t>A/C Rearming Equipment</t>
  </si>
  <si>
    <t>WDH, Irvine, CA</t>
  </si>
  <si>
    <t>Verval, Ft. Walton Bch, FL</t>
  </si>
  <si>
    <t>Unit of Measure Mo</t>
  </si>
  <si>
    <t>AIRCRAFT LAUNCH AND RECOVERY EQUIPMENT</t>
  </si>
  <si>
    <t>Entwhistle; Hudson, MA</t>
  </si>
  <si>
    <t>AS/32P-25 Fire Truck Unit of Measurement Months</t>
  </si>
  <si>
    <t>43SJ</t>
  </si>
  <si>
    <t xml:space="preserve">Predator UAV Defense Airborne Reconnaissance Program (DARP) </t>
  </si>
  <si>
    <t>J3D1</t>
  </si>
  <si>
    <t>SNC, Sierra, NV</t>
  </si>
  <si>
    <t>Car; Payload Unit of Measure E</t>
  </si>
  <si>
    <t>Pioneer UAV, Inc. Hunt Valley, MD</t>
  </si>
  <si>
    <t>OTHER PHOTOGRAPHIC EQUIP</t>
  </si>
  <si>
    <t>Y3SX</t>
  </si>
  <si>
    <t>Digital Color Printer; Electronic Workstation System; Digital SLR Color Camera - Unit of Measure E</t>
  </si>
  <si>
    <t>XEROX, McLean, VA</t>
  </si>
  <si>
    <t xml:space="preserve">AVIATION
</t>
  </si>
  <si>
    <t>Motorola, Arizona</t>
  </si>
  <si>
    <t>43SY</t>
  </si>
  <si>
    <t>US Army, Tobyhanna Depot</t>
  </si>
  <si>
    <t>Kaiser, CA (Spectacles)</t>
  </si>
  <si>
    <t>AOTEC, MA (Visors)</t>
  </si>
  <si>
    <t>Mustang, WA</t>
  </si>
  <si>
    <t>US Divers/Aqua-Lung, CA</t>
  </si>
  <si>
    <t>INS Inc./TBD</t>
  </si>
  <si>
    <t>SY010, PRC-125; SY020, KY-913 Programmer; SY030, Survival Radio; SY048, PRC-112 Upgrades; SY060, Combat Surv. Evad. Loc. ; SY080, Laser Eye Protection; SY080, Laser Eye Protection; SY100, CWU-60/P ; SY110, HEED; SY120, AISAP (ARMOR); SY130, PATSS; SY150, Mini-Raft Backpack; SY170, Navy Combat Edge; SY175, AMELIA; SY210, Night Vision Devices; SY220, Low Profile Flotation Clr; Unit of Measure - Months</t>
  </si>
  <si>
    <t>Switlik, PA/TBD</t>
  </si>
  <si>
    <t>Patten, FL</t>
  </si>
  <si>
    <t>ITT, VA</t>
  </si>
  <si>
    <t>SEI, Ashville, NC</t>
  </si>
  <si>
    <t>Airborne Mine Countermeasure</t>
  </si>
  <si>
    <t>Northrop Gruman Annapolis, MD</t>
  </si>
  <si>
    <t xml:space="preserve">AN/AQS-14A KITS; MK-105 Upgrade Kits; A/N37U-1 Mech. Minesweeping; Magnetic Cable; </t>
  </si>
  <si>
    <t>EDO, College Point, NY</t>
  </si>
  <si>
    <t>GSS, Groton, CT</t>
  </si>
  <si>
    <t>COGENT, ENGLAND</t>
  </si>
  <si>
    <t>73S0</t>
  </si>
  <si>
    <t>REWSON PHOTOGRAPHIC EQUIP</t>
  </si>
  <si>
    <t>Y3S4</t>
  </si>
  <si>
    <t>Digital Base Station Unit of Measure E</t>
  </si>
  <si>
    <t>14VV</t>
  </si>
  <si>
    <t>ANTI-SHIP MISSILE DECOY SYSTEMS</t>
  </si>
  <si>
    <t>MK 53 DECOY LAUNCH SYSTEM; MK 234 NULKA ELECTRONIC DECOY</t>
  </si>
  <si>
    <t>Sippican, MASS</t>
  </si>
  <si>
    <t>BAeA, Australia</t>
  </si>
  <si>
    <t>FLEET MINE SUPPORT</t>
  </si>
  <si>
    <t>VT460 - VEMS</t>
  </si>
  <si>
    <t>BAeSEMA United Kingdom</t>
  </si>
  <si>
    <t>Procurement</t>
  </si>
  <si>
    <t>P22724</t>
  </si>
  <si>
    <t>MODIFICATION KITS (ARTY &amp; OTHER)</t>
  </si>
  <si>
    <t>CRC Gulf Coast</t>
  </si>
  <si>
    <t>COTS</t>
  </si>
  <si>
    <t>FN Herstal</t>
  </si>
  <si>
    <t>MCLB Albany</t>
  </si>
  <si>
    <t>Var</t>
  </si>
  <si>
    <t>Rock Island</t>
  </si>
  <si>
    <t>PEDESTAL MOUNTED STINGER (PMS)</t>
  </si>
  <si>
    <t>P33602</t>
  </si>
  <si>
    <t>MARVIN LAND SYS</t>
  </si>
  <si>
    <t>RAYTHEON, BEDFORD MASS</t>
  </si>
  <si>
    <t>P44419</t>
  </si>
  <si>
    <t>AUTO TEST EQUIP</t>
  </si>
  <si>
    <t>GENERAL PURPOSE TEST EQUIP</t>
  </si>
  <si>
    <t>P44588</t>
  </si>
  <si>
    <t>IFR, Wichita, KS</t>
  </si>
  <si>
    <t>All of these items are commercial off-theshelf
equipment. Manufacturers
production lines are flexible. They are
able to produce quanties required at
short notice and with variable production
runs.</t>
  </si>
  <si>
    <t>P44007</t>
  </si>
  <si>
    <t>AN/TPQ-36 FIREFINDER RADAR UPGRADES</t>
  </si>
  <si>
    <t>MCLB BARSTOW</t>
  </si>
  <si>
    <t>NORTHROP-GRUMMAN CORP</t>
  </si>
  <si>
    <t>PORTABLE RADIOS</t>
  </si>
  <si>
    <t>Harris Corp, Melbourne, FL</t>
  </si>
  <si>
    <t>P44003</t>
  </si>
  <si>
    <t xml:space="preserve">TACTICAL AIR OPS MODULE (TAOM) </t>
  </si>
  <si>
    <t>Agoura Hills, CA</t>
  </si>
  <si>
    <t>ATACC</t>
  </si>
  <si>
    <t>MarCorSysCom, Quantico</t>
  </si>
  <si>
    <t>P55512</t>
  </si>
  <si>
    <t>HMMWV</t>
  </si>
  <si>
    <t>AM General, South Bend, IN</t>
  </si>
  <si>
    <t>P55657</t>
  </si>
  <si>
    <t xml:space="preserve">MED TACTICAL VEH REPLACEMENT (MTVR) </t>
  </si>
  <si>
    <t>P55515</t>
  </si>
  <si>
    <t>LIGHT TACTICAL VEH FLEET REMANUFACTURE</t>
  </si>
  <si>
    <t>AM General/South Bend, IN</t>
  </si>
  <si>
    <t>Procurements will be
executed jointly with the U.
S. Army, U.S. Air Force and
commerical companies not
shown on this exhibit.</t>
  </si>
  <si>
    <t>P55701</t>
  </si>
  <si>
    <t xml:space="preserve">LOGISTICS VEHICLE SYSTEM (LVS) </t>
  </si>
  <si>
    <t>A55711</t>
  </si>
  <si>
    <t>M116 TRAILER</t>
  </si>
  <si>
    <t>KASEL, IMC., Ebensburg, PA</t>
  </si>
  <si>
    <t>A55747</t>
  </si>
  <si>
    <t>M870 TRAILER</t>
  </si>
  <si>
    <t>KALYN/SIEBERT</t>
  </si>
  <si>
    <t>F-22 Advanced Tactical Fighter</t>
  </si>
  <si>
    <t>Lockheed Martin Corp Marietta, GA 30063-0000</t>
  </si>
  <si>
    <t>PE-0207219F</t>
  </si>
  <si>
    <t>F- 15E DUAL ROLE FIGHTER</t>
  </si>
  <si>
    <t>BOING P.O Box 516 ST. Louis, MO 63316</t>
  </si>
  <si>
    <t>F-16 Airframe</t>
  </si>
  <si>
    <t>LOCKflEED FORT WORTH COMPANY FORT WORTH. TX</t>
  </si>
  <si>
    <t>Joint STARS</t>
  </si>
  <si>
    <t>PREDATOR UNMANNED AERIAL VEHICLE</t>
  </si>
  <si>
    <t>General Atomics ASI Rancho Bernard0 CA</t>
  </si>
  <si>
    <t>SAR</t>
  </si>
  <si>
    <t>Northrop Grumman Corporation PO BOX 9650 Melbourne, FL 32902</t>
  </si>
  <si>
    <t>Northrop Grumman Baltimore MD</t>
  </si>
  <si>
    <t>Unit of Measure MOS ‘Y98 and later, the SAR is contracted as part of the air vehicle buy, (Three SAR per four air vehicles). Note, the following two P-21s includes item for Air Vehicle, EO/IR PL (SYSTEM an dAttrition) and SATCOM but the numbers are the exact same as this line and the above. Therefore, I believe both are included in this and the above line.</t>
  </si>
  <si>
    <t>Ground Control Station</t>
  </si>
  <si>
    <t>General Atomics ASI 3ancho Bernardo CA</t>
  </si>
  <si>
    <t>NEW GENERATION HEATER</t>
  </si>
  <si>
    <t>1730-00-555-6205</t>
  </si>
  <si>
    <t>TRUCK MOUNTED DEICER</t>
  </si>
  <si>
    <t>LANDOLL CORP MARYSVILLE, KS (FY95198) UNKNOWN (FY99)</t>
  </si>
  <si>
    <t>U/M = EA</t>
  </si>
  <si>
    <t>NOISE SUPPRESSOR SYSTEM, AIRCRAFT</t>
  </si>
  <si>
    <t>NSN 4920-01-082-I 095</t>
  </si>
  <si>
    <t>INDUSTRIAL ACOUSTICS CO. (MONICKS CORNER, SC (FY94) UNKNOWN (FY99)</t>
  </si>
  <si>
    <t>$3,152 originally in thousands. Converted to millions here for consistency.</t>
  </si>
  <si>
    <t>4920-01-395-4067</t>
  </si>
  <si>
    <t>GENERATOR TEST STAND</t>
  </si>
  <si>
    <t>originally in thousands. Converted to millions here for consistency.</t>
  </si>
  <si>
    <t>$4,892 originally in thousands. Converted to millions here for consistency.</t>
  </si>
  <si>
    <t>3655-01-347-9055</t>
  </si>
  <si>
    <t>SELF GENERATING NITROGEN SERVICING CART (SGNSC)</t>
  </si>
  <si>
    <t>$9,515  originally in thousands. Converted to millions here for consistency.</t>
  </si>
  <si>
    <t>4120-01-167-5470</t>
  </si>
  <si>
    <t>AIR CONDITIONER,PD501 DIESEL</t>
  </si>
  <si>
    <t>ENGINEERED AIR SYSTEM ST LOUIS MO</t>
  </si>
  <si>
    <t>MHU-1 IO/M MUNITIONS TRAILER</t>
  </si>
  <si>
    <t>1740 00 403 8235</t>
  </si>
  <si>
    <t>KAMP SYSTEMS INC, 8348 KIMBALL AVE CHINO, CA 91710</t>
  </si>
  <si>
    <t>MAINTENANCE PLATFORM, HIGH REACH</t>
  </si>
  <si>
    <t>1730-01-249-0097</t>
  </si>
  <si>
    <t>CALAVAR SANTA FE SPRINGS CA</t>
  </si>
  <si>
    <t>ELECTRONIC SYSTEM TEST STATION</t>
  </si>
  <si>
    <t>4920-Ol-355-4478DQ</t>
  </si>
  <si>
    <t>GRUMMAN AEROSPACE CORPORATION BETHPAGE, NY</t>
  </si>
  <si>
    <t>4920-01-127-4640</t>
  </si>
  <si>
    <t>IAC, MONCKS CORNER SC</t>
  </si>
  <si>
    <t>LINKLESS AMMUNITION LOADING SYSTEM (LALS)</t>
  </si>
  <si>
    <t>1730 01428 4275</t>
  </si>
  <si>
    <t>4920-NC-DOI-6804DQ</t>
  </si>
  <si>
    <t>305 RADAR TEST STATION</t>
  </si>
  <si>
    <t>ADV TESTING TECHNOLOGIES, INC. (Alll) HAUPPAUGE, NY</t>
  </si>
  <si>
    <t>1730 01 423 7229</t>
  </si>
  <si>
    <t>UNIVERSAL RAM</t>
  </si>
  <si>
    <t>LAU-117(V)3/A MISSILE LAUNCHER</t>
  </si>
  <si>
    <t>650 GALLON CRASHWORTHY FUEL TANK</t>
  </si>
  <si>
    <t>ADVANCED AIRBORNE EXPENDABLE DECOY (AAED); RF TOWED
1 DECOYS</t>
  </si>
  <si>
    <t>E-SYSTEMS, GOLETA, CA</t>
  </si>
  <si>
    <t>Ammunition</t>
  </si>
  <si>
    <t>2.75 INCH ROCKET MOTOR</t>
  </si>
  <si>
    <t>LOCKHEED MARTIN,
BURLINGTON, VT</t>
  </si>
  <si>
    <t>UNK</t>
  </si>
  <si>
    <t>QUANTITY IN THOUSANDS. RATES BELOW MSR ARE NOT A PROBLEM BECAUSE THE
CONTRACTOR PRODUCES AF, NAVY AND ARMY ITEMS ON THE SAME PRODUCTION LINE.</t>
  </si>
  <si>
    <t>5.56MM</t>
  </si>
  <si>
    <t>LCAAP = LAKE CITY ARMY AMMUNITION PLANT. QUANTITY IN MILLIONS</t>
  </si>
  <si>
    <t>OLIN/LCAAP, Independence, MO. A062</t>
  </si>
  <si>
    <t>A064</t>
  </si>
  <si>
    <t>A071</t>
  </si>
  <si>
    <t>30MM TRAINING</t>
  </si>
  <si>
    <t>PRIMEX TECH,
MARION, iLL</t>
  </si>
  <si>
    <t>PRODUCTION SCHEDULE BASED ON TOTAL PROJECTED MEDIUM CALIBER AMMUNITION
WORKLOAD.</t>
  </si>
  <si>
    <t>CARTRIDGE CHAFF RR-180</t>
  </si>
  <si>
    <t>TRACOR
LILLINGTON, NC</t>
  </si>
  <si>
    <t>QUANTIC
HOLLISTER, CA</t>
  </si>
  <si>
    <t>CAPCO
GRAND JUNCTION, CO</t>
  </si>
  <si>
    <t>QUANTITY IN THOUSANDS. MANUFACTURING LEAD TIME (MLT) FOR FY 96 BBU-48
PRODUCTION ADJUSTED TO AVOID PRODUCTION BREAKS AT EACH CONTRACT FACILITY. FY 96
ALT INCREASED FOR RR-180 CHAFF DUE TO PRICE CHALLENGE BY GOVERNMENT.</t>
  </si>
  <si>
    <t>CARTRIDGE CHAFF RR-188</t>
  </si>
  <si>
    <t>QUANTITY IN THOUSANDS. DELIVERIES BASED ON CONTRACT DELIVERY SCHEDULE</t>
  </si>
  <si>
    <t>SIGNAL, MK 4 MOD 3</t>
  </si>
  <si>
    <t>QUANTITIES IN THOUSANDS.</t>
  </si>
  <si>
    <t>MK-82 INERT/BDU-50</t>
  </si>
  <si>
    <t>QUANTITIES IN THOUSANDS.
PACING COMPONENT IS BOMB BODY, MANUFACTURED BY
INTERCONTINENTAL MANUFACTURING COMPANY (IMCO), WHICH IS THE SOLE PRODUCER
OF MK-SERIES BOMB BODIES. ADMINISTRATIVE LEAD TIME IS BASED ON CONTRACT
AWARD OF LOAD, ASSEMBLE AND PACK (LAP) CONTRACT TO MCAAP. DELIVERY
SCHEDULE REFLECTS MCAAP LAP COMPLETION DATES. MCAAP IS ABLE TO RUN AT A RATE
LOWER THAN MSR BY SCHEDULING ITS DIRECT LABOR MANPOWER THROUGHOUT THE
ENTIRE FACILITY. THIS IS DONE SPECIFICALLY TO MAINTAIN A WARM INDUSTRIAL BASE
FOR BOMB BODIES.
BOTH AF BDU-50 AND NAVY BDU-45 PROCUREMENTS CONTRIBUTE TO SUPPORTING THE
MSR.</t>
  </si>
  <si>
    <t>MCAAP, OK
(LAP RATE)</t>
  </si>
  <si>
    <t>IMCO
GARLAND, TX
(BOMB BODY)</t>
  </si>
  <si>
    <t>GBU-28 HARD TARGET PENETRATOR</t>
  </si>
  <si>
    <t>TEXAS INSTRUMENTS,
DALLAS, TX</t>
  </si>
  <si>
    <t>DAYRON,
ORLANDO, FL</t>
  </si>
  <si>
    <t>NATIONAL FORGE
IRVINE, PA</t>
  </si>
  <si>
    <t>GBU-37</t>
  </si>
  <si>
    <t>NORTHRUP EISD, ROLLING
MEADOWS, ILLINOIS</t>
  </si>
  <si>
    <t>DAYRON IS IN,
ORLANDO, FL</t>
  </si>
  <si>
    <t>BOMB PRACTICE 25 POUND</t>
  </si>
  <si>
    <t>DELFASCO, TN</t>
  </si>
  <si>
    <t>2000 LB HE BOMB, MK-84</t>
  </si>
  <si>
    <t>IMCO,
GARLAND, TX
MCAAP, MCALESTER,
(BOMB BODY)</t>
  </si>
  <si>
    <t>UNKNOWN FOR FIN
ASSEMBLY</t>
  </si>
  <si>
    <t>QUANTITY IN THOUSANDS
IMCO = INTERCONTINENTAL MANUFACTURNG COMPANY.
MCAAP = MCALESTER ARMY AMMUNITION PLANT. First MFR - MK-84 BOMB, Second MFR FIN ASSEMBLY</t>
  </si>
  <si>
    <t>MK-84 BOMB-EMPTY</t>
  </si>
  <si>
    <t>IMCO,
GARLAND, TX</t>
  </si>
  <si>
    <t>MCAAP, MCALESTER</t>
  </si>
  <si>
    <t>QUANTITY IN THOUSANDS
IMCO = INTERCONTINENTAL MANUFACTURNG COMPANY.
MCAAP = MCALESTER ARMY AMMUNITION PLANT.
P-21 SCHEDULE REFLECTS LAP AWARD DATE AND DELIVERY START DATE FROM MCAAP.
MIN, 1-8-5, AND MAX PRODUCTION RATES ARE BASED ON TOTAL MK-SERIES BOMB PRODUCTION.</t>
  </si>
  <si>
    <t>SENSOR FUZED WEAPON</t>
  </si>
  <si>
    <t>TEXTRON
WILMINGTON, MA</t>
  </si>
  <si>
    <t>BOEING,
ST LOUIS, MO</t>
  </si>
  <si>
    <t>WIND CORRECTED MUNITIONS DISPENSER</t>
  </si>
  <si>
    <t>LOCKHEED-MARTIN,
ORLANDO, FL</t>
  </si>
  <si>
    <t>ASTE (INFRARED EXPENDABLE)</t>
  </si>
  <si>
    <t>TRACOR AEROSPACE
CAMDEN, AK</t>
  </si>
  <si>
    <t>ALLOY SURFACES
CO (ASC)
WILMINGTON, DE</t>
  </si>
  <si>
    <t>FLARE, IR MJU-7B</t>
  </si>
  <si>
    <t xml:space="preserve">MARTIN ELEC
PERRY, FL
</t>
  </si>
  <si>
    <t>ALLIANT TECHSYSTEMS
TOONE, TN</t>
  </si>
  <si>
    <t>QUANTITIES IN THOUSANDS. FY 96/97 DELIVERIES BASED ON CONTRACT
DELIVERY SCHEDULE.</t>
  </si>
  <si>
    <t>MJU-10B FLARE</t>
  </si>
  <si>
    <t>QUANTITY IN THOUSANDS. FY 94, FY 96, AND FY 97
DELIVERIES BASED ON CONTRACT DELIVERY SCHEDULE.</t>
  </si>
  <si>
    <t>TRACOR
CAMDEN, AR</t>
  </si>
  <si>
    <t>M206 CARTRIDGE FLARE</t>
  </si>
  <si>
    <t>ALLIANT TECH SYS
TOONE, TN</t>
  </si>
  <si>
    <t>MARTIN ELECTRONICS
PERRY, FL</t>
  </si>
  <si>
    <t>TRACOR AEROSPACE,
AUSTIN, TX</t>
  </si>
  <si>
    <t>QUANTITIES ARE IN THOUSANDS</t>
  </si>
  <si>
    <t>LUU-19 FLARE</t>
  </si>
  <si>
    <t>THIOKOL CORP
BRIGHAM CITY, UT</t>
  </si>
  <si>
    <t>JOINT PROGRAMMABLE FUZE (JPF)</t>
  </si>
  <si>
    <t>CONTRACT AWARD AND DELIVERY DELAYED AS CONTRACTS ARE CURRENTLY
BEING RE-NEGOTIATED BECAUSE THE ORIGINAL CONTRACTOR DIVESTED THE FUZE
BUSINESS. FY 97/98 CONTRACTS WILL BE COMBINED.</t>
  </si>
  <si>
    <t>UNKOWN</t>
  </si>
  <si>
    <t>M-16 A2 RIFLE</t>
  </si>
  <si>
    <t>QUANTITIES IN THOUSANDS. FY 94 AND FY 95 CONTRACTS COMBINED. FY
94/95 DELIVERIES DELAYED DUE TO PROBLEMS WITH FIRST ARTICLE TESTING. FY 96
CONTRACT AWARD DELAYED DUE TO PROTEST OF CONTRACT BY COLT
MANUFACTURING. FY 98/99 CONTRACT DELIVERIES SCHEDULED TO ALLOW
CONTINUOUS PRODUCTION. FY 97 CONTRACT AWARD DELAYED. HQ ACALA HAS NOT
DEFINITIZED ACQUISITION PLAN.</t>
  </si>
  <si>
    <t>CAPCO INC,
GRAND JUNCTION,
CO</t>
  </si>
  <si>
    <t>9MM COMPACT PISTOL</t>
  </si>
  <si>
    <t>SIGARMS
EXETER, NH</t>
  </si>
  <si>
    <t>QUANTITIES ARE IN EACH</t>
  </si>
  <si>
    <t>M-9 PISTOL</t>
  </si>
  <si>
    <t>BERETTA USA CORP
ACCOKEEK, MD</t>
  </si>
  <si>
    <t>FY99 ESTIMATED DELIVERY OCT 99, BASED ON PREVIOUS CONTRACT</t>
  </si>
  <si>
    <t>1450-01-345-9693AH</t>
  </si>
  <si>
    <t>ROCKET MOTOR SEMI TRAILER</t>
  </si>
  <si>
    <t>MULTI SHAKER SYSTEM</t>
  </si>
  <si>
    <t>0207322F</t>
  </si>
  <si>
    <t>HAVE NAP, AGM-142</t>
  </si>
  <si>
    <t>Precision Guided Systems U.S.(PGSUS) Troy, Alabama</t>
  </si>
  <si>
    <t>0207163F</t>
  </si>
  <si>
    <t>AMRAAM, AIM-120</t>
  </si>
  <si>
    <t>Raytheon Systems, Andover, MA</t>
  </si>
  <si>
    <t>Hughes Systems, Tucson, AZ</t>
  </si>
  <si>
    <t>0207165F</t>
  </si>
  <si>
    <t>AGM-130 Powered GBU-15</t>
  </si>
  <si>
    <t>Boeing, North American Missile Systems Division, Duluth, GA</t>
  </si>
  <si>
    <t>0305116F</t>
  </si>
  <si>
    <t>TARGET DRONES</t>
  </si>
  <si>
    <t>Tracor, Austin, TX (QF-4)</t>
  </si>
  <si>
    <t>Tracor, Austin, TX (MQM-107E)</t>
  </si>
  <si>
    <t>In FYs 98, 99 &amp; 00 in the months where QF-4 AF quantities fall below 2, the difference will be made up by Army/FMS buys.</t>
  </si>
  <si>
    <t>Global Positioning System</t>
  </si>
  <si>
    <t>0305165F</t>
  </si>
  <si>
    <t>GPS Block IIF: Boeing Downey, California</t>
  </si>
  <si>
    <t>PE 35913F</t>
  </si>
  <si>
    <t xml:space="preserve">United States NUDET Detection System
(USNDS) </t>
  </si>
  <si>
    <t>ITT/AEROSPACE Communications Division Clifton, New Jersey 07014</t>
  </si>
  <si>
    <t>PE 0305119F</t>
  </si>
  <si>
    <t>Medium Launch Vehicles</t>
  </si>
  <si>
    <t>Boeing Aerospace Huntington Beach, California</t>
  </si>
  <si>
    <t>60K A/C LOADER</t>
  </si>
  <si>
    <t>SYSTEMS &amp; ELECTRONICS, INC. WEST PLAINS, MO</t>
  </si>
  <si>
    <t>TWO LOADERS EARLY FIELDED TO RAMSTEIN AB IN JUL 97 AND TWO TO DOVER AFB IN AUG 97.
NOTE 2. FY98 CONTRACT DEFINITIZATION APR 98.</t>
  </si>
  <si>
    <t>NATIONAL AIRSPACE SYSTEM (NAS) (DAAS)</t>
  </si>
  <si>
    <t>DAAS, RAYTHEON CORP, MA</t>
  </si>
  <si>
    <t>DASR, RAYTHEON CORP, MA</t>
  </si>
  <si>
    <t>VCSS/DENRO INC., MD</t>
  </si>
  <si>
    <t>NATIONAL AIRSPACE SYSTEM (NAS) (DASR)</t>
  </si>
  <si>
    <t>NATIONAL AIRSPACE SYSTEM (NAS) (VCSS)</t>
  </si>
  <si>
    <t>NATIONAL AIRSPACE SYSTEM (NAS) (MAMS)</t>
  </si>
  <si>
    <t>THEATER AIR CONTROL SYSTEMS IMPROVEMENTS</t>
  </si>
  <si>
    <t>LITTON, AGOURA HILLS</t>
  </si>
  <si>
    <t>LOCKHEED SANDERS /NASHUA, NH</t>
  </si>
  <si>
    <t>CORDANT, BURLINGTON, MA</t>
  </si>
  <si>
    <t>BTG, VIENNA, VA</t>
  </si>
  <si>
    <t>NAVSTAR GPS SPACE</t>
  </si>
  <si>
    <t>ROCKWELL COLLINS</t>
  </si>
  <si>
    <t>DEFENSE METEOROLOGICAL SATELLITE PROGRAM (SPACE)</t>
  </si>
  <si>
    <t>HARRIS CORP, MELBOURNE, FL</t>
  </si>
  <si>
    <t>MILSATCOM SPACE</t>
  </si>
  <si>
    <t>ROCKWELL, RICHARDSON, TX</t>
  </si>
  <si>
    <t>Totals presented are the production quantities for the Air Force units only. Rockwell will be concurrently producing units for the other services which will keep them above their
minimum sustainable production rate.</t>
  </si>
  <si>
    <t>COMBAT SURVIVOR/EVADER LOCATOR (CSEL) RADIO</t>
  </si>
  <si>
    <t>BOEING , EL PASO, TX</t>
  </si>
  <si>
    <t>PRODUCTION RAMP UP BEGINS WITH 10 RADIO UNITS IN MAR 98.</t>
  </si>
  <si>
    <t>NIGHT VISION GOGGLES (AN/PVS-7D)</t>
  </si>
  <si>
    <t>LITTON, TEMPE AZ</t>
  </si>
  <si>
    <t>ITT, ROANOKE VA</t>
  </si>
  <si>
    <t>THE ABOVE AIR FORCE DELIVERIES ARE DETERMINED BY THE ARMY DELIVERY SCHEDULE.
DELAYED DELIVERY OF 63 FY97 AN/PVS-7D GOGGLES BY ITT IN ORDER TO FIRST DELIVER F-4949 VERSIN OF GOGGLES.</t>
  </si>
  <si>
    <t xml:space="preserve">NIGHT VISION GOGGLES </t>
  </si>
  <si>
    <t>F-4949</t>
  </si>
  <si>
    <t>THE ABOVE AIR FORCE DELIVERIES ARE DETERMINED BY THE ARMY DELIVERY SCHEDULE</t>
  </si>
  <si>
    <t>NIGHT VISION GOGGLES (AN/AVS-8(V)2</t>
  </si>
  <si>
    <t>ITT, ROANOAKE , VA</t>
  </si>
  <si>
    <t>POWER PLANT, 60KW/400HZ (AN/MJQ-1632)</t>
  </si>
  <si>
    <t>ARMY/ATCOM</t>
  </si>
  <si>
    <t>DELIVERIES TO THE AIR FORCE DETERMINED BY THE ARMY DELIVERY SCHEDULE</t>
  </si>
  <si>
    <t>FL-1D FLOODLIGHT</t>
  </si>
  <si>
    <t>UNICOR BIG SPRINGS, TEXAS</t>
  </si>
  <si>
    <t>PALLET, AIR CARGO</t>
  </si>
  <si>
    <t>FY97: AAR CADILLAC CADILLAC MI</t>
  </si>
  <si>
    <t>NET ASSEMBLY, 108” X 88”, TOP NET</t>
  </si>
  <si>
    <t>FY96/97/98: KINEDYNE, LAWRENCE, KS FY98 &amp; 99: UNKNOWN</t>
  </si>
  <si>
    <t>BLADDERS, FUEL</t>
  </si>
  <si>
    <t>RELIANCE AERO PRODUCTS E. CAMDEM, ARKANSAS</t>
  </si>
  <si>
    <t>AERIAL BULK FUEL DELIVERY SYSTEM</t>
  </si>
  <si>
    <t>ENGINEERED SYSTEMS ST LOUIS, MISSOURI</t>
  </si>
  <si>
    <t>DEPLOYMENT/EMPLOYMENT CONTAINERS</t>
  </si>
  <si>
    <t>8145-01-118-9872</t>
  </si>
  <si>
    <t>TANKINETICS, HARRISON, AR</t>
  </si>
  <si>
    <t>TANKINETICS, HARRISON, AR FY98/99 UNKNOWN</t>
  </si>
  <si>
    <t>8145-01-118-9873</t>
  </si>
  <si>
    <t>PAINTER, NEW BALTIMORE, MI</t>
  </si>
  <si>
    <t>8145-01-118-9874</t>
  </si>
  <si>
    <t>PLASTICS RESEARCH SANTA FE SPRINGS, CA</t>
  </si>
  <si>
    <t>8145-01-118-9884</t>
  </si>
  <si>
    <t>AIR CONDITIONERS</t>
  </si>
  <si>
    <t>KECO INDUSTRIES FLORENCE, KY</t>
  </si>
  <si>
    <t>Production rates reported in Months - but when converted to years are too high. May need to call to inquire further</t>
  </si>
  <si>
    <t xml:space="preserve">Numbers are accurately recorded. </t>
  </si>
  <si>
    <t>End of production line</t>
  </si>
  <si>
    <t xml:space="preserve">Production rates reported in Months - but when converted to years are too high. May need to call to inquire further. </t>
  </si>
  <si>
    <t>Government EOQ 1-8-5 production rate (924/month) accommodates mix of government and commercial production on contractor's integrated production line. Max rate (2520/month) reflects contractor capacity using second and third shifts
dedicated to government production. Minimum production is one heavy truck per day.</t>
  </si>
  <si>
    <t xml:space="preserve">Production rates reported in Months - but when converted to years are too high. P-21 remark may answer </t>
  </si>
  <si>
    <t>Remarks:
All production rates shown on a yearly basis.
Manufacturer has multiple products (AMMPS and PUPPS) that contribute to the minimum production rate of 1,200.</t>
  </si>
  <si>
    <t>Production rates appear too high. Recorded correctly in years.</t>
  </si>
  <si>
    <t>Inventory apperas to be for the MK 48 Mod 7 Heavyweight Torpedo. The P-40 notes that there were only 26 procured in years prior to FY 2018.</t>
  </si>
  <si>
    <t xml:space="preserve">Maybe same production as MK-48 Torpedo ADCAP. </t>
  </si>
  <si>
    <t>From the P-40, This line item procures MK 48 Mod 7 Common Broadband Advanced Sonar System (CBASS) kits for Heavyweight Torpedo upgrades. Maybe same production as MK-54 Torpedo Mods</t>
  </si>
  <si>
    <t xml:space="preserve">Checked and production rates are accurately recorded, in years. </t>
  </si>
  <si>
    <t xml:space="preserve">Not in U.S. inventory </t>
  </si>
  <si>
    <t xml:space="preserve">Production rates reported here are accurate. </t>
  </si>
  <si>
    <t xml:space="preserve">Commercial </t>
  </si>
  <si>
    <t>B61 (Tail Kits)</t>
  </si>
  <si>
    <t xml:space="preserve">Numbers corrected - originally reported production rate was 72 per month. Converted to years to 864. </t>
  </si>
  <si>
    <t>Navy; Air Force</t>
  </si>
  <si>
    <t>Production rates reported in Months - but when converted to years may be too high. May need to call to inquire further</t>
  </si>
  <si>
    <t>Note: the P-40 and P-21 do not have remarks to indicat that this system and the PLS ESP or Family of Heavy Tactical Vehicles share the same production line. Production rates reported in Months - but when converted to years may be too high. May need to call to inquire further.</t>
  </si>
  <si>
    <t>Production rates reported in Months - but when converted to years are too high. May need to call t o inquire further. Note - all production rates re the same for 7 MFRs all by DRS Tactical out of Melbourne, FL.. Believing this is an error - and production rates are duplicated 7 times, this number only reflects one MFR.</t>
  </si>
  <si>
    <t>FY 2020 Procurement and Inventory Objective reflect complete CBRN Defense System per the P-40. Production rates via P-21 reflect only Contamination Avoidance (CA).</t>
  </si>
  <si>
    <t>IFTE includes both Maintenance Support Device (MSD) and Next Generation Automatic Test System (NGATS). While FY 2020 Procurement and Inventory Objective reflect all IFTE, the production rates on the P-21 are only for NGATS.</t>
  </si>
  <si>
    <t xml:space="preserve">Navy  </t>
  </si>
  <si>
    <t>Separate from Navy. P-21: "Remarks:
Production capacity listed has been updated to reflect USAF F-35A only."</t>
  </si>
  <si>
    <t xml:space="preserve">Appers to be separate from SBD II? Production rates are notably different. </t>
  </si>
  <si>
    <t>Aircraft and Related Systems</t>
  </si>
  <si>
    <t xml:space="preserve">Adjusted so that production rates reflect years since the numbers match the New Build production. We understand this to be a clerical error and corret it here. </t>
  </si>
  <si>
    <t xml:space="preserve">Can drop due to production rates matching that of the Remanufacture, indicating that the AH-64 Apache share the same production line. </t>
  </si>
  <si>
    <t>Updated SAR: FY 2020 Procurement = 0; Inventory Objective = 561 (Although production objective is 533)</t>
  </si>
  <si>
    <t>Updated SAR: FY 2020 Procurement = 125; PB 2020 Inventory Objective = 2331; Production Objective = 2331</t>
  </si>
  <si>
    <t>Updated SAR: FY 2020 Procurement = 48; PB 2020 Inventory Objective = 390;  Production Objective = 374</t>
  </si>
  <si>
    <t>Updated SAR: FY 2020 Procurement = 6; PB 2020 Inventory Objective = 200;  Production Objective = 194</t>
  </si>
  <si>
    <t xml:space="preserve">Updated SAR: FY 2020 Procurement = 10; PB 2020 Inventory Objective = 464;  Production Objective = 462; Adjusted 410 total from P-40 to 464 to accommodate explicit procurement objective note. P-40: "The current procurement objective is 464: 360 MV-22 Marine Corps aircraft, 48 Navy aircraft, and 56 CV-22 aircraft for USSOCOM (funded by USSOCOM and the Air Force)." </t>
  </si>
  <si>
    <t>Updated SAR: FY 2020 Procurement = 4; PB 2020 Inventory Objective = 122;  Production Objective = 117</t>
  </si>
  <si>
    <t>Updated SAR: FY 2020 Procurement = 4; PB 2020 Inventory Objective = 75;  Production Objective = 70</t>
  </si>
  <si>
    <t>Updated SAR: FY 2020 Procurement = 0; PB 2020 Inventory Objective = 68;  Production Objective = 59</t>
  </si>
  <si>
    <t>Updated SAR: FY 2020 Procurement = 6; PB 2020 Inventory Objective = 23;  Production Objective = 17</t>
  </si>
  <si>
    <t xml:space="preserve">Updated SAR: FY 2020 Procurement = 5; PB 2020 Inventory Objective = 49;  Production Objective = 44; Distribution of LCS MM Inventory Objectives from SAR Program Highlights. The SAR shows 5 procured in FY 2020, but does not break quantities down by MM type. </t>
  </si>
  <si>
    <t>Updated SAR: FY 2020 Procurement = 40388; PB 2020 Inventory Objective = 470656;  Production Objective = 469852;</t>
  </si>
  <si>
    <t>Updated SAR: FY 2020 Procurement = 56; PB 2020 Inventory Objective = 240;  Production Objective = 204;</t>
  </si>
  <si>
    <t>Updated SAR: FY 2020 Procurement = 8; PB 2020 Inventory Objective = 45;  Production Objective = 45;</t>
  </si>
  <si>
    <t>Updated SAR: FY 2020 Procurement = 78; PB 2020 Inventory Objective = 2470;  Production Objective = 2456; P-40: Joint Air Force and Navy program with no executive service. "The production cost and quantities are interdependent due to one manufacturer for the program."</t>
  </si>
  <si>
    <t>Could not find SAR for F-15EX, there is one for F-15 Eagle Passive Active Warning Survivability System (EPAWSS)</t>
  </si>
  <si>
    <t>Updated SAR: FY 2020 Procurement = 12; PB 2020 Inventory Objective = 179;  Production Objective = 175;</t>
  </si>
  <si>
    <t>Updated SAR: FY 2020 Procurement = 12; PB 2020 Inventory Objective = 113;  Production Objective = 103;</t>
  </si>
  <si>
    <t>Updated SAR: FY 2020 Procurement = 533; PB 2020 Inventory Objective = 890;  Production Objective = 813;</t>
  </si>
  <si>
    <t>Updated SAR: FY 2020 Procurement = 430; PB 2020 Inventory Objective = 7231;  Production Objective = 7200;</t>
  </si>
  <si>
    <t>Updated SAR: FY 2020 Procurement = 389; PB 2020 Inventory Objective = 17312;  Production Objective = 17312;  P-21: "MSR for 2020: AIM-120 MSR is 400 missiles per year, consisting of the sum of USAF, USN, and approved FMS procurement for the year with no less than 100 of a particular variant. MAX for 2020: Factory capacity enables production of
960 missiles. FY20 production capacity is constrained to 632 missiles, of which at least 242 are FMS missiles, due to ramp rate of Form, Fit, Function Refresh (F3R)."</t>
  </si>
  <si>
    <t>Updated SAR: FY 2020 Procurement = 1; PB 2020; Inventory Objective = 22; Production Objective = 20</t>
  </si>
  <si>
    <t>Updated SAR: FY 2020 Procurement = 6; PB2020 Inventory Objective = 479; Production Objective = 454</t>
  </si>
  <si>
    <t>Updated SAR: FY 2020 Procurement = 8932; PB 2020  Inventory Objective = 271202; Production Objective =270369;</t>
  </si>
  <si>
    <t>Updated SAR: FY 2020 Procurement = 53; Inventory Objective = 691; Production Objective =  689;</t>
  </si>
  <si>
    <t>Updated SAR: FY 2020 Procurement = 16; PB 2020 Inventory Objective = 938; Production Objective = 933</t>
  </si>
  <si>
    <t>Updated SAR: FY 2020 Procurement = 9570; PB 2020 Inventory Objective =  97471; Production Objective = 97051; P-21: Production of GMLRS varies as this program shares a production line with Low Cost Reduced Range Practice Rockets (LCRRPR). There are no production gaps during months that GMLRS are not being produced as LCRRPR Rocket
production continues. GMLRS and LCRRPR synergized production efforts result in a decreased unit cost for both programs. An established organic industrial base is in place to perform download/demate of M26 rocket pods to support
production efforts for both programs P-40: "The U.S. Marine Corps also procures GMLRS rockets through the
Army project office."</t>
  </si>
  <si>
    <t>Updated SAR: FY 2020 Procurement = 147; PB 2020 Inventory Objective of 3100; Production Objective = 3100;</t>
  </si>
  <si>
    <t>Updated SAR; FY 2020 Procurment = 81  PB 2020  Inventory Objective = 1829; Production Objective = 1781;</t>
  </si>
  <si>
    <t>Updated SAR: FY 2020 Procurement =  0; PB 2020 Inventory Objective = 74; Production Objective = 74; P-21: "The Economical Production Rate of 98 aircraft per year is the maximum capacity at Full Rate Production assuming a 1-8-5 shift. This requirement is driven primarily by the production rate associated with current fuselage tooling capabilities.In order to increase the 1-8-5 (single shift) production rate, additional tooling must be procured. The minimum rate of 48 aircraft per year is based upon Combined Remanufacture and New Build quantities."</t>
  </si>
  <si>
    <t>Updated SAR; FY 2020 Procurement =  0; PB 2020 Inventory Objective = 45; Production Objective = 43;</t>
  </si>
  <si>
    <t>From  Navy  P-21, "MSR is for Tri-Service Procurement of the Army, Navy and Air Force."  From Air Force P-40, "The Army is the Lead Service for the HELLFIRE Missile program with Air Force missiles being procured through the Army's Redstone Arsenal." From Air Force P-21, MSR and MAX "consist of the sum of USAF, USN, Army, approved FMS, and Joint-Air-to-Ground Missile (JAGM) procurements for the year. JAGM guidance section is integrated with the HELLFIRE II propulsion, warhead, and control section, and shares the HELLFIRE production capacity. FMS orders are procured through the Army and are funded through a separate Line Item therefore delivery schedule may exceed 12 months."</t>
  </si>
  <si>
    <t xml:space="preserve">Army FY 2020 Procurement Level = 5,112; Army Inventory Objective = 89232; Army Unit Cost = 0.084; Army Surge Rate = 2.7; Air Force FY2020 Procurement Level = 3859; Air Force Inventory Objective =18, 098. Air Force unit cost  = 0.078; Air Force Surge Rate = 1.65; Navy FY 2020 Procurement = 29; Navy Inventory Objective = 6736; Navy Unit cost = 0.0526; Navy surge rate = .94; </t>
  </si>
  <si>
    <t>Army FY 2020 Procurement = 609; Army Inventory Objective 4765; Army Unit Cost =0.383; Army Surge Rate = 1.99; Note: Navy does present a slightly different number due to an additional MFR. Navy FY 2020 Procurement = 382; Navy Inventory Objective = 6306; Navy Unit cost = 0.238; Navy Surge Rate = 1.75; Air Force FY 2020 Procurement = 60; Air Force Inventory Objective = 60; Air Force Unit Cost = 0.25; Air Force Surge Rate = 16.74.</t>
  </si>
  <si>
    <t>Joint Strike Fighter (CV + STOVL)</t>
  </si>
  <si>
    <t>C-130J  (including KC-130J + HC-130J + MC-130J)</t>
  </si>
  <si>
    <t xml:space="preserve">Updated SAR: FY 2020 Procurement = 0; PB 2020 Inventory Objective = 170;  Production Objective = 170; Updated SAR HC/MC: FY 2020 Procurement = 8; PB 2020 Inventory Objective = 134;  Production Objective = 134; FY 2020 SAR combines HC and MC 130J, noting 8 procured in FY 2020. I believe these are the 8 MC-130J's noted in the P-40s. </t>
  </si>
  <si>
    <t>Note: Originally listed procurement objective for F-15EX at 80. We added 178 to this to reflect the broader F-15C/D inventory that has received the "Golden Eagle" upgrade. Popular Mechanics article https://www.popularmechanics.com/military/aviation/a25799/air-force-dump-the-f-15/</t>
  </si>
  <si>
    <t>Updated SAR; FY 2020 Procurement =  48; PB 2020 Inventory Objective = 639; Production Objective = 634; P-40 Inventory Objective 598</t>
  </si>
  <si>
    <t>Updated SAR: FY 2020 Procurement = 9; PB 2020 Inventory Objective = 542; Production Objective = 539; P-40 = 398</t>
  </si>
  <si>
    <t>Updated SAR: FY2020 Procurement = 991; PB 2020 Inventory Objective = 26437; Production Objective = 26319; P-40 = 11,131. P-40: " The Joint Air-to-Ground Missile (JAGM) program is an Army-led, Acquisition Category (ACAT) IC Major Defense Acquisition Program (MDAP) with joint interest with the U.S. Marine Corps (USMC), U.S. Navy,
and U.S. Air Force." P-21: "FY 2019 total quantities includes Navy purchases. FY 2020 total quantities includes Navy and Air Force purchases." Navy P-40 "JAGM is an Army-led joint program that addresses rotary wing and unmanned aerial vehicle requirements."  Air Force P-21 "MSR and MPR consist of the sum of USAF, USN, and Army procurements for the year."</t>
  </si>
  <si>
    <t xml:space="preserve">Updated SAR: FY 2020 Procurement = 131; PB 2020 Inventory Objective = 2936; Production Objective = 2897; </t>
  </si>
  <si>
    <t xml:space="preserve">Inventory objective too low for surge rate that is too high. </t>
  </si>
  <si>
    <t>Updated SAR: FY 2020 Procurement = 3928; PB 2020 Inventory Objective = 58322;  Production Objective = 58190; P-40 = 29,122 (combined)  P-21: Oshkosh's main production line is not wholly JLTV and has been set up to run multiple other Military Tactical Vehicles and Commercial Business on the same line during the same shift. As such they do not have a unique JLTV 1-8-5.</t>
  </si>
  <si>
    <t xml:space="preserve">Same production line as PLS ESP? No particularly relevant remarks on P-21. We think they have a much larger inventory, but in different models so does not seem to reflect full inventory. </t>
  </si>
  <si>
    <t xml:space="preserve">Production rates appear too high. They include the production line for both DS Life Extension and Operating and Support Costs, although the later only contributes 36 to MAX production. Probbably lots of components. </t>
  </si>
  <si>
    <t>Updated SAR: FY 2020 Procurement = 647; PB 2020  Inventory Objective = 11635; Production Objective is 11635; P-40s = 10,246</t>
  </si>
  <si>
    <t>Military version of civilian aircraft</t>
  </si>
  <si>
    <t xml:space="preserve">Updated SAR: FY 2020 Procurement = 12; PB 2020 Inventory Objective = 433;  Production Objective = 430; P-40 = 6. </t>
  </si>
  <si>
    <t>Updated SAR: FY 2020 Procurement = 78; PB 2020 Inventory Objective = 2470;  Production Objective = 2456; This production objective is the total for all. Put in Air Force only. Find in SAR.</t>
  </si>
  <si>
    <t xml:space="preserve">Multi-Service with Air Force, although does not appear in Air Force P-21 or P-40s. Appears to be a separate productino line, as the MFR is in a different location than the MQ-9.  </t>
  </si>
  <si>
    <t>Navy  P-21: "Production rates have sufficient capacity for USN/USMC procurement." Adding FY 2020 Procurement of Navy (3) and Inventory Objective of Navy (6) to totals</t>
  </si>
  <si>
    <t>SDB002</t>
  </si>
  <si>
    <t>SMALL DIAMETER BOMB II (SDB II)</t>
  </si>
  <si>
    <t>SMALL DIAMETER BOMB II</t>
  </si>
  <si>
    <t>Navy  P-40: "The Air Force (USAF) is the lead service." Adding Navy FY2020 Procurement and Inventory Objectives</t>
  </si>
  <si>
    <t xml:space="preserve">Updated SAR: FY 2020 Procurement = 1925; PB 2020 Inventory Objective = 17163;  Production Objective = 17000 P-21: "SDB II - Annual production may be below the Minimum Sustainment Rate (MSR) due to the MSR being applicable to Lot 5 and out and the programs first four LRIP quantity buys may be below MSR." </t>
  </si>
  <si>
    <r>
      <t xml:space="preserve">Surge rate was too high. Separate MFR are probably contributing a piece of the module. Used the lowest production numbers to indicate max production given the slowest part. </t>
    </r>
    <r>
      <rPr>
        <b/>
        <sz val="11"/>
        <color theme="1"/>
        <rFont val="Calibri"/>
        <family val="2"/>
        <scheme val="minor"/>
      </rPr>
      <t xml:space="preserve"> </t>
    </r>
  </si>
  <si>
    <t xml:space="preserve">Surge rate was too high. Separate MFR are probably contributing a piece of the module. Used the lowest production numbers to indicate max production given the slowest part.  </t>
  </si>
  <si>
    <t xml:space="preserve">Air Force P-40: "The Joint Direct Attack Munition (JDAM) program is a joint Air Force/Navy program with the Air Force as the lead service." High current usage, P-40 also does not indicate how many were procured in past years and lists the program as continuing. The current invetory numbers only reflect those procured and planned to be procured between FY 2018 and FY 2024. </t>
  </si>
  <si>
    <t>ARS</t>
  </si>
  <si>
    <t>MM</t>
  </si>
  <si>
    <t>GS</t>
  </si>
  <si>
    <t>MSA</t>
  </si>
  <si>
    <t>SMS</t>
  </si>
  <si>
    <t>C4I</t>
  </si>
  <si>
    <t>SBS</t>
  </si>
  <si>
    <t xml:space="preserve">MDAP in past years. </t>
  </si>
  <si>
    <r>
      <t xml:space="preserve">"Production rates listed are for the RQ-21 System Component- Air Vehicle of the RQ-21A system. Planned FMS RQ-21 system procurements will likely keep production rates above MSR. The Program Office works closely with the
manufacturer to mitigate any product quality reduction or cost increases if production falls below MSR." </t>
    </r>
    <r>
      <rPr>
        <b/>
        <sz val="11"/>
        <color theme="1"/>
        <rFont val="Calibri"/>
        <family val="2"/>
        <scheme val="minor"/>
      </rPr>
      <t xml:space="preserve">Find explanation for low inventory number. Industry reports also indicate an inventory around 20. However, there are 5 air vehicles per system, which would give 80 unmanned vehicles in inventory. This corresponds to the figure used in Mark Cancian's </t>
    </r>
    <r>
      <rPr>
        <b/>
        <i/>
        <sz val="11"/>
        <color theme="1"/>
        <rFont val="Calibri"/>
        <family val="2"/>
        <scheme val="minor"/>
      </rPr>
      <t xml:space="preserve">FY 2020 Military Forces </t>
    </r>
    <r>
      <rPr>
        <b/>
        <sz val="11"/>
        <color theme="1"/>
        <rFont val="Calibri"/>
        <family val="2"/>
        <scheme val="minor"/>
      </rPr>
      <t>Report</t>
    </r>
  </si>
  <si>
    <t>CRI</t>
  </si>
  <si>
    <t>JOINT DIRECT ATTACK MUNITION (JDAM)</t>
  </si>
  <si>
    <t>Shown are expected production rates based on the EMD production line. The
contractor has self-facilitized to higher rates; however, the production line has been redesigned to be more efficient at the lower program rates. When the yearly quantities increase , the contractor will self-facilitize to higher
rates utilizing replicate individual pieces
of tooling. MFR lead time increased due
to use of maraging steel.</t>
  </si>
  <si>
    <t>The minimum production rate is also a 1-8-5 rate. Capabilities of subcontractors are constrained by limited tooling (not
time). With additional investment in tooling/facilitization, the maximum production rate could be achieved.</t>
  </si>
  <si>
    <t>The production schedule shown above is one of three body styles in the M915 Family of Vehicls (FOV) under contract.
Minimum production rate of 240/year constitutes all variants in the FOV.
The minimum and maximum production rates are for all variants. The M915 FOV are produced together with the commercial production which
runs at a rate of 90/day.</t>
  </si>
  <si>
    <t xml:space="preserve">Seems too low, but keeping for now. </t>
  </si>
  <si>
    <t>LVRS was awarded as an NDI system. FY95 1st 20 units were used for testing. It is produced on a commercial production line. Contractor's commercial
production rate for the LVRS
critical components is significantly greater than the quantity required by the
Army. A min, max and 1-8-5 rate is not relavent to Army LVRS quantities. There is no break in production as appears on
the P-21 schedule.</t>
  </si>
  <si>
    <t>*Unit of measure is a "system" - a configuration of components and associated equipment. Delivery orders (consisting of site validation, site design,
assembly and installation) are placed for each site.</t>
  </si>
  <si>
    <t>*These items are procured by other customers from the same production line; therefore, production breaks shown
do not represent production breaks at the contractors' facilities and orders
lower than the 1-8-5 production rate are
economical.</t>
  </si>
  <si>
    <t xml:space="preserve">Odd, will keep for now but surge numbers likely too high. </t>
  </si>
  <si>
    <t>Production break due to quantities below the minimum sustaining rate of
two vehicles per month. Possibility of FMS and Direct Sales during this timeframe may eliminate the break in
production.</t>
  </si>
  <si>
    <t xml:space="preserve">We believe originally reported in years. Converted to months. </t>
  </si>
  <si>
    <t xml:space="preserve">All ammunition is considered anomalus due to general inconsistencies between measurements such as months vs years and quantities of actual vs thousands. </t>
  </si>
  <si>
    <t xml:space="preserve">Note numbers seem off here, but do not have a concrete reason to necessarily reject. </t>
  </si>
  <si>
    <t xml:space="preserve">Unit of Measure MOS - AirFrame, T445TS Engine 2nd MFR. We believe reported in years, convert to months. </t>
  </si>
  <si>
    <t xml:space="preserve">CASS EO+ 2nd MFR (Test equipment family) . Adjusted to make MAX rate equal 1-8-5 rate, therefore reported MSR, 1-8-5, and MAX rate as  3, 10, 10, not 3, 10, 1. </t>
  </si>
  <si>
    <t xml:space="preserve">We believe reported in years, convert to months. </t>
  </si>
  <si>
    <t>FY 97 Funded Delivery Schedule &amp;
MFR leadtime extended to maintain minimum production rate.</t>
  </si>
  <si>
    <t>FY 96 Funded Delivery Schedule and FY 97 MFR leadtime extended to maintain minimum production rates.</t>
  </si>
  <si>
    <t>The break in production between Sep 96 and Dec 96 is due to a change in
acquisition strategy from single year to multi-year procurement.
Funded delivery schedules and MFR leadtimes extended to maintain continuity in production rates.</t>
  </si>
  <si>
    <t>To retain Colt in the Small Arms
Industrial Base, a multi-year contract was awarded in Oct 97, providing a minimum sustaining rate of 500 weapons/ month . Balance of annual requirements will also be awarded to Colt, based on a recent legal decision.
Initial Leadtimes will not be met due to termination of FY96 contract. Funded
delivery period and MFR leadtimes
extended to maintain continuity in
production rates.</t>
  </si>
  <si>
    <t>Other.Service</t>
  </si>
  <si>
    <t>Investment.Type</t>
  </si>
  <si>
    <t>System.Title</t>
  </si>
  <si>
    <t xml:space="preserve">Anomalous.Notes: </t>
  </si>
  <si>
    <t>General.Notes</t>
  </si>
  <si>
    <t>Unit.Cost.Millions</t>
  </si>
  <si>
    <t xml:space="preserve">FY2020.Procurement </t>
  </si>
  <si>
    <t xml:space="preserve">Inventory.Objective </t>
  </si>
  <si>
    <t xml:space="preserve">Peacetime.Production </t>
  </si>
  <si>
    <t xml:space="preserve">Efficiency.Production </t>
  </si>
  <si>
    <t>Surge.Rate.Years</t>
  </si>
  <si>
    <t>Surge.Rate.Months</t>
  </si>
  <si>
    <t>Agg.MSR.Years</t>
  </si>
  <si>
    <t>Agg.1-8-5.Years</t>
  </si>
  <si>
    <t>Agg.Max.Years</t>
  </si>
  <si>
    <t>P1.Line.Item.Number</t>
  </si>
  <si>
    <t>Type.Book</t>
  </si>
  <si>
    <t xml:space="preserve">Multi.Service </t>
  </si>
  <si>
    <t>Non-MDAP</t>
  </si>
  <si>
    <t xml:space="preserve">Multiple Integrated Laser Engagement System (MILES 2000) </t>
  </si>
  <si>
    <t xml:space="preserve">Combine? </t>
  </si>
  <si>
    <t>Current.Year Gross.Cost.Millions</t>
  </si>
  <si>
    <t xml:space="preserve">June 1999 SAR Topline: Current Qty Estimate = 850; Cost = 8696.6. However for Longbow Apache overall - did not specify Apache Mod. </t>
  </si>
  <si>
    <t xml:space="preserve">June 1999 SAR Topline: Current Qty Estimate = 646; Current Year $ = 5010.8. Baseline Estimate Qty = 1,277;  Baseline Year $ = 10715.2. We believe the recorded numbres are  measured in years, therefore, we converted these to months. i.e. dividing the MSR, 1-8-5, and agg by 12. </t>
  </si>
  <si>
    <t>June 1999 SAR Topline: Current Qty Estimate = 12905; Current Year $ = 2508.9.*FY 95 to FY 00 facilitizing to achieve a production rate of 184 missiles on a 2-8-5 shift. No plans to procure additional tooling/ test equipment to build a full rate on 1-8-5 shift.</t>
  </si>
  <si>
    <t>June 1999 SAR Topline: Current Qty Estimate = 63023; Current Year $ = 4933.9. However, only for MLRS Upgrade.  "No Tactical Rockets procured in
FY 95. Reduced Range Practice Rockets
delivered Oct 95 - Nov 96 and 4Q97."</t>
  </si>
  <si>
    <t>June 1999 SAR Topline: Current Qty Estimate = 2317; Current Year $ = 2328.3. (for ATCMS/APAM)  *The minimum sustaining rate is 120 per year or 10 per month. However, at increased cost and risk, a reduced production rate can be accommodated.</t>
  </si>
  <si>
    <t>June 1999 SAR Topline: Current Qty Estimate = 21454; Current Year $ = 6252.6 (for ATCMS/BAT)  *The minimum sustaining rate is 120 per year or 10 per month. However, at increased cost and risk, a reduced production rate can be accommodated.</t>
  </si>
  <si>
    <t>June 1999 SAR Topline: Current Qty Estimate = 86916; Current Year $ = 18383.6. Baseline Estimate Qty = 85488. Baseline Year $ = 18921</t>
  </si>
  <si>
    <t xml:space="preserve">June 1999 SAR Topline: Current Qty Estimate = 270384; Current Year $ = 3843.3 Baseline Estimate Qty = 292583. Baseline Year $ = 5611.7. Note - SAR Topline notes for SINCGARS, does not specify airborne or not. </t>
  </si>
  <si>
    <t>June 1999 SAR Topline: Current Qty Estimate = 139; Current Year $ = 1433.7 Baseline Estimate Qty = 112. Baseline Year $ = 1291.6. For JSTAR GSM</t>
  </si>
  <si>
    <t xml:space="preserve">June 1999 SAR Topline: Current Qty Estimate = 320; Current Year $ = 764.2 Baseline Estimate Qty = 364. Baseline Year $ = 1027.2 </t>
  </si>
  <si>
    <t>June 1999 SAR Topline: Current Qty Estimate = 1,155; Current Year $ = 8092.6 Baseline Estimate Qty = 1,060. Baseline Year $ = 7961.9.  LATP is the only facility in the United States capable of producing tanks. LATP is interdependent and does not stand alone. FMS represents
coproduction with Egypt for kits and M1A2 tanks for Kuwait (218)</t>
  </si>
  <si>
    <t xml:space="preserve">June 1999 SAR Topline: Current Qty Estimate = 453; Current Year $ = 27355.6 Baseline Estimate Qty = 845; Baseline Year $ = 35518.5.  </t>
  </si>
  <si>
    <t xml:space="preserve">June 1999 SAR Topline: Current Qty Estimate = 1365; Current Year $ = 1863.4 Baseline Estimate Qty = 1365. Baseline Year $ = 1863.4.  Seems very off. Cannot have 0 MSR. </t>
  </si>
  <si>
    <t>May have connection with Air Force</t>
  </si>
  <si>
    <t xml:space="preserve">We believe originally reported in years. Converted to months. Not listed in SAR topline for 1999. </t>
  </si>
  <si>
    <t xml:space="preserve">Double checked for SAR. No SAR Topline for 1999. </t>
  </si>
  <si>
    <t>Airframe: Bell-Boeing Arlington, VA</t>
  </si>
  <si>
    <t>Going by Engine number - since it is more restricted.</t>
  </si>
  <si>
    <t xml:space="preserve">No 1999 SAR Topline. Unit of Measure MOS - We believe reported in years, convert to months. </t>
  </si>
  <si>
    <t>June 1999 SAR Topline: Current Qty Estimate = 36; Current Year $ = 3130.2 Baseline Estimate Qty = 36. Baseline Year $ = 3187.9. SAR 1999 topline notes this is for E-2C Reproduction. E-2C Engine Unit of Measure MOS (Continuation of Hawkeye)</t>
  </si>
  <si>
    <t xml:space="preserve">Not listed in June 1999 SAR topline. </t>
  </si>
  <si>
    <t>Double checked inventory objective. Correct</t>
  </si>
  <si>
    <t>June 1999 SAR Topline: Current Qty Estimate = 15 ; Current Year $ = 8351.2 Baseline Estimate Qty = 20. Baseline Year $ = 9762.1. No Long Lead Time Included. This represents the average cycle time for Full Procurment Only.</t>
  </si>
  <si>
    <t>June 1999 SAR Topline: Current Qty Estimate = 2461; Current Year $ = 2006.1 Baseline Estimate Qty = 88126. Baseline Year $ = 3392. Updated full SAR; FY 1999 Procurement =  3046; PB 1999 Inventory Objective = 88116; Production Objective = 87496; BOEING FORMERLY McDONNELL DOUGLAS AEROSPACE. PRODUCTION LESS THAN MSR DUE TO
RAMP-UP OF PRODUCTION OPERATIONS.</t>
  </si>
  <si>
    <t>June 1999 SAR Topline: Current Qty Estimate = 75; Current Year $ = 787.1 Baseline Estimate Qty = 53. Baseline Year $ = 791.1. The production rates (monthly) reflect contractor’s ability to address combined FAA and DoD requirements.</t>
  </si>
  <si>
    <t>June 1999 SAR Topline: Current Qty Estimate = 233120; Current Year $ = 6714.3 Baseline Estimate Qty = 27339. Baseline Year $ = 4875.8. for NAVSTAR USER EQMT. June 1999 SAR Topline: Current Qty Estimate = 115; Current Year $ = 10151.4 Baseline Estimate Qty = 40. Baseline Year $ = 2306.7. For NAVSTAR Satellite.PLGR CONTRACT SET UP TO DELIVER MAXIMUM OF 20,000 PLGR UNITS PER FISCAL YEAR.
ACQUISITION OF PLGR WILL BE COMPLETED IN 1998. THUS THE DELIVERIES FOR FY99 FALL BELOW THE 4000 MINIMUM SUSTAINING RATE (MSR).</t>
  </si>
  <si>
    <t xml:space="preserve">June 1999 SAR Topline: Current Qty Estimate = 27004; Current Year $ = 4130.5 Baseline Estimate Qty = 28501. Baseline Year $ = 3926. SAR topline numbers listed under Army. Double checked, numbers correct although seem a little high.  </t>
  </si>
  <si>
    <t xml:space="preserve">June 1999 SAR Topline: Current Qty Estimate = 10917; Current Year $ = 10359.2 Baseline Estimate Qty = 15450. Baseline Year $ = 12278.2. We believe reported yearly numbers, converted to months.  </t>
  </si>
  <si>
    <t>F/A-18 C/D/E/F (FIGHTER) HORNET</t>
  </si>
  <si>
    <t xml:space="preserve">June 1999 SAR Topline: Current Qty Estimate = 548; Current Year $ = 47007.8 Baseline Estimate Qty = 1000. Baseline Year $ = 94583. SAR 1999 topline notes this is for F/A -18 E/F Each. Combined all F/A-18s (CDEF and Egines) at 3, 16, 55 level. Because all on same line. All CDEF. </t>
  </si>
  <si>
    <r>
      <t xml:space="preserve">Unit of Measure MOS. Systems. A system is comprised of four air vehicles, one Ground Control Station (GCS), one Trojan Spirit, four Ku-Band and three SAR. SAR and Ku-Band equipment will be procured from GA-AS1 in FY98
through FY03, and this equipment is considered part of the system. Trojan Spirits will be procured separetly under a contract with Electra Space Systems, Inc. </t>
    </r>
    <r>
      <rPr>
        <b/>
        <sz val="11"/>
        <color theme="1"/>
        <rFont val="Calibri"/>
        <family val="2"/>
        <scheme val="minor"/>
      </rPr>
      <t xml:space="preserve">Inventory Objective at 6, ultimately produced like 300 - Correct in P-40, double checked SAR </t>
    </r>
  </si>
  <si>
    <t>Added SAR number to inventory objective. But no production data so will likely be dropped.</t>
  </si>
  <si>
    <t xml:space="preserve">Went with SAR number current qty estimate.  Do not combine with Air Force. </t>
  </si>
  <si>
    <t xml:space="preserve">Did not combine with other Bradley. </t>
  </si>
  <si>
    <t xml:space="preserve">Anomalous since no production data. </t>
  </si>
  <si>
    <t xml:space="preserve">June 1999 SAR Topline: Current Qty Estimate = 1109; Current Year $ = 4065.3 Baseline Estimate Qty = 1602. Baseline Year $ = 4038.8. Used SAR data. </t>
  </si>
  <si>
    <t xml:space="preserve">MDAP from 2020. </t>
  </si>
  <si>
    <t xml:space="preserve">June 1999 SAR Topline: Current Qty Estimate = 23924; Current Year $ = 7285.3 Baseline Estimate Qty = 16600. Baseline Year $ = 9276.4.  We believe originally reported in years. Converted to months. Used SAR qty current estimate for inventory objective. </t>
  </si>
  <si>
    <t xml:space="preserve">June 1999 SAR Topline: Current Qty Estimate = 72; Current Year $ = 2117.4  Baseline Estimate Qty = 73. Baseline Year $ =2158.4. 1999 SAR topline notes this is for the AV-8B Remanufacture specifically. We believe actually reported in years, converted to months.  </t>
  </si>
  <si>
    <t xml:space="preserve">AV-8B Refmanufacture </t>
  </si>
  <si>
    <t xml:space="preserve">Changed Airframe to Remanufacture, since matched SAR&gt; </t>
  </si>
  <si>
    <t>Each Airframe, 2nd MFR Engine. Annual rates, convert to months.</t>
  </si>
  <si>
    <t xml:space="preserve">Treat as separate. </t>
  </si>
  <si>
    <t xml:space="preserve">Used SAR topline current qty estimate. </t>
  </si>
  <si>
    <t xml:space="preserve">Something anomalous since inventory objective is way off - should be hundreds of thousands. </t>
  </si>
  <si>
    <t>June 1999 SAR Topline: Current Qty Estimate = 341; Current Year $ = 62740.1 Baseline Estimate Qty = 648. Baseline Year $ = 99109. Unit of Measure Month; Initial Mfg PLT reflects Advanced Procurement. It is the number of months from Lot 1 Long Lead Award (Jun 98) until the delivery of first
production aircraft (Nov 01). Correct from P-40.</t>
  </si>
  <si>
    <t xml:space="preserve">There was back and forth on Predator in the early years, which may explain why inventory objective is low. Low number reflects confusion at time. </t>
  </si>
  <si>
    <t xml:space="preserve">FAA aircraft identification system. Used for civilians as well.   </t>
  </si>
  <si>
    <t xml:space="preserve">No SAR topline data from 1999. However, June 1994 topline data showed: Current Qty Estimate = 45659 ; Current Year $ = 2352; Baseline Estimate Qty = 24600. Baseline Year $ = 703.4.  Production rate data for RIC assumes Interim Hellfire Warhead (IHW) version
and HSLLC the HF II version.
Production lead time reflects the HF II lead time. RIC last US delivery was Jan 94 and last FMS delivery was Jun 94. RIC no longer has a production
capability for IHW. HSLLC production rate data reflects a warm base for HF II. - </t>
  </si>
  <si>
    <t xml:space="preserve">Added June 1994 topline SAR data to Navy HELLFIRE II AGM-114K inventory objective numbers. </t>
  </si>
  <si>
    <t xml:space="preserve">Inventory Objective subtracted 184675 from SAR topline for inventory object.  </t>
  </si>
  <si>
    <t xml:space="preserve">Added Navy CH-60 VERTREP 1999 procurement and inventory objective here. </t>
  </si>
  <si>
    <t>June 1999 SAR Topline: Current Qty Estimate = 4920; Current Year $ = 1920.9 Baseline Estimate Qty = 5084. Baseline Year $ = 2087.9;THE MINIMUM ECONOMICAL PRODUCTION RATE IS 50O UNITS PER YEAR..
THE MAXIMUM ECONOMICAL PRODUCTION RATE IS 600 UNITS PER YEAR.</t>
  </si>
  <si>
    <t xml:space="preserve"> </t>
  </si>
  <si>
    <t>Assume user equipment</t>
  </si>
  <si>
    <t>June 1999 SAR Topline: Current Qty Estimate = 233120; Current Year $ = 6714.3 Baseline Estimate Qty = 27339. Baseline Year $ = 4875.8. For Air Force NAVSTAR USER EQMT. Assuming all user equipment, using current qty estimate instead of Army inventory objective of 66378.</t>
  </si>
  <si>
    <t>Avg.Production.Leadtime. Months</t>
  </si>
  <si>
    <t>Avg.Production.Leadtime. Years</t>
  </si>
  <si>
    <t>Adjusted.Surge.Rate.Years</t>
  </si>
  <si>
    <t>Surge.Rate.Leadtime.Years</t>
  </si>
  <si>
    <t>I filled in the various MFRs with 0s, but did not divide by that many as it would have driven the rate to effectively zero. I believe there might have been a reporting error here or they otherwise omitted the reorder production leadtime.</t>
  </si>
  <si>
    <t>Insstead of putting zero for MFR leadtime, it was only listed as NA. This is one of the only systems to do this. I coded so they did not contribute to MFR leadtime.</t>
  </si>
  <si>
    <t>Surge.Rate.Leadtime.1-8-5.Years</t>
  </si>
  <si>
    <t>Wheeled Vehicles</t>
  </si>
  <si>
    <t>Other Programs</t>
  </si>
  <si>
    <t>A11000</t>
  </si>
  <si>
    <t>UTILITY F/W CARGO AIRCRAFT</t>
  </si>
  <si>
    <t>Production rate is annual, not monthly. The contract will require the accelerated manufacture (12 months) of first aircraft and (15 months) for second aircraft to support government test requirements. Production lead time for remainder of aircraft to be procured is 23 months.</t>
  </si>
  <si>
    <t>TBS, TBS</t>
  </si>
  <si>
    <t>A04203</t>
  </si>
  <si>
    <t>ARMED RECONNAISSANCE HELICOPTER</t>
  </si>
  <si>
    <t>Bell Helicopter Textron, Inc, Fort Worth, TX</t>
  </si>
  <si>
    <t>A05001</t>
  </si>
  <si>
    <t xml:space="preserve">HELICOPTER, LIGHT UTILITY (LUH) </t>
  </si>
  <si>
    <t>EADS-NA, Columbus, MS</t>
  </si>
  <si>
    <t>A05002</t>
  </si>
  <si>
    <t>Sikorsky Aircraft, Stratford CT</t>
  </si>
  <si>
    <t>A05008</t>
  </si>
  <si>
    <t>CH-47 HELICOPTER</t>
  </si>
  <si>
    <t>The Boeing Company, Ridley Park, PA</t>
  </si>
  <si>
    <t>AZ3508</t>
  </si>
  <si>
    <t>ASE Laser CM</t>
  </si>
  <si>
    <t>Goodrich, Danbury, CT</t>
  </si>
  <si>
    <t>LSI,Shrewsbury,NJ</t>
  </si>
  <si>
    <t>AZ3511</t>
  </si>
  <si>
    <t>Radio Frequency CM</t>
  </si>
  <si>
    <t>TBD, TBD</t>
  </si>
  <si>
    <t>AZ3507</t>
  </si>
  <si>
    <t>ASE INFRARED CM</t>
  </si>
  <si>
    <t>BAE Systems (CMWS), Nashua, NH</t>
  </si>
  <si>
    <t>Various, Various</t>
  </si>
  <si>
    <t>ANVIS</t>
  </si>
  <si>
    <t>AIRCREW INTEGRATED SYSTEMS</t>
  </si>
  <si>
    <t>Simula, Inc., Phoenix, AZ</t>
  </si>
  <si>
    <t>Westwind Corporation, Huntsville, AL</t>
  </si>
  <si>
    <t>Carleton Technologies, Inc., Orchard Park, NY</t>
  </si>
  <si>
    <t>Raytheon Technical Services, Indianapolis, IN</t>
  </si>
  <si>
    <t>Med Eng, Inc, Ogdensburg, NY</t>
  </si>
  <si>
    <t>JVYS, Huntsville, AL</t>
  </si>
  <si>
    <t>GENERAL DYNAMICS, FL</t>
  </si>
  <si>
    <t>ALLIANT TECH (LCAAP), INDEPENDENCE, MO</t>
  </si>
  <si>
    <t>TO BE SELECTED</t>
  </si>
  <si>
    <t>SHARED LINE FOR ALL 5.56MM AMMUNITION PRODUCED AT LAKE CITY ARMY AMMUNITION PLANT</t>
  </si>
  <si>
    <t xml:space="preserve">CTG 5.56MM BALL M855 F/M16A2 </t>
  </si>
  <si>
    <t>GENERAL DYNAMICS ORD&amp; TAC SYS, ST PETERSBURG, FL</t>
  </si>
  <si>
    <t>To BE SELECTED</t>
  </si>
  <si>
    <t xml:space="preserve">CTG 5.56MM TRACER M856 F/M16A2 </t>
  </si>
  <si>
    <t>CTG 5.56MM 4 BALL M855/1 TRACER M856 F/SAW</t>
  </si>
  <si>
    <t>CTG, 5.56MM Ball, M855 (Commercial Pack)</t>
  </si>
  <si>
    <t>E95901</t>
  </si>
  <si>
    <t>E96110</t>
  </si>
  <si>
    <t>Ctg, 5.56mm: Marking, XM1042</t>
  </si>
  <si>
    <t>F47600</t>
  </si>
  <si>
    <t>CTG 5.56MM ARMOR PIERCING M995</t>
  </si>
  <si>
    <t xml:space="preserve">CTG 7.62MM BLANK M82 LINKED/M13 </t>
  </si>
  <si>
    <t>F47500</t>
  </si>
  <si>
    <t>CTG 7.62MM ARMOR PIERCING M993</t>
  </si>
  <si>
    <t>E06903</t>
  </si>
  <si>
    <t>CTG CAL .50 LINKED 4 API/1 API TRACER W/M9 LINK</t>
  </si>
  <si>
    <t>CTG CAL .50 4 BALL/1 TRACER W/M9</t>
  </si>
  <si>
    <t xml:space="preserve">CTG CAL .50 BLANK M1A1 LKD W/M9 LINK F/M </t>
  </si>
  <si>
    <t>E07302</t>
  </si>
  <si>
    <t>CTG CAL .50 API, MK211, MOD 0, LDK 4/1</t>
  </si>
  <si>
    <t>CTG CAL .50 SLAP M903 (SLAPT M962)</t>
  </si>
  <si>
    <t>CTG 20MM MPT-SD M940 w/MK7 Link</t>
  </si>
  <si>
    <t>E08201</t>
  </si>
  <si>
    <t xml:space="preserve"> CTG 25MM HEI-T M792</t>
  </si>
  <si>
    <t xml:space="preserve">CTG 25MM TPDS-T M910 </t>
  </si>
  <si>
    <t xml:space="preserve">CTG 30MM HEDP M789 </t>
  </si>
  <si>
    <t xml:space="preserve">
CTG 30MM TP M788</t>
  </si>
  <si>
    <t>SHARED LINE FOR ALL 5.56MM AMMUNITION PRODUCED AT LAKE CITY ARMY AMMUNITION PLANT.
FY2007 DELIVERIES FOR ATK MAINTAIN CONTINUITY OF PRODUCTION.</t>
  </si>
  <si>
    <t>This production line is shared with the XM1042 linked round</t>
  </si>
  <si>
    <t>UTM LIMITED, SUFFOLK, UK</t>
  </si>
  <si>
    <t>1 ALLIANT TECH (LCAAP), INDEPENDENCE, MO</t>
  </si>
  <si>
    <t>SHARED LINE FOR ALL 7.62MM AMMUNITION PRODUCED AT LAKE CITY ARMY AMMUNITION PLANT</t>
  </si>
  <si>
    <t>ENERAL DYNAMICS ORD&amp; TAC SYS, ST PETERSBURG, FL</t>
  </si>
  <si>
    <t>2 ALLIANT TECH (LCAAP), INDEPENDENCE, MO</t>
  </si>
  <si>
    <t>ERAL DYNAMICS ORD&amp; TAC SYS, ST PETERSBURG, FL</t>
  </si>
  <si>
    <t>THIS IS A NON MATRIXED PRICED ITEM ON THE LAKE CITY CONTRACT; THEREFORE, THE REORDER PLT DOES NOT APPLY</t>
  </si>
  <si>
    <t>SHARED LINE FOR ALL .50 CAL AMMUNITION PRODUCED AT LAKE CITY ARMY AMMUNITION PLANT</t>
  </si>
  <si>
    <t>SHARED LINE WITH OTHER PRODUCT LINES</t>
  </si>
  <si>
    <t xml:space="preserve">Olin, East Alton, IL </t>
  </si>
  <si>
    <t>ALLIANT TECHSYSTEMS INC., MESA, AZ</t>
  </si>
  <si>
    <t>ALLIANT TECHSYSTEMS INC, ANOKA, MN</t>
  </si>
  <si>
    <t>LAP LINES SHARED FOR EACH CONTRACTOR WITH OTHER 25MM ITEMS. MULTIPLE YEAR CONTRACT WILL DELIVER QUARTERLY.</t>
  </si>
  <si>
    <t>ALLIANT TECH SYS, INC, PLYMOUTH, MN</t>
  </si>
  <si>
    <t>GENERAL DYNAMICS ORD &amp; TAC SYS, MARION, IL</t>
  </si>
  <si>
    <t>LAP LINES FOR EACH CONTRACTOR ARE SHARED WITH OTHER 25MM ITEMS. MULTIPLE YEAR CONTRACT WILL BE DELIVERED QUARTERLY.</t>
  </si>
  <si>
    <t>ALLIANT TECHSYSTEMS INC, PLYMOUTH, MN</t>
  </si>
  <si>
    <t>LAP LINE SHARED WITH OTHER 30MM ITEMS</t>
  </si>
  <si>
    <t>GENERAL DYNAMICS ORD&amp; TAC SYS, MARION, IL</t>
  </si>
  <si>
    <t>CTG 40MM HEDP M430 F/MK19 MG</t>
  </si>
  <si>
    <t>E11800</t>
  </si>
  <si>
    <t>DSE INC, (BALIMOY), TAMPA, FL</t>
  </si>
  <si>
    <t>AMTEC CORP, JANESVILLE, WI</t>
  </si>
  <si>
    <t>AMER ORD (MAAP), TN</t>
  </si>
  <si>
    <t>E12000</t>
  </si>
  <si>
    <t>CTG 40MM WHITE STAR PARA M583</t>
  </si>
  <si>
    <t>REVISED ACQUISITION STRATEGY WILL SHORTEN LEADTIMES. THE NEW ACQUISITION STRATEGY IS A RESULT OF SYSTEMS CONTRACTING VERSUS PREVIOUS COMPONENT BREAKOUT BUYS. ACCELERA TED SCHEDULES ARE BEING DEVELOPED.</t>
  </si>
  <si>
    <t>PYROTECHNICS, GA</t>
  </si>
  <si>
    <t>E12601</t>
  </si>
  <si>
    <t>CTG 40MM HEDP M433</t>
  </si>
  <si>
    <t xml:space="preserve">REVISED ACQUISITION STRATEGY WILL SHORTEN LEAD-TIMES. THE NEW ACQUISITION STRATEGY IS A RESULTOF SYSTEMS CONTRACTING VERSUS THE PREVIOUS COMPONENT BREAKOUT BUYS. ACCELERA TED SCHEDULES ARE BEING DEVELOPED. </t>
  </si>
  <si>
    <t xml:space="preserve">AMTEC CORP, JANESVILLE, WI </t>
  </si>
  <si>
    <t>E71103</t>
  </si>
  <si>
    <t>CTG, 40MM, MK281 PRACTICE, LINKED FOR MK19 GMG</t>
  </si>
  <si>
    <t>Nico-Pyrotechnik, Marine Corps, Quantico, VA</t>
  </si>
  <si>
    <t>REVISED ACQUISITION STRATEGY WILL SHORTEN LEADTIMES. THE NEW ACQUISITION STRATEGY IS A RESULT OF SYSTEMS CONTRACTING VERSUS THE PREVIOUS COMPONENT BREAKOUT BUYS. ACCELERA TED SCHEDULES ARE BEING DEVELOPED.</t>
  </si>
  <si>
    <t xml:space="preserve">MAST TECHNOLOGY, MO </t>
  </si>
  <si>
    <t>TEKNOCRAFT, FL</t>
  </si>
  <si>
    <t>E74315</t>
  </si>
  <si>
    <t>CTG 40MM PRAC, M918/M385A1</t>
  </si>
  <si>
    <t>DSE INC. (BALIMOY), TAMPA, FL</t>
  </si>
  <si>
    <t>E85700</t>
  </si>
  <si>
    <t>CARTRIDGE 60MM ILLUM (IR) M767</t>
  </si>
  <si>
    <t>E92200</t>
  </si>
  <si>
    <t>CTG, MORTAR, 60MM, PRACTICE, M769</t>
  </si>
  <si>
    <t>E92900</t>
  </si>
  <si>
    <t>CTG MORTAR 60MM HE M768 W/M783PD FUZE</t>
  </si>
  <si>
    <t>FY2006 deliveries include the FY2006 base and supplemental quantities.</t>
  </si>
  <si>
    <t>Day &amp; Zimmerman, Parsons, KS</t>
  </si>
  <si>
    <t>E93900</t>
  </si>
  <si>
    <t>CTG, MORTAR, 60MM HE, M720A1 w/M734A1 MO FUZE</t>
  </si>
  <si>
    <t>CTG MORTAR 81MM HE M821 W/MO FUZE</t>
  </si>
  <si>
    <t>E18404</t>
  </si>
  <si>
    <t>CARTRIDGE 81MM W/PD FUZE</t>
  </si>
  <si>
    <t>E69600</t>
  </si>
  <si>
    <t>CARTRIDGE 81MM IMP TRNG FULL RANGE M879</t>
  </si>
  <si>
    <t>E76100</t>
  </si>
  <si>
    <t>CTG, MORTAR, 81MM VISUAL LIGHT (VL) ILLUM M853A1</t>
  </si>
  <si>
    <t>PINE BLUFF ARSENAL (PBA), PINE BLUFF, AR</t>
  </si>
  <si>
    <t>E76200</t>
  </si>
  <si>
    <t>CTG MORTAR 81MM SMOKE RP M819</t>
  </si>
  <si>
    <t xml:space="preserve">Pine Bluff Arsenal, Pine Bluff, AR </t>
  </si>
  <si>
    <t>E25502</t>
  </si>
  <si>
    <t>CTG MORTAR 120MM HE M933A1 W/PD FUZE</t>
  </si>
  <si>
    <t>CTG MORTAR 120MM VISUAL LIGHT ILLUM M930 W/MTSQ FZ</t>
  </si>
  <si>
    <t>E91400</t>
  </si>
  <si>
    <t>CTG, MORTAR, 120MM, PRACTICE, M931</t>
  </si>
  <si>
    <t>120MM MORTAR HE M934A1 w/MOF</t>
  </si>
  <si>
    <t>E91500</t>
  </si>
  <si>
    <t>CTG, MORTAR, 120MM INFRARED (IR) ILLUM M983</t>
  </si>
  <si>
    <t>E22300</t>
  </si>
  <si>
    <t>CTG, 105MM, TP-T, M393A1</t>
  </si>
  <si>
    <t>Deliveries reflect continuous production but are combined into acceptable lot quantities and reflect actual rounds accepted into the Army's field service account.</t>
  </si>
  <si>
    <t>L3,Lancaster,PA</t>
  </si>
  <si>
    <t>E24300</t>
  </si>
  <si>
    <t>CTG, TANK, 105MM, HEP-T, W/FUZE M393A2</t>
  </si>
  <si>
    <t>E24400</t>
  </si>
  <si>
    <t>CTG, 105MM, APERS-T F/TANK GUN</t>
  </si>
  <si>
    <t>Alliant Techsystems, Minneapolis, MN</t>
  </si>
  <si>
    <t>Cartridge, 120mm, TP-T M1002</t>
  </si>
  <si>
    <t>General Dynamics Ord &amp; Tac, St Petersburg, Fl</t>
  </si>
  <si>
    <t>M865/M831A1 TRAINING ROUNDS LINE SHARE AT IOWA AAP.</t>
  </si>
  <si>
    <t>Alliant Techsystems, Inc, Plymouth, MN</t>
  </si>
  <si>
    <t>E78011</t>
  </si>
  <si>
    <t>Cartridge, 120mm, Canister, M1028</t>
  </si>
  <si>
    <t>E78013</t>
  </si>
  <si>
    <t>Ctg 120m APFSDS-T M829A3</t>
  </si>
  <si>
    <t>E21702</t>
  </si>
  <si>
    <t>CARTRIDGE 105MM M314A3 SER ILLUM W/O FUZE F/HOWITZ</t>
  </si>
  <si>
    <t>SNC TECHNOLOGIES, MONTREAL, CN</t>
  </si>
  <si>
    <t>E26900</t>
  </si>
  <si>
    <t>PROJ, ARTILLERY, 155MM ILLUM, M485</t>
  </si>
  <si>
    <t>PROJ, ARTILLERY, 155MM HE, M107</t>
  </si>
  <si>
    <t>THE M107 IS PRODUCED AT IOWA AAP ON THE SAME LINE AS THE M795. IOWA AAP DELIVERS ON A QUARTERLY BASIS TO ALLOW FOR PRODUCTION FLEXIBILITY BETWEEN THE TWO PROGRAMS.</t>
  </si>
  <si>
    <t>AMERICAN ORDINANCE (IAAP), MIDDLETOWN, IA</t>
  </si>
  <si>
    <t>E27900</t>
  </si>
  <si>
    <t>PROJ, ARTILLERY, 155MM, WP SMOKE, M110</t>
  </si>
  <si>
    <t>PROJ 155MM EXTENDED RANGE: XM982-U EXCALIBUR</t>
  </si>
  <si>
    <t>Raytheon, Tucson, AZ</t>
  </si>
  <si>
    <t>E27502</t>
  </si>
  <si>
    <t>MODULAR ARTILLERY CHARGE SYSTEM (MACS), M231</t>
  </si>
  <si>
    <t>FY2006 and prior deliveries represent actual programs plus FY2005 and FY2006 supplementals.</t>
  </si>
  <si>
    <t>American Ordnance, Middletown, IA</t>
  </si>
  <si>
    <t>MODULAR ARTILLERY CHARGE SYSTEM (MACS), M232</t>
  </si>
  <si>
    <t>American Ordinance, Middletown, IA</t>
  </si>
  <si>
    <t>E99200</t>
  </si>
  <si>
    <t>FUZE, ELECTRONIC TIME, M762A1</t>
  </si>
  <si>
    <t>Bulova, Lancaster, PA</t>
  </si>
  <si>
    <t>PRECISION GUIDANCE KIT (PGK)</t>
  </si>
  <si>
    <t>ANTI-PRES OBSTACLE BREACHING SYSTEM</t>
  </si>
  <si>
    <t>Ensign Bickford, Simsbury CT</t>
  </si>
  <si>
    <t>E91700</t>
  </si>
  <si>
    <t>SPIDER NETWORKED MUNITIONS SYSTEM</t>
  </si>
  <si>
    <t>FY2007 is a modification to the SDD contract and will be awarded in the reorder admin lead time, but will require the initial manufacturing lead time.</t>
  </si>
  <si>
    <t>Alliant Techsystems/Textron, Plymouth MN, Wilmington MA</t>
  </si>
  <si>
    <t>E96901</t>
  </si>
  <si>
    <t>Intelligent Munition System</t>
  </si>
  <si>
    <t>Textron, Wilmington MA</t>
  </si>
  <si>
    <t>Leadtime based on accelerated schedule</t>
  </si>
  <si>
    <t>AT4 - Confined Space</t>
  </si>
  <si>
    <t>SAAB Bofors Dynamics AB, Karlskoga, Sweden</t>
  </si>
  <si>
    <t>BUNKER DEFEAT MUNITION</t>
  </si>
  <si>
    <t>Talley Defense Systems, Mesa, AZ</t>
  </si>
  <si>
    <t>E05302</t>
  </si>
  <si>
    <t>ROCKET HYDRA 70 FLECHETTE M255A1 W/MK66-2 Mtr</t>
  </si>
  <si>
    <t>General Dynamics, Burlington, VT</t>
  </si>
  <si>
    <t>FY 05 buy was extended beyond Oct 07 due to FY 05 supplemental award of $12.941 million with a Nov 07 and Dec 07 delivery.</t>
  </si>
  <si>
    <t>American Ordanance, Milan, TN</t>
  </si>
  <si>
    <t>Milan AAP, Milan, TN</t>
  </si>
  <si>
    <t>E51300</t>
  </si>
  <si>
    <t>CHG DEMO BLK CRATERING 40 LB</t>
  </si>
  <si>
    <t>American Ordanance IAAP, Middleton, IO</t>
  </si>
  <si>
    <t>Iowa Army Ammunition Plant, Middleton, IO</t>
  </si>
  <si>
    <t>E99301</t>
  </si>
  <si>
    <t>Demolition Kit, Rapid Wall Break XM322</t>
  </si>
  <si>
    <t>FY2007 deliveries will start beyond the standard lead time at the conclusion of the FY2006 deliveries.</t>
  </si>
  <si>
    <t>Ensign Bickford Inc., Simbury, CT</t>
  </si>
  <si>
    <t>FUZE GRENAGE HAND PRAC M228</t>
  </si>
  <si>
    <t>MARTIN ELECTRONICS INC, PERRY, FL</t>
  </si>
  <si>
    <t xml:space="preserve">ALLIANT TECHSYSTEMS, ROCKET CENTER, WV </t>
  </si>
  <si>
    <t>E32000</t>
  </si>
  <si>
    <t>GRENADE HAND FRAG DELAY M67</t>
  </si>
  <si>
    <t>Acquisition strategy changed from breakout to a system contract in FY06.
Final delivery from Lone Star AAP received Nov 2006. (Plant designated for closing by BRAC.)</t>
  </si>
  <si>
    <t>Day &amp; Zimmerman Lone Star AAP, Texarkana, TX</t>
  </si>
  <si>
    <t>L3-Bulova Tech, Lancaster, PA</t>
  </si>
  <si>
    <t>E34001</t>
  </si>
  <si>
    <t>GRENADE HAND SMOKE GREEN M18</t>
  </si>
  <si>
    <t>The M18 Green is produced on the same assembly line as the entire M18 family of smoke grenades. Production rates and lead times apply for the family of smoke grenades. Delivery schedule assumes sequential production. Order of production by color can be changed based on need.</t>
  </si>
  <si>
    <t>The M18 Yellow Smoke Grenade is produced on the same assembly line as the entire M18 family of smoke grenades. Production rates and lead times apply for the family of smoke grenades. Delivery schedule assumes sequential production. Order of production by color can be changed based on need.</t>
  </si>
  <si>
    <t>The M83 Smoke Hand Grenade is produced on the same assembly line as the M18 Family of smoke grenades. Lead times and production rates represent the family rates and lead times. Deliveries shown here are based on sequencial production.</t>
  </si>
  <si>
    <t>PINE BLUFF ARSENAL (PBA), PINE BLUF, AR</t>
  </si>
  <si>
    <t>This item is produced on the same assembly as other hand held signals.</t>
  </si>
  <si>
    <t>Security Signals, Cordova, TN</t>
  </si>
  <si>
    <t>E49100</t>
  </si>
  <si>
    <t>FLARE A/C COUNTERMEASURES M206</t>
  </si>
  <si>
    <t>Actual delivery to the services may vary based on operational needs.</t>
  </si>
  <si>
    <t>ARMTEC COUNTERMEASURES CORP, CAMDEN, AR</t>
  </si>
  <si>
    <t>ALLIANT KILGORE, TOONE, TN</t>
  </si>
  <si>
    <t>E88800</t>
  </si>
  <si>
    <t>FLARE, AIRCRAFT, COUNTERMEASURE, M212</t>
  </si>
  <si>
    <t>ATK Thiokol, Belgium, UT</t>
  </si>
  <si>
    <t>E88900</t>
  </si>
  <si>
    <t>FLARE, INFRARED, COUNTERMEASURE, M211</t>
  </si>
  <si>
    <t>Alloy Surfaces, Chester Twp., PA</t>
  </si>
  <si>
    <t>Pyrotechnique by Grucci, Radford, VA</t>
  </si>
  <si>
    <t>E49900</t>
  </si>
  <si>
    <t>SIMULATOR BOOBY TRAP FLASH M117</t>
  </si>
  <si>
    <t>Bulova Technologies, Mayo, FL</t>
  </si>
  <si>
    <t>E50200</t>
  </si>
  <si>
    <t>SIMULATOR HAND GRENADE M116A1</t>
  </si>
  <si>
    <t>This is a Joint Service procurement. Deliveries are shown sequentially. Actual order of delivery may change based on the needs of the Services.</t>
  </si>
  <si>
    <t>E91800</t>
  </si>
  <si>
    <t>NON LETHAL CAPABILITIES SET</t>
  </si>
  <si>
    <t>Crane AAA, Crane, IN</t>
  </si>
  <si>
    <t>C49200</t>
  </si>
  <si>
    <t>PATRIOT PAC-3</t>
  </si>
  <si>
    <t>LMMFC,Dallas,TX</t>
  </si>
  <si>
    <t>LASER HELLFIRE MSL (BASIC/IHWHFII)</t>
  </si>
  <si>
    <t>Contractor production experience allows for flexible delivery periods to ensure continuity of production line.
FY05 FMS (175) - Israel (160); Singapore (15) FY05 FMS (21) - Japan (16);Israel (5)
FY06 FMS (88) - Australia (51); Israel (36); Japan (1)
FY06 FMS (140) - Japan</t>
  </si>
  <si>
    <t>HELLFIRE Sys Limited Liability, Orlando, Fl</t>
  </si>
  <si>
    <t>JV/All Up Round, Tucson, AZ/Orlando, FL</t>
  </si>
  <si>
    <t>JV/CLU, Tucson,AZ/Orlando,FL</t>
  </si>
  <si>
    <t>Contractor production experience allows for flexible delivery period to ensure continuity of production line. FY04 FMS (518) = Japan (414); Oman (104) FY04 Army (200) = Aero Gen 2
FY04 MC (776) = Aero Gen 2
FY05 Army (2256)= Aero Gen 2 (500); Bunker Buster (1756).FY05 MC (1379) = Bunker Buster
FY05 FMS (2481) = Korea (467); Pakistan (2014)
FY06 FMS (689) = OMAN (104); Korea (149); Kuwait (436)
FY06 Army (1353) Aero Gen 2 = (800); 553 (Aero). Contractor production experience allows for flexible delivery period to ensure continuity of production line.
FY07-09 Army (3331) = Aero Gen 2 (1341); Aero (1990)</t>
  </si>
  <si>
    <t>C64400</t>
  </si>
  <si>
    <t>Guided MLRS Rocket</t>
  </si>
  <si>
    <t>Lockheed Martin, Dallas, TX</t>
  </si>
  <si>
    <t>MLRS REDUCED RANGE PRACTICE ROCKETS (RRPR)</t>
  </si>
  <si>
    <t>Lockheed Martin, Dallas,TX</t>
  </si>
  <si>
    <t>C02901</t>
  </si>
  <si>
    <t>High Mobility Artillery Rocket System</t>
  </si>
  <si>
    <t>Lockheed Martin, Dallas Texas</t>
  </si>
  <si>
    <t>FY07 delivery has been adjusted due to the supplemental missile procurement.</t>
  </si>
  <si>
    <t>Griffon Aerospace, Huntsville, AL</t>
  </si>
  <si>
    <t>Meggitt Defense Systems, Fullerton, CA</t>
  </si>
  <si>
    <t>Coast Metal Craft, Compton, CA</t>
  </si>
  <si>
    <t>Rock Island Arsenal, Rock Island, IL</t>
  </si>
  <si>
    <t>Tact. And Support Veh.</t>
  </si>
  <si>
    <t>D05700</t>
  </si>
  <si>
    <t>TRAILER, HEAVY, EXPANDED MOBILITY</t>
  </si>
  <si>
    <t>DRS Technologies, St. Louis, MO</t>
  </si>
  <si>
    <t>LIGHT TACTICAL TRAILER</t>
  </si>
  <si>
    <t>Silver Eagle Mfg. Co., Portland, OR</t>
  </si>
  <si>
    <t>SEMITRAILER LB 40T M870A1 (CCE)</t>
  </si>
  <si>
    <t>DRS Technologies, ST. Louis, MO</t>
  </si>
  <si>
    <t>Contractor is able to produce ramp up scheduled in FY07.</t>
  </si>
  <si>
    <t>Fontaine Trailer Co., Princeton, KY</t>
  </si>
  <si>
    <t>SEMITRAILER FB BB/CONT TR 34T M872 C/S</t>
  </si>
  <si>
    <t>Talbert Manufacturing, Inc., Rensselaer, Indiana</t>
  </si>
  <si>
    <t>To be determined, To be determined</t>
  </si>
  <si>
    <t>Contractor currently running production for MK970, M967, and M969s. Contractor will not increase capacity to meet Army requirements.</t>
  </si>
  <si>
    <t>Heil Trailer International, Athens, Tennessee</t>
  </si>
  <si>
    <t>TBS, To be Determined</t>
  </si>
  <si>
    <t>HI MOB MULTI-PURP WHLD VEH (HMMWV)</t>
  </si>
  <si>
    <t>Production rates are monthly</t>
  </si>
  <si>
    <t>O'Gara Hess &amp; Eisenhardt, Fairfield, OH</t>
  </si>
  <si>
    <t>FAMILY OF MEDIUM TACTICAL VEH (FMTV)</t>
  </si>
  <si>
    <t>Stewart &amp; Stevenson (S023), Sealy, TX</t>
  </si>
  <si>
    <t>Stewart Stevenson, Sealy, TX</t>
  </si>
  <si>
    <t>FIRETRUCKS, NON-TACTICAL</t>
  </si>
  <si>
    <t>Numerous contractors are available for Non- Tactical Fire Trucks. These contractors typically have multi-product commercial lines. Administrative leadtime averages 1-2 months for delivery order placement. Production time ranges from 6-11 months, depending on the type of truck.</t>
  </si>
  <si>
    <t>D15802</t>
  </si>
  <si>
    <t>TRUCK, FIREFIGHTING, TACTICAL</t>
  </si>
  <si>
    <t>Pierce Manufacturing Inc., Appleton, WI</t>
  </si>
  <si>
    <t>Pierce Mfg. has a multi-product commerical line which minimizes the impact of production break shown.</t>
  </si>
  <si>
    <t>D15805</t>
  </si>
  <si>
    <t>HEMTT BASED WATER TENDER (HEWATT)</t>
  </si>
  <si>
    <t>D16204</t>
  </si>
  <si>
    <t>TRUCK, CARGO, 57000 GVW, 8X8</t>
  </si>
  <si>
    <t>Note: Government EOQ 1-8-5 production rate (484/month) accommodates mix of government and commercial production on contractor's integrated production line. Max rate (616/month) reflects contractor capacity using second shift dedicated to government production.</t>
  </si>
  <si>
    <t>Oshkosh Truck Corp, Oshkosh, WI</t>
  </si>
  <si>
    <t>TBS, HETs Trailer</t>
  </si>
  <si>
    <t>D16400</t>
  </si>
  <si>
    <t>FORWARD REPAIR SYSTEM</t>
  </si>
  <si>
    <t>Production Rates are monthly. Negotiating increase to "Max Rate" with current producer.</t>
  </si>
  <si>
    <t xml:space="preserve">Rock Island Arsenal, Rock Island, IL </t>
  </si>
  <si>
    <t>TRUCK, PALLETIZED LOAD SYSTEM (PLS), 10X10</t>
  </si>
  <si>
    <t>Oshkosh Truck Corp (PLS), Oshkosh, WI</t>
  </si>
  <si>
    <t>OTC Kewaunee Fabrication, Kewaunee, WI</t>
  </si>
  <si>
    <t>Summa Technology Inc., Huntsville, AL</t>
  </si>
  <si>
    <t>Oshkosh Truck Corp (PLST), Oshkosh, WI</t>
  </si>
  <si>
    <t>Comtech Mobile Datacom Corp, Germantown, MD</t>
  </si>
  <si>
    <t>TBS - CHU, TBD</t>
  </si>
  <si>
    <t>TBS -MTS, BD</t>
  </si>
  <si>
    <t>Textron Marine &amp; Land Systems, New Orleans, LA</t>
  </si>
  <si>
    <t>D02902</t>
  </si>
  <si>
    <t>Medium Mine Proctected Vehicle (MMPV)</t>
  </si>
  <si>
    <t>TO BE SELECTED, TO BE SELECTED</t>
  </si>
  <si>
    <t>D02903</t>
  </si>
  <si>
    <t>Mine Proctected Clearance Vehicle (MPCV)</t>
  </si>
  <si>
    <t>Force Protection Inc, Ladson, SC</t>
  </si>
  <si>
    <t>D02904</t>
  </si>
  <si>
    <t>VEHICLE MOUNTED MINE DETECTION SYSTEM (VMMD)</t>
  </si>
  <si>
    <t>RSD Dorbyl Ltd, South Africa</t>
  </si>
  <si>
    <t>TRUCK, TRACTOR, LINE HAUL, M915A2</t>
  </si>
  <si>
    <t>The production schedule shown above is for one of two body styles in the M915 Family of Vehicles. The M915 Family of Vehicles are produced together with the commercial production which runs at an average of 40 per day or more.</t>
  </si>
  <si>
    <t>Freightliner Corporation, Portland, OR</t>
  </si>
  <si>
    <t>D19601</t>
  </si>
  <si>
    <t>TRUCK, TRAC, LT EQ TRANS, 6 X 6, M916A1</t>
  </si>
  <si>
    <t>HVY EXPANDED MOBILE TACTICAL TRUCK EXT SERV PROG</t>
  </si>
  <si>
    <t>Note: Government EOQ 1-8-5 production rate (484/month) accommodates mix of government and commercial production on contractor's integrated production line. Max rate (616/month) reflects contractor capacity using second shift dedicated to government production</t>
  </si>
  <si>
    <t>Oshkosh Truck Corp. (OTC), Oshkosh, WI</t>
  </si>
  <si>
    <t>HMMWV RECAPITALIZATION PROGRAM</t>
  </si>
  <si>
    <t>Red River Army Depot, Texarkana, TX</t>
  </si>
  <si>
    <t>Letterkenny Army Depot, Chambersburg, PA</t>
  </si>
  <si>
    <t>Maine Military Authority, Limestone, ME</t>
  </si>
  <si>
    <t>DV0013</t>
  </si>
  <si>
    <t>GENERAL PURPOSE VEHICLES</t>
  </si>
  <si>
    <t>Numerous contractors are available for General Purpose Vehicles. These contractors typically have multi-product commercial lines. Administrative lead averages 1-4 months. Production leadtime ranges between 4-11 months, depending on the type of vehicle.</t>
  </si>
  <si>
    <t>Com. And Elec. Equip.</t>
  </si>
  <si>
    <t>BA0510</t>
  </si>
  <si>
    <t>COMBAT IDENTIFICATION PROGRAM</t>
  </si>
  <si>
    <t>B00700</t>
  </si>
  <si>
    <t>SECOMP-1</t>
  </si>
  <si>
    <t>General Dynamics (GDC4S), Scottsdale, AZ</t>
  </si>
  <si>
    <t>Enterprise Wideband Satellite Terminal Digital EQ</t>
  </si>
  <si>
    <t>TYAD, Tobyhanna, PA</t>
  </si>
  <si>
    <t>ViaSat, Inc., Carlsbad, CA</t>
  </si>
  <si>
    <t>Raytheon, Marlborough, MA</t>
  </si>
  <si>
    <t>NO PROCUREMENT LEAD TIME FOR DCSS EQUIPMENT - WORK EFFORT FOR SITE UPGRADES AND RACK FABRICATIONS ACCOMPLISHED BY TOBYHANNA ARMY DEPOT.</t>
  </si>
  <si>
    <t>Enterprise Wideband Sat Payload Control System</t>
  </si>
  <si>
    <t>Boeing Satellite Systems, Los Angeles, CA</t>
  </si>
  <si>
    <t>ITT Industries, Colorado Springs, CO</t>
  </si>
  <si>
    <t>L3 Communications - West, Salt Lake City, UT</t>
  </si>
  <si>
    <t>Rockwell Collins, Inc., Cedar Rapids, IA</t>
  </si>
  <si>
    <t xml:space="preserve">SMART-T (SPACE) </t>
  </si>
  <si>
    <t>REMARKS
- SMART-T
262 terminals were procured for the Army and other Services during the FY96-FY04 timeframe; these terminals have been delivered. FY05 terminal buy completes AAO buyout. - AEHF UPGRADE MOD KITS
SMART-Ts upgraded to support next generation AEHF satellite. Buys in FY07/08/09. -FMS
26 FMS SMART-Ts will be fielded only as International Partners Variant AEHF terminals</t>
  </si>
  <si>
    <t>Raytheon, Largo, FL</t>
  </si>
  <si>
    <t xml:space="preserve">Raytheon, Largo, FL </t>
  </si>
  <si>
    <t>Raytheon (TGRS), Reston, V A</t>
  </si>
  <si>
    <t>Raytheon (TSBM), Reston, VA</t>
  </si>
  <si>
    <t>Raytheon (NGRT), Reston, VA</t>
  </si>
  <si>
    <t>ARMY DATA DISTRIBUTION SYSTEM (DATA RADIO)</t>
  </si>
  <si>
    <t>REMARKS: NA- Navy
ANG- Air Force National Guard OTH- Other PM Funded Radio NG- Army National Guard
A- Army
MC- Marine Corps
AF- Air Force</t>
  </si>
  <si>
    <t>Raytheon Systems Co II, Forest, MS</t>
  </si>
  <si>
    <t>ITT, Ft. Wayne, IN</t>
  </si>
  <si>
    <t>Harris, Rochester, NY</t>
  </si>
  <si>
    <t>BB1600</t>
  </si>
  <si>
    <t>ACUS MOD PROGRAM</t>
  </si>
  <si>
    <t>Delivery reflects the Single Shelter Switch upgrade only. After two First Article Test shelters are delivered in Dec 08, the remaining two bought in FY07 can be delivered in Jan09. The 4 being bought with FY08 can be delivered immediately after. The 2 shelters bought with FY09 funds in Oct FY08 are delivered 5 months after which is March 09.</t>
  </si>
  <si>
    <t>General Dyanmics-ITSB, Taunton, Mass</t>
  </si>
  <si>
    <t>BB1601</t>
  </si>
  <si>
    <t>JOINT NETWORK NODE (JNN) NETWORK</t>
  </si>
  <si>
    <t>Data Path, Inc-HUB, Norcross, GA</t>
  </si>
  <si>
    <t>General Dynamics-JNN, Taunton, MA</t>
  </si>
  <si>
    <t xml:space="preserve">General Dynamics-BnCP, Taunton, MA </t>
  </si>
  <si>
    <t>COMP- HUB, TBD-HUB</t>
  </si>
  <si>
    <t>COMP- JNN, TBD-JNN</t>
  </si>
  <si>
    <t>COMP- BnCP , TBD-BnCP</t>
  </si>
  <si>
    <t>B55501</t>
  </si>
  <si>
    <t>SPIDER APLA Remote Control Unit</t>
  </si>
  <si>
    <t>FY2007 (Low Rate Production) will be a modification to the SDD contract and will be awarded in the reorder admin lead time, but will require the initial manufacturing lead time.</t>
  </si>
  <si>
    <t>Alliant Techsystems/Textron, Plymouth, MN/Wilmington, MA</t>
  </si>
  <si>
    <t>B55503</t>
  </si>
  <si>
    <t>IMS Remote Control Unit</t>
  </si>
  <si>
    <t>Textron, Wilmington, MA</t>
  </si>
  <si>
    <t>BA5300</t>
  </si>
  <si>
    <t>SOLDIER ENHANCEMENT PROGRAM COMM/ELECTRONICS</t>
  </si>
  <si>
    <t>ICOM America, Inc, Bellevue, WA</t>
  </si>
  <si>
    <t>Insight Technology, Londonderry, NH</t>
  </si>
  <si>
    <t>COMBAT SURVIVOR EVADER LOCATOR (CSEL)</t>
  </si>
  <si>
    <t>"CSEL is a Joint Program; the monthly deliveries reflect only the Army portion of a joint buy. A "0" indicates that CSEL radio deliveries are being made to a service other than Army for that month. There is no break in production, the Army is not scheduled to receive any deliveries for that particular month."</t>
  </si>
  <si>
    <t>Boeing, North America, Anaheim, CA</t>
  </si>
  <si>
    <t>B81803</t>
  </si>
  <si>
    <t>COTS Tactical Radios</t>
  </si>
  <si>
    <t>Harris Corp - 150, Rochester, NY</t>
  </si>
  <si>
    <t>Harris Corp-148, Rochester, NY</t>
  </si>
  <si>
    <t>Motorola/EF Johnson Co.- LMR, Irving , TX</t>
  </si>
  <si>
    <t>Thales -VAA, Bethesda, MD</t>
  </si>
  <si>
    <t>Harris Corp TACSAT, Rochester, NY</t>
  </si>
  <si>
    <t>B81804</t>
  </si>
  <si>
    <t>HAND HELD RADIO/PRC 148</t>
  </si>
  <si>
    <t>There is no contractor information on this budget document. Future procurements of the AN/PRC- 148 will use the JTRS JPEO Competitive Contract Schedule for the Jun 08 award". The contract type action will be competitive. Until contract award, Contractor is TBD.</t>
  </si>
  <si>
    <t>B81806</t>
  </si>
  <si>
    <t>HIGH FREQUENCY RADIO/PRC 150</t>
  </si>
  <si>
    <t>Options Executed.</t>
  </si>
  <si>
    <t>Harris Corp, Rochester, NY</t>
  </si>
  <si>
    <t>SKL deliveries include host and KOV-21 card.</t>
  </si>
  <si>
    <t>Sierra Nevada, Sparks, NV</t>
  </si>
  <si>
    <t>INFORMATION SYSTEM SECURITY PROGRAM-ISSP</t>
  </si>
  <si>
    <t>GENERAL DYNAMICS, NEEDHAM MA</t>
  </si>
  <si>
    <t>MYKOTRONX, INC, TORRANCE, CA</t>
  </si>
  <si>
    <t>L3, CAMDEN, NJ</t>
  </si>
  <si>
    <t>SAFENET, BELCAMP, MD</t>
  </si>
  <si>
    <t>NSA, FORT MEADE, MD</t>
  </si>
  <si>
    <t>SYPRIS, LOUISVILLE, KY</t>
  </si>
  <si>
    <t xml:space="preserve">VIASAT, CARLSBAD, CA </t>
  </si>
  <si>
    <t xml:space="preserve">HARRIS CORP, MELBOURNE, FL </t>
  </si>
  <si>
    <t>JTT/CBS-M (MIP)</t>
  </si>
  <si>
    <t xml:space="preserve">Raytheon,St.Petersburg,FL </t>
  </si>
  <si>
    <t>PROPHET GROUND (MIP)</t>
  </si>
  <si>
    <t>L3 Linkabit, San Diego, CA</t>
  </si>
  <si>
    <t>General Dynamics, Scottdale, AZ</t>
  </si>
  <si>
    <t>B00302</t>
  </si>
  <si>
    <t>Advanced TUAS Payloads (MIP)</t>
  </si>
  <si>
    <t>Raytheon,McKinney,TX</t>
  </si>
  <si>
    <t>B00305</t>
  </si>
  <si>
    <t>Extended Range/Multi-Purpose (ER/MP) UAS (MIP)</t>
  </si>
  <si>
    <t>Production Rate applies to quantity of Air Vehicles.</t>
  </si>
  <si>
    <t>GENERAL ATOMICS/ASI, SAN DIEGO, CA</t>
  </si>
  <si>
    <t>BA0330</t>
  </si>
  <si>
    <t>SHADOW RQ-7A/B (TUAS) (MIP)</t>
  </si>
  <si>
    <t>AAI,HuntValley,MD</t>
  </si>
  <si>
    <t>BZ7316</t>
  </si>
  <si>
    <t>DCGS-A (MIP)</t>
  </si>
  <si>
    <t>Northrop Grumman, Linthicum, MD</t>
  </si>
  <si>
    <t>TAMSCO, Eatontown, NJ</t>
  </si>
  <si>
    <t>General Dynamics, Taunton, MA</t>
  </si>
  <si>
    <t>B05201</t>
  </si>
  <si>
    <t>LIGHTWEIGHT COUNTER MORTAR RADAR</t>
  </si>
  <si>
    <t>SRCTEC,NorthSyracuse,NY</t>
  </si>
  <si>
    <t>MFR production lead times vary based on the MFR's business base.</t>
  </si>
  <si>
    <t>Ashbury, Int'l Group, Sterling, VA</t>
  </si>
  <si>
    <t>Northrop Grumman (Mark VII), Apopka, FL</t>
  </si>
  <si>
    <t>Northrop Grumman (Mark VII/E), Apopka, FL</t>
  </si>
  <si>
    <t>K31300</t>
  </si>
  <si>
    <t>DRIVER VISION ENHANCER (DVE)</t>
  </si>
  <si>
    <t>OTHER is comprised of Stryker, M56, Abrams, Combat Systems, FMS, and USMC funded requirements. Manufacturers 1 through 4 were used to display varying lead times. Awards for OTHER in FY06 represents actual multiple awards during the fiscal year. Deliveries are aggregates for each of these awards and each delivery schedule is for twelve months or less, however the aggregate delivery schedule appears longer than the twelve month delivery period.</t>
  </si>
  <si>
    <t>DRS, Melbourne, FL</t>
  </si>
  <si>
    <t>Multi-Function Aiming Light</t>
  </si>
  <si>
    <t>Insight Technology (PEQ-2A), Londonderry, NH</t>
  </si>
  <si>
    <t>Insight Technology (STORM), Londonderry, NH</t>
  </si>
  <si>
    <t>Insight Technology (ATPIAL), Londonderry, NH</t>
  </si>
  <si>
    <t>Helmet Mounted Enhanced Vision Devices</t>
  </si>
  <si>
    <t>Northrop Grumman, TEMPE, AZ</t>
  </si>
  <si>
    <t>This program uses the TWS production line for the procurement of Long Range Sniper Night Sights (LRSNS).</t>
  </si>
  <si>
    <t>BAE, Lexington, MA</t>
  </si>
  <si>
    <t>Northrop Grumman, Garland, TX</t>
  </si>
  <si>
    <t>K38300</t>
  </si>
  <si>
    <t>LONG RANGE ADVANCED SCOUT SURVEILLANCE SYSTEM</t>
  </si>
  <si>
    <t>Raytheon Systems Co., McKinney, TX</t>
  </si>
  <si>
    <t>DRS Optronics, Melbourne, FL</t>
  </si>
  <si>
    <t>B43300</t>
  </si>
  <si>
    <t>RADIAC SET, AN/VDR-2</t>
  </si>
  <si>
    <t>Canberra Dover, Dover, NJ</t>
  </si>
  <si>
    <t xml:space="preserve">Canberra Dover, Dover, NJ </t>
  </si>
  <si>
    <t>B92400</t>
  </si>
  <si>
    <t>RADIAC SET: AN/PDR-75()</t>
  </si>
  <si>
    <t>M75700</t>
  </si>
  <si>
    <t>POSITION AZIMUTH DETERMINING SYS (PADS)</t>
  </si>
  <si>
    <t>L3 Communications, Budd Lake, NJ</t>
  </si>
  <si>
    <t>AD3260</t>
  </si>
  <si>
    <t>ENHANCED PORTABLE INDUCTIVE ARTILLERY FUZE SETTER</t>
  </si>
  <si>
    <t>US Army, Adelphi, Maryland</t>
  </si>
  <si>
    <t>K27900</t>
  </si>
  <si>
    <t>PROFILER</t>
  </si>
  <si>
    <t>Smiths Detection, Edgewood, MD</t>
  </si>
  <si>
    <t>W61900</t>
  </si>
  <si>
    <t>FORCE XXI BATTLE CMD BRIGADE &amp; BELOW (FBCB2)</t>
  </si>
  <si>
    <t>DRS, Melbourne, Florida</t>
  </si>
  <si>
    <t>RDECOM Pdn Integrat'n Facility, Huntsville, Alabama</t>
  </si>
  <si>
    <t>K31100</t>
  </si>
  <si>
    <t>LIGHTWEIGHT LASER DESIGNATOR/RANGEFINDER (LLDR)</t>
  </si>
  <si>
    <t>Northrop Grumman Laser Systems, Apopka, FL</t>
  </si>
  <si>
    <t>COMPUTER BALLISTICS: LHMBC XM32</t>
  </si>
  <si>
    <t>General Dynamics Land Systems, Sterling Heights, MI</t>
  </si>
  <si>
    <t>MORTAR FIRE CONTROL SYSTEM</t>
  </si>
  <si>
    <t>Honeywell Def and Space Elec, Albuquerque, NM</t>
  </si>
  <si>
    <t>To Be Selected, TBD</t>
  </si>
  <si>
    <t>B05310</t>
  </si>
  <si>
    <t>ENHANCED AN/TPQ 36</t>
  </si>
  <si>
    <t>BZ9865</t>
  </si>
  <si>
    <t>TACTICAL OPERATIONS CENTERS</t>
  </si>
  <si>
    <t>NGMSCPP,Huntsville,AL</t>
  </si>
  <si>
    <t>KNIGHT-COMMAND AND CONTROL SYSTEM</t>
  </si>
  <si>
    <t>The ASV contract is part of the overall procurement buy with PM Tactical Wheeled Vehicles</t>
  </si>
  <si>
    <t>DRS-SSI, West Plains, MO</t>
  </si>
  <si>
    <t>Raytheon Corp., McKinney TX</t>
  </si>
  <si>
    <t>B95700</t>
  </si>
  <si>
    <t>Joint Network Management System (JNMS)</t>
  </si>
  <si>
    <t>SAIC,SanDiego,CA</t>
  </si>
  <si>
    <t>BZ9970</t>
  </si>
  <si>
    <t>Mounted Battle Command on the Move (MBCOTM)</t>
  </si>
  <si>
    <t>There will be one contract awarded in FY07 for contractor TBS to build a total of 44 CAMC2 systems.
The total quantity will be awarded over FY07- FY09 time frame.</t>
  </si>
  <si>
    <t>SPARWAR, Charleston, SC</t>
  </si>
  <si>
    <t>TBS,Ft.Monmouth,NJ</t>
  </si>
  <si>
    <t>M01280</t>
  </si>
  <si>
    <t>RADIAC SET AN/PDR 77()</t>
  </si>
  <si>
    <t>CanberraDover,DoverNJ</t>
  </si>
  <si>
    <t>M92300</t>
  </si>
  <si>
    <t>General Dynamics Land Systems, Detroit, MI</t>
  </si>
  <si>
    <t>B96800</t>
  </si>
  <si>
    <t>RADIAC - POCKET (OPA3)</t>
  </si>
  <si>
    <t>M67400</t>
  </si>
  <si>
    <t>DECONTAMINATE APP PWR DR LET WT M17</t>
  </si>
  <si>
    <t>Pine Bluff Arsenal, Pine Bluff, AK</t>
  </si>
  <si>
    <t>DRS,STLouis,MO</t>
  </si>
  <si>
    <t>M97400</t>
  </si>
  <si>
    <t>SIMP COLL PROT EQUIP M20</t>
  </si>
  <si>
    <t>Production Products Inc., St. Louis, MO</t>
  </si>
  <si>
    <t>M98800</t>
  </si>
  <si>
    <t>AUTO CHEMICAL AGENT (ACADA), XM22</t>
  </si>
  <si>
    <t>M99400</t>
  </si>
  <si>
    <t>MASK, TANK</t>
  </si>
  <si>
    <t>BA, Pine Bluff, AK</t>
  </si>
  <si>
    <t>M99600</t>
  </si>
  <si>
    <t>MASK, CHEM BIOLOGICAL PROTECTIVE FIELD</t>
  </si>
  <si>
    <t>R12300</t>
  </si>
  <si>
    <t>CHEM/BIO PROTECTIVE SHELTER</t>
  </si>
  <si>
    <t>DR-SSI, ST Louis, MO</t>
  </si>
  <si>
    <t>DR-SSI,STLouis,MO</t>
  </si>
  <si>
    <t>S02200</t>
  </si>
  <si>
    <t>IMPROVED CHEMICAL AGENT MONITOR</t>
  </si>
  <si>
    <t>Delivery is scheduled with multiple customer deliveries.</t>
  </si>
  <si>
    <t>S06500</t>
  </si>
  <si>
    <t>DIAGNOSTIC TEST SET ASSEMBLY</t>
  </si>
  <si>
    <t>Crane Army Depot, Crane, IN</t>
  </si>
  <si>
    <t>G71300</t>
  </si>
  <si>
    <t>VEHICLE OBSCUR SMK SYS</t>
  </si>
  <si>
    <t>Ronal Industries, Port Chester, NY</t>
  </si>
  <si>
    <t>Wheatley Enterprises, Aberdeen, Md</t>
  </si>
  <si>
    <t>Industrial Maching &amp; Design, Youngstown, Ohio</t>
  </si>
  <si>
    <t>MX1000</t>
  </si>
  <si>
    <t>FAMILY OF TACTICAL OBSCURATION DEVICES</t>
  </si>
  <si>
    <t>G82400</t>
  </si>
  <si>
    <t>DRY SUPPORT BRIDGE</t>
  </si>
  <si>
    <t xml:space="preserve">Delivery dates are negotiated with contractor to accomodate fieldings and minimize storage costs. ALTs vary by FY for reorder based on when funds are received. Reorder contract mod can be awarded withing 30 days from receipt of funds to Williams Fairey. </t>
  </si>
  <si>
    <t>Williams Fairey Eng. Limited, Stockport, UK</t>
  </si>
  <si>
    <t>Oshkosh Truck Corp.,, Oshkosh, WI</t>
  </si>
  <si>
    <t>G82402</t>
  </si>
  <si>
    <t>Rapidly Emplaced Bridging Sys</t>
  </si>
  <si>
    <t>General Dynamics SBS, Kaiserslautern, Germany</t>
  </si>
  <si>
    <t>M26600</t>
  </si>
  <si>
    <t>BRIDGE, FLOAT-RIBBON, BAYS</t>
  </si>
  <si>
    <t>Production rates are annual.</t>
  </si>
  <si>
    <t>GDSBS,Kaiserslautern,GE</t>
  </si>
  <si>
    <t>Production rates are annual and apply to the Oshkosh Family which the Common Bridge Transporter (CBT) is part of.</t>
  </si>
  <si>
    <t>BRIDGE, FLOAT-RIBBON, PROPULSION</t>
  </si>
  <si>
    <t>FBM Babcock Marine,, South Hampton UK</t>
  </si>
  <si>
    <t>HANDHELD STANDOFF MINEFIELD DETECTION SYS-HSTAMIDS</t>
  </si>
  <si>
    <t>Contractor produces similiar items for the civilian market and can shift quickly to the military version, giving a production lead timethat would be unrealistic for a stand alone buy.</t>
  </si>
  <si>
    <t>CyTerra Corp, Waltham, MA.</t>
  </si>
  <si>
    <t>GRND STANDOFF MINE DETECTN SYSM (GSTAMIDS) BLK 1</t>
  </si>
  <si>
    <t>Production Rates for Buffalo, VMMD and MMPV are monthly.</t>
  </si>
  <si>
    <t>Force Protection Industrie, Landson, SC</t>
  </si>
  <si>
    <t>RSD Dorbyl Ltd., South Africa</t>
  </si>
  <si>
    <t>TO BE SELECTED, .</t>
  </si>
  <si>
    <t>R68105</t>
  </si>
  <si>
    <t>Explosive Standoff Minefield Clearer (EMSC)</t>
  </si>
  <si>
    <t>RSD Dorbyl Ltd, Capetown South Africa</t>
  </si>
  <si>
    <t>MA9200</t>
  </si>
  <si>
    <t>VARIOUS, VARIOUS</t>
  </si>
  <si>
    <t>Kipper Tools Inc, Gainsville, GA</t>
  </si>
  <si>
    <t>Foster Miller, Inc. &amp; iROBOT C, Waltham, MA &amp; Burlington, MA</t>
  </si>
  <si>
    <t>Packaging Strategies Inc, Baltimore MD</t>
  </si>
  <si>
    <t>Raytheon, Indianapolis, IN</t>
  </si>
  <si>
    <t>Precision Remotes, San Francisco, CA</t>
  </si>
  <si>
    <t>TO BE SELECTED, TBS</t>
  </si>
  <si>
    <t>S11500</t>
  </si>
  <si>
    <t>AERIAL DETECTION</t>
  </si>
  <si>
    <t>BAESystems,Austin,TX</t>
  </si>
  <si>
    <t>MF9000</t>
  </si>
  <si>
    <t>Heaters and ECU's</t>
  </si>
  <si>
    <t>The contract information for the Environmental Control Units (ECUs)and the Improved Environmental Control Units (IECUs) are shown on the MF9303 PFORM.</t>
  </si>
  <si>
    <t xml:space="preserve">HUNTER,Solon,OH </t>
  </si>
  <si>
    <t>MF9303</t>
  </si>
  <si>
    <t>IMPROVED ENVIRONMENTAL CONTROL UNITS</t>
  </si>
  <si>
    <t>Snowbird, Inc, Jacksonville, FL</t>
  </si>
  <si>
    <t>DRS, Florence, KY</t>
  </si>
  <si>
    <t>M82701</t>
  </si>
  <si>
    <t>Guild Associates, Dublin, OH</t>
  </si>
  <si>
    <t>Frazer-Volpe Corp, Warminister, PA</t>
  </si>
  <si>
    <t>Land Warrior</t>
  </si>
  <si>
    <t>The Army has addressed the FY05 Congressional Appropriations intent to realign Land Warrior (LW) and merge LW and Future Force Warrior. FY06 procures integrated ensembles for a Stryker Battalion equipping to train and support a DOTMLPF assessment.</t>
  </si>
  <si>
    <t>M65801</t>
  </si>
  <si>
    <t>REFRIGERATED CONTAINER SYSTEM</t>
  </si>
  <si>
    <t>DRS Keco Industries, Florence, KY</t>
  </si>
  <si>
    <t>DRS Keco Industries, Florence KY</t>
  </si>
  <si>
    <t>M65802</t>
  </si>
  <si>
    <t>SANITATION CENTER, FIELD FEEDING (FSC)</t>
  </si>
  <si>
    <t>SFA Defense, Easton, MD</t>
  </si>
  <si>
    <t>M65803</t>
  </si>
  <si>
    <t>KITCHEN, CONTAINERIZED, FIELD (CK)</t>
  </si>
  <si>
    <t>SFA Defense, Easton MD</t>
  </si>
  <si>
    <t>M65806</t>
  </si>
  <si>
    <t>Assualt Kitchen (AK)</t>
  </si>
  <si>
    <t>MA7801</t>
  </si>
  <si>
    <t>Advanced Tactical Parachute System</t>
  </si>
  <si>
    <t>Paraflite, NJ</t>
  </si>
  <si>
    <t>Irvin Aerospace/Paraflite, CA/NJ</t>
  </si>
  <si>
    <t>M77700</t>
  </si>
  <si>
    <t>MOBILE INTEGRATED REMAINS COLLECTION SYSTEM</t>
  </si>
  <si>
    <t>GuildAssociates,Dublin,OH</t>
  </si>
  <si>
    <t>MA6000</t>
  </si>
  <si>
    <t>DISTRIBUTION SYSTEMS, PETROLEUM &amp; WATER</t>
  </si>
  <si>
    <t>Production Rates are Monthly Rates. after award. Delivery of LRIP units will begin 180 days after First Article Test; but no later than 12 months after initial contract award. The number of shifts at maximum capacity for the Assault Hoseline System=1; FSSP(contract)=2; FSSP (Depot)=2; AAFARS=2; FAWPSS=2; Hippo=1; Camel=1; VTPU=2.</t>
  </si>
  <si>
    <t>BAE INC., Ontario, CA</t>
  </si>
  <si>
    <t>Chenega Technical Products, Panama City, FL</t>
  </si>
  <si>
    <t>Sierra Army Depot, Herlong, CA</t>
  </si>
  <si>
    <t>Labarge Products, St. Louis</t>
  </si>
  <si>
    <t>Mil-Mar Century, Inc., Dayton, OH</t>
  </si>
  <si>
    <t>R05600</t>
  </si>
  <si>
    <t>WATER PURIFICATION SYSTEMS</t>
  </si>
  <si>
    <t xml:space="preserve">The number of shifts at maximum capacity for the 1500 GPH Tactical=2; Water Purification System=3. Production Rates are monthly. LWP - FY07 MFR leadtime changes from 6 months to 3 months to return to original mfg lead time before Hurricane Katrina. </t>
  </si>
  <si>
    <t>SFA Frederick Mfg, Frederick, MD</t>
  </si>
  <si>
    <t>MECO,Stafford,TX</t>
  </si>
  <si>
    <t>Kipper Tool Company, Gainsville, GA</t>
  </si>
  <si>
    <t>Manufacturing lead time for Rock Island Arsenal is longer due to unavailability of HMMWV chassis.</t>
  </si>
  <si>
    <t>FY06 lead time for manufacturing is longer due to the spread of productivity to preclude a break in production.</t>
  </si>
  <si>
    <t>Power Manufacturing Inc, Covington, TN</t>
  </si>
  <si>
    <t>ML5345</t>
  </si>
  <si>
    <t>ITEMS LESS THAN $5.0M (MAINT EQ)</t>
  </si>
  <si>
    <t>Kipper Tool Company, Gainesville, GA</t>
  </si>
  <si>
    <t>R03801</t>
  </si>
  <si>
    <t>GRADER, MTZD, HVY</t>
  </si>
  <si>
    <t>Production rates stated are monthly vs. yearly.</t>
  </si>
  <si>
    <t>R11220</t>
  </si>
  <si>
    <t>SKID STEER LOADER TYPE II</t>
  </si>
  <si>
    <t>R11230</t>
  </si>
  <si>
    <t>SKID STEER LOADER TYPE III</t>
  </si>
  <si>
    <t>R14200</t>
  </si>
  <si>
    <t>SCRAPER, ELEVATING SP 11CU YD MIN SEC</t>
  </si>
  <si>
    <t>Caterpillar, Peoria, IL</t>
  </si>
  <si>
    <t>M03100</t>
  </si>
  <si>
    <t>DISTR, WATER, SP MIN 2500G SEC/NON-SEC</t>
  </si>
  <si>
    <t>Cateterpillar, Peoria, IL</t>
  </si>
  <si>
    <t>R02106</t>
  </si>
  <si>
    <t xml:space="preserve">Water Distribution, 1750 GAL </t>
  </si>
  <si>
    <t>First three FY08 funded vehicles are First Article Test vehicles and Log Vehicles.</t>
  </si>
  <si>
    <t>Pierce Manufacturing, Inc., Appleton, WI</t>
  </si>
  <si>
    <t>M96400</t>
  </si>
  <si>
    <t>LOADER, SCOOP TYPE, DD WHL, 2-1/2 CU YD</t>
  </si>
  <si>
    <t>Caterpillar, Inc, Peoria, IL</t>
  </si>
  <si>
    <t>R03900</t>
  </si>
  <si>
    <t>LOADER, SCOOP TYPE, 4-5 CU YD (CCE)</t>
  </si>
  <si>
    <t>MFR Min &amp; Max Production Rates apply to the combined production qty for Light + Heavy Loaders.</t>
  </si>
  <si>
    <t>Caterpillar Inc., Peoria, IL</t>
  </si>
  <si>
    <t>Aug 08 less than minimum production rate does not increase unit price.</t>
  </si>
  <si>
    <t>M05800</t>
  </si>
  <si>
    <t>TRACTOR, FULL TRACKED</t>
  </si>
  <si>
    <t>First three vehicles from FY07 are test vehicles. Production rates stated are monthly vs. yearly.</t>
  </si>
  <si>
    <t>M08100</t>
  </si>
  <si>
    <t>PLANT, ASPHALT MIXING</t>
  </si>
  <si>
    <t>First vehicle is First Article Test Vehicle.</t>
  </si>
  <si>
    <t>High Mobility Engineer Excavator (HMEE) Type I</t>
  </si>
  <si>
    <t>JCB, Inc., Pooler, GA</t>
  </si>
  <si>
    <t>R05910</t>
  </si>
  <si>
    <t>High Mobility Engineer Excavator (HMEE) Type III</t>
  </si>
  <si>
    <t>Case New Holland of America, Racine, WI</t>
  </si>
  <si>
    <t>M05500</t>
  </si>
  <si>
    <t>CONST EQUIP ESP</t>
  </si>
  <si>
    <t>M11203</t>
  </si>
  <si>
    <t>JOINT HIGH SPEED VEHICLE (JHSV)</t>
  </si>
  <si>
    <t>R97500</t>
  </si>
  <si>
    <t>CAUSEWAY SYSTEMS</t>
  </si>
  <si>
    <t xml:space="preserve">Oldenburg Group Inc., Iron Mountain, MI </t>
  </si>
  <si>
    <t>NOTE: Initial order in FY06 with contractor is for a Warping Tug. An order in FY07 with contractor is for an additional a RRDF. Admin Lead Time/MFR Chart reflects ONLY the time required for RRDF. Production rates are MCS sections per week.</t>
  </si>
  <si>
    <t>M53500</t>
  </si>
  <si>
    <t>MEDIUM SETS (5-60 KW)</t>
  </si>
  <si>
    <t>Fermont and Fermont2 max production rates are aggregate of 6240 for the 5kW,10kW and 15kW sets. The L-3 and L-3(2) max production rates are aggregate of 2880 for 30kW and 60kW sets. For TBD the max production rate of 9120 sets is the aggregate of the 5kw, 10kW, 15kW, 30kW and 60kW sets. All production rates shown are on an annual basis.</t>
  </si>
  <si>
    <t>Fermont, Bridgeport, CT</t>
  </si>
  <si>
    <t>L-3, Tulsa, OK</t>
  </si>
  <si>
    <t>Fermont 2, Bridgeport, CT</t>
  </si>
  <si>
    <t>L-3(2), Tulsa, OK</t>
  </si>
  <si>
    <t>M54400</t>
  </si>
  <si>
    <t>LARGE SETS (100 KW)</t>
  </si>
  <si>
    <t>Manufacturer has multiple products that contribute to the minimum production rate. Production rates shown are on an annual basis.</t>
  </si>
  <si>
    <t xml:space="preserve">Radian, Inc, Alexandria, VA </t>
  </si>
  <si>
    <t>Fermont(2), Bridgeport,CT</t>
  </si>
  <si>
    <t>M59400</t>
  </si>
  <si>
    <t>SMALL SETS (2-3 KW)</t>
  </si>
  <si>
    <t>Dewey Electronics, Oakland, NJ</t>
  </si>
  <si>
    <t>R45400</t>
  </si>
  <si>
    <t>P-DISE 40-200 AMP</t>
  </si>
  <si>
    <t>Tobyhanna Army Depot, Tobyhanna, PA</t>
  </si>
  <si>
    <t>R62700</t>
  </si>
  <si>
    <t>POWER UNITS/POWER PLANTS</t>
  </si>
  <si>
    <t>This is an integration of components delivered to the depot which makes up the power units/power plants. The FY06&amp;FY07 effort reflects the overall leadtime which includes procurement of trailers, switch boxes, and the integration of the generators onto the trailers. Starting in FY08, the manufacturing lead time includes the time to order and receive the generator sets, trailers and switchboxes used on the PU/PP and the assembly of the PU/PP.</t>
  </si>
  <si>
    <t>Tobyhanna Army Depot (2), Tobyhanna, PA</t>
  </si>
  <si>
    <t xml:space="preserve">Tobyhanna Army Depot (3), Tobyhanna, PA </t>
  </si>
  <si>
    <t>Rough Terrain Container Handler (RTCH)</t>
  </si>
  <si>
    <t>Kalmar RT Center, San Antonio, TX</t>
  </si>
  <si>
    <t>ALL TERRAIN LIFTING ARMY SYSTEM</t>
  </si>
  <si>
    <t>Production rates stated are monthly vs. yearly. Re-order of ATLAS II follows successful OT.</t>
  </si>
  <si>
    <t>Oshkosh Trucks, Oshkosh, WI</t>
  </si>
  <si>
    <t>Combat Training Centers (CTC) Support</t>
  </si>
  <si>
    <t>LMSTS, Orlando, FL</t>
  </si>
  <si>
    <t>Cubic Defense Applications, San Diego, CA</t>
  </si>
  <si>
    <t>BAE,SanJose,CA</t>
  </si>
  <si>
    <t>NSTD MANEUVER/CLOSE COMBAT</t>
  </si>
  <si>
    <t>Universal Systems &amp; Technology, Fairfax, VA</t>
  </si>
  <si>
    <t>CSSD (formally ECC ), Orlando, FL</t>
  </si>
  <si>
    <t>Tec-Master, Inc., Huntsville, AL</t>
  </si>
  <si>
    <t xml:space="preserve">Anteon, Inc., Waynesville, NC </t>
  </si>
  <si>
    <t>NA0103</t>
  </si>
  <si>
    <t>NSTD COMMAND &amp; CONTROL</t>
  </si>
  <si>
    <t>All equipment is commercial off-the-shelf.</t>
  </si>
  <si>
    <t>Anteon Corp, Fairfax, VA</t>
  </si>
  <si>
    <t>General Dynamics, Orlando, FL</t>
  </si>
  <si>
    <t>TBS, Orlando, FL</t>
  </si>
  <si>
    <t>NSTD RANGES AND TARGETS</t>
  </si>
  <si>
    <t>Anteon, Inc., Waynesvlle, NC</t>
  </si>
  <si>
    <t>Anteon, Inc., Waynesville, NC</t>
  </si>
  <si>
    <t>Meggit Defense Systems, Fullerton, CA</t>
  </si>
  <si>
    <t>Allied Technology, Inc., Marshall, TX</t>
  </si>
  <si>
    <t>CLOSE COMBAT TACTICAL TRAINER</t>
  </si>
  <si>
    <t>Lockheed Martin Info Sys STOC, Orlando, FL</t>
  </si>
  <si>
    <t>NA0173</t>
  </si>
  <si>
    <t>AVIATION COMBINED ARMS TACTICAL TRAINER (AVCATT)</t>
  </si>
  <si>
    <t>Production rate is annual, not monthly.</t>
  </si>
  <si>
    <t>L3 Communications Corporation, Arlington, TX</t>
  </si>
  <si>
    <t>These items are being procured by other customers from the same production line; therefore, production breaks do not represent production breaks at the manufacturers' facilities and orders lower than the 1-8-5 production rate are economical.</t>
  </si>
  <si>
    <t>Technical Communities, Inc, San Bruno, CA</t>
  </si>
  <si>
    <t>TBS (1), TBD</t>
  </si>
  <si>
    <t>Sensor Data, Inc, Sterling Heights, MI</t>
  </si>
  <si>
    <t>Fluke Corp, Everett, WA</t>
  </si>
  <si>
    <t>TBS (2), TBD</t>
  </si>
  <si>
    <t>TBD (3), TBD</t>
  </si>
  <si>
    <t>TBD (4), TBD</t>
  </si>
  <si>
    <t>TBD (5), TBD</t>
  </si>
  <si>
    <t>Maintenance Support Device</t>
  </si>
  <si>
    <t>This item is being procured by other customers from the same production line; therefore, production breaks and orders below the 1-8-5 production rate are economical.</t>
  </si>
  <si>
    <t>SESI, Huntsville, AL</t>
  </si>
  <si>
    <t>Aeroflex, New Century, KS</t>
  </si>
  <si>
    <t>TBS-1, TBD</t>
  </si>
  <si>
    <t>TBS-3, TBD</t>
  </si>
  <si>
    <t>TBS-4, TBD</t>
  </si>
  <si>
    <t>TBS-5, TBD</t>
  </si>
  <si>
    <t>M80101</t>
  </si>
  <si>
    <t>Rapid Equipping Soldier Support Equipment</t>
  </si>
  <si>
    <t>Aero Vironment Corp, Simi Valley, CA</t>
  </si>
  <si>
    <t>VSE, Alexandria, V A</t>
  </si>
  <si>
    <t>NS Microwave, Spring Valley, CA</t>
  </si>
  <si>
    <t>ASE, Billerica, MA</t>
  </si>
  <si>
    <t>PM Miissiles &amp; Space Command, Huntsville, AL</t>
  </si>
  <si>
    <t>MIRA TEK, Las Cruces, NM</t>
  </si>
  <si>
    <t>M01110</t>
  </si>
  <si>
    <t>BATTLEFIELD ANTI-INTRUSION SYSTEM: AN/PRS-9</t>
  </si>
  <si>
    <t>L3 Com, Camden, NJ</t>
  </si>
  <si>
    <t>Standardized Intrusion Detection Systems</t>
  </si>
  <si>
    <t>(ICIDS) Unit of measure is a "system" consisting of Commercial-off-the-Shelf (COTS) components and associated equipment. Delivery orders (consist of site validation, site design, assembly, and nstallation) are placed for each site.
(MDARS) Unit of measure is a system consisting of 3 control stations and 6 robotic control units.</t>
  </si>
  <si>
    <t>Radian, Inc., Alexandria, VA</t>
  </si>
  <si>
    <t>Other Physical Security Measures Equip</t>
  </si>
  <si>
    <t>AIE Production rates differ by MFR and some items are available from existing commercial vendor stocks. BAIS unit costs change according to economical price breaks.</t>
  </si>
  <si>
    <t xml:space="preserve">EG&amp;G Technical Services, Albuquerque, NM </t>
  </si>
  <si>
    <t xml:space="preserve">USA Corp of Engineers, Hunstville, AL </t>
  </si>
  <si>
    <t>MB7000</t>
  </si>
  <si>
    <t>BASE LEVEL COM'L EQUIPMENT</t>
  </si>
  <si>
    <t>No Contractor Selected,TBA</t>
  </si>
  <si>
    <t>BAE,YorkPA</t>
  </si>
  <si>
    <t>GA80717</t>
  </si>
  <si>
    <t>BRADLEY BASE SUSTAINMENT (M2A3)</t>
  </si>
  <si>
    <t>BAE, YORK PA</t>
  </si>
  <si>
    <t>G85100</t>
  </si>
  <si>
    <t>STRYKER VEHICLE</t>
  </si>
  <si>
    <t>GM GDLS Defense Group L.L.C., Shelby Township, MI</t>
  </si>
  <si>
    <t>G86100</t>
  </si>
  <si>
    <t>Future Combat Systems: (FCS)</t>
  </si>
  <si>
    <t>Boeing,StLouis,MO</t>
  </si>
  <si>
    <t>G86200</t>
  </si>
  <si>
    <t>FCS SPIN OUTS</t>
  </si>
  <si>
    <t>The Production Rates and the Administrative Lead Time is not available at this time.</t>
  </si>
  <si>
    <t>BFIST vehicles are produced under the Bradley Base Sustainment vehicle production contract.</t>
  </si>
  <si>
    <t>IMPROVED RECOVERY VEHICLE (M88 MOD)</t>
  </si>
  <si>
    <t>BAE Systems,York,PA</t>
  </si>
  <si>
    <t>ARMORED BREACHER VEHICLE</t>
  </si>
  <si>
    <t>Launcher production lead time is 10 months.</t>
  </si>
  <si>
    <t>Anniston Army Depot, Anniston, AL</t>
  </si>
  <si>
    <t>JOINT ASSAULT BRIDGE</t>
  </si>
  <si>
    <t>GA0730</t>
  </si>
  <si>
    <t>SYSTEM ENHANCEMENT PGM: SEP M1A2</t>
  </si>
  <si>
    <t>Joint Systems Manufacturing, Lima, OH</t>
  </si>
  <si>
    <t>Joint Service Mfg Corp, Lima, OH</t>
  </si>
  <si>
    <t>G01300</t>
  </si>
  <si>
    <t>HOWITZER, LIGHT, TOWED, 105MM, M119</t>
  </si>
  <si>
    <t>M240 Medium Machine Gun (7.62mm)</t>
  </si>
  <si>
    <t>FN Mfg Inc.,, Columbia, SC</t>
  </si>
  <si>
    <t>G10900</t>
  </si>
  <si>
    <t>MACHINE GUN, CAL .50 M-2 FLEX</t>
  </si>
  <si>
    <t>Gen Dyn-Armament &amp; Tech Prod, Burlington, VT</t>
  </si>
  <si>
    <t>M249 SAW Machine Gun (5.56mm)</t>
  </si>
  <si>
    <t>FN Mfg Inc, Columbia SC</t>
  </si>
  <si>
    <t>MK-19 Grenade Machine Gun (40mm)</t>
  </si>
  <si>
    <t>Gen Dyn Armament &amp; Tech Prod, Saco, Maine</t>
  </si>
  <si>
    <t>G02200</t>
  </si>
  <si>
    <t>Mortar Systems</t>
  </si>
  <si>
    <t>General Dynamics, OTS, St. Petersburg, Fla.</t>
  </si>
  <si>
    <t>G01500</t>
  </si>
  <si>
    <t>M107, CAL .50, SNIPER RIFLE</t>
  </si>
  <si>
    <t>Barrett Firearms Mfg., Murfreesboro, TN</t>
  </si>
  <si>
    <t>G01501</t>
  </si>
  <si>
    <t>XM320 GRENADE LAUNCHER MODULE (GLM)</t>
  </si>
  <si>
    <t>Heckler &amp; Koch Defense, Inc, Sterling, VA</t>
  </si>
  <si>
    <t>G01505</t>
  </si>
  <si>
    <t>XM110 SEMI-AUTOMATIC SNIPER SYSTEM (SASS)</t>
  </si>
  <si>
    <t>Knights Armaments Co., Titusville, FL</t>
  </si>
  <si>
    <t>M4 Carbine</t>
  </si>
  <si>
    <t>FY08 new start Combat Optics to coincide with the Carbine deliveries.</t>
  </si>
  <si>
    <t>Colt's Mfg Co. Inc, Hartford, CT</t>
  </si>
  <si>
    <t>Aimpoint Inc., Chantilly, VA</t>
  </si>
  <si>
    <t>G18300</t>
  </si>
  <si>
    <t>SHOTGUN, MODULAR ACCESSORY SYSTEM (MASS)</t>
  </si>
  <si>
    <t>FY07 production funding not required due to production rate of the small business vendor.</t>
  </si>
  <si>
    <t>Vertu Corporation, Manassas, VA</t>
  </si>
  <si>
    <t>G04700</t>
  </si>
  <si>
    <t>Common Remotely Operated Weapons Station (CROWS)</t>
  </si>
  <si>
    <t>Recon Optical Inc (ROI), Barrington, IL</t>
  </si>
  <si>
    <t>G01700</t>
  </si>
  <si>
    <t>HOWITZER LT WT 155MM (T)</t>
  </si>
  <si>
    <t>The LW155 Howitzer is a Joint Program between the Army and the USMC. The FY05-08 Full Rate Production Contract is a
Joint Multi-Year procurement with the USMC.</t>
  </si>
  <si>
    <t>BAE SYSTEMS, Barrow-in-Furness, UK</t>
  </si>
  <si>
    <t>GL1000</t>
  </si>
  <si>
    <t>PHALANX MODS</t>
  </si>
  <si>
    <t>Raytheon,TucsonAZ</t>
  </si>
  <si>
    <t>McDonnell Douglas Aerospace McDonnell Douglas Corp. (Boeing) St. Louis, MO. 63165</t>
  </si>
  <si>
    <t>F414-GE-400 ENGINE</t>
  </si>
  <si>
    <t>GENERAL ELECTRIC CO LYNN, MA</t>
  </si>
  <si>
    <t>Lockheed Martin, FT. Worth, TX</t>
  </si>
  <si>
    <t>Airframe</t>
  </si>
  <si>
    <t>Engine</t>
  </si>
  <si>
    <t xml:space="preserve">V-22 (MEDIUM LIFT) </t>
  </si>
  <si>
    <t>Bell-Boeing, Patuxent River, MD</t>
  </si>
  <si>
    <t>Allison Engine Co. (Rolls Royce), Indianopolis, IN</t>
  </si>
  <si>
    <t>AH-1Z/ UH-1Y Airframe</t>
  </si>
  <si>
    <t>Bell Helicopter, Ft. Worth, TX</t>
  </si>
  <si>
    <t>Engine T700-GE-401C (with DECU)</t>
  </si>
  <si>
    <t>General Electric, Lynn, MA (UH-1Y)</t>
  </si>
  <si>
    <t>Engine T700-GE-401 (with DECU</t>
  </si>
  <si>
    <t>GE Engine Services, Inc, (AH-1Z) Cincinnati, OH</t>
  </si>
  <si>
    <t>MH-60S (MYP)</t>
  </si>
  <si>
    <t>Sikorsky Aircraft Div Stratford, CT</t>
  </si>
  <si>
    <t>Engines</t>
  </si>
  <si>
    <t>Common Cockpit</t>
  </si>
  <si>
    <t>Lockheed Martin Owego, NY</t>
  </si>
  <si>
    <t>MH-60R</t>
  </si>
  <si>
    <t>Common Cockpit (MYP)</t>
  </si>
  <si>
    <t>Lockheed Martin, Owego NY</t>
  </si>
  <si>
    <t>Sikorsky Aircraft, Stratford</t>
  </si>
  <si>
    <t>Mission Systems Avionics</t>
  </si>
  <si>
    <t>E-2C/D (EARLY WARNING) HAWKEYE</t>
  </si>
  <si>
    <t xml:space="preserve">Northrop Grumman 4 St. Augustine, FL </t>
  </si>
  <si>
    <t>Rolls Royce Engine Co. Indianapolis, IN</t>
  </si>
  <si>
    <t>Boeing, Kent WA</t>
  </si>
  <si>
    <t>C-40 Aircraft</t>
  </si>
  <si>
    <t>T-45TS (TRAINER) GOSHAWK</t>
  </si>
  <si>
    <t>AIRFRAME</t>
  </si>
  <si>
    <t>BOEING (MDA), ST. LOUIS, MO</t>
  </si>
  <si>
    <t>T45TS Engine</t>
  </si>
  <si>
    <t>N/A</t>
  </si>
  <si>
    <t>Swiss Government, 18 Switzerland</t>
  </si>
  <si>
    <t>VTUAV</t>
  </si>
  <si>
    <t>Air Vehicle</t>
  </si>
  <si>
    <t>N. Grumman Corporation</t>
  </si>
  <si>
    <t>STUAS</t>
  </si>
  <si>
    <t>VH-71</t>
  </si>
  <si>
    <t>VH-71 Airframe</t>
  </si>
  <si>
    <t>AgustaWestland, Yeovil, England</t>
  </si>
  <si>
    <t>C-12 R/A</t>
  </si>
  <si>
    <t>C-12 Replacement Aircraft</t>
  </si>
  <si>
    <t>MID/SE LANDBASE TOW TRACTOR</t>
  </si>
  <si>
    <t>STEWART STEVENSON MARIETTA, GA</t>
  </si>
  <si>
    <t xml:space="preserve">POWER SUPPLY, HYDRAULIC-DIESEL </t>
  </si>
  <si>
    <t>Hydraulics, International, Chatsworth, CA</t>
  </si>
  <si>
    <t xml:space="preserve">SHAFT ENGINE TEST INSTR. (SETI) </t>
  </si>
  <si>
    <t>Hydraulics, International, Chatsworth, CA1</t>
  </si>
  <si>
    <t>POWER SUPPLY HYDRAULIC-DEISEL</t>
  </si>
  <si>
    <t>SHAFT ENGINE TEST INSTR. (SETI)</t>
  </si>
  <si>
    <t xml:space="preserve">EADS, San Antonio, TX </t>
  </si>
  <si>
    <t xml:space="preserve">R/F COMM/NAV T/S </t>
  </si>
  <si>
    <t xml:space="preserve">Tel-Instruments, Carlstad, NJ </t>
  </si>
  <si>
    <t>MMG-1A REPLACEMENT</t>
  </si>
  <si>
    <t>AVIATION GROUND EQUIP, FREEPORT, NY 11520</t>
  </si>
  <si>
    <t>TACAN I LEVEL T/S</t>
  </si>
  <si>
    <t>EW Signal Generator</t>
  </si>
  <si>
    <t>RT CASS-LOT 1</t>
  </si>
  <si>
    <t>BOEING COMPANY, ST LOUIS, MO</t>
  </si>
  <si>
    <t>RT CASS-LOTS 2-7</t>
  </si>
  <si>
    <t>RT CASS-LOT 8</t>
  </si>
  <si>
    <t>MFG TBD</t>
  </si>
  <si>
    <t>MOD MF CASS-LOT 1</t>
  </si>
  <si>
    <t>MOD MF CASS-LOTS 2-4</t>
  </si>
  <si>
    <t>RTCASS HP (Subsystem) LOTS 1 &amp; 2</t>
  </si>
  <si>
    <t xml:space="preserve">Common Ground Equipment - Mobile Facilities (47C2) </t>
  </si>
  <si>
    <t>Tactical Quiet Generator</t>
  </si>
  <si>
    <t>440/2</t>
  </si>
  <si>
    <t>WAR CONSUMABLES (J7C5)</t>
  </si>
  <si>
    <t>Hippag, Ultra Electronics</t>
  </si>
  <si>
    <t>LAU-7</t>
  </si>
  <si>
    <t>PURE Air Generating System</t>
  </si>
  <si>
    <t>Mariotta, Montville, NJ</t>
  </si>
  <si>
    <t>External Fuel Tanks</t>
  </si>
  <si>
    <t>OTHER PRODUCTION CHARGES</t>
  </si>
  <si>
    <t>TCTS Participant Subsystems</t>
  </si>
  <si>
    <t>Cubic, San Diego, CA</t>
  </si>
  <si>
    <t>TRIDENT II MODIFICATIONS</t>
  </si>
  <si>
    <t>LOCKHEED MARTIN MISSILES
AND SPACE COMPANY,
SUNNYVALE, CA</t>
  </si>
  <si>
    <t>TOMAHAWK (MYP)</t>
  </si>
  <si>
    <t>Tactical Tomahawk</t>
  </si>
  <si>
    <t>Raytheon Compnay, Tucson, AZ</t>
  </si>
  <si>
    <t>SIDEWINDER</t>
  </si>
  <si>
    <t>AIM-9X (Sidewinder) Lot 5-9*</t>
  </si>
  <si>
    <t>Raytheon Missile System, Tucson, AZ</t>
  </si>
  <si>
    <t>SM-2 BLK IIIB ALL UP ROUND MISSILE</t>
  </si>
  <si>
    <t>RAYTHEON - TUCSON, AZ</t>
  </si>
  <si>
    <t>TYPE I CANISTER - SM-2 BLK IIIB (MK)</t>
  </si>
  <si>
    <t>BAE-MINNEAPOLIS, MN</t>
  </si>
  <si>
    <t>SM-6 ERAM ALL UP ROUND MISSILE</t>
  </si>
  <si>
    <t>CANISTER - SM-6 ERAM (MK 21 MOD</t>
  </si>
  <si>
    <t xml:space="preserve">STANDARD MISSILE </t>
  </si>
  <si>
    <t>ROLLING AIRFRAME MISSILE (RAM)</t>
  </si>
  <si>
    <t>G&amp;CA</t>
  </si>
  <si>
    <t>RAYTHEON, TUCSON</t>
  </si>
  <si>
    <t>Subsonic Aerial Target</t>
  </si>
  <si>
    <t>Northrop-Grumman, Rancho Bernardo. CA</t>
  </si>
  <si>
    <t>40-45</t>
  </si>
  <si>
    <t>2-5</t>
  </si>
  <si>
    <t>Supersonic Sea Skimming Tgt</t>
  </si>
  <si>
    <t>Boeing, St. Louis, MO</t>
  </si>
  <si>
    <t>Supersonic Sea Skimming Tgt. 1)</t>
  </si>
  <si>
    <t>Orbital Sciences, Chandler, AZ</t>
  </si>
  <si>
    <t>DRONES AND DECOYS</t>
  </si>
  <si>
    <t>ADM-141C/IMI</t>
  </si>
  <si>
    <t>IMI, Ramat Hasharon, IS (ITALD)</t>
  </si>
  <si>
    <t xml:space="preserve">EVOLVED SEA SPARROW MISSILE (ESSM) </t>
  </si>
  <si>
    <t>MISSILE HARDWARE</t>
  </si>
  <si>
    <t>RAYTHEON, TUCSON, AZ</t>
  </si>
  <si>
    <t>MK 25 QUADPACK CANISTERS</t>
  </si>
  <si>
    <t>UNITED DEFENSE, MIN, MN</t>
  </si>
  <si>
    <t xml:space="preserve">STANDARD MISSILES MODS </t>
  </si>
  <si>
    <t>SM-2 BLOCK IIIB MODIFICATION</t>
  </si>
  <si>
    <t>SM-2 BLOCK IV MODIFICATION</t>
  </si>
  <si>
    <t>MK 104 ROCKET MOTOR UPGRADE</t>
  </si>
  <si>
    <t>SSTD</t>
  </si>
  <si>
    <t>ADC MK 2 MOD 1</t>
  </si>
  <si>
    <t>ULTRA, BRAINTREE, MA</t>
  </si>
  <si>
    <t>ASW TARGETS</t>
  </si>
  <si>
    <t>MK39 MOD 1/2 - EMATT</t>
  </si>
  <si>
    <t>LM SIPPICAN, MARION MA</t>
  </si>
  <si>
    <t>MK30 MOD 2</t>
  </si>
  <si>
    <t>SIPPICAN/GSM,MARION MA</t>
  </si>
  <si>
    <t xml:space="preserve">AIRBORNE MINE NEUTRALIZATION SYSTEMS </t>
  </si>
  <si>
    <t>AMNS</t>
  </si>
  <si>
    <t>BAE SYSTEMS</t>
  </si>
  <si>
    <t>RAMICS</t>
  </si>
  <si>
    <t>NORTHRUP GRUMMAN</t>
  </si>
  <si>
    <t>Marine Corps Tactical Unmanned Aerial System (MCTUAS)</t>
  </si>
  <si>
    <t>MCTUAS System</t>
  </si>
  <si>
    <t>AAI, Hunt Valley, MD</t>
  </si>
  <si>
    <t>CFC-114 (R-114) AC CONVERSION</t>
  </si>
  <si>
    <t>YORK INT'L, PA</t>
  </si>
  <si>
    <t>SSN ACOUSTICS</t>
  </si>
  <si>
    <t>TB-34 NEXT GENERATION</t>
  </si>
  <si>
    <t xml:space="preserve">SUBMARINE ACOUSTIC WARFARE SYSTEM </t>
  </si>
  <si>
    <t>ADC MK 3 (TORPEDO)</t>
  </si>
  <si>
    <t>ADC MK 4 (SONAR)</t>
  </si>
  <si>
    <t>6" COUNTERMEASURE LAUNCH TUB</t>
  </si>
  <si>
    <t>NRAD, SAN DIEGO, CA</t>
  </si>
  <si>
    <t>ADC MK2 MOD 1</t>
  </si>
  <si>
    <t>NAE BEACON</t>
  </si>
  <si>
    <t>ALLIED LOGIS., VENTURA CA</t>
  </si>
  <si>
    <t>GAS GENTERATOR MK 77</t>
  </si>
  <si>
    <t>UPCO, PHOENIX, AZ</t>
  </si>
  <si>
    <t>MINESWEEPING SYSTEM REPLACEMENT</t>
  </si>
  <si>
    <t>EMNS</t>
  </si>
  <si>
    <t>TBD &amp; BAE SYSTEMS</t>
  </si>
  <si>
    <t>MSF NORFOLK TREATMENT UPGRAD</t>
  </si>
  <si>
    <t>VARIOUS</t>
  </si>
  <si>
    <t>MSF SAN DIEGO TREATMENT UPGRA</t>
  </si>
  <si>
    <t>MSF MEASUREMENT SYSTEM UPGRA</t>
  </si>
  <si>
    <t>MSF PEARL HARBOR TREATMENT UP</t>
  </si>
  <si>
    <t xml:space="preserve">SHALLOW WATER MINE CM SHIP </t>
  </si>
  <si>
    <t>SW0041 COBRA BLOCK 1</t>
  </si>
  <si>
    <t>NORTHROP GRUMMAN, FL</t>
  </si>
  <si>
    <t>MARINE AIR TRAFFIC CONTROL &amp; LANDING SYSTEM</t>
  </si>
  <si>
    <t>ASPARCS</t>
  </si>
  <si>
    <t>Raytheon Corp Marlboro, MA</t>
  </si>
  <si>
    <t>Deployable Joint Command and Control (DJC2)</t>
  </si>
  <si>
    <t>EoIP / RRK Enhancements</t>
  </si>
  <si>
    <t>SHIP TACTICAL COMMUNICATIONS</t>
  </si>
  <si>
    <t>500 Watts High Frequency PA</t>
  </si>
  <si>
    <t>General Dynamics C4</t>
  </si>
  <si>
    <t>Hardware Refresh</t>
  </si>
  <si>
    <t>DJC2 Upgrades</t>
  </si>
  <si>
    <t>Communication Items Under $5M</t>
  </si>
  <si>
    <t>HF ALE (VRC-104)</t>
  </si>
  <si>
    <t>Harris Corporation, Rochester, NY</t>
  </si>
  <si>
    <t>HFIP</t>
  </si>
  <si>
    <t>TBD (COTS)</t>
  </si>
  <si>
    <t>SubNetRelay (SNR)</t>
  </si>
  <si>
    <t>DDG 51 Class Force Protection Radios/ COTS Models</t>
  </si>
  <si>
    <t>Motorola, Schaumberg</t>
  </si>
  <si>
    <t>DAMA IW for Submarines</t>
  </si>
  <si>
    <t>SSC CHS/CHAR</t>
  </si>
  <si>
    <t>Raytheon Indiana</t>
  </si>
  <si>
    <t>TMIP</t>
  </si>
  <si>
    <t>Submarine Broadcast Support</t>
  </si>
  <si>
    <t>W4008 Submarine Broadcast Upgrades</t>
  </si>
  <si>
    <t>W4010</t>
  </si>
  <si>
    <t>W4014 SEEAS</t>
  </si>
  <si>
    <t>NUWC Keyport</t>
  </si>
  <si>
    <t>Submarine Communications</t>
  </si>
  <si>
    <t>L0078- TFDS/BSQ-9</t>
  </si>
  <si>
    <t>Brandywine Com, CA</t>
  </si>
  <si>
    <t>L0080- OE-538/BRC</t>
  </si>
  <si>
    <t>Sippican/GSM, MA</t>
  </si>
  <si>
    <t>L0084- Common Submarine Radio Room</t>
  </si>
  <si>
    <t>Stanley Associates, SC</t>
  </si>
  <si>
    <t>L0087- High Data Rate Antenna</t>
  </si>
  <si>
    <t>Raytheon, MA</t>
  </si>
  <si>
    <t>LO098- Communications at Speed and Depth</t>
  </si>
  <si>
    <t>TBD-Competitive</t>
  </si>
  <si>
    <t>L0097- SubLAN</t>
  </si>
  <si>
    <t>VAR</t>
  </si>
  <si>
    <t>Ships Sup. Equip</t>
  </si>
  <si>
    <t>Aviation Sup. Equip.</t>
  </si>
  <si>
    <t>SONOBUOYS - ALL TYPES</t>
  </si>
  <si>
    <t>AN/SSQ-36B</t>
  </si>
  <si>
    <t>USSI, IN</t>
  </si>
  <si>
    <t>AN/SSQ-53</t>
  </si>
  <si>
    <t xml:space="preserve"> AN/SSQ-62</t>
  </si>
  <si>
    <t>AN/SSQ-77</t>
  </si>
  <si>
    <t>S[ARTON, FL</t>
  </si>
  <si>
    <t>AN/SSQ-101 (ADAR)</t>
  </si>
  <si>
    <t>ERAPSCO, IN</t>
  </si>
  <si>
    <t>AN/SSQ-110</t>
  </si>
  <si>
    <t>AVIATION LIFE SUPPORT</t>
  </si>
  <si>
    <t>SY060, CSEL</t>
  </si>
  <si>
    <t>BOEING, NORTH AMER, ANAHEIM, CA SY215 JHMCS NVI TBD</t>
  </si>
  <si>
    <t>SY215 JHMCS NVI</t>
  </si>
  <si>
    <t>AIRBORNE MINE COUNTERMEASURES</t>
  </si>
  <si>
    <t>RAYTHEON/BAE SYSTEMS</t>
  </si>
  <si>
    <t>AQS-20A</t>
  </si>
  <si>
    <t>RAYTHEON, PORTSMOUTH, RI</t>
  </si>
  <si>
    <t>ALMDS</t>
  </si>
  <si>
    <t>NG, MELBOURNE, FL</t>
  </si>
  <si>
    <t>OASIS</t>
  </si>
  <si>
    <t>EDO CORP</t>
  </si>
  <si>
    <t>ORCA</t>
  </si>
  <si>
    <t>LAMPS MK III SHIPBOARD EQUIPMENT</t>
  </si>
  <si>
    <t>SRQ(Ku)4</t>
  </si>
  <si>
    <t>Harris Corporation</t>
  </si>
  <si>
    <t>Ordinance  Sup. Equip</t>
  </si>
  <si>
    <t>RAM GMLS</t>
  </si>
  <si>
    <t>RAM GMLS ORDALTS</t>
  </si>
  <si>
    <t>RAYTHEON CO, TUCSON, AZ</t>
  </si>
  <si>
    <t>RAM MK-49 GMLS</t>
  </si>
  <si>
    <t>TOMAHAWK SUPPORT EQUIPMENT</t>
  </si>
  <si>
    <t>TTWCS FY 07</t>
  </si>
  <si>
    <t>LOCKHEED MARTIN, VF, PA</t>
  </si>
  <si>
    <t>ANTI-SHIP MISSILE DECOY SYSTEM</t>
  </si>
  <si>
    <t>NULKA SYSTEMS</t>
  </si>
  <si>
    <t>HAN ELECTRONICS INC., LITITZ</t>
  </si>
  <si>
    <t>NULKA DECOYS</t>
  </si>
  <si>
    <t>BAES, AUSTRALIA</t>
  </si>
  <si>
    <t>GENERAL PURPOSE BOMBS</t>
  </si>
  <si>
    <t>DUAL MODE LGB</t>
  </si>
  <si>
    <t>LOCKHEED MARTIN, ARCHBALD, PA</t>
  </si>
  <si>
    <t>BLU-109</t>
  </si>
  <si>
    <t>MCALESTER AAP, OK</t>
  </si>
  <si>
    <t>BLU-111</t>
  </si>
  <si>
    <t>BSU-86</t>
  </si>
  <si>
    <t>CAPCO, CO</t>
  </si>
  <si>
    <t>BSU-85</t>
  </si>
  <si>
    <t>General Dynamics</t>
  </si>
  <si>
    <t>BLU-110</t>
  </si>
  <si>
    <t>Fuzes</t>
  </si>
  <si>
    <t>ATK, Rocket Center, WV</t>
  </si>
  <si>
    <t>McDonnell Douglas St. Louis, MO</t>
  </si>
  <si>
    <t>AIRBORNE ROCKETS ALL TYPES</t>
  </si>
  <si>
    <t>MK 66 Rocket Motor</t>
  </si>
  <si>
    <t>GENERAL DYNAMICS</t>
  </si>
  <si>
    <t>MK 71 Rocket Motor</t>
  </si>
  <si>
    <t>NSWC, IH</t>
  </si>
  <si>
    <t>MK146 (M229) HE WARHEAD</t>
  </si>
  <si>
    <t>MK149 (M255A1 FLECHETTE)</t>
  </si>
  <si>
    <t>MACHINE GUN AMMUNITION</t>
  </si>
  <si>
    <t>20MM LINKLESS, HEI</t>
  </si>
  <si>
    <t>20MM, LINKED, TP, PGU-27</t>
  </si>
  <si>
    <t>PRACTICE BOMBS</t>
  </si>
  <si>
    <t>MK 76</t>
  </si>
  <si>
    <t>DELFASCO</t>
  </si>
  <si>
    <t>MK 82 INERT</t>
  </si>
  <si>
    <t>MCALESTER(OK)</t>
  </si>
  <si>
    <t>LGTR</t>
  </si>
  <si>
    <t>LOCKHEED-MARTIN</t>
  </si>
  <si>
    <t>MK 83 Inert</t>
  </si>
  <si>
    <t>MCALESTER</t>
  </si>
  <si>
    <t>Navy/Marines</t>
  </si>
  <si>
    <t>AIR EXPENDABLE COUNTERMEASURES</t>
  </si>
  <si>
    <t>FOTD/IDECM</t>
  </si>
  <si>
    <t>BAE, Nashua, NH</t>
  </si>
  <si>
    <t>AAED (ALE-50)</t>
  </si>
  <si>
    <t>Raytheon, Goleta, CA</t>
  </si>
  <si>
    <t>MJU-49B</t>
  </si>
  <si>
    <t>Alloy, Chester Twnsh, PA</t>
  </si>
  <si>
    <t>MJU-55</t>
  </si>
  <si>
    <t>Crane Army Ammo Activit</t>
  </si>
  <si>
    <t>MJU-57</t>
  </si>
  <si>
    <t>Crane Army Ammo Activity</t>
  </si>
  <si>
    <t>MJU-64</t>
  </si>
  <si>
    <t xml:space="preserve">5 INCH/54 GUN AMMUNITION </t>
  </si>
  <si>
    <t>5/54 CHG, PROP, FULL MK 67</t>
  </si>
  <si>
    <t>MCALESTER AAP</t>
  </si>
  <si>
    <t>5/54 PROJ, BLP/T</t>
  </si>
  <si>
    <t>CRANE AAA</t>
  </si>
  <si>
    <t>PROJ, 5"/54 KE-ET</t>
  </si>
  <si>
    <t>5"/54 PROJ, MULTI OPTION FUZE</t>
  </si>
  <si>
    <t>INTERMEDIATE CALIBER GUN AMMUNITION</t>
  </si>
  <si>
    <t>CART., 57MM, 3P MK295</t>
  </si>
  <si>
    <t xml:space="preserve">UNKNOWN </t>
  </si>
  <si>
    <t>CART., 57MM TP MK296</t>
  </si>
  <si>
    <t>INTERMEDIATE CALIBER SERVICE</t>
  </si>
  <si>
    <t>INTERMEDIATE CALIBER TRAINING</t>
  </si>
  <si>
    <t>SMALL ARMS AMMUNITION</t>
  </si>
  <si>
    <t>A059</t>
  </si>
  <si>
    <t>GENERAL DYNAMICS ORD &amp; TAC, ST. PETERSBURG, FL</t>
  </si>
  <si>
    <t>ALLIANT TECH (LCAAP),
INDEPENDENCE, MO</t>
  </si>
  <si>
    <t>A131</t>
  </si>
  <si>
    <t>A576</t>
  </si>
  <si>
    <t>LINEAR CHARGES, ALL TYPES</t>
  </si>
  <si>
    <t>M913</t>
  </si>
  <si>
    <t>CHARGE, DEMO LINEAR HE</t>
  </si>
  <si>
    <t>AMERICAN ORDNANCE, MILAN, TN</t>
  </si>
  <si>
    <t>MN79</t>
  </si>
  <si>
    <t>APERS OBSTACLE BREACHING SYS</t>
  </si>
  <si>
    <t>ENSIGN-BICKFORD, GRAHAM, KY</t>
  </si>
  <si>
    <t>40MM, ALL TYPES</t>
  </si>
  <si>
    <t>B542</t>
  </si>
  <si>
    <t>CTG, 40MM HEDP LINKED FOR MK19</t>
  </si>
  <si>
    <t>AMTECH CORP JANESVILLE, WI</t>
  </si>
  <si>
    <t>DSE, INC (BALIMOY) TAMPA, FL</t>
  </si>
  <si>
    <t>B546</t>
  </si>
  <si>
    <t>CTG, 40MM HEDP FOR M79/M203</t>
  </si>
  <si>
    <t>BA12</t>
  </si>
  <si>
    <t>CTG, 40MM PRACTICE</t>
  </si>
  <si>
    <t>NICO PYROTECHNIK, TRITTAU, GE</t>
  </si>
  <si>
    <t>60MM, ALL TYPES</t>
  </si>
  <si>
    <t>B643</t>
  </si>
  <si>
    <t>CTG, 60MM HE</t>
  </si>
  <si>
    <t>81MM, ALL TYPES</t>
  </si>
  <si>
    <t>C484</t>
  </si>
  <si>
    <t>CTG, 81MM ILLUM INFRARED</t>
  </si>
  <si>
    <t>PINE BLUFF ARSENAL, PINE
BLUFF, AR</t>
  </si>
  <si>
    <t>C868</t>
  </si>
  <si>
    <t>CTG, 81MM HE WITH MOF</t>
  </si>
  <si>
    <t>120MM, ALL TYPES</t>
  </si>
  <si>
    <t>C785</t>
  </si>
  <si>
    <t>CTG, 120MM TPCSDS-T M865</t>
  </si>
  <si>
    <t>ALLIANT TECH SYS INC,
PLYMOUTH, MN</t>
  </si>
  <si>
    <t>GENERAL DYNAMICS, ST.
PETERSBURG, FL</t>
  </si>
  <si>
    <t>C791</t>
  </si>
  <si>
    <t>CTG, 120MM HEAT-MP-T (AA) M830A1</t>
  </si>
  <si>
    <t>ALLIANT TECH SYS INC, PLYMOUTH, MN</t>
  </si>
  <si>
    <t>CA31</t>
  </si>
  <si>
    <t>CTG, 120MM TPMP-T M1002</t>
  </si>
  <si>
    <t>CTG,25MM, ALL TYPES</t>
  </si>
  <si>
    <t>A940</t>
  </si>
  <si>
    <t>CTG, 25MM TPDS-T LINKED</t>
  </si>
  <si>
    <t>GRENADES, ALL TYPES</t>
  </si>
  <si>
    <t>VISUAL INFRA-RED SCREENING SMOKE (VIRSS)</t>
  </si>
  <si>
    <t>RHEINMETALL, NEUENBURG, GERMANY</t>
  </si>
  <si>
    <t>ROCKETS, ALL TYPES</t>
  </si>
  <si>
    <t>C995</t>
  </si>
  <si>
    <t>ROCKET, 84MM HEAA (AT-4)</t>
  </si>
  <si>
    <t>SAAB BOFORS DYNAMICS, SWEDEN</t>
  </si>
  <si>
    <t>ARTILLERY, ALL TYPES</t>
  </si>
  <si>
    <t>D505</t>
  </si>
  <si>
    <t>PROJ, 155MM, M485A2, ILLUM</t>
  </si>
  <si>
    <t>TO BE DETERMINED</t>
  </si>
  <si>
    <t>D529</t>
  </si>
  <si>
    <t>PROJ, 155MM, M795, HE EX RANGE</t>
  </si>
  <si>
    <t>DAY &amp; ZIMMERMAN, PARSONS, KS</t>
  </si>
  <si>
    <t>D544</t>
  </si>
  <si>
    <t>PROJ, 155MM, M107, HE</t>
  </si>
  <si>
    <t>AMERICAN ORDNANCE (IAAP)
MIDDLETOWN, IA</t>
  </si>
  <si>
    <t>D550</t>
  </si>
  <si>
    <t>PROJ, 155MM, M110, WP</t>
  </si>
  <si>
    <t>PINE BLUFF ARSENAL, PINE</t>
  </si>
  <si>
    <t>DA12</t>
  </si>
  <si>
    <t>CHG, 155MM, M231, MOD ARTY CHG SYS</t>
  </si>
  <si>
    <t>AMERICAN ORDNANCE, MIDDLETON,
IA</t>
  </si>
  <si>
    <t>DA13</t>
  </si>
  <si>
    <t>N523</t>
  </si>
  <si>
    <t>CHG, 155MM, M232, MOD ARTY CHG SYS</t>
  </si>
  <si>
    <t>PRIMER, PERCUSSION, M82</t>
  </si>
  <si>
    <t>DAY &amp; ZIMMERMAN (LSAAP)
TEXARKANA, TX</t>
  </si>
  <si>
    <t>DEMOLITION MUNITIONS, ALL TYPES</t>
  </si>
  <si>
    <t>M757</t>
  </si>
  <si>
    <t>CHARGE, ASSEMBLY DEMOLITION</t>
  </si>
  <si>
    <t>CRANE AAA, CRANE IN</t>
  </si>
  <si>
    <t>Expeditionary Fighting Vehicle (EFV)</t>
  </si>
  <si>
    <t>GDLS, Warren, MI</t>
  </si>
  <si>
    <t>EFV</t>
  </si>
  <si>
    <t xml:space="preserve">LIGHT ARMORED VEHICLE (LAV) </t>
  </si>
  <si>
    <t>LAV-C2 UPGRADE</t>
  </si>
  <si>
    <t>LOCKHEED MARTIN/ OWEGO, NY</t>
  </si>
  <si>
    <t>LAV SLEP THERMAL SIGHTS</t>
  </si>
  <si>
    <t>RAYTHEON CO, McKinney, TX</t>
  </si>
  <si>
    <t>LAV-25 (FY05)</t>
  </si>
  <si>
    <t>GDLS, Sterling Heights, MI</t>
  </si>
  <si>
    <t>LAV-25 (FY06)</t>
  </si>
  <si>
    <t xml:space="preserve">M1A1 FIREPOWER ENHANCEMENT </t>
  </si>
  <si>
    <t>Raytheon, McKinney, TX</t>
  </si>
  <si>
    <t>EXPEDITIONARY FIRE SUPPORT SYSTEM (EFSS)</t>
  </si>
  <si>
    <t xml:space="preserve">GENERAL DYNAMICS </t>
  </si>
  <si>
    <t>EFSS</t>
  </si>
  <si>
    <t>155MM LIGHTWEIGHT TOWED HOWITZER</t>
  </si>
  <si>
    <t>BAE SYSTEMS, Barrow-in-Furness, U</t>
  </si>
  <si>
    <t>Lightweight 155MM</t>
  </si>
  <si>
    <t>M2 MG 50 Cal</t>
  </si>
  <si>
    <t>M240</t>
  </si>
  <si>
    <t>FN Manufacturing LLC, Columbia, SC</t>
  </si>
  <si>
    <t>MK 19 Machine Guns</t>
  </si>
  <si>
    <t>M203 Grenade Launcher</t>
  </si>
  <si>
    <t>Airtronic Services, Elk Grove, IL</t>
  </si>
  <si>
    <t>M16A4 Rifle, 5.56mm</t>
  </si>
  <si>
    <t>M4A1 CQBW</t>
  </si>
  <si>
    <t>Colt Defense, Hartford, CT</t>
  </si>
  <si>
    <t>Infantry Automatic Rifle</t>
  </si>
  <si>
    <t>Weapons and Combat Vehicles Under $5M</t>
  </si>
  <si>
    <t xml:space="preserve">Modular Weapon System </t>
  </si>
  <si>
    <t>M16A4 Rifle</t>
  </si>
  <si>
    <t>M4 Carbines w/ RAS</t>
  </si>
  <si>
    <t>Colt Defense, Hartford, CT.</t>
  </si>
  <si>
    <t xml:space="preserve">Colt Defense, Hartford, CT. </t>
  </si>
  <si>
    <t>WEAPONS ENHANCEMENT PROGRAM</t>
  </si>
  <si>
    <t>Platoon Kit (Configuration A)</t>
  </si>
  <si>
    <t>The Resource Center (TRC formerly NISH), Jamestown NY</t>
  </si>
  <si>
    <t>Individual Kit (Configuration A)</t>
  </si>
  <si>
    <t>F-22 (Raptor)</t>
  </si>
  <si>
    <t>Lockheed Martin, Marietta, GA 30063 - 0000</t>
  </si>
  <si>
    <t>Boeing (Lots 11 - 15), Long Beach, CA</t>
  </si>
  <si>
    <t>Lockheed Martin - Aero
Marietta, GA 30063-0290</t>
  </si>
  <si>
    <t>JOINT CARGO AIRCRAFT</t>
  </si>
  <si>
    <t>Joint Primary Aircraft Training System (JPATS)</t>
  </si>
  <si>
    <t>Raytheon
Wichita, KS</t>
  </si>
  <si>
    <t>C-40</t>
  </si>
  <si>
    <t>Boeing Aeorospace, Seattle, WA</t>
  </si>
  <si>
    <t>Civil Air Patrol</t>
  </si>
  <si>
    <t>Cessna, Independence, KS</t>
  </si>
  <si>
    <t>BAE Systems, Mojave, CA</t>
  </si>
  <si>
    <t>OF-4</t>
  </si>
  <si>
    <t xml:space="preserve"> Composite Engineering Inc.</t>
  </si>
  <si>
    <t>C-37</t>
  </si>
  <si>
    <t>Gulfstream Aerospace, Savannah, GA</t>
  </si>
  <si>
    <t>GLOBAL HAWK</t>
  </si>
  <si>
    <t>Northrop Grumman
Rancho Bernardo, CA</t>
  </si>
  <si>
    <t>LRE</t>
  </si>
  <si>
    <t>Global Hawk</t>
  </si>
  <si>
    <t>MCE</t>
  </si>
  <si>
    <t>Northrop Grumman Rancho Bernardo, CA</t>
  </si>
  <si>
    <t>Rancho Bernardo, CA</t>
  </si>
  <si>
    <t>PREDATOR UAV</t>
  </si>
  <si>
    <t>PPSL</t>
  </si>
  <si>
    <t>L-3 Comm, Rancho Bernardo, CA</t>
  </si>
  <si>
    <t>RQ-1/MQ-1</t>
  </si>
  <si>
    <t>General Atomics ASI, Rancho Bernardo, CA</t>
  </si>
  <si>
    <t>GCS</t>
  </si>
  <si>
    <t>Joint Air-to-Surface Standoff Missile</t>
  </si>
  <si>
    <t>Lockheed Martin, Troy, Alabama</t>
  </si>
  <si>
    <t>SMALL DIAMETER BOMB</t>
  </si>
  <si>
    <t>Advanced EHF</t>
  </si>
  <si>
    <t>Lockheed Martin
Sunnyvale, CA</t>
  </si>
  <si>
    <t>Wideband Gapfiller Satellites (Space)</t>
  </si>
  <si>
    <t>Boeing Satellite Systems</t>
  </si>
  <si>
    <t>5 Satellites</t>
  </si>
  <si>
    <t>Global Positioning System (Space)</t>
  </si>
  <si>
    <t>Boeing
Huntington Beach, CA</t>
  </si>
  <si>
    <t>Evolved Expendable Launch Vehicle (EELV)</t>
  </si>
  <si>
    <t>Boeing/Lockheed Martin CA/CO</t>
  </si>
  <si>
    <t>GEO 3 Satellite</t>
  </si>
  <si>
    <t xml:space="preserve">Lockheed Martin Space Systems Sunnyvale, CA (LSSC) </t>
  </si>
  <si>
    <t>Space-Based Infra-Red System (SBIRS) High</t>
  </si>
  <si>
    <t>23a</t>
  </si>
  <si>
    <t>10b</t>
  </si>
  <si>
    <t>June 2008 SAR topline: baseline year qty est: 368; baseline year $ = 3,568.7; current year qty est: 512; current year $ = 6,336.7</t>
  </si>
  <si>
    <t>June 2008 SAR topline: baseline year qty est: 322; baseline year $ = 1,883; current year qty est: 345; current $ = 2,090.2</t>
  </si>
  <si>
    <t>June 2008 SAR topline: baseline year qty est: 2,668; baseline year $ = 3,240.6; current year qty est: 3,589; current year $ = 4,815.9</t>
  </si>
  <si>
    <t>June 2008 SAR topline: baseline year  qty est: 512; baseline year $ = 12,147.4; current year qty est: 513; current year $ = 13,350.3</t>
  </si>
  <si>
    <t>RECONNAISSANCE SYSTEM NUCLEAR - BIOLOGICAL CHEMICAL</t>
  </si>
  <si>
    <t>June 2008 SAR topline: baseline year qty est: 30,388; baseline year $ = 2,518.7; current year qty est: 30,388; current year $ = 2,465.1</t>
  </si>
  <si>
    <t>June 2008 SAR topline: baseline year qty est: 1,159; baseline year $ = 9,205.8; current year qty est: 969; current year $ = 8,524.9</t>
  </si>
  <si>
    <t>September 2007 SAR topline: baseline year qty est: 28,501; baseline year $ = 3,926; current year qty est: 25,119; current year $ = 4,499.3</t>
  </si>
  <si>
    <t>June 2008 SAR topline: baseline year qty est: 140,239; baseline year $ = 11,848.9; current year qty est: 43,795; current year $ = 6,008.3</t>
  </si>
  <si>
    <t>June 2008 SAR topline: baseline year qty est: 894; baseline year $ = 4,388.4; current year qty est: 381; current year $ = 2,049</t>
  </si>
  <si>
    <t>June 2008 SAR topline: baseline year qty est: 85,488; baseline year $ = 19,921.3; current year qty est: 83,185; current year $ = 20,676.4</t>
  </si>
  <si>
    <t>June 2008 SAR topline data: baseline year qty est: 22,248; baseline year $ = 1,556.7; current year qty est: 73,463; current year $ = 3,371.1</t>
  </si>
  <si>
    <t>June 2008 SAR topline: baseline year qty est: 2,096; baseline year $ = 8,534.7; current year qty est: 3,537; current year $ = 15,691.1</t>
  </si>
  <si>
    <t>June 2008 SAR topline: baseline year qty est: 15; baseline year $ = 92,200; current year qty est: 15; current year $ = 159,320.2</t>
  </si>
  <si>
    <t>non-MDAP</t>
  </si>
  <si>
    <t>Jun 2008 SAR topline: baseline year qty est: 254; baseline year $ = 11,424.7; current year qty est: 254; current year $ = 12,139.4</t>
  </si>
  <si>
    <t>Jun 2008 SAR topline: baseline year qty est: 237; baseline year $ = 6,093.8; current year qty est: 271; current year $ = 7,843</t>
  </si>
  <si>
    <t>Jun 2008 SAR topline: baseline year qty est: 177; baseline year $ = 2,787.1; current year qty est: 177; current year $ = 2,158.3</t>
  </si>
  <si>
    <t>Jun 2008 SAR topline: baseline year qty est: 23; baseline year $ = 6,547.3; current year qty est: 28; current year $ = 6,750.2</t>
  </si>
  <si>
    <t>Jun 2008 SAR topline: baseline year qty est: 458; baseline year $ = 53,253.4; current year qty est: 458; current year $ = 54,226.9</t>
  </si>
  <si>
    <t>Jun 2008 SAR topline: baseline year qty est: 2,790; baseline year $ = 3,2900.3; current year qty est: 3,292; current year $ = 4,375.3</t>
  </si>
  <si>
    <t>Jun 2008 SAR topline: baseline year qty est: 845; baseline year $ = 35,518.5; current year qty est: 561; current year $ = 38,817.4</t>
  </si>
  <si>
    <t>Jun 2008 SAR topline: baseline year qty est: 15,450; baseline year $ = 13,112.4; current year qty est: 13,953; current year $ = 14,880.6</t>
  </si>
  <si>
    <t>Air Force; Navy</t>
  </si>
  <si>
    <t>Sept 2007 SAR topline: baseline year qty est: 176; baseline year $ =  5,599.5 ; current year qty est: 225; current year $ = 6,825.6</t>
  </si>
  <si>
    <t>Sept 2007 SAR topline: baseline year qty est: 23,124; baseline year $ = 7,873.5; current year qty est: 10,334; current year $ = 4,611.9</t>
  </si>
  <si>
    <t>Jun 2008 SAR topline: baseline year qty est: 783; baseline year $ = 5,041.1; current year qty est: 768; current year $ = 5,534.3</t>
  </si>
  <si>
    <t>Jun 2008 SAR topline: baseline year qty est: 5; baseline year $ = 4,147.3; current year qty est: 4; current year $ = 11,554.5</t>
  </si>
  <si>
    <t>Sept 2007 SAR topline: baseline year qty est: 181; baseline year $ = 17,347.8; current year qty est: 138; current year $ = 35,728.9</t>
  </si>
  <si>
    <t>Jun 2008 SAR topline: baseline year qty est: 3; baseline year $ = 1,042.5; current year qty est: 5; current year $ = 1,950.5</t>
  </si>
  <si>
    <t xml:space="preserve">Jun 2008 SAR topline: baseline year qty est: 5; baseline year $ = 5,645.3; current year qty est: 4; current year $ = 7,362 </t>
  </si>
  <si>
    <t>Jun 2008 SAR topline: baseline year qty est: 24,070; baseline year $ = 1,786.3; current year qty est: 24,070; current year $ = 1,476.9</t>
  </si>
  <si>
    <t>June 2008 SAR topline: baseline year qty est: 75; baseline year $ = 14,982; current year qty est: 75; current year $ = 17,431.1</t>
  </si>
  <si>
    <t>June 2008 SAR topline: baseline year qty est: 10,049; baseline year $ = 3,232.9; current year qty est: 10,142; current year $ = 3,395.5</t>
  </si>
  <si>
    <t>June 2008 SAR topline: baseline year qty est: 1,200; baseline $ = 5,983.3; current year qty est: 1,200; current year $ = 5,954.4</t>
  </si>
  <si>
    <t>June 2008 SAR topline: baseline year qty est: 346; baseline year $ = 497.1; current year qty est: 1,121; current year $ = 805.5</t>
  </si>
  <si>
    <t>C-17A (MYP)</t>
  </si>
  <si>
    <t>Jun 2008 SAR topline: baseline year qty est: 210; baseline year $ = 41,811.9; current year qty est: 190; current year $ = 62,306.7</t>
  </si>
  <si>
    <t>Jun 2008 Air Force SAR topline: baseline year qty est: 89,065; baseline year $ = 2,606.7; current year qty est: 201,993; current year $ = 5,260.1</t>
  </si>
  <si>
    <t>June 2008 SAR topline: baseline year qty est: 5,447; baseline year $ = 4,981.1; current year qty est: 5,006;  current year $ = 6,065.8</t>
  </si>
  <si>
    <t>june 2008 SAR topline: baseline year qty est: 1,025; baseline year $ = 8,725.2; current year qty est: 593; current year $ = 15,860.2</t>
  </si>
  <si>
    <t>Jun 2008 DOD SAR topline: baseline year qty est: 2,866; baseline year $ = 233,000; current year qty est: 2,456; current year $ = 298,842.8</t>
  </si>
  <si>
    <t>June 2008 SAR topline: baseline year qty est: 11; baseline year $ = 839.7; current year qty est: 134; current year $ = 12,028.3</t>
  </si>
  <si>
    <t>June 2008 SAR topline: baseline year qty est: 63; baseline year $ = 5,394; current year qty est: 54; current year $ = 9,740.7</t>
  </si>
  <si>
    <t>June 2008 SAR topline: baseline year qty est: 926; baseline year $ = 3,859.8; current year qty est: 2,568; current year $ = 9,695.2</t>
  </si>
  <si>
    <t>Bradley base sustainment M2A2 procurement level: NA; inventory obj: 2031; gross cost per year: 92.9</t>
  </si>
  <si>
    <t xml:space="preserve">Advanced Medium Range Air-to-Air Missile (AMRAAM) </t>
  </si>
  <si>
    <t>Raytheon
Tucson, AZ</t>
  </si>
  <si>
    <t>F-35 JOINT STRIKE FIGHTER</t>
  </si>
  <si>
    <t>Pratt &amp; Whitney, East Hartford, CT</t>
  </si>
  <si>
    <t>Mm</t>
  </si>
  <si>
    <t xml:space="preserve">FY 2008 Air Force CV-22 (Osprey) procurement level: 5; CV-22 inventory obj: 48. Note from CV-22 P-40 "MSR includes MV-22 production." </t>
  </si>
  <si>
    <t>C-130J (including KC-130J + HC-130 Recap + MC-130 Recap)</t>
  </si>
  <si>
    <t>FY 2008 Navy KC-130J procurement level: 4; KC-130J inventory obj: 51. FY 2008 HC-130 Recap procurement level: 2; HC-130 Recap inventory obje: 18; MC-130 Recap inventory obj: 20.</t>
  </si>
  <si>
    <t>Converted rates from monthly to annual.</t>
  </si>
  <si>
    <r>
      <t xml:space="preserve">Marine Corps FY 2008 procurement level: 0; Marine Corps inventory obj: 34; Marine corps unit cost: </t>
    </r>
    <r>
      <rPr>
        <sz val="11"/>
        <color theme="1"/>
        <rFont val="Calibri (Body)"/>
      </rPr>
      <t>NA; Marine corps surge rate years: 0.3579</t>
    </r>
  </si>
  <si>
    <r>
      <t xml:space="preserve">Army FY 2008 Procurement level: 360; Army inventory obj: 52012; Army unit cost: 0.122; Army surge rate years: 208.048 </t>
    </r>
    <r>
      <rPr>
        <sz val="11"/>
        <color theme="1"/>
        <rFont val="Calibri (Body)"/>
      </rPr>
      <t>; Navy FY 2008 Procurement level: 439; Navy inventory obj: 12394; Navy unit cost: 0.1; Navy surge rate: 8.601; Air Force FY 2008 Procurement level: 662; Air Force inventory objective: 4239; Air Force Unit cost: .0984; Air Force surge rate: 1.123;</t>
    </r>
  </si>
  <si>
    <t>Jun 2008 Air Force SAR topline: baseline year qty est: 33; baseline year $ = 5,120.9; current year qty est: 33; current year $ = 6,306.1; converted rates from monthly to annual.</t>
  </si>
  <si>
    <t>This is a joint program with the USMC; converted rates from monthly to annual.</t>
  </si>
  <si>
    <t>MFR Min &amp; Max production rates apply to the combined production qty of the Light + Heavy Loaders; converted rates from monthly to annual.</t>
  </si>
  <si>
    <t>June 2008 SAR topline: baseline year qty est: 181; baseline year $ = 61,323.7; current year qty est: 184; current year $ = 64,539.9; converted rates from monthly to annual.</t>
  </si>
  <si>
    <t>Air Force FY 2008 procurement level: 172; Air Force inventory obj: 5,097; Air Force Unit Cost: 0.306.</t>
  </si>
  <si>
    <t>F/A-18E/F (including EA-18G)</t>
  </si>
  <si>
    <t>Jun 2008 F/A-18 E/F SAR topline: baseline year qty est: 458; baseline year $ = 41,637.3; current year qty est: 493; current year $ = 46,344.8. June 2008 EA-18G SAR topline: baseline year qty est: 84; baseline year $ = 8,636.4; current year qty est: 85; current year $ = 8,649.1</t>
  </si>
  <si>
    <r>
      <t xml:space="preserve">Navy FY 2008 procurement level: 44; Navy inventory obj: 315; Navy unit cost 6.902; Navy surge rate years: </t>
    </r>
    <r>
      <rPr>
        <sz val="11"/>
        <color theme="1"/>
        <rFont val="Calibri (Body)"/>
      </rPr>
      <t>4.375</t>
    </r>
  </si>
  <si>
    <t>Navy FY 2008 procurement level: 79; Navy inventory obj: 4,461; Navy unit cost: 1.1; Navy surge rate: 3.7175.</t>
  </si>
  <si>
    <t>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</si>
</sst>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
      <sz val="11"/>
      <color rgb="FF000000"/>
      <name val="Calibri"/>
      <family val="2"/>
      <scheme val="minor"/>
    </font>
    <font>
      <sz val="11"/>
      <name val="Calibri"/>
      <family val="2"/>
      <scheme val="minor"/>
    </font>
    <font>
      <sz val="11"/>
      <color rgb="FF000000"/>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0" fillId="0" borderId="0" xfId="0" applyFill="1" applyBorder="1" applyAlignment="1">
      <alignment wrapText="1"/>
    </xf>
    <xf numFmtId="0" fontId="1" fillId="0" borderId="0" xfId="0" applyFont="1" applyBorder="1" applyAlignment="1">
      <alignment horizontal="left" vertical="top" wrapText="1"/>
    </xf>
    <xf numFmtId="0" fontId="0" fillId="0" borderId="0" xfId="0" applyBorder="1"/>
    <xf numFmtId="0" fontId="0" fillId="0" borderId="0" xfId="0" applyBorder="1" applyAlignment="1">
      <alignment wrapText="1"/>
    </xf>
    <xf numFmtId="11" fontId="0" fillId="0" borderId="0" xfId="0" applyNumberFormat="1" applyBorder="1" applyAlignment="1">
      <alignment wrapText="1"/>
    </xf>
    <xf numFmtId="3" fontId="0" fillId="0" borderId="0" xfId="0" applyNumberFormat="1" applyBorder="1" applyAlignment="1">
      <alignment wrapText="1"/>
    </xf>
    <xf numFmtId="0" fontId="1" fillId="0" borderId="1" xfId="0" applyFont="1" applyBorder="1" applyAlignment="1">
      <alignment horizontal="left" vertical="top" wrapText="1"/>
    </xf>
    <xf numFmtId="0" fontId="0" fillId="0" borderId="1" xfId="0" applyBorder="1"/>
    <xf numFmtId="0" fontId="0" fillId="0" borderId="1" xfId="0" applyBorder="1" applyAlignment="1">
      <alignment wrapText="1"/>
    </xf>
    <xf numFmtId="8" fontId="0" fillId="0" borderId="1" xfId="0" applyNumberFormat="1" applyBorder="1"/>
    <xf numFmtId="8" fontId="0" fillId="0" borderId="1" xfId="0" applyNumberFormat="1" applyBorder="1" applyAlignment="1">
      <alignment wrapText="1"/>
    </xf>
    <xf numFmtId="0" fontId="0" fillId="0" borderId="1" xfId="0" applyFill="1" applyBorder="1" applyAlignment="1">
      <alignment wrapText="1"/>
    </xf>
    <xf numFmtId="0" fontId="0" fillId="0" borderId="0" xfId="0" applyAlignment="1">
      <alignment wrapText="1"/>
    </xf>
    <xf numFmtId="0" fontId="0" fillId="2" borderId="0" xfId="0" applyFill="1"/>
    <xf numFmtId="0" fontId="0" fillId="0" borderId="1" xfId="0" applyNumberFormat="1" applyBorder="1"/>
    <xf numFmtId="0" fontId="0" fillId="0" borderId="1" xfId="0" applyFont="1" applyBorder="1" applyAlignment="1">
      <alignment wrapText="1"/>
    </xf>
    <xf numFmtId="0" fontId="0" fillId="0" borderId="1" xfId="0" applyBorder="1" applyAlignment="1">
      <alignment horizontal="center" wrapText="1"/>
    </xf>
    <xf numFmtId="0" fontId="0" fillId="0" borderId="1" xfId="0" applyBorder="1" applyAlignment="1">
      <alignment horizontal="right" wrapText="1"/>
    </xf>
    <xf numFmtId="6" fontId="0" fillId="0" borderId="1" xfId="0" applyNumberFormat="1" applyBorder="1" applyAlignment="1">
      <alignment wrapText="1"/>
    </xf>
    <xf numFmtId="0" fontId="1" fillId="0" borderId="0" xfId="0" applyFont="1" applyBorder="1" applyAlignment="1">
      <alignment wrapText="1"/>
    </xf>
    <xf numFmtId="0" fontId="0" fillId="0" borderId="0" xfId="0" applyFont="1" applyBorder="1" applyAlignment="1">
      <alignment wrapText="1"/>
    </xf>
    <xf numFmtId="3" fontId="0" fillId="0" borderId="1" xfId="0" applyNumberFormat="1" applyBorder="1" applyAlignment="1">
      <alignment wrapText="1"/>
    </xf>
    <xf numFmtId="11" fontId="0" fillId="0" borderId="1" xfId="0" applyNumberFormat="1" applyBorder="1" applyAlignment="1">
      <alignment horizontal="right" wrapText="1"/>
    </xf>
    <xf numFmtId="3" fontId="0" fillId="0" borderId="0" xfId="0" applyNumberFormat="1" applyBorder="1" applyAlignment="1">
      <alignment horizontal="right" wrapText="1"/>
    </xf>
    <xf numFmtId="0" fontId="0" fillId="0" borderId="2" xfId="0" applyBorder="1" applyAlignment="1">
      <alignment wrapText="1"/>
    </xf>
    <xf numFmtId="3" fontId="0" fillId="0" borderId="1" xfId="0" applyNumberFormat="1" applyBorder="1"/>
    <xf numFmtId="6" fontId="0" fillId="0" borderId="1" xfId="0" applyNumberFormat="1" applyBorder="1"/>
    <xf numFmtId="3" fontId="0" fillId="0" borderId="0" xfId="0" applyNumberFormat="1" applyAlignment="1">
      <alignment wrapText="1"/>
    </xf>
    <xf numFmtId="0" fontId="0" fillId="0" borderId="1" xfId="0" applyFill="1" applyBorder="1" applyAlignment="1">
      <alignment horizontal="right" wrapText="1"/>
    </xf>
    <xf numFmtId="0" fontId="0" fillId="0" borderId="1" xfId="0" applyFill="1" applyBorder="1"/>
    <xf numFmtId="0" fontId="0" fillId="0" borderId="3" xfId="0" applyFill="1" applyBorder="1" applyAlignment="1">
      <alignment wrapText="1"/>
    </xf>
    <xf numFmtId="0" fontId="0" fillId="0" borderId="1" xfId="0" applyBorder="1" applyAlignment="1">
      <alignment horizontal="left"/>
    </xf>
    <xf numFmtId="0" fontId="0" fillId="0" borderId="1" xfId="0" applyNumberFormat="1" applyBorder="1" applyAlignment="1">
      <alignment horizontal="right"/>
    </xf>
    <xf numFmtId="0" fontId="0" fillId="0" borderId="1" xfId="0" applyBorder="1" applyAlignment="1">
      <alignment horizontal="right"/>
    </xf>
    <xf numFmtId="0" fontId="4" fillId="0" borderId="1" xfId="0" applyFont="1" applyBorder="1" applyAlignment="1">
      <alignment horizontal="right"/>
    </xf>
    <xf numFmtId="8" fontId="0" fillId="0" borderId="1" xfId="0" applyNumberFormat="1" applyBorder="1" applyAlignment="1">
      <alignment horizontal="right" wrapText="1"/>
    </xf>
    <xf numFmtId="6" fontId="0" fillId="0" borderId="1" xfId="0" applyNumberFormat="1" applyBorder="1" applyAlignment="1">
      <alignment horizontal="right" wrapText="1"/>
    </xf>
    <xf numFmtId="2" fontId="0" fillId="0" borderId="1" xfId="0" applyNumberFormat="1" applyBorder="1" applyAlignment="1">
      <alignment horizontal="right" wrapText="1"/>
    </xf>
    <xf numFmtId="0" fontId="0" fillId="3" borderId="1" xfId="0" applyFill="1" applyBorder="1" applyAlignment="1">
      <alignment horizontal="right" wrapText="1"/>
    </xf>
    <xf numFmtId="3" fontId="0" fillId="0" borderId="1" xfId="0" applyNumberFormat="1" applyBorder="1" applyAlignment="1">
      <alignment horizontal="right" wrapText="1"/>
    </xf>
    <xf numFmtId="3" fontId="0" fillId="0" borderId="1" xfId="0" applyNumberFormat="1" applyFill="1" applyBorder="1" applyAlignment="1">
      <alignment horizontal="right" wrapText="1"/>
    </xf>
    <xf numFmtId="8" fontId="0" fillId="0" borderId="1" xfId="0" applyNumberFormat="1" applyFont="1" applyBorder="1" applyAlignment="1">
      <alignment horizontal="right" wrapText="1"/>
    </xf>
    <xf numFmtId="0" fontId="1" fillId="2" borderId="0" xfId="0" applyFont="1" applyFill="1" applyBorder="1" applyAlignment="1">
      <alignmen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0" borderId="0" xfId="0" applyFont="1"/>
    <xf numFmtId="0" fontId="5" fillId="0" borderId="0" xfId="0" applyFont="1" applyAlignment="1">
      <alignment wrapText="1"/>
    </xf>
    <xf numFmtId="0" fontId="0" fillId="0" borderId="0" xfId="0" applyFont="1" applyAlignment="1">
      <alignment wrapText="1"/>
    </xf>
    <xf numFmtId="0" fontId="0" fillId="0" borderId="0" xfId="0" applyAlignment="1"/>
    <xf numFmtId="0" fontId="0" fillId="0" borderId="0" xfId="0" applyAlignment="1">
      <alignment horizontal="left" vertical="top" wrapText="1"/>
    </xf>
    <xf numFmtId="49" fontId="0" fillId="0" borderId="0" xfId="0" applyNumberFormat="1" applyAlignment="1">
      <alignment wrapText="1"/>
    </xf>
    <xf numFmtId="0" fontId="6" fillId="0" borderId="0" xfId="0" applyFont="1"/>
    <xf numFmtId="14" fontId="0" fillId="0" borderId="0" xfId="0" applyNumberFormat="1" applyAlignment="1">
      <alignment wrapText="1"/>
    </xf>
    <xf numFmtId="0" fontId="7" fillId="0" borderId="0" xfId="0" applyFont="1" applyAlignment="1">
      <alignment wrapText="1"/>
    </xf>
    <xf numFmtId="0" fontId="0" fillId="0" borderId="0" xfId="0" applyAlignment="1">
      <alignment wrapText="1" shrinkToFit="1"/>
    </xf>
    <xf numFmtId="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485</xdr:col>
      <xdr:colOff>431800</xdr:colOff>
      <xdr:row>573</xdr:row>
      <xdr:rowOff>0</xdr:rowOff>
    </xdr:from>
    <xdr:to>
      <xdr:col>499</xdr:col>
      <xdr:colOff>177800</xdr:colOff>
      <xdr:row>573</xdr:row>
      <xdr:rowOff>12700</xdr:rowOff>
    </xdr:to>
    <xdr:pic>
      <xdr:nvPicPr>
        <xdr:cNvPr id="2" name="Picture 1" descr="page42image2647616">
          <a:extLst>
            <a:ext uri="{FF2B5EF4-FFF2-40B4-BE49-F238E27FC236}">
              <a16:creationId xmlns:a16="http://schemas.microsoft.com/office/drawing/2014/main" id="{3679049F-5C3A-5B47-BD0F-C4CF5164A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316900" y="230251000"/>
          <a:ext cx="89916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355600</xdr:colOff>
      <xdr:row>573</xdr:row>
      <xdr:rowOff>0</xdr:rowOff>
    </xdr:from>
    <xdr:to>
      <xdr:col>496</xdr:col>
      <xdr:colOff>355600</xdr:colOff>
      <xdr:row>582</xdr:row>
      <xdr:rowOff>151964</xdr:rowOff>
    </xdr:to>
    <xdr:pic>
      <xdr:nvPicPr>
        <xdr:cNvPr id="3" name="Picture 2" descr="page42image2657664">
          <a:extLst>
            <a:ext uri="{FF2B5EF4-FFF2-40B4-BE49-F238E27FC236}">
              <a16:creationId xmlns:a16="http://schemas.microsoft.com/office/drawing/2014/main" id="{E19304D1-E9E9-AA4A-99C3-9EF0AE8F4C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3212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368300</xdr:colOff>
      <xdr:row>573</xdr:row>
      <xdr:rowOff>0</xdr:rowOff>
    </xdr:from>
    <xdr:to>
      <xdr:col>496</xdr:col>
      <xdr:colOff>368300</xdr:colOff>
      <xdr:row>582</xdr:row>
      <xdr:rowOff>151964</xdr:rowOff>
    </xdr:to>
    <xdr:pic>
      <xdr:nvPicPr>
        <xdr:cNvPr id="4" name="Picture 3" descr="page42image2751296">
          <a:extLst>
            <a:ext uri="{FF2B5EF4-FFF2-40B4-BE49-F238E27FC236}">
              <a16:creationId xmlns:a16="http://schemas.microsoft.com/office/drawing/2014/main" id="{062DD1D7-829D-F446-A5F5-855C1BEB9F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3339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381000</xdr:colOff>
      <xdr:row>573</xdr:row>
      <xdr:rowOff>0</xdr:rowOff>
    </xdr:from>
    <xdr:to>
      <xdr:col>496</xdr:col>
      <xdr:colOff>381000</xdr:colOff>
      <xdr:row>582</xdr:row>
      <xdr:rowOff>151964</xdr:rowOff>
    </xdr:to>
    <xdr:pic>
      <xdr:nvPicPr>
        <xdr:cNvPr id="5" name="Picture 4" descr="page42image2740352">
          <a:extLst>
            <a:ext uri="{FF2B5EF4-FFF2-40B4-BE49-F238E27FC236}">
              <a16:creationId xmlns:a16="http://schemas.microsoft.com/office/drawing/2014/main" id="{24EA860F-5953-9A44-AC3D-4BB154D028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3466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393700</xdr:colOff>
      <xdr:row>573</xdr:row>
      <xdr:rowOff>0</xdr:rowOff>
    </xdr:from>
    <xdr:to>
      <xdr:col>496</xdr:col>
      <xdr:colOff>393700</xdr:colOff>
      <xdr:row>582</xdr:row>
      <xdr:rowOff>151964</xdr:rowOff>
    </xdr:to>
    <xdr:pic>
      <xdr:nvPicPr>
        <xdr:cNvPr id="6" name="Picture 5" descr="page42image2751104">
          <a:extLst>
            <a:ext uri="{FF2B5EF4-FFF2-40B4-BE49-F238E27FC236}">
              <a16:creationId xmlns:a16="http://schemas.microsoft.com/office/drawing/2014/main" id="{19A1E180-0CEB-A14C-8138-E2100C595A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359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406400</xdr:colOff>
      <xdr:row>573</xdr:row>
      <xdr:rowOff>0</xdr:rowOff>
    </xdr:from>
    <xdr:to>
      <xdr:col>496</xdr:col>
      <xdr:colOff>406400</xdr:colOff>
      <xdr:row>577</xdr:row>
      <xdr:rowOff>174871</xdr:rowOff>
    </xdr:to>
    <xdr:pic>
      <xdr:nvPicPr>
        <xdr:cNvPr id="7" name="Picture 6" descr="page42image2740928">
          <a:extLst>
            <a:ext uri="{FF2B5EF4-FFF2-40B4-BE49-F238E27FC236}">
              <a16:creationId xmlns:a16="http://schemas.microsoft.com/office/drawing/2014/main" id="{715070D5-F5ED-984A-AAC0-EEAB2B5B6BE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63720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419100</xdr:colOff>
      <xdr:row>573</xdr:row>
      <xdr:rowOff>0</xdr:rowOff>
    </xdr:from>
    <xdr:to>
      <xdr:col>496</xdr:col>
      <xdr:colOff>419100</xdr:colOff>
      <xdr:row>582</xdr:row>
      <xdr:rowOff>151964</xdr:rowOff>
    </xdr:to>
    <xdr:pic>
      <xdr:nvPicPr>
        <xdr:cNvPr id="8" name="Picture 7" descr="page42image3031616">
          <a:extLst>
            <a:ext uri="{FF2B5EF4-FFF2-40B4-BE49-F238E27FC236}">
              <a16:creationId xmlns:a16="http://schemas.microsoft.com/office/drawing/2014/main" id="{65053443-C9D3-DB4B-B515-56AE40A65C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384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431800</xdr:colOff>
      <xdr:row>573</xdr:row>
      <xdr:rowOff>0</xdr:rowOff>
    </xdr:from>
    <xdr:to>
      <xdr:col>496</xdr:col>
      <xdr:colOff>431800</xdr:colOff>
      <xdr:row>582</xdr:row>
      <xdr:rowOff>151964</xdr:rowOff>
    </xdr:to>
    <xdr:pic>
      <xdr:nvPicPr>
        <xdr:cNvPr id="9" name="Picture 8" descr="page42image3031424">
          <a:extLst>
            <a:ext uri="{FF2B5EF4-FFF2-40B4-BE49-F238E27FC236}">
              <a16:creationId xmlns:a16="http://schemas.microsoft.com/office/drawing/2014/main" id="{9E4DBBB8-BA2A-A441-88DD-F0506CA0962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3974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444500</xdr:colOff>
      <xdr:row>573</xdr:row>
      <xdr:rowOff>0</xdr:rowOff>
    </xdr:from>
    <xdr:to>
      <xdr:col>496</xdr:col>
      <xdr:colOff>444500</xdr:colOff>
      <xdr:row>582</xdr:row>
      <xdr:rowOff>151964</xdr:rowOff>
    </xdr:to>
    <xdr:pic>
      <xdr:nvPicPr>
        <xdr:cNvPr id="10" name="Picture 9" descr="page42image3032384">
          <a:extLst>
            <a:ext uri="{FF2B5EF4-FFF2-40B4-BE49-F238E27FC236}">
              <a16:creationId xmlns:a16="http://schemas.microsoft.com/office/drawing/2014/main" id="{50464F3D-7831-254D-87D1-4AF000EC13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4101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457200</xdr:colOff>
      <xdr:row>573</xdr:row>
      <xdr:rowOff>0</xdr:rowOff>
    </xdr:from>
    <xdr:to>
      <xdr:col>496</xdr:col>
      <xdr:colOff>457200</xdr:colOff>
      <xdr:row>582</xdr:row>
      <xdr:rowOff>151964</xdr:rowOff>
    </xdr:to>
    <xdr:pic>
      <xdr:nvPicPr>
        <xdr:cNvPr id="11" name="Picture 10" descr="page42image3031232">
          <a:extLst>
            <a:ext uri="{FF2B5EF4-FFF2-40B4-BE49-F238E27FC236}">
              <a16:creationId xmlns:a16="http://schemas.microsoft.com/office/drawing/2014/main" id="{54BCCCEE-B0A8-1F46-B458-65D2239CA1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4228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469900</xdr:colOff>
      <xdr:row>573</xdr:row>
      <xdr:rowOff>0</xdr:rowOff>
    </xdr:from>
    <xdr:to>
      <xdr:col>496</xdr:col>
      <xdr:colOff>469900</xdr:colOff>
      <xdr:row>578</xdr:row>
      <xdr:rowOff>130689</xdr:rowOff>
    </xdr:to>
    <xdr:pic>
      <xdr:nvPicPr>
        <xdr:cNvPr id="12" name="Picture 11" descr="page42image3032192">
          <a:extLst>
            <a:ext uri="{FF2B5EF4-FFF2-40B4-BE49-F238E27FC236}">
              <a16:creationId xmlns:a16="http://schemas.microsoft.com/office/drawing/2014/main" id="{A70A8A1D-AC91-4C48-B53E-59D26FD7A7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6435500" y="230251000"/>
          <a:ext cx="0" cy="1083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482600</xdr:colOff>
      <xdr:row>573</xdr:row>
      <xdr:rowOff>0</xdr:rowOff>
    </xdr:from>
    <xdr:to>
      <xdr:col>496</xdr:col>
      <xdr:colOff>482600</xdr:colOff>
      <xdr:row>582</xdr:row>
      <xdr:rowOff>151964</xdr:rowOff>
    </xdr:to>
    <xdr:pic>
      <xdr:nvPicPr>
        <xdr:cNvPr id="13" name="Picture 12" descr="page42image3032000">
          <a:extLst>
            <a:ext uri="{FF2B5EF4-FFF2-40B4-BE49-F238E27FC236}">
              <a16:creationId xmlns:a16="http://schemas.microsoft.com/office/drawing/2014/main" id="{A35C41B2-A89A-FD4E-BA29-A0DB134B68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4482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495300</xdr:colOff>
      <xdr:row>573</xdr:row>
      <xdr:rowOff>0</xdr:rowOff>
    </xdr:from>
    <xdr:to>
      <xdr:col>496</xdr:col>
      <xdr:colOff>495300</xdr:colOff>
      <xdr:row>582</xdr:row>
      <xdr:rowOff>151964</xdr:rowOff>
    </xdr:to>
    <xdr:pic>
      <xdr:nvPicPr>
        <xdr:cNvPr id="14" name="Picture 13" descr="page42image3031040">
          <a:extLst>
            <a:ext uri="{FF2B5EF4-FFF2-40B4-BE49-F238E27FC236}">
              <a16:creationId xmlns:a16="http://schemas.microsoft.com/office/drawing/2014/main" id="{955498A1-9F7B-1747-B95E-F289150E73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4609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508000</xdr:colOff>
      <xdr:row>573</xdr:row>
      <xdr:rowOff>0</xdr:rowOff>
    </xdr:from>
    <xdr:to>
      <xdr:col>496</xdr:col>
      <xdr:colOff>508000</xdr:colOff>
      <xdr:row>582</xdr:row>
      <xdr:rowOff>151964</xdr:rowOff>
    </xdr:to>
    <xdr:pic>
      <xdr:nvPicPr>
        <xdr:cNvPr id="15" name="Picture 14" descr="page42image3031808">
          <a:extLst>
            <a:ext uri="{FF2B5EF4-FFF2-40B4-BE49-F238E27FC236}">
              <a16:creationId xmlns:a16="http://schemas.microsoft.com/office/drawing/2014/main" id="{BE2F1287-A5C2-2E4B-9717-5245FFD7FD3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4736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520700</xdr:colOff>
      <xdr:row>573</xdr:row>
      <xdr:rowOff>0</xdr:rowOff>
    </xdr:from>
    <xdr:to>
      <xdr:col>496</xdr:col>
      <xdr:colOff>520700</xdr:colOff>
      <xdr:row>582</xdr:row>
      <xdr:rowOff>151964</xdr:rowOff>
    </xdr:to>
    <xdr:pic>
      <xdr:nvPicPr>
        <xdr:cNvPr id="16" name="Picture 15" descr="page42image3045248">
          <a:extLst>
            <a:ext uri="{FF2B5EF4-FFF2-40B4-BE49-F238E27FC236}">
              <a16:creationId xmlns:a16="http://schemas.microsoft.com/office/drawing/2014/main" id="{5646EC05-0128-4045-9B72-FA3F6BD839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486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533400</xdr:colOff>
      <xdr:row>573</xdr:row>
      <xdr:rowOff>0</xdr:rowOff>
    </xdr:from>
    <xdr:to>
      <xdr:col>496</xdr:col>
      <xdr:colOff>533400</xdr:colOff>
      <xdr:row>582</xdr:row>
      <xdr:rowOff>151964</xdr:rowOff>
    </xdr:to>
    <xdr:pic>
      <xdr:nvPicPr>
        <xdr:cNvPr id="17" name="Picture 16" descr="page42image3044864">
          <a:extLst>
            <a:ext uri="{FF2B5EF4-FFF2-40B4-BE49-F238E27FC236}">
              <a16:creationId xmlns:a16="http://schemas.microsoft.com/office/drawing/2014/main" id="{13D15905-8D23-454A-8D81-A5BFF31557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499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546100</xdr:colOff>
      <xdr:row>573</xdr:row>
      <xdr:rowOff>0</xdr:rowOff>
    </xdr:from>
    <xdr:to>
      <xdr:col>496</xdr:col>
      <xdr:colOff>546100</xdr:colOff>
      <xdr:row>582</xdr:row>
      <xdr:rowOff>151964</xdr:rowOff>
    </xdr:to>
    <xdr:pic>
      <xdr:nvPicPr>
        <xdr:cNvPr id="18" name="Picture 17" descr="page42image3045632">
          <a:extLst>
            <a:ext uri="{FF2B5EF4-FFF2-40B4-BE49-F238E27FC236}">
              <a16:creationId xmlns:a16="http://schemas.microsoft.com/office/drawing/2014/main" id="{F74BF908-BC29-5846-AF3E-7A6CB6CAF4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6511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558800</xdr:colOff>
      <xdr:row>573</xdr:row>
      <xdr:rowOff>0</xdr:rowOff>
    </xdr:from>
    <xdr:to>
      <xdr:col>496</xdr:col>
      <xdr:colOff>558800</xdr:colOff>
      <xdr:row>577</xdr:row>
      <xdr:rowOff>174871</xdr:rowOff>
    </xdr:to>
    <xdr:pic>
      <xdr:nvPicPr>
        <xdr:cNvPr id="19" name="Picture 18" descr="page42image3044672">
          <a:extLst>
            <a:ext uri="{FF2B5EF4-FFF2-40B4-BE49-F238E27FC236}">
              <a16:creationId xmlns:a16="http://schemas.microsoft.com/office/drawing/2014/main" id="{DFA74FDF-4A58-EC45-A961-B88B4FCCA0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65244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571500</xdr:colOff>
      <xdr:row>573</xdr:row>
      <xdr:rowOff>0</xdr:rowOff>
    </xdr:from>
    <xdr:to>
      <xdr:col>496</xdr:col>
      <xdr:colOff>571500</xdr:colOff>
      <xdr:row>582</xdr:row>
      <xdr:rowOff>151964</xdr:rowOff>
    </xdr:to>
    <xdr:pic>
      <xdr:nvPicPr>
        <xdr:cNvPr id="20" name="Picture 19" descr="page42image3045440">
          <a:extLst>
            <a:ext uri="{FF2B5EF4-FFF2-40B4-BE49-F238E27FC236}">
              <a16:creationId xmlns:a16="http://schemas.microsoft.com/office/drawing/2014/main" id="{A190770E-BD7F-CA42-8395-C328F9E86C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5371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584200</xdr:colOff>
      <xdr:row>573</xdr:row>
      <xdr:rowOff>0</xdr:rowOff>
    </xdr:from>
    <xdr:to>
      <xdr:col>496</xdr:col>
      <xdr:colOff>584200</xdr:colOff>
      <xdr:row>582</xdr:row>
      <xdr:rowOff>151964</xdr:rowOff>
    </xdr:to>
    <xdr:pic>
      <xdr:nvPicPr>
        <xdr:cNvPr id="21" name="Picture 20" descr="page42image3037184">
          <a:extLst>
            <a:ext uri="{FF2B5EF4-FFF2-40B4-BE49-F238E27FC236}">
              <a16:creationId xmlns:a16="http://schemas.microsoft.com/office/drawing/2014/main" id="{1ED30C00-B37E-454E-AF49-4AD5F50E33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5498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596900</xdr:colOff>
      <xdr:row>573</xdr:row>
      <xdr:rowOff>0</xdr:rowOff>
    </xdr:from>
    <xdr:to>
      <xdr:col>496</xdr:col>
      <xdr:colOff>596900</xdr:colOff>
      <xdr:row>582</xdr:row>
      <xdr:rowOff>151964</xdr:rowOff>
    </xdr:to>
    <xdr:pic>
      <xdr:nvPicPr>
        <xdr:cNvPr id="22" name="Picture 21" descr="page42image3040640">
          <a:extLst>
            <a:ext uri="{FF2B5EF4-FFF2-40B4-BE49-F238E27FC236}">
              <a16:creationId xmlns:a16="http://schemas.microsoft.com/office/drawing/2014/main" id="{592CC56C-DD14-EE48-A5B2-20CEF273C83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5625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609600</xdr:colOff>
      <xdr:row>573</xdr:row>
      <xdr:rowOff>0</xdr:rowOff>
    </xdr:from>
    <xdr:to>
      <xdr:col>496</xdr:col>
      <xdr:colOff>609600</xdr:colOff>
      <xdr:row>582</xdr:row>
      <xdr:rowOff>151964</xdr:rowOff>
    </xdr:to>
    <xdr:pic>
      <xdr:nvPicPr>
        <xdr:cNvPr id="23" name="Picture 22" descr="page42image3036992">
          <a:extLst>
            <a:ext uri="{FF2B5EF4-FFF2-40B4-BE49-F238E27FC236}">
              <a16:creationId xmlns:a16="http://schemas.microsoft.com/office/drawing/2014/main" id="{BF8DA905-2750-8E4B-B8D8-1557E0D3C7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5752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622300</xdr:colOff>
      <xdr:row>573</xdr:row>
      <xdr:rowOff>0</xdr:rowOff>
    </xdr:from>
    <xdr:to>
      <xdr:col>496</xdr:col>
      <xdr:colOff>622300</xdr:colOff>
      <xdr:row>583</xdr:row>
      <xdr:rowOff>106048</xdr:rowOff>
    </xdr:to>
    <xdr:pic>
      <xdr:nvPicPr>
        <xdr:cNvPr id="24" name="Picture 23" descr="page42image3034304">
          <a:extLst>
            <a:ext uri="{FF2B5EF4-FFF2-40B4-BE49-F238E27FC236}">
              <a16:creationId xmlns:a16="http://schemas.microsoft.com/office/drawing/2014/main" id="{CAD5DD73-95FF-0245-96BA-C37A6595D79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65879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635000</xdr:colOff>
      <xdr:row>573</xdr:row>
      <xdr:rowOff>0</xdr:rowOff>
    </xdr:from>
    <xdr:to>
      <xdr:col>496</xdr:col>
      <xdr:colOff>635000</xdr:colOff>
      <xdr:row>583</xdr:row>
      <xdr:rowOff>106048</xdr:rowOff>
    </xdr:to>
    <xdr:pic>
      <xdr:nvPicPr>
        <xdr:cNvPr id="25" name="Picture 24" descr="page42image3037376">
          <a:extLst>
            <a:ext uri="{FF2B5EF4-FFF2-40B4-BE49-F238E27FC236}">
              <a16:creationId xmlns:a16="http://schemas.microsoft.com/office/drawing/2014/main" id="{56BF2648-68E6-824B-B022-8DC0036B9AD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66006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647700</xdr:colOff>
      <xdr:row>573</xdr:row>
      <xdr:rowOff>0</xdr:rowOff>
    </xdr:from>
    <xdr:to>
      <xdr:col>496</xdr:col>
      <xdr:colOff>647700</xdr:colOff>
      <xdr:row>577</xdr:row>
      <xdr:rowOff>174871</xdr:rowOff>
    </xdr:to>
    <xdr:pic>
      <xdr:nvPicPr>
        <xdr:cNvPr id="26" name="Picture 25" descr="page42image3040832">
          <a:extLst>
            <a:ext uri="{FF2B5EF4-FFF2-40B4-BE49-F238E27FC236}">
              <a16:creationId xmlns:a16="http://schemas.microsoft.com/office/drawing/2014/main" id="{87F5A83F-DCB5-074B-8AFC-974FE7FAEA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66133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660400</xdr:colOff>
      <xdr:row>573</xdr:row>
      <xdr:rowOff>0</xdr:rowOff>
    </xdr:from>
    <xdr:to>
      <xdr:col>497</xdr:col>
      <xdr:colOff>0</xdr:colOff>
      <xdr:row>582</xdr:row>
      <xdr:rowOff>151964</xdr:rowOff>
    </xdr:to>
    <xdr:pic>
      <xdr:nvPicPr>
        <xdr:cNvPr id="27" name="Picture 26" descr="page42image3033920">
          <a:extLst>
            <a:ext uri="{FF2B5EF4-FFF2-40B4-BE49-F238E27FC236}">
              <a16:creationId xmlns:a16="http://schemas.microsoft.com/office/drawing/2014/main" id="{866F1C65-6EDB-0F4F-B2B6-1289ACEF47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626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673100</xdr:colOff>
      <xdr:row>573</xdr:row>
      <xdr:rowOff>0</xdr:rowOff>
    </xdr:from>
    <xdr:to>
      <xdr:col>497</xdr:col>
      <xdr:colOff>0</xdr:colOff>
      <xdr:row>582</xdr:row>
      <xdr:rowOff>151964</xdr:rowOff>
    </xdr:to>
    <xdr:pic>
      <xdr:nvPicPr>
        <xdr:cNvPr id="28" name="Picture 27" descr="page42image3035072">
          <a:extLst>
            <a:ext uri="{FF2B5EF4-FFF2-40B4-BE49-F238E27FC236}">
              <a16:creationId xmlns:a16="http://schemas.microsoft.com/office/drawing/2014/main" id="{2B5BA3D9-119A-D046-8FF0-72AD6212D8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638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685800</xdr:colOff>
      <xdr:row>573</xdr:row>
      <xdr:rowOff>0</xdr:rowOff>
    </xdr:from>
    <xdr:to>
      <xdr:col>497</xdr:col>
      <xdr:colOff>0</xdr:colOff>
      <xdr:row>582</xdr:row>
      <xdr:rowOff>151964</xdr:rowOff>
    </xdr:to>
    <xdr:pic>
      <xdr:nvPicPr>
        <xdr:cNvPr id="29" name="Picture 28" descr="page42image3036032">
          <a:extLst>
            <a:ext uri="{FF2B5EF4-FFF2-40B4-BE49-F238E27FC236}">
              <a16:creationId xmlns:a16="http://schemas.microsoft.com/office/drawing/2014/main" id="{605520A5-F7B8-8A42-929A-62F5D67DE67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6514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698500</xdr:colOff>
      <xdr:row>573</xdr:row>
      <xdr:rowOff>0</xdr:rowOff>
    </xdr:from>
    <xdr:to>
      <xdr:col>497</xdr:col>
      <xdr:colOff>0</xdr:colOff>
      <xdr:row>582</xdr:row>
      <xdr:rowOff>151964</xdr:rowOff>
    </xdr:to>
    <xdr:pic>
      <xdr:nvPicPr>
        <xdr:cNvPr id="30" name="Picture 29" descr="page42image3033344">
          <a:extLst>
            <a:ext uri="{FF2B5EF4-FFF2-40B4-BE49-F238E27FC236}">
              <a16:creationId xmlns:a16="http://schemas.microsoft.com/office/drawing/2014/main" id="{B3CD932E-59D4-B742-975E-789AA634A79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6641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711200</xdr:colOff>
      <xdr:row>573</xdr:row>
      <xdr:rowOff>0</xdr:rowOff>
    </xdr:from>
    <xdr:to>
      <xdr:col>497</xdr:col>
      <xdr:colOff>0</xdr:colOff>
      <xdr:row>583</xdr:row>
      <xdr:rowOff>106048</xdr:rowOff>
    </xdr:to>
    <xdr:pic>
      <xdr:nvPicPr>
        <xdr:cNvPr id="31" name="Picture 30" descr="page42image3035456">
          <a:extLst>
            <a:ext uri="{FF2B5EF4-FFF2-40B4-BE49-F238E27FC236}">
              <a16:creationId xmlns:a16="http://schemas.microsoft.com/office/drawing/2014/main" id="{4AA29527-7B58-D142-8F9B-727A6A9BB95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66768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723900</xdr:colOff>
      <xdr:row>573</xdr:row>
      <xdr:rowOff>0</xdr:rowOff>
    </xdr:from>
    <xdr:to>
      <xdr:col>497</xdr:col>
      <xdr:colOff>0</xdr:colOff>
      <xdr:row>582</xdr:row>
      <xdr:rowOff>151964</xdr:rowOff>
    </xdr:to>
    <xdr:pic>
      <xdr:nvPicPr>
        <xdr:cNvPr id="32" name="Picture 31" descr="page42image3036800">
          <a:extLst>
            <a:ext uri="{FF2B5EF4-FFF2-40B4-BE49-F238E27FC236}">
              <a16:creationId xmlns:a16="http://schemas.microsoft.com/office/drawing/2014/main" id="{CBB252EE-1559-664E-8E44-6C2A8FBF094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6895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736600</xdr:colOff>
      <xdr:row>573</xdr:row>
      <xdr:rowOff>0</xdr:rowOff>
    </xdr:from>
    <xdr:to>
      <xdr:col>497</xdr:col>
      <xdr:colOff>0</xdr:colOff>
      <xdr:row>577</xdr:row>
      <xdr:rowOff>174871</xdr:rowOff>
    </xdr:to>
    <xdr:pic>
      <xdr:nvPicPr>
        <xdr:cNvPr id="33" name="Picture 32" descr="page42image3033536">
          <a:extLst>
            <a:ext uri="{FF2B5EF4-FFF2-40B4-BE49-F238E27FC236}">
              <a16:creationId xmlns:a16="http://schemas.microsoft.com/office/drawing/2014/main" id="{26D85A60-26A6-6647-867A-8E116C5ECB0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67022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749300</xdr:colOff>
      <xdr:row>573</xdr:row>
      <xdr:rowOff>0</xdr:rowOff>
    </xdr:from>
    <xdr:to>
      <xdr:col>497</xdr:col>
      <xdr:colOff>0</xdr:colOff>
      <xdr:row>582</xdr:row>
      <xdr:rowOff>151964</xdr:rowOff>
    </xdr:to>
    <xdr:pic>
      <xdr:nvPicPr>
        <xdr:cNvPr id="34" name="Picture 33" descr="page42image3033728">
          <a:extLst>
            <a:ext uri="{FF2B5EF4-FFF2-40B4-BE49-F238E27FC236}">
              <a16:creationId xmlns:a16="http://schemas.microsoft.com/office/drawing/2014/main" id="{B4013A98-5A3B-3843-B38C-0E178F5B27E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7149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762000</xdr:colOff>
      <xdr:row>573</xdr:row>
      <xdr:rowOff>0</xdr:rowOff>
    </xdr:from>
    <xdr:to>
      <xdr:col>497</xdr:col>
      <xdr:colOff>0</xdr:colOff>
      <xdr:row>582</xdr:row>
      <xdr:rowOff>151964</xdr:rowOff>
    </xdr:to>
    <xdr:pic>
      <xdr:nvPicPr>
        <xdr:cNvPr id="35" name="Picture 34" descr="page42image3035648">
          <a:extLst>
            <a:ext uri="{FF2B5EF4-FFF2-40B4-BE49-F238E27FC236}">
              <a16:creationId xmlns:a16="http://schemas.microsoft.com/office/drawing/2014/main" id="{BFFFCCE1-44F7-514A-BE45-C578F640804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7276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774700</xdr:colOff>
      <xdr:row>573</xdr:row>
      <xdr:rowOff>0</xdr:rowOff>
    </xdr:from>
    <xdr:to>
      <xdr:col>497</xdr:col>
      <xdr:colOff>0</xdr:colOff>
      <xdr:row>582</xdr:row>
      <xdr:rowOff>151964</xdr:rowOff>
    </xdr:to>
    <xdr:pic>
      <xdr:nvPicPr>
        <xdr:cNvPr id="36" name="Picture 35" descr="page42image3036416">
          <a:extLst>
            <a:ext uri="{FF2B5EF4-FFF2-40B4-BE49-F238E27FC236}">
              <a16:creationId xmlns:a16="http://schemas.microsoft.com/office/drawing/2014/main" id="{D9B37E5C-5998-0D4F-8F87-1A38DA220A1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740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787400</xdr:colOff>
      <xdr:row>573</xdr:row>
      <xdr:rowOff>0</xdr:rowOff>
    </xdr:from>
    <xdr:to>
      <xdr:col>497</xdr:col>
      <xdr:colOff>0</xdr:colOff>
      <xdr:row>582</xdr:row>
      <xdr:rowOff>151964</xdr:rowOff>
    </xdr:to>
    <xdr:pic>
      <xdr:nvPicPr>
        <xdr:cNvPr id="37" name="Picture 36" descr="page42image3040448">
          <a:extLst>
            <a:ext uri="{FF2B5EF4-FFF2-40B4-BE49-F238E27FC236}">
              <a16:creationId xmlns:a16="http://schemas.microsoft.com/office/drawing/2014/main" id="{C0F1AFBD-839C-E941-BF53-36E2A7A7206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753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800100</xdr:colOff>
      <xdr:row>573</xdr:row>
      <xdr:rowOff>0</xdr:rowOff>
    </xdr:from>
    <xdr:to>
      <xdr:col>497</xdr:col>
      <xdr:colOff>0</xdr:colOff>
      <xdr:row>582</xdr:row>
      <xdr:rowOff>151964</xdr:rowOff>
    </xdr:to>
    <xdr:pic>
      <xdr:nvPicPr>
        <xdr:cNvPr id="38" name="Picture 37" descr="page42image3036224">
          <a:extLst>
            <a:ext uri="{FF2B5EF4-FFF2-40B4-BE49-F238E27FC236}">
              <a16:creationId xmlns:a16="http://schemas.microsoft.com/office/drawing/2014/main" id="{C1E4B032-14CB-0E48-8E27-FF4D4FD7F1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765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496</xdr:col>
      <xdr:colOff>812800</xdr:colOff>
      <xdr:row>573</xdr:row>
      <xdr:rowOff>0</xdr:rowOff>
    </xdr:from>
    <xdr:to>
      <xdr:col>497</xdr:col>
      <xdr:colOff>0</xdr:colOff>
      <xdr:row>582</xdr:row>
      <xdr:rowOff>151964</xdr:rowOff>
    </xdr:to>
    <xdr:pic>
      <xdr:nvPicPr>
        <xdr:cNvPr id="39" name="Picture 38" descr="page42image3034112">
          <a:extLst>
            <a:ext uri="{FF2B5EF4-FFF2-40B4-BE49-F238E27FC236}">
              <a16:creationId xmlns:a16="http://schemas.microsoft.com/office/drawing/2014/main" id="{09C0D63E-3727-8B49-8928-202AA55C6F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7784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0</xdr:colOff>
      <xdr:row>573</xdr:row>
      <xdr:rowOff>0</xdr:rowOff>
    </xdr:from>
    <xdr:to>
      <xdr:col>497</xdr:col>
      <xdr:colOff>0</xdr:colOff>
      <xdr:row>581</xdr:row>
      <xdr:rowOff>112644</xdr:rowOff>
    </xdr:to>
    <xdr:pic>
      <xdr:nvPicPr>
        <xdr:cNvPr id="40" name="Picture 39" descr="page42image3041024">
          <a:extLst>
            <a:ext uri="{FF2B5EF4-FFF2-40B4-BE49-F238E27FC236}">
              <a16:creationId xmlns:a16="http://schemas.microsoft.com/office/drawing/2014/main" id="{3532D598-6270-E84E-B170-DDB487F483C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36791100" y="230251000"/>
          <a:ext cx="0" cy="1636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12700</xdr:colOff>
      <xdr:row>573</xdr:row>
      <xdr:rowOff>0</xdr:rowOff>
    </xdr:from>
    <xdr:to>
      <xdr:col>497</xdr:col>
      <xdr:colOff>12700</xdr:colOff>
      <xdr:row>582</xdr:row>
      <xdr:rowOff>151964</xdr:rowOff>
    </xdr:to>
    <xdr:pic>
      <xdr:nvPicPr>
        <xdr:cNvPr id="41" name="Picture 40" descr="page42image3036608">
          <a:extLst>
            <a:ext uri="{FF2B5EF4-FFF2-40B4-BE49-F238E27FC236}">
              <a16:creationId xmlns:a16="http://schemas.microsoft.com/office/drawing/2014/main" id="{D1EFFD8C-FCEE-D54A-AC30-1145C5F7A00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038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25400</xdr:colOff>
      <xdr:row>573</xdr:row>
      <xdr:rowOff>0</xdr:rowOff>
    </xdr:from>
    <xdr:to>
      <xdr:col>497</xdr:col>
      <xdr:colOff>25400</xdr:colOff>
      <xdr:row>582</xdr:row>
      <xdr:rowOff>151964</xdr:rowOff>
    </xdr:to>
    <xdr:pic>
      <xdr:nvPicPr>
        <xdr:cNvPr id="42" name="Picture 41" descr="page42image3039296">
          <a:extLst>
            <a:ext uri="{FF2B5EF4-FFF2-40B4-BE49-F238E27FC236}">
              <a16:creationId xmlns:a16="http://schemas.microsoft.com/office/drawing/2014/main" id="{B206B17D-1AB8-4640-8C3D-C0B1705C817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165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38100</xdr:colOff>
      <xdr:row>573</xdr:row>
      <xdr:rowOff>0</xdr:rowOff>
    </xdr:from>
    <xdr:to>
      <xdr:col>497</xdr:col>
      <xdr:colOff>38100</xdr:colOff>
      <xdr:row>582</xdr:row>
      <xdr:rowOff>151964</xdr:rowOff>
    </xdr:to>
    <xdr:pic>
      <xdr:nvPicPr>
        <xdr:cNvPr id="43" name="Picture 42" descr="page42image3035264">
          <a:extLst>
            <a:ext uri="{FF2B5EF4-FFF2-40B4-BE49-F238E27FC236}">
              <a16:creationId xmlns:a16="http://schemas.microsoft.com/office/drawing/2014/main" id="{8AAD63AA-BB19-9B4E-9886-5019701F7AC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292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50800</xdr:colOff>
      <xdr:row>573</xdr:row>
      <xdr:rowOff>0</xdr:rowOff>
    </xdr:from>
    <xdr:to>
      <xdr:col>497</xdr:col>
      <xdr:colOff>50800</xdr:colOff>
      <xdr:row>582</xdr:row>
      <xdr:rowOff>151964</xdr:rowOff>
    </xdr:to>
    <xdr:pic>
      <xdr:nvPicPr>
        <xdr:cNvPr id="44" name="Picture 43" descr="page42image3038912">
          <a:extLst>
            <a:ext uri="{FF2B5EF4-FFF2-40B4-BE49-F238E27FC236}">
              <a16:creationId xmlns:a16="http://schemas.microsoft.com/office/drawing/2014/main" id="{9F1CAB38-2717-BB46-92DF-A9CBAEC7585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419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63500</xdr:colOff>
      <xdr:row>573</xdr:row>
      <xdr:rowOff>0</xdr:rowOff>
    </xdr:from>
    <xdr:to>
      <xdr:col>497</xdr:col>
      <xdr:colOff>63500</xdr:colOff>
      <xdr:row>577</xdr:row>
      <xdr:rowOff>174871</xdr:rowOff>
    </xdr:to>
    <xdr:pic>
      <xdr:nvPicPr>
        <xdr:cNvPr id="45" name="Picture 44" descr="page42image3038144">
          <a:extLst>
            <a:ext uri="{FF2B5EF4-FFF2-40B4-BE49-F238E27FC236}">
              <a16:creationId xmlns:a16="http://schemas.microsoft.com/office/drawing/2014/main" id="{6454C21E-4F93-724C-9C78-0B037198D05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68546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76200</xdr:colOff>
      <xdr:row>573</xdr:row>
      <xdr:rowOff>0</xdr:rowOff>
    </xdr:from>
    <xdr:to>
      <xdr:col>497</xdr:col>
      <xdr:colOff>76200</xdr:colOff>
      <xdr:row>582</xdr:row>
      <xdr:rowOff>151964</xdr:rowOff>
    </xdr:to>
    <xdr:pic>
      <xdr:nvPicPr>
        <xdr:cNvPr id="46" name="Picture 45" descr="page42image3038720">
          <a:extLst>
            <a:ext uri="{FF2B5EF4-FFF2-40B4-BE49-F238E27FC236}">
              <a16:creationId xmlns:a16="http://schemas.microsoft.com/office/drawing/2014/main" id="{E037C0C6-6CA9-7546-A400-6EB983837D2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67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88900</xdr:colOff>
      <xdr:row>573</xdr:row>
      <xdr:rowOff>0</xdr:rowOff>
    </xdr:from>
    <xdr:to>
      <xdr:col>497</xdr:col>
      <xdr:colOff>88900</xdr:colOff>
      <xdr:row>582</xdr:row>
      <xdr:rowOff>151964</xdr:rowOff>
    </xdr:to>
    <xdr:pic>
      <xdr:nvPicPr>
        <xdr:cNvPr id="47" name="Picture 46" descr="page42image3039104">
          <a:extLst>
            <a:ext uri="{FF2B5EF4-FFF2-40B4-BE49-F238E27FC236}">
              <a16:creationId xmlns:a16="http://schemas.microsoft.com/office/drawing/2014/main" id="{43F0E57F-686E-6E45-86E6-D9ED0D4FE63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880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101600</xdr:colOff>
      <xdr:row>573</xdr:row>
      <xdr:rowOff>0</xdr:rowOff>
    </xdr:from>
    <xdr:to>
      <xdr:col>497</xdr:col>
      <xdr:colOff>101600</xdr:colOff>
      <xdr:row>582</xdr:row>
      <xdr:rowOff>151964</xdr:rowOff>
    </xdr:to>
    <xdr:pic>
      <xdr:nvPicPr>
        <xdr:cNvPr id="48" name="Picture 47" descr="page42image3039488">
          <a:extLst>
            <a:ext uri="{FF2B5EF4-FFF2-40B4-BE49-F238E27FC236}">
              <a16:creationId xmlns:a16="http://schemas.microsoft.com/office/drawing/2014/main" id="{222408E1-5FF5-6E49-89B9-50D628EED1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892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114300</xdr:colOff>
      <xdr:row>573</xdr:row>
      <xdr:rowOff>0</xdr:rowOff>
    </xdr:from>
    <xdr:to>
      <xdr:col>497</xdr:col>
      <xdr:colOff>114300</xdr:colOff>
      <xdr:row>582</xdr:row>
      <xdr:rowOff>151964</xdr:rowOff>
    </xdr:to>
    <xdr:pic>
      <xdr:nvPicPr>
        <xdr:cNvPr id="49" name="Picture 48" descr="page42image3037760">
          <a:extLst>
            <a:ext uri="{FF2B5EF4-FFF2-40B4-BE49-F238E27FC236}">
              <a16:creationId xmlns:a16="http://schemas.microsoft.com/office/drawing/2014/main" id="{6E0DF92D-C34C-BF4B-9168-1F1CF2C2F9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9054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127000</xdr:colOff>
      <xdr:row>573</xdr:row>
      <xdr:rowOff>0</xdr:rowOff>
    </xdr:from>
    <xdr:to>
      <xdr:col>497</xdr:col>
      <xdr:colOff>127000</xdr:colOff>
      <xdr:row>577</xdr:row>
      <xdr:rowOff>174871</xdr:rowOff>
    </xdr:to>
    <xdr:pic>
      <xdr:nvPicPr>
        <xdr:cNvPr id="50" name="Picture 49" descr="page42image3038336">
          <a:extLst>
            <a:ext uri="{FF2B5EF4-FFF2-40B4-BE49-F238E27FC236}">
              <a16:creationId xmlns:a16="http://schemas.microsoft.com/office/drawing/2014/main" id="{1D3399B6-9FD4-1744-A111-DA72BFB6CD0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369181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139700</xdr:colOff>
      <xdr:row>573</xdr:row>
      <xdr:rowOff>0</xdr:rowOff>
    </xdr:from>
    <xdr:to>
      <xdr:col>497</xdr:col>
      <xdr:colOff>139700</xdr:colOff>
      <xdr:row>582</xdr:row>
      <xdr:rowOff>151964</xdr:rowOff>
    </xdr:to>
    <xdr:pic>
      <xdr:nvPicPr>
        <xdr:cNvPr id="51" name="Picture 50" descr="page42image3035840">
          <a:extLst>
            <a:ext uri="{FF2B5EF4-FFF2-40B4-BE49-F238E27FC236}">
              <a16:creationId xmlns:a16="http://schemas.microsoft.com/office/drawing/2014/main" id="{87E9106D-5EB5-8141-8748-2E9B98515B8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9308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152400</xdr:colOff>
      <xdr:row>573</xdr:row>
      <xdr:rowOff>0</xdr:rowOff>
    </xdr:from>
    <xdr:to>
      <xdr:col>497</xdr:col>
      <xdr:colOff>152400</xdr:colOff>
      <xdr:row>582</xdr:row>
      <xdr:rowOff>151964</xdr:rowOff>
    </xdr:to>
    <xdr:pic>
      <xdr:nvPicPr>
        <xdr:cNvPr id="52" name="Picture 51" descr="page42image3040256">
          <a:extLst>
            <a:ext uri="{FF2B5EF4-FFF2-40B4-BE49-F238E27FC236}">
              <a16:creationId xmlns:a16="http://schemas.microsoft.com/office/drawing/2014/main" id="{27FF776B-DEE8-0C4A-B1D3-4A5F3EF4BDA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9435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165100</xdr:colOff>
      <xdr:row>573</xdr:row>
      <xdr:rowOff>0</xdr:rowOff>
    </xdr:from>
    <xdr:to>
      <xdr:col>497</xdr:col>
      <xdr:colOff>165100</xdr:colOff>
      <xdr:row>583</xdr:row>
      <xdr:rowOff>106048</xdr:rowOff>
    </xdr:to>
    <xdr:pic>
      <xdr:nvPicPr>
        <xdr:cNvPr id="53" name="Picture 52" descr="page42image3037952">
          <a:extLst>
            <a:ext uri="{FF2B5EF4-FFF2-40B4-BE49-F238E27FC236}">
              <a16:creationId xmlns:a16="http://schemas.microsoft.com/office/drawing/2014/main" id="{4D450BA7-F161-B84C-A870-080E09B266F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69562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177800</xdr:colOff>
      <xdr:row>573</xdr:row>
      <xdr:rowOff>0</xdr:rowOff>
    </xdr:from>
    <xdr:to>
      <xdr:col>497</xdr:col>
      <xdr:colOff>177800</xdr:colOff>
      <xdr:row>583</xdr:row>
      <xdr:rowOff>106048</xdr:rowOff>
    </xdr:to>
    <xdr:pic>
      <xdr:nvPicPr>
        <xdr:cNvPr id="54" name="Picture 53" descr="page42image3040064">
          <a:extLst>
            <a:ext uri="{FF2B5EF4-FFF2-40B4-BE49-F238E27FC236}">
              <a16:creationId xmlns:a16="http://schemas.microsoft.com/office/drawing/2014/main" id="{5DA9458A-43AF-5547-9632-9DF018D6F7A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69689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190500</xdr:colOff>
      <xdr:row>573</xdr:row>
      <xdr:rowOff>0</xdr:rowOff>
    </xdr:from>
    <xdr:to>
      <xdr:col>497</xdr:col>
      <xdr:colOff>190500</xdr:colOff>
      <xdr:row>578</xdr:row>
      <xdr:rowOff>130689</xdr:rowOff>
    </xdr:to>
    <xdr:pic>
      <xdr:nvPicPr>
        <xdr:cNvPr id="55" name="Picture 54" descr="page42image3038528">
          <a:extLst>
            <a:ext uri="{FF2B5EF4-FFF2-40B4-BE49-F238E27FC236}">
              <a16:creationId xmlns:a16="http://schemas.microsoft.com/office/drawing/2014/main" id="{99C3819E-7816-9B40-9E40-E9F46E6699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6981600" y="230251000"/>
          <a:ext cx="0" cy="1083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203200</xdr:colOff>
      <xdr:row>573</xdr:row>
      <xdr:rowOff>0</xdr:rowOff>
    </xdr:from>
    <xdr:to>
      <xdr:col>497</xdr:col>
      <xdr:colOff>203200</xdr:colOff>
      <xdr:row>582</xdr:row>
      <xdr:rowOff>151964</xdr:rowOff>
    </xdr:to>
    <xdr:pic>
      <xdr:nvPicPr>
        <xdr:cNvPr id="56" name="Picture 55" descr="page42image3039680">
          <a:extLst>
            <a:ext uri="{FF2B5EF4-FFF2-40B4-BE49-F238E27FC236}">
              <a16:creationId xmlns:a16="http://schemas.microsoft.com/office/drawing/2014/main" id="{7C0CCA8B-684B-A244-8415-888CEE62F7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994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215900</xdr:colOff>
      <xdr:row>573</xdr:row>
      <xdr:rowOff>0</xdr:rowOff>
    </xdr:from>
    <xdr:to>
      <xdr:col>497</xdr:col>
      <xdr:colOff>215900</xdr:colOff>
      <xdr:row>582</xdr:row>
      <xdr:rowOff>151964</xdr:rowOff>
    </xdr:to>
    <xdr:pic>
      <xdr:nvPicPr>
        <xdr:cNvPr id="57" name="Picture 56" descr="page42image3037568">
          <a:extLst>
            <a:ext uri="{FF2B5EF4-FFF2-40B4-BE49-F238E27FC236}">
              <a16:creationId xmlns:a16="http://schemas.microsoft.com/office/drawing/2014/main" id="{7ADFD8BB-0B47-7249-BDC2-8C6E8AD614E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7007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228600</xdr:colOff>
      <xdr:row>573</xdr:row>
      <xdr:rowOff>0</xdr:rowOff>
    </xdr:from>
    <xdr:to>
      <xdr:col>497</xdr:col>
      <xdr:colOff>228600</xdr:colOff>
      <xdr:row>582</xdr:row>
      <xdr:rowOff>151964</xdr:rowOff>
    </xdr:to>
    <xdr:pic>
      <xdr:nvPicPr>
        <xdr:cNvPr id="58" name="Picture 57" descr="page42image3039872">
          <a:extLst>
            <a:ext uri="{FF2B5EF4-FFF2-40B4-BE49-F238E27FC236}">
              <a16:creationId xmlns:a16="http://schemas.microsoft.com/office/drawing/2014/main" id="{A9555AB6-27A9-D148-8AF9-814A52E8E26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0197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241300</xdr:colOff>
      <xdr:row>573</xdr:row>
      <xdr:rowOff>0</xdr:rowOff>
    </xdr:from>
    <xdr:to>
      <xdr:col>497</xdr:col>
      <xdr:colOff>241300</xdr:colOff>
      <xdr:row>582</xdr:row>
      <xdr:rowOff>151964</xdr:rowOff>
    </xdr:to>
    <xdr:pic>
      <xdr:nvPicPr>
        <xdr:cNvPr id="59" name="Picture 58" descr="page42image3034880">
          <a:extLst>
            <a:ext uri="{FF2B5EF4-FFF2-40B4-BE49-F238E27FC236}">
              <a16:creationId xmlns:a16="http://schemas.microsoft.com/office/drawing/2014/main" id="{DF36DB4B-D8B5-BA4B-9267-49E46B84151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0324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254000</xdr:colOff>
      <xdr:row>573</xdr:row>
      <xdr:rowOff>0</xdr:rowOff>
    </xdr:from>
    <xdr:to>
      <xdr:col>497</xdr:col>
      <xdr:colOff>254000</xdr:colOff>
      <xdr:row>583</xdr:row>
      <xdr:rowOff>106048</xdr:rowOff>
    </xdr:to>
    <xdr:pic>
      <xdr:nvPicPr>
        <xdr:cNvPr id="60" name="Picture 59" descr="page42image3041984">
          <a:extLst>
            <a:ext uri="{FF2B5EF4-FFF2-40B4-BE49-F238E27FC236}">
              <a16:creationId xmlns:a16="http://schemas.microsoft.com/office/drawing/2014/main" id="{A2B25B6D-0A60-8E4E-A6EB-AFF5723789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37045100" y="230251000"/>
          <a:ext cx="0" cy="2011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266700</xdr:colOff>
      <xdr:row>573</xdr:row>
      <xdr:rowOff>0</xdr:rowOff>
    </xdr:from>
    <xdr:to>
      <xdr:col>497</xdr:col>
      <xdr:colOff>266700</xdr:colOff>
      <xdr:row>582</xdr:row>
      <xdr:rowOff>151964</xdr:rowOff>
    </xdr:to>
    <xdr:pic>
      <xdr:nvPicPr>
        <xdr:cNvPr id="61" name="Picture 60" descr="page42image3041600">
          <a:extLst>
            <a:ext uri="{FF2B5EF4-FFF2-40B4-BE49-F238E27FC236}">
              <a16:creationId xmlns:a16="http://schemas.microsoft.com/office/drawing/2014/main" id="{4164E334-33BF-BA4C-AAE3-781F7450181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370578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279400</xdr:colOff>
      <xdr:row>573</xdr:row>
      <xdr:rowOff>0</xdr:rowOff>
    </xdr:from>
    <xdr:to>
      <xdr:col>497</xdr:col>
      <xdr:colOff>279400</xdr:colOff>
      <xdr:row>582</xdr:row>
      <xdr:rowOff>151964</xdr:rowOff>
    </xdr:to>
    <xdr:pic>
      <xdr:nvPicPr>
        <xdr:cNvPr id="62" name="Picture 61" descr="page42image3041216">
          <a:extLst>
            <a:ext uri="{FF2B5EF4-FFF2-40B4-BE49-F238E27FC236}">
              <a16:creationId xmlns:a16="http://schemas.microsoft.com/office/drawing/2014/main" id="{06E4AFA1-5A1B-C842-BAB0-A0AF5CDCE61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0705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292100</xdr:colOff>
      <xdr:row>573</xdr:row>
      <xdr:rowOff>0</xdr:rowOff>
    </xdr:from>
    <xdr:to>
      <xdr:col>497</xdr:col>
      <xdr:colOff>292100</xdr:colOff>
      <xdr:row>582</xdr:row>
      <xdr:rowOff>151964</xdr:rowOff>
    </xdr:to>
    <xdr:pic>
      <xdr:nvPicPr>
        <xdr:cNvPr id="63" name="Picture 62" descr="page42image3042368">
          <a:extLst>
            <a:ext uri="{FF2B5EF4-FFF2-40B4-BE49-F238E27FC236}">
              <a16:creationId xmlns:a16="http://schemas.microsoft.com/office/drawing/2014/main" id="{AC276B3B-4336-AA41-A47E-A53A2FF6621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0832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304800</xdr:colOff>
      <xdr:row>573</xdr:row>
      <xdr:rowOff>0</xdr:rowOff>
    </xdr:from>
    <xdr:to>
      <xdr:col>497</xdr:col>
      <xdr:colOff>304800</xdr:colOff>
      <xdr:row>582</xdr:row>
      <xdr:rowOff>151964</xdr:rowOff>
    </xdr:to>
    <xdr:pic>
      <xdr:nvPicPr>
        <xdr:cNvPr id="64" name="Picture 63" descr="page42image3042560">
          <a:extLst>
            <a:ext uri="{FF2B5EF4-FFF2-40B4-BE49-F238E27FC236}">
              <a16:creationId xmlns:a16="http://schemas.microsoft.com/office/drawing/2014/main" id="{132D0B56-A743-F147-95E7-BE5F1F96DB2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370959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317500</xdr:colOff>
      <xdr:row>573</xdr:row>
      <xdr:rowOff>0</xdr:rowOff>
    </xdr:from>
    <xdr:to>
      <xdr:col>497</xdr:col>
      <xdr:colOff>317500</xdr:colOff>
      <xdr:row>582</xdr:row>
      <xdr:rowOff>151964</xdr:rowOff>
    </xdr:to>
    <xdr:pic>
      <xdr:nvPicPr>
        <xdr:cNvPr id="65" name="Picture 64" descr="page42image3042176">
          <a:extLst>
            <a:ext uri="{FF2B5EF4-FFF2-40B4-BE49-F238E27FC236}">
              <a16:creationId xmlns:a16="http://schemas.microsoft.com/office/drawing/2014/main" id="{C6F2E05D-72E3-4640-9E8C-D359A501A0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371086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330200</xdr:colOff>
      <xdr:row>573</xdr:row>
      <xdr:rowOff>0</xdr:rowOff>
    </xdr:from>
    <xdr:to>
      <xdr:col>497</xdr:col>
      <xdr:colOff>330200</xdr:colOff>
      <xdr:row>582</xdr:row>
      <xdr:rowOff>151964</xdr:rowOff>
    </xdr:to>
    <xdr:pic>
      <xdr:nvPicPr>
        <xdr:cNvPr id="66" name="Picture 65" descr="page42image3041408">
          <a:extLst>
            <a:ext uri="{FF2B5EF4-FFF2-40B4-BE49-F238E27FC236}">
              <a16:creationId xmlns:a16="http://schemas.microsoft.com/office/drawing/2014/main" id="{125A8994-1325-6348-A058-9FA43BDCF46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1213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342900</xdr:colOff>
      <xdr:row>573</xdr:row>
      <xdr:rowOff>0</xdr:rowOff>
    </xdr:from>
    <xdr:to>
      <xdr:col>497</xdr:col>
      <xdr:colOff>342900</xdr:colOff>
      <xdr:row>582</xdr:row>
      <xdr:rowOff>151964</xdr:rowOff>
    </xdr:to>
    <xdr:pic>
      <xdr:nvPicPr>
        <xdr:cNvPr id="67" name="Picture 66" descr="page42image3034688">
          <a:extLst>
            <a:ext uri="{FF2B5EF4-FFF2-40B4-BE49-F238E27FC236}">
              <a16:creationId xmlns:a16="http://schemas.microsoft.com/office/drawing/2014/main" id="{0B4038D4-3EB6-9246-87D4-E092859520A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7134000" y="230251000"/>
          <a:ext cx="0" cy="18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497</xdr:col>
      <xdr:colOff>355600</xdr:colOff>
      <xdr:row>573</xdr:row>
      <xdr:rowOff>0</xdr:rowOff>
    </xdr:from>
    <xdr:to>
      <xdr:col>497</xdr:col>
      <xdr:colOff>355600</xdr:colOff>
      <xdr:row>577</xdr:row>
      <xdr:rowOff>174871</xdr:rowOff>
    </xdr:to>
    <xdr:pic>
      <xdr:nvPicPr>
        <xdr:cNvPr id="68" name="Picture 67" descr="page42image3041792">
          <a:extLst>
            <a:ext uri="{FF2B5EF4-FFF2-40B4-BE49-F238E27FC236}">
              <a16:creationId xmlns:a16="http://schemas.microsoft.com/office/drawing/2014/main" id="{72A21B20-04EA-A14A-A41A-8F6A926C515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7146700" y="230251000"/>
          <a:ext cx="0" cy="9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485</xdr:col>
      <xdr:colOff>431800</xdr:colOff>
      <xdr:row>577</xdr:row>
      <xdr:rowOff>0</xdr:rowOff>
    </xdr:from>
    <xdr:to>
      <xdr:col>499</xdr:col>
      <xdr:colOff>177801</xdr:colOff>
      <xdr:row>577</xdr:row>
      <xdr:rowOff>12700</xdr:rowOff>
    </xdr:to>
    <xdr:pic>
      <xdr:nvPicPr>
        <xdr:cNvPr id="69" name="Picture 68" descr="page42image2647616">
          <a:extLst>
            <a:ext uri="{FF2B5EF4-FFF2-40B4-BE49-F238E27FC236}">
              <a16:creationId xmlns:a16="http://schemas.microsoft.com/office/drawing/2014/main" id="{D487E181-2782-7A4F-9046-540D0DB55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316900" y="231876600"/>
          <a:ext cx="8991601"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7A7B-01E2-4855-80B8-98EA8E747211}">
  <dimension ref="A1:JQ1001"/>
  <sheetViews>
    <sheetView tabSelected="1" zoomScaleNormal="100" workbookViewId="0">
      <pane ySplit="1" topLeftCell="A264" activePane="bottomLeft" state="frozen"/>
      <selection pane="bottomLeft" activeCell="B260" sqref="B260"/>
    </sheetView>
  </sheetViews>
  <sheetFormatPr baseColWidth="10" defaultColWidth="8.6640625" defaultRowHeight="15"/>
  <cols>
    <col min="1" max="1" width="8.6640625" style="3"/>
    <col min="2" max="2" width="11.5" style="3" customWidth="1"/>
    <col min="3" max="4" width="13.5" style="3" customWidth="1"/>
    <col min="5" max="5" width="14" style="3" customWidth="1"/>
    <col min="6" max="7" width="15.1640625" style="3" customWidth="1"/>
    <col min="8" max="8" width="27" style="3" customWidth="1"/>
    <col min="9" max="9" width="18" style="3" customWidth="1"/>
    <col min="10" max="10" width="14.83203125" style="3" customWidth="1"/>
    <col min="11" max="11" width="29.33203125" style="3" customWidth="1"/>
    <col min="12" max="12" width="36.83203125" style="3" customWidth="1"/>
    <col min="13" max="13" width="12.1640625" style="3" customWidth="1"/>
    <col min="14" max="15" width="13" style="3" customWidth="1"/>
    <col min="16" max="16" width="11.5" style="3" customWidth="1"/>
    <col min="17" max="17" width="17.5" style="3" customWidth="1"/>
    <col min="18" max="19" width="17" style="3" customWidth="1"/>
    <col min="20" max="20" width="12.5" style="3" customWidth="1"/>
    <col min="21" max="21" width="12.1640625" style="3" customWidth="1"/>
    <col min="22" max="22" width="18.83203125" style="3" customWidth="1"/>
    <col min="23" max="24" width="21.33203125" style="3" customWidth="1"/>
    <col min="25" max="25" width="23.33203125" style="3" customWidth="1"/>
    <col min="26" max="26" width="21.83203125" style="3" customWidth="1"/>
    <col min="27" max="28" width="19" style="3" customWidth="1"/>
    <col min="29" max="29" width="21" style="3" customWidth="1"/>
    <col min="30" max="30" width="15" style="3" customWidth="1"/>
    <col min="31" max="31" width="19.6640625" style="3" customWidth="1"/>
    <col min="32" max="32" width="30.33203125" style="3" customWidth="1"/>
    <col min="33" max="33" width="10" style="3" customWidth="1"/>
    <col min="34" max="34" width="13.33203125" style="3" customWidth="1"/>
    <col min="35" max="35" width="12.6640625" style="3" customWidth="1"/>
    <col min="36" max="36" width="15.1640625" style="3" customWidth="1"/>
    <col min="37" max="67" width="18" style="3" customWidth="1"/>
    <col min="68" max="68" width="18.5" style="3" customWidth="1"/>
    <col min="69" max="69" width="17.5" style="3" customWidth="1"/>
    <col min="70" max="70" width="16.6640625" style="3" customWidth="1"/>
    <col min="71" max="71" width="17.1640625" style="3" customWidth="1"/>
    <col min="72" max="72" width="17" style="3" customWidth="1"/>
    <col min="73" max="134" width="24" style="3" customWidth="1"/>
    <col min="135" max="135" width="24.6640625" style="3" customWidth="1"/>
    <col min="136" max="188" width="24" style="3" customWidth="1"/>
    <col min="189" max="189" width="12" style="3" customWidth="1"/>
    <col min="190" max="190" width="20.1640625" style="3" customWidth="1"/>
    <col min="191" max="191" width="18.1640625" style="3" customWidth="1"/>
    <col min="192" max="192" width="17.5" style="3" customWidth="1"/>
    <col min="193" max="193" width="12" style="3" customWidth="1"/>
    <col min="194" max="194" width="11" style="3" customWidth="1"/>
    <col min="195" max="195" width="11.6640625" style="3" customWidth="1"/>
    <col min="196" max="196" width="16" style="3" customWidth="1"/>
    <col min="197" max="197" width="18.33203125" style="3" customWidth="1"/>
    <col min="198" max="198" width="14.1640625" style="3" customWidth="1"/>
    <col min="199" max="199" width="14.5" style="3" customWidth="1"/>
    <col min="200" max="200" width="12.33203125" style="3" customWidth="1"/>
    <col min="201" max="201" width="13.1640625" style="3" customWidth="1"/>
    <col min="202" max="202" width="13.6640625" style="3" customWidth="1"/>
    <col min="203" max="203" width="13.5" style="3" customWidth="1"/>
    <col min="204" max="204" width="16.5" style="3" customWidth="1"/>
    <col min="205" max="205" width="17.5" style="3" customWidth="1"/>
    <col min="206" max="206" width="16.1640625" style="3" customWidth="1"/>
    <col min="207" max="207" width="12.6640625" style="3" customWidth="1"/>
    <col min="208" max="208" width="11.6640625" style="3" customWidth="1"/>
    <col min="209" max="209" width="12.6640625" style="3" customWidth="1"/>
    <col min="210" max="210" width="15.5" style="3" customWidth="1"/>
    <col min="211" max="211" width="16.33203125" style="3" customWidth="1"/>
    <col min="212" max="212" width="16.5" style="3" customWidth="1"/>
    <col min="213" max="213" width="14" style="3" customWidth="1"/>
    <col min="214" max="214" width="17.1640625" style="3" customWidth="1"/>
    <col min="215" max="215" width="17.33203125" style="3" customWidth="1"/>
    <col min="216" max="216" width="20.6640625" style="3" customWidth="1"/>
    <col min="217" max="217" width="19.1640625" style="3" customWidth="1"/>
    <col min="218" max="221" width="13.6640625" style="3" customWidth="1"/>
    <col min="222" max="222" width="21.1640625" style="3" customWidth="1"/>
    <col min="223" max="235" width="21.6640625" style="3" customWidth="1"/>
    <col min="236" max="236" width="12.1640625" style="3" customWidth="1"/>
    <col min="237" max="237" width="8.6640625" style="3" customWidth="1"/>
    <col min="238" max="238" width="13.6640625" style="3" customWidth="1"/>
    <col min="239" max="240" width="12.6640625" style="3" customWidth="1"/>
    <col min="241" max="241" width="18.6640625" style="3" customWidth="1"/>
    <col min="242" max="242" width="21.6640625" style="3" customWidth="1"/>
    <col min="243" max="243" width="19.33203125" style="3" customWidth="1"/>
    <col min="244" max="245" width="14.5" style="3" customWidth="1"/>
    <col min="246" max="246" width="13.5" style="3" customWidth="1"/>
    <col min="247" max="247" width="14.1640625" style="3" customWidth="1"/>
    <col min="248" max="248" width="16.5" style="3" customWidth="1"/>
    <col min="249" max="255" width="17.33203125" style="3" customWidth="1"/>
    <col min="256" max="257" width="8.6640625" style="3" customWidth="1"/>
    <col min="258" max="258" width="15.33203125" style="3" customWidth="1"/>
    <col min="259" max="259" width="16.1640625" style="3" customWidth="1"/>
    <col min="260" max="260" width="14.6640625" style="3" customWidth="1"/>
    <col min="261" max="261" width="12.6640625" style="3" customWidth="1"/>
    <col min="262" max="262" width="20.5" style="3" customWidth="1"/>
    <col min="263" max="263" width="16.1640625" style="3" customWidth="1"/>
    <col min="264" max="264" width="13.33203125" style="3" customWidth="1"/>
    <col min="265" max="266" width="17.6640625" style="3" customWidth="1"/>
    <col min="267" max="267" width="21.1640625" style="3" customWidth="1"/>
    <col min="268" max="268" width="15.6640625" style="3" customWidth="1"/>
    <col min="269" max="269" width="18.6640625" style="3" customWidth="1"/>
    <col min="270" max="16384" width="8.6640625" style="3"/>
  </cols>
  <sheetData>
    <row r="1" spans="1:270" ht="107" customHeight="1">
      <c r="A1" s="43" t="s">
        <v>1393</v>
      </c>
      <c r="B1" s="44" t="s">
        <v>510</v>
      </c>
      <c r="C1" s="7" t="s">
        <v>2675</v>
      </c>
      <c r="D1" s="7" t="s">
        <v>2658</v>
      </c>
      <c r="E1" s="7" t="s">
        <v>2659</v>
      </c>
      <c r="F1" s="45" t="s">
        <v>2674</v>
      </c>
      <c r="G1" s="7" t="s">
        <v>2743</v>
      </c>
      <c r="H1" s="45" t="s">
        <v>2673</v>
      </c>
      <c r="I1" s="45" t="s">
        <v>2660</v>
      </c>
      <c r="J1" s="7" t="s">
        <v>704</v>
      </c>
      <c r="K1" s="7" t="s">
        <v>2661</v>
      </c>
      <c r="L1" s="45" t="s">
        <v>2662</v>
      </c>
      <c r="M1" s="7" t="s">
        <v>651</v>
      </c>
      <c r="N1" s="7" t="s">
        <v>2663</v>
      </c>
      <c r="O1" s="45" t="s">
        <v>2679</v>
      </c>
      <c r="P1" s="45" t="s">
        <v>2664</v>
      </c>
      <c r="Q1" s="45" t="s">
        <v>2665</v>
      </c>
      <c r="R1" s="7" t="s">
        <v>2666</v>
      </c>
      <c r="S1" s="7" t="s">
        <v>2667</v>
      </c>
      <c r="T1" s="7" t="s">
        <v>2668</v>
      </c>
      <c r="U1" s="7" t="s">
        <v>2669</v>
      </c>
      <c r="V1" s="7" t="s">
        <v>2739</v>
      </c>
      <c r="W1" s="7" t="s">
        <v>2742</v>
      </c>
      <c r="X1" s="7" t="s">
        <v>2738</v>
      </c>
      <c r="Y1" s="7" t="s">
        <v>2670</v>
      </c>
      <c r="Z1" s="7" t="s">
        <v>2671</v>
      </c>
      <c r="AA1" s="7" t="s">
        <v>2672</v>
      </c>
      <c r="AB1" s="7" t="s">
        <v>2737</v>
      </c>
      <c r="AC1" s="7" t="s">
        <v>2736</v>
      </c>
      <c r="AD1" s="46" t="s">
        <v>93</v>
      </c>
      <c r="AE1" s="46" t="s">
        <v>887</v>
      </c>
      <c r="AF1" s="46" t="s">
        <v>514</v>
      </c>
      <c r="AG1" s="46" t="s">
        <v>515</v>
      </c>
      <c r="AH1" s="46" t="s">
        <v>516</v>
      </c>
      <c r="AI1" s="46" t="s">
        <v>517</v>
      </c>
      <c r="AJ1" s="46" t="s">
        <v>518</v>
      </c>
      <c r="AK1" s="46" t="s">
        <v>519</v>
      </c>
      <c r="AL1" s="46" t="s">
        <v>520</v>
      </c>
      <c r="AM1" s="46" t="s">
        <v>521</v>
      </c>
      <c r="AN1" s="46" t="s">
        <v>522</v>
      </c>
      <c r="AO1" s="46" t="s">
        <v>523</v>
      </c>
      <c r="AP1" s="46" t="s">
        <v>524</v>
      </c>
      <c r="AQ1" s="46" t="s">
        <v>525</v>
      </c>
      <c r="AR1" s="46" t="s">
        <v>526</v>
      </c>
      <c r="AS1" s="46" t="s">
        <v>527</v>
      </c>
      <c r="AT1" s="46" t="s">
        <v>528</v>
      </c>
      <c r="AU1" s="46" t="s">
        <v>529</v>
      </c>
      <c r="AV1" s="46" t="s">
        <v>530</v>
      </c>
      <c r="AW1" s="46" t="s">
        <v>531</v>
      </c>
      <c r="AX1" s="46" t="s">
        <v>532</v>
      </c>
      <c r="AY1" s="46" t="s">
        <v>533</v>
      </c>
      <c r="AZ1" s="46" t="s">
        <v>534</v>
      </c>
      <c r="BA1" s="46" t="s">
        <v>551</v>
      </c>
      <c r="BB1" s="46" t="s">
        <v>552</v>
      </c>
      <c r="BC1" s="46" t="s">
        <v>553</v>
      </c>
      <c r="BD1" s="46" t="s">
        <v>554</v>
      </c>
      <c r="BE1" s="46" t="s">
        <v>555</v>
      </c>
      <c r="BF1" s="46" t="s">
        <v>556</v>
      </c>
      <c r="BG1" s="46" t="s">
        <v>535</v>
      </c>
      <c r="BH1" s="46" t="s">
        <v>536</v>
      </c>
      <c r="BI1" s="46" t="s">
        <v>537</v>
      </c>
      <c r="BJ1" s="46" t="s">
        <v>538</v>
      </c>
      <c r="BK1" s="46" t="s">
        <v>539</v>
      </c>
      <c r="BL1" s="46" t="s">
        <v>540</v>
      </c>
      <c r="BM1" s="46" t="s">
        <v>541</v>
      </c>
      <c r="BN1" s="46" t="s">
        <v>542</v>
      </c>
      <c r="BO1" s="46" t="s">
        <v>543</v>
      </c>
      <c r="BP1" s="46" t="s">
        <v>544</v>
      </c>
      <c r="BQ1" s="46" t="s">
        <v>545</v>
      </c>
      <c r="BR1" s="46" t="s">
        <v>546</v>
      </c>
      <c r="BS1" s="46" t="s">
        <v>547</v>
      </c>
      <c r="BT1" s="46" t="s">
        <v>548</v>
      </c>
      <c r="BU1" s="46" t="s">
        <v>549</v>
      </c>
      <c r="BV1" s="46" t="s">
        <v>666</v>
      </c>
      <c r="BW1" s="46" t="s">
        <v>667</v>
      </c>
      <c r="BX1" s="46" t="s">
        <v>668</v>
      </c>
      <c r="BY1" s="46" t="s">
        <v>669</v>
      </c>
      <c r="BZ1" s="46" t="s">
        <v>670</v>
      </c>
      <c r="CA1" s="46" t="s">
        <v>671</v>
      </c>
      <c r="CB1" s="46" t="s">
        <v>672</v>
      </c>
      <c r="CC1" s="46" t="s">
        <v>673</v>
      </c>
      <c r="CD1" s="46" t="s">
        <v>674</v>
      </c>
      <c r="CE1" s="46" t="s">
        <v>675</v>
      </c>
      <c r="CF1" s="46" t="s">
        <v>676</v>
      </c>
      <c r="CG1" s="46" t="s">
        <v>677</v>
      </c>
      <c r="CH1" s="46" t="s">
        <v>679</v>
      </c>
      <c r="CI1" s="46" t="s">
        <v>680</v>
      </c>
      <c r="CJ1" s="46" t="s">
        <v>681</v>
      </c>
      <c r="CK1" s="46" t="s">
        <v>682</v>
      </c>
      <c r="CL1" s="46" t="s">
        <v>683</v>
      </c>
      <c r="CM1" s="46" t="s">
        <v>684</v>
      </c>
      <c r="CN1" s="46" t="s">
        <v>808</v>
      </c>
      <c r="CO1" s="46" t="s">
        <v>809</v>
      </c>
      <c r="CP1" s="46" t="s">
        <v>810</v>
      </c>
      <c r="CQ1" s="46" t="s">
        <v>811</v>
      </c>
      <c r="CR1" s="46" t="s">
        <v>812</v>
      </c>
      <c r="CS1" s="46" t="s">
        <v>813</v>
      </c>
      <c r="CT1" s="46" t="s">
        <v>814</v>
      </c>
      <c r="CU1" s="46" t="s">
        <v>815</v>
      </c>
      <c r="CV1" s="46" t="s">
        <v>816</v>
      </c>
      <c r="CW1" s="46" t="s">
        <v>817</v>
      </c>
      <c r="CX1" s="46" t="s">
        <v>818</v>
      </c>
      <c r="CY1" s="46" t="s">
        <v>819</v>
      </c>
      <c r="CZ1" s="46" t="s">
        <v>820</v>
      </c>
      <c r="DA1" s="46" t="s">
        <v>821</v>
      </c>
      <c r="DB1" s="46" t="s">
        <v>822</v>
      </c>
      <c r="DC1" s="46" t="s">
        <v>823</v>
      </c>
      <c r="DD1" s="46" t="s">
        <v>824</v>
      </c>
      <c r="DE1" s="46" t="s">
        <v>825</v>
      </c>
      <c r="DF1" s="46" t="s">
        <v>826</v>
      </c>
      <c r="DG1" s="46" t="s">
        <v>827</v>
      </c>
      <c r="DH1" s="46" t="s">
        <v>828</v>
      </c>
      <c r="DI1" s="46" t="s">
        <v>829</v>
      </c>
      <c r="DJ1" s="46" t="s">
        <v>830</v>
      </c>
      <c r="DK1" s="46" t="s">
        <v>831</v>
      </c>
      <c r="DL1" s="46" t="s">
        <v>832</v>
      </c>
      <c r="DM1" s="46" t="s">
        <v>833</v>
      </c>
      <c r="DN1" s="46" t="s">
        <v>834</v>
      </c>
      <c r="DO1" s="46" t="s">
        <v>835</v>
      </c>
      <c r="DP1" s="46" t="s">
        <v>836</v>
      </c>
      <c r="DQ1" s="46" t="s">
        <v>837</v>
      </c>
      <c r="DR1" s="46" t="s">
        <v>838</v>
      </c>
      <c r="DS1" s="46" t="s">
        <v>839</v>
      </c>
      <c r="DT1" s="46" t="s">
        <v>840</v>
      </c>
      <c r="DU1" s="46" t="s">
        <v>841</v>
      </c>
      <c r="DV1" s="46" t="s">
        <v>842</v>
      </c>
      <c r="DW1" s="46" t="s">
        <v>843</v>
      </c>
      <c r="DX1" s="46" t="s">
        <v>844</v>
      </c>
      <c r="DY1" s="46" t="s">
        <v>845</v>
      </c>
      <c r="DZ1" s="46" t="s">
        <v>846</v>
      </c>
      <c r="EA1" s="46" t="s">
        <v>847</v>
      </c>
      <c r="EB1" s="46" t="s">
        <v>848</v>
      </c>
      <c r="EC1" s="46" t="s">
        <v>849</v>
      </c>
      <c r="ED1" s="46" t="s">
        <v>559</v>
      </c>
      <c r="EE1" s="46" t="s">
        <v>560</v>
      </c>
      <c r="EF1" s="46" t="s">
        <v>561</v>
      </c>
      <c r="EG1" s="46" t="s">
        <v>562</v>
      </c>
      <c r="EH1" s="46" t="s">
        <v>563</v>
      </c>
      <c r="EI1" s="46" t="s">
        <v>564</v>
      </c>
      <c r="EJ1" s="46" t="s">
        <v>565</v>
      </c>
      <c r="EK1" s="46" t="s">
        <v>566</v>
      </c>
      <c r="EL1" s="46" t="s">
        <v>567</v>
      </c>
      <c r="EM1" s="46" t="s">
        <v>568</v>
      </c>
      <c r="EN1" s="46" t="s">
        <v>569</v>
      </c>
      <c r="EO1" s="46" t="s">
        <v>570</v>
      </c>
      <c r="EP1" s="46" t="s">
        <v>571</v>
      </c>
      <c r="EQ1" s="46" t="s">
        <v>572</v>
      </c>
      <c r="ER1" s="46" t="s">
        <v>573</v>
      </c>
      <c r="ES1" s="46" t="s">
        <v>574</v>
      </c>
      <c r="ET1" s="46" t="s">
        <v>575</v>
      </c>
      <c r="EU1" s="46" t="s">
        <v>576</v>
      </c>
      <c r="EV1" s="46" t="s">
        <v>577</v>
      </c>
      <c r="EW1" s="46" t="s">
        <v>578</v>
      </c>
      <c r="EX1" s="46" t="s">
        <v>1067</v>
      </c>
      <c r="EY1" s="46" t="s">
        <v>1068</v>
      </c>
      <c r="EZ1" s="46" t="s">
        <v>1069</v>
      </c>
      <c r="FA1" s="46" t="s">
        <v>1070</v>
      </c>
      <c r="FB1" s="46" t="s">
        <v>1071</v>
      </c>
      <c r="FC1" s="46" t="s">
        <v>1072</v>
      </c>
      <c r="FD1" s="46" t="s">
        <v>1074</v>
      </c>
      <c r="FE1" s="46" t="s">
        <v>1073</v>
      </c>
      <c r="FF1" s="46" t="s">
        <v>1075</v>
      </c>
      <c r="FG1" s="46" t="s">
        <v>1076</v>
      </c>
      <c r="FH1" s="46" t="s">
        <v>1077</v>
      </c>
      <c r="FI1" s="46" t="s">
        <v>1078</v>
      </c>
      <c r="FJ1" s="46" t="s">
        <v>1079</v>
      </c>
      <c r="FK1" s="46" t="s">
        <v>1080</v>
      </c>
      <c r="FL1" s="46" t="s">
        <v>1081</v>
      </c>
      <c r="FM1" s="46" t="s">
        <v>1082</v>
      </c>
      <c r="FN1" s="46" t="s">
        <v>1083</v>
      </c>
      <c r="FO1" s="46" t="s">
        <v>1084</v>
      </c>
      <c r="FP1" s="46" t="s">
        <v>1079</v>
      </c>
      <c r="FQ1" s="46" t="s">
        <v>1085</v>
      </c>
      <c r="FR1" s="46" t="s">
        <v>1086</v>
      </c>
      <c r="FS1" s="46" t="s">
        <v>1087</v>
      </c>
      <c r="FT1" s="46" t="s">
        <v>1088</v>
      </c>
      <c r="FU1" s="46" t="s">
        <v>1089</v>
      </c>
      <c r="FV1" s="46" t="s">
        <v>1079</v>
      </c>
      <c r="FW1" s="46" t="s">
        <v>1085</v>
      </c>
      <c r="FX1" s="46" t="s">
        <v>1086</v>
      </c>
      <c r="FY1" s="46" t="s">
        <v>1087</v>
      </c>
      <c r="FZ1" s="46" t="s">
        <v>1088</v>
      </c>
      <c r="GA1" s="46" t="s">
        <v>1089</v>
      </c>
      <c r="GB1" s="46" t="s">
        <v>579</v>
      </c>
      <c r="GC1" s="46" t="s">
        <v>866</v>
      </c>
      <c r="GD1" s="46" t="s">
        <v>580</v>
      </c>
      <c r="GE1" s="46" t="s">
        <v>581</v>
      </c>
      <c r="GF1" s="46" t="s">
        <v>582</v>
      </c>
      <c r="GG1" s="46" t="s">
        <v>583</v>
      </c>
      <c r="GH1" s="46" t="s">
        <v>584</v>
      </c>
      <c r="GI1" s="46" t="s">
        <v>585</v>
      </c>
      <c r="GJ1" s="46" t="s">
        <v>586</v>
      </c>
      <c r="GK1" s="46" t="s">
        <v>587</v>
      </c>
      <c r="GL1" s="46" t="s">
        <v>588</v>
      </c>
      <c r="GM1" s="46" t="s">
        <v>589</v>
      </c>
      <c r="GN1" s="46" t="s">
        <v>590</v>
      </c>
      <c r="GO1" s="46" t="s">
        <v>591</v>
      </c>
      <c r="GP1" s="46" t="s">
        <v>592</v>
      </c>
      <c r="GQ1" s="46" t="s">
        <v>868</v>
      </c>
      <c r="GR1" s="46" t="s">
        <v>593</v>
      </c>
      <c r="GS1" s="46" t="s">
        <v>594</v>
      </c>
      <c r="GT1" s="46" t="s">
        <v>595</v>
      </c>
      <c r="GU1" s="46" t="s">
        <v>596</v>
      </c>
      <c r="GV1" s="46" t="s">
        <v>597</v>
      </c>
      <c r="GW1" s="46" t="s">
        <v>598</v>
      </c>
      <c r="GX1" s="46" t="s">
        <v>599</v>
      </c>
      <c r="GY1" s="46" t="s">
        <v>600</v>
      </c>
      <c r="GZ1" s="46" t="s">
        <v>601</v>
      </c>
      <c r="HA1" s="46" t="s">
        <v>602</v>
      </c>
      <c r="HB1" s="46" t="s">
        <v>603</v>
      </c>
      <c r="HC1" s="46" t="s">
        <v>604</v>
      </c>
      <c r="HD1" s="46" t="s">
        <v>605</v>
      </c>
      <c r="HE1" s="46" t="s">
        <v>606</v>
      </c>
      <c r="HF1" s="46" t="s">
        <v>607</v>
      </c>
      <c r="HG1" s="46" t="s">
        <v>608</v>
      </c>
      <c r="HH1" s="46" t="s">
        <v>609</v>
      </c>
      <c r="HI1" s="46" t="s">
        <v>610</v>
      </c>
      <c r="HJ1" s="46" t="s">
        <v>611</v>
      </c>
      <c r="HK1" s="46" t="s">
        <v>612</v>
      </c>
      <c r="HL1" s="46" t="s">
        <v>613</v>
      </c>
      <c r="HM1" s="46" t="s">
        <v>614</v>
      </c>
      <c r="HN1" s="46" t="s">
        <v>615</v>
      </c>
      <c r="HO1" s="46" t="s">
        <v>616</v>
      </c>
      <c r="HP1" s="46" t="s">
        <v>873</v>
      </c>
      <c r="HQ1" s="46" t="s">
        <v>874</v>
      </c>
      <c r="HR1" s="46" t="s">
        <v>875</v>
      </c>
      <c r="HS1" s="46" t="s">
        <v>876</v>
      </c>
      <c r="HT1" s="46" t="s">
        <v>877</v>
      </c>
      <c r="HU1" s="46" t="s">
        <v>878</v>
      </c>
      <c r="HV1" s="46" t="s">
        <v>879</v>
      </c>
      <c r="HW1" s="46" t="s">
        <v>880</v>
      </c>
      <c r="HX1" s="46" t="s">
        <v>881</v>
      </c>
      <c r="HY1" s="46" t="s">
        <v>882</v>
      </c>
      <c r="HZ1" s="46" t="s">
        <v>883</v>
      </c>
      <c r="IA1" s="46" t="s">
        <v>884</v>
      </c>
      <c r="IB1" s="46" t="s">
        <v>617</v>
      </c>
      <c r="IC1" s="46" t="s">
        <v>618</v>
      </c>
      <c r="ID1" s="46" t="s">
        <v>619</v>
      </c>
      <c r="IE1" s="46" t="s">
        <v>620</v>
      </c>
      <c r="IF1" s="46" t="s">
        <v>621</v>
      </c>
      <c r="IG1" s="46" t="s">
        <v>622</v>
      </c>
      <c r="IH1" s="46" t="s">
        <v>623</v>
      </c>
      <c r="II1" s="46" t="s">
        <v>624</v>
      </c>
      <c r="IJ1" s="46" t="s">
        <v>625</v>
      </c>
      <c r="IK1" s="46" t="s">
        <v>626</v>
      </c>
      <c r="IL1" s="46" t="s">
        <v>627</v>
      </c>
      <c r="IM1" s="46" t="s">
        <v>628</v>
      </c>
      <c r="IN1" s="46" t="s">
        <v>629</v>
      </c>
      <c r="IO1" s="46" t="s">
        <v>630</v>
      </c>
      <c r="IP1" s="46" t="s">
        <v>631</v>
      </c>
      <c r="IQ1" s="46" t="s">
        <v>632</v>
      </c>
      <c r="IR1" s="46" t="s">
        <v>633</v>
      </c>
      <c r="IS1" s="46" t="s">
        <v>634</v>
      </c>
      <c r="IT1" s="46" t="s">
        <v>635</v>
      </c>
      <c r="IU1" s="46" t="s">
        <v>636</v>
      </c>
      <c r="IV1" s="46" t="s">
        <v>637</v>
      </c>
      <c r="IW1" s="46" t="s">
        <v>638</v>
      </c>
      <c r="IX1" s="46" t="s">
        <v>639</v>
      </c>
      <c r="IY1" s="46" t="s">
        <v>640</v>
      </c>
      <c r="IZ1" s="46" t="s">
        <v>641</v>
      </c>
      <c r="JA1" s="46" t="s">
        <v>642</v>
      </c>
      <c r="JB1" s="46" t="s">
        <v>643</v>
      </c>
      <c r="JC1" s="46" t="s">
        <v>644</v>
      </c>
      <c r="JD1" s="46" t="s">
        <v>645</v>
      </c>
      <c r="JE1" s="46" t="s">
        <v>646</v>
      </c>
      <c r="JF1" s="46" t="s">
        <v>647</v>
      </c>
      <c r="JG1" s="46" t="s">
        <v>648</v>
      </c>
      <c r="JH1" s="46" t="s">
        <v>649</v>
      </c>
      <c r="JI1" s="46" t="s">
        <v>650</v>
      </c>
      <c r="JJ1" s="2" t="s">
        <v>511</v>
      </c>
    </row>
    <row r="2" spans="1:270" ht="150" customHeight="1">
      <c r="A2" s="8">
        <v>2020</v>
      </c>
      <c r="B2" t="s">
        <v>0</v>
      </c>
      <c r="C2" s="9">
        <v>1</v>
      </c>
      <c r="D2" s="9" t="s">
        <v>1187</v>
      </c>
      <c r="E2" s="9" t="s">
        <v>2628</v>
      </c>
      <c r="F2" s="9" t="s">
        <v>12</v>
      </c>
      <c r="G2" s="9" t="s">
        <v>2744</v>
      </c>
      <c r="H2" s="18" t="s">
        <v>5</v>
      </c>
      <c r="I2" s="12" t="s">
        <v>4</v>
      </c>
      <c r="J2" s="12">
        <v>1</v>
      </c>
      <c r="K2" s="12" t="s">
        <v>2618</v>
      </c>
      <c r="L2" s="12" t="s">
        <v>2598</v>
      </c>
      <c r="M2" s="9" t="s">
        <v>651</v>
      </c>
      <c r="N2" s="37">
        <v>9</v>
      </c>
      <c r="O2" s="37" t="s">
        <v>1590</v>
      </c>
      <c r="P2" s="18">
        <v>6</v>
      </c>
      <c r="Q2" s="18">
        <v>233</v>
      </c>
      <c r="R2" s="18">
        <f>Q2/P2</f>
        <v>38.833333333333336</v>
      </c>
      <c r="S2" s="18">
        <f>Q2/Z2</f>
        <v>9.7083333333333339</v>
      </c>
      <c r="T2" s="38">
        <f>Q2/AA2</f>
        <v>3.2361111111111112</v>
      </c>
      <c r="U2" s="38">
        <f>T2*12</f>
        <v>38.833333333333336</v>
      </c>
      <c r="V2" s="38">
        <f>T2+AB2</f>
        <v>5.0694444444444446</v>
      </c>
      <c r="W2" s="38">
        <f>((Q2-(AB2*Z2))/AA2)</f>
        <v>2.625</v>
      </c>
      <c r="X2" s="38">
        <f>W2+AB2</f>
        <v>4.458333333333333</v>
      </c>
      <c r="Y2" s="18">
        <f>SUM(AG2,AM2,AS2,AY2,BE2,BK2,BQ2,BW2,CC2,CI2,CO2,CU2,DA2,DG2,DM2,DS2,DY2,EG2,EM2,ES2,EY2,FE2,FK2,FQ2,FW2,GE2,GK2,GS2,GY2,HE2,HK2,HQ2,HW2,IE2,IK2,IQ2,IY2,JE2)</f>
        <v>24</v>
      </c>
      <c r="Z2" s="18">
        <f>SUM(AH2,AN2,AT2,AZ2,BF2,BL2,BR2,BX2,CD2,CJ2,CP2,CV2,DB2,DH2,DN2,DT2,DZ2, EH2,EN2,ET2,EZ2,FF2,FL2,FR2,FX2,GF2,GL2,GT2,GZ2,HF2,HL2,HR2,HX2,IF2,IL2,IR2,IZ2,JF2)</f>
        <v>24</v>
      </c>
      <c r="AA2" s="18">
        <f t="shared" ref="AA2:AA33" si="0">SUM(AI2,AO2,AU2,BA2,BG2,BM2,BS2,BY2,CE2,CK2,CQ2,CW2,DC2,DI2,DO2,DU2,EA2,EI2,EO2,EU2,FA2,FG2,FM2,FS2,FY2,GG2,GM2,GU2,HA2,HG2,HM2,HS2,HY2,IG2,IM2,IS2,JA2,JG2)</f>
        <v>72</v>
      </c>
      <c r="AB2" s="18">
        <f t="shared" ref="AB2:AB3" si="1">AC2/12</f>
        <v>1.8333333333333333</v>
      </c>
      <c r="AC2" s="18">
        <f>SUM(AK2, AQ2, AW2, BC2, BI2,  BO2, BU2, CA2, CG2, CM2, CS2, CY2, DE2, DK2, DQ2, DW2, EC2, EK2, EQ2, EW2, FC2, FI2, FO2, FU2, GA2, GI2, GO2, GW2, HC2, HI2, HO2, HU2, IA2, II2, IO2, IU2, JC2, JI2)/1</f>
        <v>22</v>
      </c>
      <c r="AD2" s="4" t="s">
        <v>1239</v>
      </c>
      <c r="AE2" s="4" t="s">
        <v>4</v>
      </c>
      <c r="AF2" s="4" t="s">
        <v>6</v>
      </c>
      <c r="AG2" s="4">
        <v>24</v>
      </c>
      <c r="AH2" s="4">
        <v>24</v>
      </c>
      <c r="AI2" s="4">
        <v>72</v>
      </c>
      <c r="AJ2" s="4">
        <v>23</v>
      </c>
      <c r="AK2" s="4">
        <v>22</v>
      </c>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row>
    <row r="3" spans="1:270" ht="51" customHeight="1">
      <c r="A3" s="8">
        <v>2020</v>
      </c>
      <c r="B3" s="9" t="s">
        <v>0</v>
      </c>
      <c r="C3" s="9">
        <v>0</v>
      </c>
      <c r="D3" s="9" t="s">
        <v>1590</v>
      </c>
      <c r="E3" s="9" t="s">
        <v>2628</v>
      </c>
      <c r="F3" s="9" t="s">
        <v>12</v>
      </c>
      <c r="G3" s="9" t="s">
        <v>2744</v>
      </c>
      <c r="H3" s="18" t="s">
        <v>8</v>
      </c>
      <c r="I3" s="9" t="s">
        <v>7</v>
      </c>
      <c r="J3" s="9">
        <v>0</v>
      </c>
      <c r="K3" s="9"/>
      <c r="L3" s="9"/>
      <c r="M3" s="9" t="s">
        <v>2676</v>
      </c>
      <c r="N3" s="18" t="s">
        <v>1590</v>
      </c>
      <c r="O3" s="36" t="s">
        <v>1590</v>
      </c>
      <c r="P3" s="18" t="s">
        <v>1590</v>
      </c>
      <c r="Q3" s="18" t="s">
        <v>1590</v>
      </c>
      <c r="R3" s="18" t="s">
        <v>1590</v>
      </c>
      <c r="S3" s="18" t="s">
        <v>1590</v>
      </c>
      <c r="T3" s="38" t="s">
        <v>1590</v>
      </c>
      <c r="U3" s="38" t="s">
        <v>1590</v>
      </c>
      <c r="V3" s="38" t="s">
        <v>1590</v>
      </c>
      <c r="W3" s="38" t="s">
        <v>1590</v>
      </c>
      <c r="X3" s="38" t="s">
        <v>1590</v>
      </c>
      <c r="Y3" s="18">
        <f>SUM(AG3,AM3,AS3,AY3,BE3,BK3,BQ3,BW3,CC3,CI3,CO3,CU3,DA3,DG3,DM3,DS3,DY3,EG3,EM3,ES3,EY3,FE3,FK3,FQ3,FW3,GE3,GK3,GS3,GY3,HE3,HK3,HQ3,HW3,IE3,IK3,IQ3,IY3,JE3)</f>
        <v>360</v>
      </c>
      <c r="Z3" s="18">
        <f>SUM(AH3,AN3,AT3,AZ3,BF3,BL3,BR3,BX3,CD3,CJ3,CP3,CV3,DB3,DH3,DN3,DT3,DZ3, EH3,EN3,ET3,EZ3,FF3,FL3,FR3,FX3,GF3,GL3,GT3,GZ3,HF3,HL3,HR3,HX3,IF3,IL3,IR3,IZ3,JF3)</f>
        <v>720</v>
      </c>
      <c r="AA3" s="18">
        <f t="shared" si="0"/>
        <v>960</v>
      </c>
      <c r="AB3" s="18">
        <f t="shared" si="1"/>
        <v>0.5</v>
      </c>
      <c r="AC3" s="18">
        <f>SUM(AK3, AQ3, AW3, BC3, BI3,  BO3, BU3, CA3, CG3, CM3, CS3, CY3, DE3, DK3, DQ3, DW3, EC3, EK3, EQ3, EW3, FC3, FI3, FO3, FU3, GA3, GI3, GO3, GW3, HC3, HI3, HO3, HU3, IA3, II3, IO3, IU3, JC3, JI3)/1</f>
        <v>6</v>
      </c>
      <c r="AD3" s="4" t="s">
        <v>1238</v>
      </c>
      <c r="AE3" s="4" t="s">
        <v>7</v>
      </c>
      <c r="AF3" s="4" t="s">
        <v>9</v>
      </c>
      <c r="AG3" s="4">
        <v>360</v>
      </c>
      <c r="AH3" s="4">
        <v>720</v>
      </c>
      <c r="AI3" s="4">
        <v>960</v>
      </c>
      <c r="AJ3" s="4">
        <v>6</v>
      </c>
      <c r="AK3" s="4">
        <v>6</v>
      </c>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row>
    <row r="4" spans="1:270" ht="139.25" customHeight="1">
      <c r="A4" s="8">
        <v>2020</v>
      </c>
      <c r="B4" s="9" t="s">
        <v>0</v>
      </c>
      <c r="C4" s="9">
        <v>0</v>
      </c>
      <c r="D4" s="9" t="s">
        <v>1590</v>
      </c>
      <c r="E4" s="9" t="s">
        <v>2628</v>
      </c>
      <c r="F4" s="9" t="s">
        <v>12</v>
      </c>
      <c r="G4" s="9" t="s">
        <v>2744</v>
      </c>
      <c r="H4" s="18" t="s">
        <v>11</v>
      </c>
      <c r="I4" s="9" t="s">
        <v>10</v>
      </c>
      <c r="J4" s="9">
        <v>0</v>
      </c>
      <c r="K4" s="9" t="s">
        <v>2567</v>
      </c>
      <c r="L4" s="9" t="s">
        <v>2606</v>
      </c>
      <c r="M4" s="9" t="s">
        <v>651</v>
      </c>
      <c r="N4" s="36">
        <v>20.45</v>
      </c>
      <c r="O4" s="36" t="s">
        <v>1590</v>
      </c>
      <c r="P4" s="18">
        <v>48</v>
      </c>
      <c r="Q4" s="39">
        <v>639</v>
      </c>
      <c r="R4" s="18">
        <f t="shared" ref="R4:R66" si="2">Q4/P4</f>
        <v>13.3125</v>
      </c>
      <c r="S4" s="18">
        <f>Q4/Z4</f>
        <v>6.5204081632653059</v>
      </c>
      <c r="T4" s="38">
        <f>Q4/AA4</f>
        <v>4.4375</v>
      </c>
      <c r="U4" s="38">
        <f t="shared" ref="U4:U66" si="3">T4*12</f>
        <v>53.25</v>
      </c>
      <c r="V4" s="38">
        <f>T4+AB4</f>
        <v>5.4375</v>
      </c>
      <c r="W4" s="38">
        <f>((Q4-(AB4*Z4))/AA4)</f>
        <v>3.7569444444444446</v>
      </c>
      <c r="X4" s="38">
        <f t="shared" ref="X4:X66" si="4">W4+AB4</f>
        <v>4.7569444444444446</v>
      </c>
      <c r="Y4" s="18">
        <f t="shared" ref="Y4:Y67" si="5">SUM(AG4,AM4,AS4,AY4,BE4,BK4,BQ4,BW4,CC4,CI4,CO4,CU4,DA4,DG4,DM4,DS4,DY4,EG4,EM4,ES4,EY4,FE4,FK4,FQ4,FW4,GE4,GK4,GS4,GY4,HE4,HK4,HQ4,HW4,IE4,IK4,IQ4,IY4,JE4)</f>
        <v>48</v>
      </c>
      <c r="Z4" s="18">
        <f t="shared" ref="Z4:Z67" si="6">SUM(AH4,AN4,AT4,AZ4,BF4,BL4,BR4,BX4,CD4,CJ4,CP4,CV4,DB4,DH4,DN4,DT4,DZ4, EH4,EN4,ET4,EZ4,FF4,FL4,FR4,FX4,GF4,GL4,GT4,GZ4,HF4,HL4,HR4,HX4,IF4,IL4,IR4,IZ4,JF4)</f>
        <v>98</v>
      </c>
      <c r="AA4" s="18">
        <f t="shared" si="0"/>
        <v>144</v>
      </c>
      <c r="AB4" s="18">
        <f>AC4/12</f>
        <v>1</v>
      </c>
      <c r="AC4" s="18">
        <f>SUM(AK4, AQ4, AW4, BC4, BI4,  BO4, BU4, CA4, CG4, CM4, CS4, CY4, DE4, DK4, DQ4, DW4, EC4, EK4, EQ4, EW4, FC4, FI4, FO4, FU4, GA4, GI4, GO4, GW4, HC4, HI4, HO4, HU4, IA4, II4, IO4, IU4, JC4, JI4)/1</f>
        <v>12</v>
      </c>
      <c r="AD4" s="4" t="s">
        <v>1241</v>
      </c>
      <c r="AE4" s="4" t="s">
        <v>1242</v>
      </c>
      <c r="AF4" s="4" t="s">
        <v>13</v>
      </c>
      <c r="AG4" s="4">
        <v>48</v>
      </c>
      <c r="AH4" s="4">
        <v>98</v>
      </c>
      <c r="AI4" s="4">
        <v>144</v>
      </c>
      <c r="AJ4" s="4">
        <v>13</v>
      </c>
      <c r="AK4" s="4">
        <v>12</v>
      </c>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t="s">
        <v>512</v>
      </c>
    </row>
    <row r="5" spans="1:270" ht="408.5" customHeight="1">
      <c r="A5" s="8">
        <v>2020</v>
      </c>
      <c r="B5" s="9" t="s">
        <v>0</v>
      </c>
      <c r="C5" s="9">
        <v>0</v>
      </c>
      <c r="D5" s="9" t="s">
        <v>1590</v>
      </c>
      <c r="E5" s="9" t="s">
        <v>2628</v>
      </c>
      <c r="F5" s="9" t="s">
        <v>12</v>
      </c>
      <c r="G5" s="9" t="s">
        <v>2744</v>
      </c>
      <c r="H5" s="18" t="s">
        <v>15</v>
      </c>
      <c r="I5" s="9" t="s">
        <v>14</v>
      </c>
      <c r="J5" s="9">
        <v>1</v>
      </c>
      <c r="K5" s="9" t="s">
        <v>2568</v>
      </c>
      <c r="L5" s="9" t="s">
        <v>2597</v>
      </c>
      <c r="M5" s="9" t="s">
        <v>651</v>
      </c>
      <c r="N5" s="18" t="s">
        <v>1590</v>
      </c>
      <c r="O5" s="36" t="s">
        <v>1590</v>
      </c>
      <c r="P5" s="18">
        <v>0</v>
      </c>
      <c r="Q5" s="18">
        <v>74</v>
      </c>
      <c r="R5" s="18" t="s">
        <v>1590</v>
      </c>
      <c r="S5" s="18">
        <f>Q5/Z5</f>
        <v>0.75510204081632648</v>
      </c>
      <c r="T5" s="38">
        <f>Q5/AA5</f>
        <v>0.51388888888888884</v>
      </c>
      <c r="U5" s="38">
        <f t="shared" si="3"/>
        <v>6.1666666666666661</v>
      </c>
      <c r="V5" s="38">
        <f t="shared" ref="V5:V14" si="7">T5+AB5</f>
        <v>3.1805555555555554</v>
      </c>
      <c r="W5" s="38">
        <f t="shared" ref="W5:W67" si="8">((Q5-(AB5*Z5))/AA5)</f>
        <v>-1.3009259259259258</v>
      </c>
      <c r="X5" s="38">
        <f t="shared" si="4"/>
        <v>1.3657407407407407</v>
      </c>
      <c r="Y5" s="18">
        <f t="shared" si="5"/>
        <v>48</v>
      </c>
      <c r="Z5" s="18">
        <f t="shared" si="6"/>
        <v>98</v>
      </c>
      <c r="AA5" s="18">
        <f t="shared" si="0"/>
        <v>144</v>
      </c>
      <c r="AB5" s="18">
        <f>AC5/12</f>
        <v>2.6666666666666665</v>
      </c>
      <c r="AC5" s="18">
        <f>SUM(AK5, AQ5, AW5, BC5, BI5,  BO5, BU5, CA5, CG5, CM5, CS5, CY5, DE5, DK5, DQ5, DW5, EC5, EK5, EQ5, EW5, FC5, FI5, FO5, FU5, GA5, GI5, GO5, GW5, HC5, HI5, HO5, HU5, IA5, II5, IO5, IU5, JC5, JI5)</f>
        <v>32</v>
      </c>
      <c r="AD5" s="4" t="s">
        <v>1240</v>
      </c>
      <c r="AE5" s="4" t="s">
        <v>1243</v>
      </c>
      <c r="AF5" s="4" t="s">
        <v>16</v>
      </c>
      <c r="AG5" s="4">
        <v>48</v>
      </c>
      <c r="AH5" s="4">
        <v>98</v>
      </c>
      <c r="AI5" s="4">
        <v>144</v>
      </c>
      <c r="AJ5" s="4">
        <v>32</v>
      </c>
      <c r="AK5" s="4">
        <v>32</v>
      </c>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t="s">
        <v>512</v>
      </c>
    </row>
    <row r="6" spans="1:270" ht="65.5" customHeight="1">
      <c r="A6" s="8">
        <v>2020</v>
      </c>
      <c r="B6" s="9" t="s">
        <v>0</v>
      </c>
      <c r="C6" s="9">
        <v>0</v>
      </c>
      <c r="D6" s="9" t="s">
        <v>1590</v>
      </c>
      <c r="E6" s="9" t="s">
        <v>2628</v>
      </c>
      <c r="F6" s="9" t="s">
        <v>12</v>
      </c>
      <c r="G6" s="9" t="s">
        <v>2744</v>
      </c>
      <c r="H6" s="18" t="s">
        <v>18</v>
      </c>
      <c r="I6" s="9" t="s">
        <v>17</v>
      </c>
      <c r="J6" s="9">
        <v>0</v>
      </c>
      <c r="K6" s="9"/>
      <c r="L6" s="9" t="s">
        <v>2607</v>
      </c>
      <c r="M6" s="9" t="s">
        <v>651</v>
      </c>
      <c r="N6" s="36">
        <v>20.67</v>
      </c>
      <c r="O6" s="36" t="s">
        <v>1590</v>
      </c>
      <c r="P6" s="18">
        <v>9</v>
      </c>
      <c r="Q6" s="18">
        <v>542</v>
      </c>
      <c r="R6" s="18">
        <f t="shared" si="2"/>
        <v>60.222222222222221</v>
      </c>
      <c r="S6" s="18">
        <f>Q6/Z6</f>
        <v>22.583333333333332</v>
      </c>
      <c r="T6" s="38">
        <f>Q6/AA6</f>
        <v>7.5277777777777777</v>
      </c>
      <c r="U6" s="38">
        <f>T6*12</f>
        <v>90.333333333333329</v>
      </c>
      <c r="V6" s="38">
        <f>T6+AB6</f>
        <v>7.5277777777777777</v>
      </c>
      <c r="W6" s="38">
        <f t="shared" si="8"/>
        <v>7.5277777777777777</v>
      </c>
      <c r="X6" s="38">
        <f t="shared" si="4"/>
        <v>7.5277777777777777</v>
      </c>
      <c r="Y6" s="18">
        <f t="shared" si="5"/>
        <v>24</v>
      </c>
      <c r="Z6" s="18">
        <f t="shared" si="6"/>
        <v>24</v>
      </c>
      <c r="AA6" s="18">
        <f t="shared" si="0"/>
        <v>72</v>
      </c>
      <c r="AB6" s="18">
        <f t="shared" ref="AB6:AB68" si="9">AC6/12</f>
        <v>0</v>
      </c>
      <c r="AC6" s="18">
        <f t="shared" ref="AC6:AC9" si="10">SUM(AK6, AQ6, AW6, BC6, BI6,  BO6, BU6, CA6, CG6, CM6, CS6, CY6, DE6, DK6, DQ6, DW6, EC6, EK6, EQ6, EW6, FC6, FI6, FO6, FU6, GA6, GI6, GO6, GW6, HC6, HI6, HO6, HU6, IA6, II6, IO6, IU6, JC6, JI6)</f>
        <v>0</v>
      </c>
      <c r="AD6" s="4" t="s">
        <v>1244</v>
      </c>
      <c r="AE6" s="4" t="s">
        <v>1245</v>
      </c>
      <c r="AF6" s="4" t="s">
        <v>19</v>
      </c>
      <c r="AG6" s="4">
        <v>24</v>
      </c>
      <c r="AH6" s="4">
        <v>24</v>
      </c>
      <c r="AI6" s="4">
        <v>72</v>
      </c>
      <c r="AJ6" s="4">
        <v>25</v>
      </c>
      <c r="AK6" s="4">
        <v>0</v>
      </c>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t="s">
        <v>512</v>
      </c>
    </row>
    <row r="7" spans="1:270" ht="32" customHeight="1">
      <c r="A7" s="8">
        <v>2020</v>
      </c>
      <c r="B7" s="9" t="s">
        <v>0</v>
      </c>
      <c r="C7" s="9">
        <v>0</v>
      </c>
      <c r="D7" s="9" t="s">
        <v>1590</v>
      </c>
      <c r="E7" s="9" t="s">
        <v>2628</v>
      </c>
      <c r="F7" s="9" t="s">
        <v>12</v>
      </c>
      <c r="G7" s="9" t="s">
        <v>2744</v>
      </c>
      <c r="H7" s="18" t="s">
        <v>21</v>
      </c>
      <c r="I7" s="9" t="s">
        <v>20</v>
      </c>
      <c r="J7" s="9">
        <v>0</v>
      </c>
      <c r="K7" s="9"/>
      <c r="L7" s="9"/>
      <c r="M7" s="9" t="s">
        <v>2676</v>
      </c>
      <c r="N7" s="18" t="s">
        <v>1590</v>
      </c>
      <c r="O7" s="36" t="s">
        <v>1590</v>
      </c>
      <c r="P7" s="18" t="s">
        <v>1590</v>
      </c>
      <c r="Q7" s="18" t="s">
        <v>1590</v>
      </c>
      <c r="R7" s="18" t="s">
        <v>1590</v>
      </c>
      <c r="S7" s="18" t="s">
        <v>1590</v>
      </c>
      <c r="T7" s="18" t="s">
        <v>1590</v>
      </c>
      <c r="U7" s="18" t="s">
        <v>1590</v>
      </c>
      <c r="V7" s="38" t="s">
        <v>1590</v>
      </c>
      <c r="W7" s="38" t="s">
        <v>1590</v>
      </c>
      <c r="X7" s="38" t="s">
        <v>1590</v>
      </c>
      <c r="Y7" s="18">
        <f t="shared" si="5"/>
        <v>36</v>
      </c>
      <c r="Z7" s="18">
        <f t="shared" si="6"/>
        <v>360</v>
      </c>
      <c r="AA7" s="18">
        <f t="shared" si="0"/>
        <v>432</v>
      </c>
      <c r="AB7" s="18">
        <f t="shared" si="9"/>
        <v>0.83333333333333337</v>
      </c>
      <c r="AC7" s="18">
        <f>SUM(AK7, AQ7, AW7, BC7, BI7,  BO7, BU7, CA7, CG7, CM7, CS7, CY7, DE7, DK7, DQ7, DW7, EC7, EK7, EQ7, EW7, FC7, FI7, FO7, FU7, GA7, GI7, GO7, GW7, HC7, HI7, HO7, HU7, IA7, II7, IO7, IU7, JC7, JI7)/3</f>
        <v>10</v>
      </c>
      <c r="AD7" s="4" t="s">
        <v>1246</v>
      </c>
      <c r="AE7" s="4" t="s">
        <v>20</v>
      </c>
      <c r="AF7" s="4" t="s">
        <v>22</v>
      </c>
      <c r="AG7" s="4">
        <v>12</v>
      </c>
      <c r="AH7" s="4">
        <v>120</v>
      </c>
      <c r="AI7" s="4">
        <v>192</v>
      </c>
      <c r="AJ7" s="4">
        <v>6</v>
      </c>
      <c r="AK7" s="4">
        <v>6</v>
      </c>
      <c r="AL7" s="4" t="s">
        <v>23</v>
      </c>
      <c r="AM7" s="4">
        <v>12</v>
      </c>
      <c r="AN7" s="4">
        <v>120</v>
      </c>
      <c r="AO7" s="4">
        <v>120</v>
      </c>
      <c r="AP7" s="4">
        <v>12</v>
      </c>
      <c r="AQ7" s="4">
        <v>12</v>
      </c>
      <c r="AR7" s="4" t="s">
        <v>23</v>
      </c>
      <c r="AS7" s="4">
        <v>12</v>
      </c>
      <c r="AT7" s="4">
        <v>120</v>
      </c>
      <c r="AU7" s="4">
        <v>120</v>
      </c>
      <c r="AV7" s="4">
        <v>12</v>
      </c>
      <c r="AW7" s="4">
        <v>12</v>
      </c>
      <c r="AX7" s="4"/>
      <c r="AY7" s="4"/>
      <c r="AZ7" s="4"/>
      <c r="BA7" s="4"/>
      <c r="BB7" s="4"/>
      <c r="BC7" s="4"/>
      <c r="BD7" s="4"/>
      <c r="BE7" s="4"/>
      <c r="BF7" s="4"/>
      <c r="BG7" s="4"/>
      <c r="BH7" s="4"/>
      <c r="BI7" s="4"/>
      <c r="BJ7" s="4"/>
      <c r="BK7" s="4"/>
      <c r="BL7" s="4"/>
      <c r="BM7" s="4"/>
      <c r="BN7" s="4"/>
      <c r="BO7" s="4"/>
      <c r="BP7" s="20"/>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20" t="s">
        <v>513</v>
      </c>
    </row>
    <row r="8" spans="1:270" ht="83.5" customHeight="1">
      <c r="A8" s="8">
        <v>2020</v>
      </c>
      <c r="B8" s="9" t="s">
        <v>0</v>
      </c>
      <c r="C8" s="9">
        <v>0</v>
      </c>
      <c r="D8" s="9" t="s">
        <v>1590</v>
      </c>
      <c r="E8" s="9" t="s">
        <v>2628</v>
      </c>
      <c r="F8" s="9" t="s">
        <v>12</v>
      </c>
      <c r="G8" s="9" t="s">
        <v>2744</v>
      </c>
      <c r="H8" s="18" t="s">
        <v>25</v>
      </c>
      <c r="I8" s="9" t="s">
        <v>24</v>
      </c>
      <c r="J8" s="9">
        <v>0</v>
      </c>
      <c r="K8" s="9"/>
      <c r="L8" s="9" t="s">
        <v>2596</v>
      </c>
      <c r="M8" s="9" t="s">
        <v>651</v>
      </c>
      <c r="N8" s="36">
        <v>2.52</v>
      </c>
      <c r="O8" s="36" t="s">
        <v>1590</v>
      </c>
      <c r="P8" s="18">
        <v>81</v>
      </c>
      <c r="Q8" s="18">
        <v>1829</v>
      </c>
      <c r="R8" s="18">
        <f t="shared" si="2"/>
        <v>22.580246913580247</v>
      </c>
      <c r="S8" s="18">
        <f>Q8/Z8</f>
        <v>10.161111111111111</v>
      </c>
      <c r="T8" s="38">
        <f>Q8/AA8</f>
        <v>6.0966666666666667</v>
      </c>
      <c r="U8" s="38">
        <f t="shared" si="3"/>
        <v>73.16</v>
      </c>
      <c r="V8" s="38">
        <f>T8+AB8</f>
        <v>6.0966666666666667</v>
      </c>
      <c r="W8" s="38">
        <f t="shared" si="8"/>
        <v>6.0966666666666667</v>
      </c>
      <c r="X8" s="38">
        <f t="shared" si="4"/>
        <v>6.0966666666666667</v>
      </c>
      <c r="Y8" s="18">
        <f t="shared" si="5"/>
        <v>60</v>
      </c>
      <c r="Z8" s="18">
        <f t="shared" si="6"/>
        <v>180</v>
      </c>
      <c r="AA8" s="18">
        <f t="shared" si="0"/>
        <v>300</v>
      </c>
      <c r="AB8" s="18">
        <f t="shared" si="9"/>
        <v>0</v>
      </c>
      <c r="AC8" s="18">
        <f>SUM(AK8, AQ8, AW8, BC8, BI8,  BO8, BU8, CA8, CG8, CM8, CS8, CY8, DE8, DK8, DQ8, DW8, EC8, EK8, EQ8, EW8, FC8, FI8, FO8, FU8, GA8, GI8, GO8, GW8, HC8, HI8, HO8, HU8, IA8, II8, IO8, IU8, JC8, JI8)/1</f>
        <v>0</v>
      </c>
      <c r="AD8" s="4" t="s">
        <v>1247</v>
      </c>
      <c r="AE8" s="4" t="s">
        <v>1248</v>
      </c>
      <c r="AF8" s="4" t="s">
        <v>26</v>
      </c>
      <c r="AG8" s="4">
        <v>60</v>
      </c>
      <c r="AH8" s="4">
        <v>180</v>
      </c>
      <c r="AI8" s="4">
        <v>300</v>
      </c>
      <c r="AJ8" s="4">
        <v>0</v>
      </c>
      <c r="AK8" s="4">
        <v>0</v>
      </c>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20"/>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21" t="s">
        <v>652</v>
      </c>
    </row>
    <row r="9" spans="1:270" ht="46.25" customHeight="1">
      <c r="A9" s="8">
        <v>2020</v>
      </c>
      <c r="B9" s="9" t="s">
        <v>0</v>
      </c>
      <c r="C9" s="9">
        <v>0</v>
      </c>
      <c r="D9" s="9" t="s">
        <v>1590</v>
      </c>
      <c r="E9" s="9" t="s">
        <v>2628</v>
      </c>
      <c r="F9" s="9" t="s">
        <v>12</v>
      </c>
      <c r="G9" s="9" t="s">
        <v>2744</v>
      </c>
      <c r="H9" s="18" t="s">
        <v>28</v>
      </c>
      <c r="I9" s="9" t="s">
        <v>27</v>
      </c>
      <c r="J9" s="9">
        <v>0</v>
      </c>
      <c r="K9" s="9"/>
      <c r="L9" s="9"/>
      <c r="M9" s="9" t="s">
        <v>2676</v>
      </c>
      <c r="N9" s="18" t="s">
        <v>1590</v>
      </c>
      <c r="O9" s="36" t="s">
        <v>1590</v>
      </c>
      <c r="P9" s="18" t="s">
        <v>1590</v>
      </c>
      <c r="Q9" s="18" t="s">
        <v>1590</v>
      </c>
      <c r="R9" s="18" t="s">
        <v>1590</v>
      </c>
      <c r="S9" s="18" t="s">
        <v>1590</v>
      </c>
      <c r="T9" s="38" t="s">
        <v>1590</v>
      </c>
      <c r="U9" s="38" t="s">
        <v>1590</v>
      </c>
      <c r="V9" s="38" t="s">
        <v>1590</v>
      </c>
      <c r="W9" s="38" t="s">
        <v>1590</v>
      </c>
      <c r="X9" s="38" t="s">
        <v>1590</v>
      </c>
      <c r="Y9" s="18">
        <f t="shared" si="5"/>
        <v>96</v>
      </c>
      <c r="Z9" s="18">
        <f t="shared" si="6"/>
        <v>1200</v>
      </c>
      <c r="AA9" s="18">
        <f t="shared" si="0"/>
        <v>6000</v>
      </c>
      <c r="AB9" s="18">
        <f t="shared" si="9"/>
        <v>0.5</v>
      </c>
      <c r="AC9" s="18">
        <f t="shared" si="10"/>
        <v>6</v>
      </c>
      <c r="AD9" s="4" t="s">
        <v>1249</v>
      </c>
      <c r="AE9" s="4" t="s">
        <v>27</v>
      </c>
      <c r="AF9" s="4" t="s">
        <v>29</v>
      </c>
      <c r="AG9" s="4">
        <v>96</v>
      </c>
      <c r="AH9" s="4">
        <v>1200</v>
      </c>
      <c r="AI9" s="4">
        <v>6000</v>
      </c>
      <c r="AJ9" s="4">
        <v>6</v>
      </c>
      <c r="AK9" s="4">
        <v>6</v>
      </c>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20"/>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20" t="s">
        <v>513</v>
      </c>
    </row>
    <row r="10" spans="1:270" ht="65" customHeight="1">
      <c r="A10" s="8">
        <v>2020</v>
      </c>
      <c r="B10" s="9" t="s">
        <v>0</v>
      </c>
      <c r="C10" s="9">
        <v>0</v>
      </c>
      <c r="D10" s="9" t="s">
        <v>1590</v>
      </c>
      <c r="E10" s="9" t="s">
        <v>2629</v>
      </c>
      <c r="F10" s="9" t="s">
        <v>32</v>
      </c>
      <c r="G10" s="9" t="s">
        <v>2744</v>
      </c>
      <c r="H10" s="18" t="s">
        <v>31</v>
      </c>
      <c r="I10" s="9" t="s">
        <v>30</v>
      </c>
      <c r="J10" s="9">
        <v>0</v>
      </c>
      <c r="K10" s="9"/>
      <c r="L10" s="9" t="s">
        <v>2595</v>
      </c>
      <c r="M10" s="9" t="s">
        <v>651</v>
      </c>
      <c r="N10" s="36">
        <v>5.01</v>
      </c>
      <c r="O10" s="36" t="s">
        <v>1590</v>
      </c>
      <c r="P10" s="18">
        <v>147</v>
      </c>
      <c r="Q10" s="40">
        <v>3346</v>
      </c>
      <c r="R10" s="18">
        <f t="shared" si="2"/>
        <v>22.761904761904763</v>
      </c>
      <c r="S10" s="18">
        <f t="shared" ref="S10:S28" si="11">Q10/Z10</f>
        <v>11.153333333333334</v>
      </c>
      <c r="T10" s="38">
        <f t="shared" ref="T10:T28" si="12">Q10/AA10</f>
        <v>9.56</v>
      </c>
      <c r="U10" s="38">
        <f t="shared" si="3"/>
        <v>114.72</v>
      </c>
      <c r="V10" s="38">
        <f t="shared" si="7"/>
        <v>11.06</v>
      </c>
      <c r="W10" s="38">
        <f t="shared" si="8"/>
        <v>8.274285714285714</v>
      </c>
      <c r="X10" s="38">
        <f t="shared" si="4"/>
        <v>9.774285714285714</v>
      </c>
      <c r="Y10" s="18">
        <f t="shared" si="5"/>
        <v>72</v>
      </c>
      <c r="Z10" s="18">
        <f t="shared" si="6"/>
        <v>300</v>
      </c>
      <c r="AA10" s="18">
        <f t="shared" si="0"/>
        <v>350</v>
      </c>
      <c r="AB10" s="18">
        <f t="shared" si="9"/>
        <v>1.5</v>
      </c>
      <c r="AC10" s="18">
        <f>SUM(AK10, AQ10, AW10, BC10, BI10,  BO10, BU10, CA10, CG10, CM10, CS10, CY10, DE10, DK10, DQ10, DW10, EC10, EK10, EQ10, EW10, FC10, FI10, FO10, FU10, GA10, GI10, GO10, GW10, HC10, HI10, HO10, HU10, IA10, II10, IO10, IU10, JC10, JI10)/1</f>
        <v>18</v>
      </c>
      <c r="AD10" s="4" t="s">
        <v>1250</v>
      </c>
      <c r="AE10" s="4" t="s">
        <v>30</v>
      </c>
      <c r="AF10" s="4" t="s">
        <v>33</v>
      </c>
      <c r="AG10" s="4">
        <v>72</v>
      </c>
      <c r="AH10" s="4">
        <v>300</v>
      </c>
      <c r="AI10" s="4">
        <v>350</v>
      </c>
      <c r="AJ10" s="4">
        <v>18</v>
      </c>
      <c r="AK10" s="4">
        <v>18</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row>
    <row r="11" spans="1:270" ht="340.5" customHeight="1">
      <c r="A11" s="8">
        <v>2020</v>
      </c>
      <c r="B11" s="9" t="s">
        <v>0</v>
      </c>
      <c r="C11" s="9">
        <v>1</v>
      </c>
      <c r="D11" s="9" t="s">
        <v>2557</v>
      </c>
      <c r="E11" s="9" t="s">
        <v>2629</v>
      </c>
      <c r="F11" s="9" t="s">
        <v>32</v>
      </c>
      <c r="G11" s="9" t="s">
        <v>2744</v>
      </c>
      <c r="H11" s="18" t="s">
        <v>35</v>
      </c>
      <c r="I11" s="9" t="s">
        <v>34</v>
      </c>
      <c r="J11" s="9">
        <v>0</v>
      </c>
      <c r="K11" s="9" t="s">
        <v>2600</v>
      </c>
      <c r="L11" s="9" t="s">
        <v>2599</v>
      </c>
      <c r="M11" s="9" t="s">
        <v>2676</v>
      </c>
      <c r="N11" s="36">
        <v>8.4000000000000005E-2</v>
      </c>
      <c r="O11" s="36" t="s">
        <v>1590</v>
      </c>
      <c r="P11" s="40">
        <v>9000</v>
      </c>
      <c r="Q11" s="18">
        <v>114066</v>
      </c>
      <c r="R11" s="18">
        <f t="shared" si="2"/>
        <v>12.673999999999999</v>
      </c>
      <c r="S11" s="18">
        <f t="shared" si="11"/>
        <v>6.3369999999999997</v>
      </c>
      <c r="T11" s="38">
        <f t="shared" si="12"/>
        <v>3.4565454545454544</v>
      </c>
      <c r="U11" s="38">
        <f t="shared" si="3"/>
        <v>41.478545454545454</v>
      </c>
      <c r="V11" s="38">
        <f t="shared" si="7"/>
        <v>5.4565454545454539</v>
      </c>
      <c r="W11" s="38">
        <f t="shared" si="8"/>
        <v>2.3656363636363635</v>
      </c>
      <c r="X11" s="38">
        <f t="shared" si="4"/>
        <v>4.365636363636364</v>
      </c>
      <c r="Y11" s="18">
        <f t="shared" si="5"/>
        <v>10800</v>
      </c>
      <c r="Z11" s="18">
        <f t="shared" si="6"/>
        <v>18000</v>
      </c>
      <c r="AA11" s="18">
        <f t="shared" si="0"/>
        <v>33000</v>
      </c>
      <c r="AB11" s="18">
        <f t="shared" si="9"/>
        <v>2</v>
      </c>
      <c r="AC11" s="18">
        <f>SUM(AK11, AQ11, AW11, BC11, BI11,  BO11, BU11, CA11, CG11, CM11, CS11, CY11, DE11, DK11, DQ11, DW11, EC11, EK11, EQ11, EW11, FC11, FI11, FO11, FU11, GA11, GI11, GO11, GW11, HC11, HI11, HO11, HU11, IA11, II11, IO11, IU11, JC11, JI11)/3</f>
        <v>24</v>
      </c>
      <c r="AD11" s="4" t="s">
        <v>1251</v>
      </c>
      <c r="AE11" s="4" t="s">
        <v>1252</v>
      </c>
      <c r="AF11" s="4" t="s">
        <v>36</v>
      </c>
      <c r="AG11" s="6">
        <v>3600</v>
      </c>
      <c r="AH11" s="6">
        <v>6000</v>
      </c>
      <c r="AI11" s="6">
        <v>11000</v>
      </c>
      <c r="AJ11" s="6">
        <v>24</v>
      </c>
      <c r="AK11" s="6">
        <v>24</v>
      </c>
      <c r="AL11" s="4" t="s">
        <v>37</v>
      </c>
      <c r="AM11" s="6">
        <v>3600</v>
      </c>
      <c r="AN11" s="6">
        <v>6000</v>
      </c>
      <c r="AO11" s="6">
        <v>11000</v>
      </c>
      <c r="AP11" s="6">
        <v>24</v>
      </c>
      <c r="AQ11" s="6">
        <v>24</v>
      </c>
      <c r="AR11" s="4" t="s">
        <v>38</v>
      </c>
      <c r="AS11" s="6">
        <v>3600</v>
      </c>
      <c r="AT11" s="6">
        <v>6000</v>
      </c>
      <c r="AU11" s="6">
        <v>11000</v>
      </c>
      <c r="AV11" s="6">
        <v>24</v>
      </c>
      <c r="AW11" s="6">
        <v>24</v>
      </c>
      <c r="AX11" s="6"/>
      <c r="AY11" s="6"/>
      <c r="AZ11" s="6"/>
      <c r="BA11" s="6"/>
      <c r="BB11" s="6"/>
      <c r="BC11" s="6"/>
      <c r="BD11" s="6"/>
      <c r="BE11" s="6"/>
      <c r="BF11" s="6"/>
      <c r="BG11" s="6"/>
      <c r="BH11" s="6"/>
      <c r="BI11" s="6"/>
      <c r="BJ11" s="6"/>
      <c r="BK11" s="6"/>
      <c r="BL11" s="6"/>
      <c r="BM11" s="6"/>
      <c r="BN11" s="6"/>
      <c r="BO11" s="6"/>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t="s">
        <v>512</v>
      </c>
    </row>
    <row r="12" spans="1:270" ht="296.25" customHeight="1">
      <c r="A12" s="8">
        <v>2020</v>
      </c>
      <c r="B12" s="9" t="s">
        <v>0</v>
      </c>
      <c r="C12" s="9">
        <v>1</v>
      </c>
      <c r="D12" s="9" t="s">
        <v>2557</v>
      </c>
      <c r="E12" s="9" t="s">
        <v>2629</v>
      </c>
      <c r="F12" s="9" t="s">
        <v>32</v>
      </c>
      <c r="G12" s="9" t="s">
        <v>2744</v>
      </c>
      <c r="H12" s="18" t="s">
        <v>41</v>
      </c>
      <c r="I12" s="9" t="s">
        <v>40</v>
      </c>
      <c r="J12" s="9">
        <v>0</v>
      </c>
      <c r="K12" s="9" t="s">
        <v>2601</v>
      </c>
      <c r="L12" s="9" t="s">
        <v>2608</v>
      </c>
      <c r="M12" s="9" t="s">
        <v>651</v>
      </c>
      <c r="N12" s="36">
        <v>0.38300000000000001</v>
      </c>
      <c r="O12" s="36" t="s">
        <v>1590</v>
      </c>
      <c r="P12" s="18">
        <v>1051</v>
      </c>
      <c r="Q12" s="40">
        <v>26437</v>
      </c>
      <c r="R12" s="18">
        <f t="shared" si="2"/>
        <v>25.154138915318743</v>
      </c>
      <c r="S12" s="18">
        <f t="shared" si="11"/>
        <v>22.030833333333334</v>
      </c>
      <c r="T12" s="38">
        <f t="shared" si="12"/>
        <v>11.015416666666667</v>
      </c>
      <c r="U12" s="38">
        <f t="shared" si="3"/>
        <v>132.185</v>
      </c>
      <c r="V12" s="38">
        <f t="shared" si="7"/>
        <v>13.015416666666667</v>
      </c>
      <c r="W12" s="38">
        <f t="shared" si="8"/>
        <v>10.015416666666667</v>
      </c>
      <c r="X12" s="38">
        <f t="shared" si="4"/>
        <v>12.015416666666667</v>
      </c>
      <c r="Y12" s="18">
        <f t="shared" si="5"/>
        <v>600</v>
      </c>
      <c r="Z12" s="18">
        <f t="shared" si="6"/>
        <v>1200</v>
      </c>
      <c r="AA12" s="18">
        <f t="shared" si="0"/>
        <v>2400</v>
      </c>
      <c r="AB12" s="18">
        <f t="shared" si="9"/>
        <v>2</v>
      </c>
      <c r="AC12" s="18">
        <f t="shared" ref="AC12:AC73" si="13">SUM(AK12, AQ12, AW12, BC12, BI12,  BO12, BU12, CA12, CG12, CM12, CS12, CY12, DE12, DK12, DQ12, DW12, EC12, EK12, EQ12, EW12, FC12, FI12, FO12, FU12, GA12, GI12, GO12, GW12, HC12, HI12, HO12, HU12, IA12, II12, IO12, IU12, JC12, JI12)/1</f>
        <v>24</v>
      </c>
      <c r="AD12" s="4" t="s">
        <v>1253</v>
      </c>
      <c r="AE12" s="4" t="s">
        <v>1254</v>
      </c>
      <c r="AF12" s="4" t="s">
        <v>39</v>
      </c>
      <c r="AG12" s="4">
        <v>600</v>
      </c>
      <c r="AH12" s="6">
        <v>1200</v>
      </c>
      <c r="AI12" s="6">
        <v>2400</v>
      </c>
      <c r="AJ12" s="4">
        <v>24</v>
      </c>
      <c r="AK12" s="4">
        <v>24</v>
      </c>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row>
    <row r="13" spans="1:270" ht="52.25" customHeight="1">
      <c r="A13" s="8">
        <v>2020</v>
      </c>
      <c r="B13" s="9" t="s">
        <v>0</v>
      </c>
      <c r="C13" s="9">
        <v>1</v>
      </c>
      <c r="D13" s="9" t="s">
        <v>1113</v>
      </c>
      <c r="E13" s="9" t="s">
        <v>2629</v>
      </c>
      <c r="F13" s="9" t="s">
        <v>32</v>
      </c>
      <c r="G13" s="9" t="s">
        <v>2744</v>
      </c>
      <c r="H13" s="18" t="s">
        <v>43</v>
      </c>
      <c r="I13" s="9" t="s">
        <v>42</v>
      </c>
      <c r="J13" s="9">
        <v>0</v>
      </c>
      <c r="K13" s="9"/>
      <c r="L13" s="9"/>
      <c r="M13" s="9" t="s">
        <v>2676</v>
      </c>
      <c r="N13" s="36">
        <v>0.20499999999999999</v>
      </c>
      <c r="O13" s="36" t="s">
        <v>1590</v>
      </c>
      <c r="P13" s="18">
        <v>794</v>
      </c>
      <c r="Q13" s="40">
        <v>38442</v>
      </c>
      <c r="R13" s="18">
        <f t="shared" si="2"/>
        <v>48.415617128463474</v>
      </c>
      <c r="S13" s="18">
        <f t="shared" si="11"/>
        <v>9.7075757575757571</v>
      </c>
      <c r="T13" s="38">
        <f t="shared" si="12"/>
        <v>5.9324074074074078</v>
      </c>
      <c r="U13" s="38">
        <f t="shared" si="3"/>
        <v>71.188888888888897</v>
      </c>
      <c r="V13" s="38">
        <f t="shared" si="7"/>
        <v>8.3490740740740748</v>
      </c>
      <c r="W13" s="38">
        <f t="shared" si="8"/>
        <v>4.4555555555555557</v>
      </c>
      <c r="X13" s="38">
        <f t="shared" si="4"/>
        <v>6.8722222222222218</v>
      </c>
      <c r="Y13" s="18">
        <f t="shared" si="5"/>
        <v>850</v>
      </c>
      <c r="Z13" s="18">
        <f t="shared" si="6"/>
        <v>3960</v>
      </c>
      <c r="AA13" s="18">
        <f t="shared" si="0"/>
        <v>6480</v>
      </c>
      <c r="AB13" s="18">
        <f t="shared" si="9"/>
        <v>2.4166666666666665</v>
      </c>
      <c r="AC13" s="18">
        <f t="shared" si="13"/>
        <v>29</v>
      </c>
      <c r="AD13" s="4" t="s">
        <v>1255</v>
      </c>
      <c r="AE13" s="4" t="s">
        <v>1256</v>
      </c>
      <c r="AF13" s="4" t="s">
        <v>44</v>
      </c>
      <c r="AG13" s="4">
        <v>850</v>
      </c>
      <c r="AH13" s="6">
        <v>3960</v>
      </c>
      <c r="AI13" s="6">
        <v>6480</v>
      </c>
      <c r="AJ13" s="4">
        <v>23</v>
      </c>
      <c r="AK13" s="4">
        <v>29</v>
      </c>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row>
    <row r="14" spans="1:270" ht="53.5" customHeight="1">
      <c r="A14" s="8">
        <v>2020</v>
      </c>
      <c r="B14" s="9" t="s">
        <v>0</v>
      </c>
      <c r="C14" s="9">
        <v>0</v>
      </c>
      <c r="D14" s="9" t="s">
        <v>1590</v>
      </c>
      <c r="E14" s="9" t="s">
        <v>2629</v>
      </c>
      <c r="F14" s="9" t="s">
        <v>32</v>
      </c>
      <c r="G14" s="9" t="s">
        <v>2744</v>
      </c>
      <c r="H14" s="18" t="s">
        <v>46</v>
      </c>
      <c r="I14" s="9" t="s">
        <v>45</v>
      </c>
      <c r="J14" s="9">
        <v>0</v>
      </c>
      <c r="K14" s="9"/>
      <c r="L14" s="9"/>
      <c r="M14" s="9" t="s">
        <v>2676</v>
      </c>
      <c r="N14" s="36">
        <v>9.1999999999999998E-2</v>
      </c>
      <c r="O14" s="36" t="s">
        <v>1590</v>
      </c>
      <c r="P14" s="40">
        <v>1460</v>
      </c>
      <c r="Q14" s="40">
        <v>181743</v>
      </c>
      <c r="R14" s="18">
        <f t="shared" si="2"/>
        <v>124.48150684931507</v>
      </c>
      <c r="S14" s="18">
        <f t="shared" si="11"/>
        <v>25.242083333333333</v>
      </c>
      <c r="T14" s="38">
        <f t="shared" si="12"/>
        <v>10.818035714285715</v>
      </c>
      <c r="U14" s="38">
        <f t="shared" si="3"/>
        <v>129.81642857142859</v>
      </c>
      <c r="V14" s="38">
        <f t="shared" si="7"/>
        <v>12.151369047619049</v>
      </c>
      <c r="W14" s="38">
        <f t="shared" si="8"/>
        <v>10.246607142857142</v>
      </c>
      <c r="X14" s="38">
        <f t="shared" si="4"/>
        <v>11.579940476190476</v>
      </c>
      <c r="Y14" s="18">
        <f t="shared" si="5"/>
        <v>2100</v>
      </c>
      <c r="Z14" s="18">
        <f t="shared" si="6"/>
        <v>7200</v>
      </c>
      <c r="AA14" s="18">
        <f t="shared" si="0"/>
        <v>16800</v>
      </c>
      <c r="AB14" s="18">
        <f t="shared" si="9"/>
        <v>1.3333333333333333</v>
      </c>
      <c r="AC14" s="18">
        <f t="shared" si="13"/>
        <v>16</v>
      </c>
      <c r="AD14" s="4" t="s">
        <v>1258</v>
      </c>
      <c r="AE14" s="4" t="s">
        <v>1257</v>
      </c>
      <c r="AF14" s="4" t="s">
        <v>47</v>
      </c>
      <c r="AG14" s="6">
        <v>2100</v>
      </c>
      <c r="AH14" s="6">
        <v>7200</v>
      </c>
      <c r="AI14" s="6">
        <v>16800</v>
      </c>
      <c r="AJ14" s="4">
        <v>16</v>
      </c>
      <c r="AK14" s="4">
        <v>16</v>
      </c>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row>
    <row r="15" spans="1:270" ht="306" customHeight="1">
      <c r="A15" s="8">
        <v>2020</v>
      </c>
      <c r="B15" s="9" t="s">
        <v>0</v>
      </c>
      <c r="C15" s="9">
        <v>1</v>
      </c>
      <c r="D15" s="9" t="s">
        <v>1113</v>
      </c>
      <c r="E15" s="9" t="s">
        <v>2629</v>
      </c>
      <c r="F15" s="9" t="s">
        <v>32</v>
      </c>
      <c r="G15" s="9" t="s">
        <v>2744</v>
      </c>
      <c r="H15" s="18" t="s">
        <v>49</v>
      </c>
      <c r="I15" s="9" t="s">
        <v>48</v>
      </c>
      <c r="J15" s="9">
        <v>1</v>
      </c>
      <c r="K15" s="9" t="s">
        <v>2541</v>
      </c>
      <c r="L15" s="9" t="s">
        <v>2594</v>
      </c>
      <c r="M15" s="9" t="s">
        <v>651</v>
      </c>
      <c r="N15" s="36">
        <v>0.12839999999999999</v>
      </c>
      <c r="O15" s="36" t="s">
        <v>1590</v>
      </c>
      <c r="P15" s="40">
        <v>9910</v>
      </c>
      <c r="Q15" s="40">
        <v>80407</v>
      </c>
      <c r="R15" s="18">
        <f t="shared" si="2"/>
        <v>8.1137235116044408</v>
      </c>
      <c r="S15" s="18">
        <f t="shared" si="11"/>
        <v>8.0390921815636869</v>
      </c>
      <c r="T15" s="38">
        <f t="shared" si="12"/>
        <v>8.0390921815636869</v>
      </c>
      <c r="U15" s="38">
        <f t="shared" si="3"/>
        <v>96.469106178764235</v>
      </c>
      <c r="V15" s="38">
        <f>T15+AB15</f>
        <v>9.2890921815636869</v>
      </c>
      <c r="W15" s="38">
        <f t="shared" si="8"/>
        <v>6.7890921815636869</v>
      </c>
      <c r="X15" s="38">
        <f t="shared" si="4"/>
        <v>8.0390921815636869</v>
      </c>
      <c r="Y15" s="18">
        <f t="shared" si="5"/>
        <v>2160</v>
      </c>
      <c r="Z15" s="18">
        <f t="shared" si="6"/>
        <v>10002</v>
      </c>
      <c r="AA15" s="18">
        <f t="shared" si="0"/>
        <v>10002</v>
      </c>
      <c r="AB15" s="18">
        <f t="shared" si="9"/>
        <v>1.25</v>
      </c>
      <c r="AC15" s="18">
        <f t="shared" si="13"/>
        <v>15</v>
      </c>
      <c r="AD15" s="4" t="s">
        <v>1260</v>
      </c>
      <c r="AE15" s="4" t="s">
        <v>1259</v>
      </c>
      <c r="AF15" s="4" t="s">
        <v>50</v>
      </c>
      <c r="AG15" s="6">
        <v>2160</v>
      </c>
      <c r="AH15" s="6">
        <v>10002</v>
      </c>
      <c r="AI15" s="6">
        <v>10002</v>
      </c>
      <c r="AJ15" s="4">
        <v>16</v>
      </c>
      <c r="AK15" s="4">
        <v>15</v>
      </c>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t="s">
        <v>512</v>
      </c>
    </row>
    <row r="16" spans="1:270" ht="128" customHeight="1">
      <c r="A16" s="8">
        <v>2020</v>
      </c>
      <c r="B16" s="9" t="s">
        <v>0</v>
      </c>
      <c r="C16" s="9">
        <v>0</v>
      </c>
      <c r="D16" s="9" t="s">
        <v>1590</v>
      </c>
      <c r="E16" s="9" t="s">
        <v>2629</v>
      </c>
      <c r="F16" s="9" t="s">
        <v>32</v>
      </c>
      <c r="G16" s="9" t="s">
        <v>2744</v>
      </c>
      <c r="H16" s="18" t="s">
        <v>52</v>
      </c>
      <c r="I16" s="9" t="s">
        <v>51</v>
      </c>
      <c r="J16" s="9">
        <v>0</v>
      </c>
      <c r="K16" s="9"/>
      <c r="L16" s="9"/>
      <c r="M16" s="9" t="s">
        <v>2676</v>
      </c>
      <c r="N16" s="36">
        <v>9.2999999999999992E-3</v>
      </c>
      <c r="O16" s="36" t="s">
        <v>1590</v>
      </c>
      <c r="P16" s="40">
        <v>2982</v>
      </c>
      <c r="Q16" s="40">
        <v>63591</v>
      </c>
      <c r="R16" s="18">
        <f t="shared" si="2"/>
        <v>21.324949698189133</v>
      </c>
      <c r="S16" s="18">
        <f t="shared" si="11"/>
        <v>5.9342105263157894</v>
      </c>
      <c r="T16" s="38">
        <f t="shared" si="12"/>
        <v>4.7146352313167261</v>
      </c>
      <c r="U16" s="38">
        <f t="shared" si="3"/>
        <v>56.57562277580071</v>
      </c>
      <c r="V16" s="38">
        <f t="shared" ref="V16:V79" si="14">T16+AB16</f>
        <v>5.8813018979833931</v>
      </c>
      <c r="W16" s="38">
        <f t="shared" si="8"/>
        <v>3.7877372479240807</v>
      </c>
      <c r="X16" s="38">
        <f t="shared" si="4"/>
        <v>4.9544039145907472</v>
      </c>
      <c r="Y16" s="18">
        <f t="shared" si="5"/>
        <v>1008</v>
      </c>
      <c r="Z16" s="18">
        <f t="shared" si="6"/>
        <v>10716</v>
      </c>
      <c r="AA16" s="18">
        <f t="shared" si="0"/>
        <v>13488</v>
      </c>
      <c r="AB16" s="18">
        <f>AC16/12</f>
        <v>1.1666666666666667</v>
      </c>
      <c r="AC16" s="18">
        <f>SUM(AK16, AQ16, AW16, BC16, BI16,  BO16, BU16, CA16, CG16, CM16, CS16, CY16, DE16, DK16, DQ16, DW16, EC16, EK16, EQ16, EW16, FC16, FI16, FO16, FU16, GA16, GI16, GO16, GW16, HC16, HI16, HO16, HU16, IA16, II16, IO16, IU16, JC16, JI16)/2</f>
        <v>14</v>
      </c>
      <c r="AD16" s="4" t="s">
        <v>1262</v>
      </c>
      <c r="AE16" s="4" t="s">
        <v>1261</v>
      </c>
      <c r="AF16" s="4" t="s">
        <v>53</v>
      </c>
      <c r="AG16" s="4">
        <v>504</v>
      </c>
      <c r="AH16" s="6">
        <v>9216</v>
      </c>
      <c r="AI16" s="6">
        <v>11520</v>
      </c>
      <c r="AJ16" s="4">
        <v>16</v>
      </c>
      <c r="AK16" s="4">
        <v>15</v>
      </c>
      <c r="AL16" s="4" t="s">
        <v>54</v>
      </c>
      <c r="AM16" s="4">
        <v>504</v>
      </c>
      <c r="AN16" s="6">
        <v>1500</v>
      </c>
      <c r="AO16" s="6">
        <v>1968</v>
      </c>
      <c r="AP16" s="4">
        <v>16</v>
      </c>
      <c r="AQ16" s="4">
        <v>13</v>
      </c>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t="s">
        <v>512</v>
      </c>
    </row>
    <row r="17" spans="1:270" ht="90" customHeight="1">
      <c r="A17" s="8">
        <v>2020</v>
      </c>
      <c r="B17" s="9" t="s">
        <v>0</v>
      </c>
      <c r="C17" s="9">
        <v>0</v>
      </c>
      <c r="D17" s="9" t="s">
        <v>1590</v>
      </c>
      <c r="E17" s="9" t="s">
        <v>2629</v>
      </c>
      <c r="F17" s="9" t="s">
        <v>32</v>
      </c>
      <c r="G17" s="9" t="s">
        <v>2744</v>
      </c>
      <c r="H17" s="18" t="s">
        <v>56</v>
      </c>
      <c r="I17" s="9" t="s">
        <v>55</v>
      </c>
      <c r="J17" s="9">
        <v>0</v>
      </c>
      <c r="K17" s="9"/>
      <c r="L17" s="9"/>
      <c r="M17" s="9" t="s">
        <v>2676</v>
      </c>
      <c r="N17" s="36">
        <v>1.419</v>
      </c>
      <c r="O17" s="36" t="s">
        <v>1590</v>
      </c>
      <c r="P17" s="18">
        <v>240</v>
      </c>
      <c r="Q17" s="40">
        <v>4022</v>
      </c>
      <c r="R17" s="18">
        <f t="shared" si="2"/>
        <v>16.758333333333333</v>
      </c>
      <c r="S17" s="18">
        <f t="shared" si="11"/>
        <v>8.8201754385964914</v>
      </c>
      <c r="T17" s="38">
        <f t="shared" si="12"/>
        <v>6.9826388888888893</v>
      </c>
      <c r="U17" s="38">
        <f t="shared" si="3"/>
        <v>83.791666666666671</v>
      </c>
      <c r="V17" s="38">
        <f t="shared" si="14"/>
        <v>8.6493055555555554</v>
      </c>
      <c r="W17" s="38">
        <f t="shared" si="8"/>
        <v>5.6631944444444446</v>
      </c>
      <c r="X17" s="38">
        <f t="shared" si="4"/>
        <v>7.3298611111111116</v>
      </c>
      <c r="Y17" s="18">
        <f t="shared" si="5"/>
        <v>84</v>
      </c>
      <c r="Z17" s="18">
        <f t="shared" si="6"/>
        <v>456</v>
      </c>
      <c r="AA17" s="18">
        <f t="shared" si="0"/>
        <v>576</v>
      </c>
      <c r="AB17" s="18">
        <f>AC17/12</f>
        <v>1.6666666666666667</v>
      </c>
      <c r="AC17" s="18">
        <f>SUM(AK17, AQ17, AW17, BC17, BI17,  BO17, BU17, CA17, CG17, CM17, CS17, CY17, DE17, DK17, DQ17, DW17, EC17, EK17, EQ17, EW17, FC17, FI17, FO17, FU17, GA17, GI17, GO17, GW17, HC17, HI17, HO17, HU17, IA17, II17, IO17, IU17, JC17, JI17)/1</f>
        <v>20</v>
      </c>
      <c r="AD17" s="4" t="s">
        <v>1264</v>
      </c>
      <c r="AE17" s="4" t="s">
        <v>1263</v>
      </c>
      <c r="AF17" s="4" t="s">
        <v>57</v>
      </c>
      <c r="AG17" s="4">
        <v>84</v>
      </c>
      <c r="AH17" s="4">
        <v>456</v>
      </c>
      <c r="AI17" s="4">
        <v>576</v>
      </c>
      <c r="AJ17" s="4">
        <v>20</v>
      </c>
      <c r="AK17" s="4">
        <v>20</v>
      </c>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t="s">
        <v>512</v>
      </c>
    </row>
    <row r="18" spans="1:270" ht="64">
      <c r="A18" s="8">
        <v>2020</v>
      </c>
      <c r="B18" s="9" t="s">
        <v>0</v>
      </c>
      <c r="C18" s="9">
        <v>0</v>
      </c>
      <c r="D18" s="9" t="s">
        <v>1590</v>
      </c>
      <c r="E18" s="9" t="s">
        <v>2629</v>
      </c>
      <c r="F18" s="9" t="s">
        <v>32</v>
      </c>
      <c r="G18" s="9" t="s">
        <v>2744</v>
      </c>
      <c r="H18" s="18" t="s">
        <v>59</v>
      </c>
      <c r="I18" s="9" t="s">
        <v>58</v>
      </c>
      <c r="J18" s="9">
        <v>0</v>
      </c>
      <c r="K18" s="9"/>
      <c r="L18" s="9"/>
      <c r="M18" s="9" t="s">
        <v>2676</v>
      </c>
      <c r="N18" s="36">
        <v>7.3700000000000002E-2</v>
      </c>
      <c r="O18" s="36" t="s">
        <v>1590</v>
      </c>
      <c r="P18" s="40">
        <v>1130</v>
      </c>
      <c r="Q18" s="40">
        <v>2965</v>
      </c>
      <c r="R18" s="18">
        <f t="shared" si="2"/>
        <v>2.6238938053097347</v>
      </c>
      <c r="S18" s="18">
        <f t="shared" si="11"/>
        <v>4.4924242424242422</v>
      </c>
      <c r="T18" s="38">
        <f t="shared" si="12"/>
        <v>2.1485507246376812</v>
      </c>
      <c r="U18" s="38">
        <f t="shared" si="3"/>
        <v>25.782608695652172</v>
      </c>
      <c r="V18" s="38">
        <f t="shared" si="14"/>
        <v>2.5652173913043477</v>
      </c>
      <c r="W18" s="38">
        <f t="shared" si="8"/>
        <v>1.9492753623188406</v>
      </c>
      <c r="X18" s="38">
        <f t="shared" si="4"/>
        <v>2.3659420289855073</v>
      </c>
      <c r="Y18" s="18">
        <f t="shared" si="5"/>
        <v>600</v>
      </c>
      <c r="Z18" s="18">
        <f t="shared" si="6"/>
        <v>660</v>
      </c>
      <c r="AA18" s="18">
        <f t="shared" si="0"/>
        <v>1380</v>
      </c>
      <c r="AB18" s="18">
        <f t="shared" si="9"/>
        <v>0.41666666666666669</v>
      </c>
      <c r="AC18" s="18">
        <f t="shared" si="13"/>
        <v>5</v>
      </c>
      <c r="AD18" s="4" t="s">
        <v>1266</v>
      </c>
      <c r="AE18" s="4" t="s">
        <v>1265</v>
      </c>
      <c r="AF18" s="4" t="s">
        <v>60</v>
      </c>
      <c r="AG18" s="4">
        <v>600</v>
      </c>
      <c r="AH18" s="6">
        <v>660</v>
      </c>
      <c r="AI18" s="6">
        <v>1380</v>
      </c>
      <c r="AJ18" s="4">
        <v>5</v>
      </c>
      <c r="AK18" s="4">
        <v>5</v>
      </c>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row>
    <row r="19" spans="1:270" ht="83" customHeight="1">
      <c r="A19" s="8">
        <v>2020</v>
      </c>
      <c r="B19" s="9" t="s">
        <v>0</v>
      </c>
      <c r="C19" s="9">
        <v>0</v>
      </c>
      <c r="D19" s="9" t="s">
        <v>1590</v>
      </c>
      <c r="E19" s="9" t="s">
        <v>2630</v>
      </c>
      <c r="F19" s="9" t="s">
        <v>656</v>
      </c>
      <c r="G19" s="9" t="s">
        <v>2744</v>
      </c>
      <c r="H19" s="18" t="s">
        <v>62</v>
      </c>
      <c r="I19" s="9" t="s">
        <v>61</v>
      </c>
      <c r="J19" s="9">
        <v>0</v>
      </c>
      <c r="K19" s="9"/>
      <c r="L19" s="9" t="s">
        <v>2609</v>
      </c>
      <c r="M19" s="9" t="s">
        <v>651</v>
      </c>
      <c r="N19" s="36">
        <v>3.7050000000000001</v>
      </c>
      <c r="O19" s="36" t="s">
        <v>1590</v>
      </c>
      <c r="P19" s="18">
        <v>131</v>
      </c>
      <c r="Q19" s="40">
        <v>2897</v>
      </c>
      <c r="R19" s="18">
        <f t="shared" si="2"/>
        <v>22.114503816793892</v>
      </c>
      <c r="S19" s="18">
        <f t="shared" si="11"/>
        <v>24.141666666666666</v>
      </c>
      <c r="T19" s="38">
        <f t="shared" si="12"/>
        <v>15.088541666666666</v>
      </c>
      <c r="U19" s="38">
        <f t="shared" si="3"/>
        <v>181.0625</v>
      </c>
      <c r="V19" s="38">
        <f t="shared" si="14"/>
        <v>17.255208333333332</v>
      </c>
      <c r="W19" s="38">
        <f t="shared" si="8"/>
        <v>13.734375</v>
      </c>
      <c r="X19" s="38">
        <f t="shared" si="4"/>
        <v>15.901041666666666</v>
      </c>
      <c r="Y19" s="18">
        <f t="shared" si="5"/>
        <v>36</v>
      </c>
      <c r="Z19" s="18">
        <f t="shared" si="6"/>
        <v>120</v>
      </c>
      <c r="AA19" s="18">
        <f t="shared" si="0"/>
        <v>192</v>
      </c>
      <c r="AB19" s="18">
        <f t="shared" si="9"/>
        <v>2.1666666666666665</v>
      </c>
      <c r="AC19" s="18">
        <f t="shared" si="13"/>
        <v>26</v>
      </c>
      <c r="AD19" s="4" t="s">
        <v>1267</v>
      </c>
      <c r="AE19" s="4" t="s">
        <v>1268</v>
      </c>
      <c r="AF19" s="4" t="s">
        <v>63</v>
      </c>
      <c r="AG19" s="4">
        <v>36</v>
      </c>
      <c r="AH19" s="4">
        <v>120</v>
      </c>
      <c r="AI19" s="4">
        <v>192</v>
      </c>
      <c r="AJ19" s="4">
        <v>19</v>
      </c>
      <c r="AK19" s="4">
        <v>26</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row>
    <row r="20" spans="1:270" ht="88.25" customHeight="1">
      <c r="A20" s="8">
        <v>2020</v>
      </c>
      <c r="B20" s="9" t="s">
        <v>0</v>
      </c>
      <c r="C20" s="9">
        <v>0</v>
      </c>
      <c r="D20" s="9" t="s">
        <v>1590</v>
      </c>
      <c r="E20" s="9" t="s">
        <v>2630</v>
      </c>
      <c r="F20" s="9" t="s">
        <v>656</v>
      </c>
      <c r="G20" s="9" t="s">
        <v>2744</v>
      </c>
      <c r="H20" s="18" t="s">
        <v>65</v>
      </c>
      <c r="I20" s="9" t="s">
        <v>64</v>
      </c>
      <c r="J20" s="9">
        <v>1</v>
      </c>
      <c r="K20" s="9" t="s">
        <v>2540</v>
      </c>
      <c r="L20" s="9"/>
      <c r="M20" s="9" t="s">
        <v>2676</v>
      </c>
      <c r="N20" s="36">
        <v>3.6179999999999999</v>
      </c>
      <c r="O20" s="36" t="s">
        <v>1590</v>
      </c>
      <c r="P20" s="18">
        <v>152</v>
      </c>
      <c r="Q20" s="40">
        <v>1266</v>
      </c>
      <c r="R20" s="18">
        <f t="shared" si="2"/>
        <v>8.3289473684210531</v>
      </c>
      <c r="S20" s="18">
        <f t="shared" si="11"/>
        <v>0.52749999999999997</v>
      </c>
      <c r="T20" s="38">
        <f t="shared" si="12"/>
        <v>0.35166666666666668</v>
      </c>
      <c r="U20" s="38">
        <f t="shared" si="3"/>
        <v>4.2200000000000006</v>
      </c>
      <c r="V20" s="38">
        <f t="shared" si="14"/>
        <v>1.2683333333333333</v>
      </c>
      <c r="W20" s="38">
        <f t="shared" si="8"/>
        <v>-0.25944444444444442</v>
      </c>
      <c r="X20" s="38">
        <f t="shared" si="4"/>
        <v>0.65722222222222215</v>
      </c>
      <c r="Y20" s="18">
        <f t="shared" si="5"/>
        <v>600</v>
      </c>
      <c r="Z20" s="18">
        <f t="shared" si="6"/>
        <v>2400</v>
      </c>
      <c r="AA20" s="18">
        <f t="shared" si="0"/>
        <v>3600</v>
      </c>
      <c r="AB20" s="18">
        <f t="shared" si="9"/>
        <v>0.91666666666666663</v>
      </c>
      <c r="AC20" s="18">
        <f>SUM(AK20, AQ20, AW20, BC20, BI20,  BO20, BU20, CA20, CG20, CM20, CS20, CY20, DE20, DK20, DQ20, DW20, EC20, EK20, EQ20, EW20, FC20, FI20, FO20, FU20, GA20, GI20, GO20, GW20, HC20, HI20, HO20, HU20, IA20, II20, IO20, IU20, JC20, JI20)/5</f>
        <v>11</v>
      </c>
      <c r="AD20" s="4" t="s">
        <v>1269</v>
      </c>
      <c r="AE20" s="4" t="s">
        <v>64</v>
      </c>
      <c r="AF20" s="4" t="s">
        <v>66</v>
      </c>
      <c r="AG20" s="4">
        <v>120</v>
      </c>
      <c r="AH20" s="4">
        <v>480</v>
      </c>
      <c r="AI20" s="4">
        <v>720</v>
      </c>
      <c r="AJ20" s="4">
        <v>11</v>
      </c>
      <c r="AK20" s="4">
        <v>11</v>
      </c>
      <c r="AL20" s="4" t="s">
        <v>67</v>
      </c>
      <c r="AM20" s="4">
        <v>120</v>
      </c>
      <c r="AN20" s="4">
        <v>480</v>
      </c>
      <c r="AO20" s="4">
        <v>720</v>
      </c>
      <c r="AP20" s="4">
        <v>13</v>
      </c>
      <c r="AQ20" s="4">
        <v>11</v>
      </c>
      <c r="AR20" s="4" t="s">
        <v>66</v>
      </c>
      <c r="AS20" s="4">
        <v>120</v>
      </c>
      <c r="AT20" s="4">
        <v>480</v>
      </c>
      <c r="AU20" s="4">
        <v>720</v>
      </c>
      <c r="AV20" s="4">
        <v>11</v>
      </c>
      <c r="AW20" s="4">
        <v>11</v>
      </c>
      <c r="AX20" s="4" t="s">
        <v>66</v>
      </c>
      <c r="AY20" s="4">
        <v>120</v>
      </c>
      <c r="AZ20" s="4">
        <v>480</v>
      </c>
      <c r="BA20" s="4">
        <v>720</v>
      </c>
      <c r="BB20" s="4">
        <v>11</v>
      </c>
      <c r="BC20" s="4">
        <v>11</v>
      </c>
      <c r="BD20" s="4" t="s">
        <v>66</v>
      </c>
      <c r="BE20" s="4">
        <v>120</v>
      </c>
      <c r="BF20" s="4">
        <v>480</v>
      </c>
      <c r="BG20" s="4">
        <v>720</v>
      </c>
      <c r="BH20" s="4">
        <v>11</v>
      </c>
      <c r="BI20" s="4">
        <v>11</v>
      </c>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t="s">
        <v>512</v>
      </c>
    </row>
    <row r="21" spans="1:270" ht="48">
      <c r="A21" s="8">
        <v>2020</v>
      </c>
      <c r="B21" s="9" t="s">
        <v>0</v>
      </c>
      <c r="C21" s="9">
        <v>0</v>
      </c>
      <c r="D21" s="9" t="s">
        <v>1590</v>
      </c>
      <c r="E21" s="9" t="s">
        <v>2630</v>
      </c>
      <c r="F21" s="9" t="s">
        <v>656</v>
      </c>
      <c r="G21" s="9" t="s">
        <v>2744</v>
      </c>
      <c r="H21" s="18" t="s">
        <v>69</v>
      </c>
      <c r="I21" s="9" t="s">
        <v>68</v>
      </c>
      <c r="J21" s="9">
        <v>0</v>
      </c>
      <c r="K21" s="9"/>
      <c r="L21" s="9" t="s">
        <v>2592</v>
      </c>
      <c r="M21" s="9" t="s">
        <v>651</v>
      </c>
      <c r="N21" s="36">
        <v>10.44</v>
      </c>
      <c r="O21" s="36" t="s">
        <v>1590</v>
      </c>
      <c r="P21" s="18">
        <v>53</v>
      </c>
      <c r="Q21" s="18">
        <v>689</v>
      </c>
      <c r="R21" s="18">
        <f t="shared" si="2"/>
        <v>13</v>
      </c>
      <c r="S21" s="18">
        <f t="shared" si="11"/>
        <v>9.5694444444444446</v>
      </c>
      <c r="T21" s="38">
        <f t="shared" si="12"/>
        <v>5.7416666666666663</v>
      </c>
      <c r="U21" s="38">
        <f t="shared" si="3"/>
        <v>68.899999999999991</v>
      </c>
      <c r="V21" s="38">
        <f t="shared" si="14"/>
        <v>7.8249999999999993</v>
      </c>
      <c r="W21" s="38">
        <f t="shared" si="8"/>
        <v>4.4916666666666663</v>
      </c>
      <c r="X21" s="38">
        <f t="shared" si="4"/>
        <v>6.5749999999999993</v>
      </c>
      <c r="Y21" s="18">
        <f t="shared" si="5"/>
        <v>24</v>
      </c>
      <c r="Z21" s="18">
        <f t="shared" si="6"/>
        <v>72</v>
      </c>
      <c r="AA21" s="18">
        <f t="shared" si="0"/>
        <v>120</v>
      </c>
      <c r="AB21" s="18">
        <f t="shared" si="9"/>
        <v>2.0833333333333335</v>
      </c>
      <c r="AC21" s="18">
        <f t="shared" si="13"/>
        <v>25</v>
      </c>
      <c r="AD21" s="4" t="s">
        <v>1271</v>
      </c>
      <c r="AE21" s="4" t="s">
        <v>1270</v>
      </c>
      <c r="AF21" s="4" t="s">
        <v>70</v>
      </c>
      <c r="AG21" s="4">
        <v>24</v>
      </c>
      <c r="AH21" s="4">
        <v>72</v>
      </c>
      <c r="AI21" s="4">
        <v>120</v>
      </c>
      <c r="AJ21" s="4">
        <v>14</v>
      </c>
      <c r="AK21" s="4">
        <v>25</v>
      </c>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row>
    <row r="22" spans="1:270" ht="48">
      <c r="A22" s="8">
        <v>2020</v>
      </c>
      <c r="B22" s="9" t="s">
        <v>0</v>
      </c>
      <c r="C22" s="9">
        <v>0</v>
      </c>
      <c r="D22" s="9" t="s">
        <v>1590</v>
      </c>
      <c r="E22" s="9" t="s">
        <v>2630</v>
      </c>
      <c r="F22" s="9" t="s">
        <v>656</v>
      </c>
      <c r="G22" s="9" t="s">
        <v>2744</v>
      </c>
      <c r="H22" s="18" t="s">
        <v>73</v>
      </c>
      <c r="I22" s="9" t="s">
        <v>72</v>
      </c>
      <c r="J22" s="9">
        <v>0</v>
      </c>
      <c r="K22" s="9"/>
      <c r="L22" s="9" t="s">
        <v>2593</v>
      </c>
      <c r="M22" s="9" t="s">
        <v>651</v>
      </c>
      <c r="N22" s="36">
        <v>5.01</v>
      </c>
      <c r="O22" s="36" t="s">
        <v>1590</v>
      </c>
      <c r="P22" s="18">
        <v>16</v>
      </c>
      <c r="Q22" s="18">
        <v>933</v>
      </c>
      <c r="R22" s="18">
        <f t="shared" si="2"/>
        <v>58.3125</v>
      </c>
      <c r="S22" s="18">
        <f t="shared" si="11"/>
        <v>38.875</v>
      </c>
      <c r="T22" s="38">
        <f t="shared" si="12"/>
        <v>19.4375</v>
      </c>
      <c r="U22" s="38">
        <f t="shared" si="3"/>
        <v>233.25</v>
      </c>
      <c r="V22" s="38">
        <f t="shared" si="14"/>
        <v>21.854166666666668</v>
      </c>
      <c r="W22" s="38">
        <f t="shared" si="8"/>
        <v>18.229166666666668</v>
      </c>
      <c r="X22" s="38">
        <f t="shared" si="4"/>
        <v>20.645833333333336</v>
      </c>
      <c r="Y22" s="18">
        <f t="shared" si="5"/>
        <v>12</v>
      </c>
      <c r="Z22" s="18">
        <f t="shared" si="6"/>
        <v>24</v>
      </c>
      <c r="AA22" s="18">
        <f t="shared" si="0"/>
        <v>48</v>
      </c>
      <c r="AB22" s="18">
        <f t="shared" si="9"/>
        <v>2.4166666666666665</v>
      </c>
      <c r="AC22" s="18">
        <f t="shared" si="13"/>
        <v>29</v>
      </c>
      <c r="AD22" s="4" t="s">
        <v>1272</v>
      </c>
      <c r="AE22" s="4" t="s">
        <v>1277</v>
      </c>
      <c r="AF22" s="4" t="s">
        <v>71</v>
      </c>
      <c r="AG22" s="4">
        <v>12</v>
      </c>
      <c r="AH22" s="4">
        <v>24</v>
      </c>
      <c r="AI22" s="4">
        <v>48</v>
      </c>
      <c r="AJ22" s="4">
        <v>18</v>
      </c>
      <c r="AK22" s="4">
        <v>29</v>
      </c>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row>
    <row r="23" spans="1:270" ht="51" customHeight="1">
      <c r="A23" s="8">
        <v>2020</v>
      </c>
      <c r="B23" s="9" t="s">
        <v>0</v>
      </c>
      <c r="C23" s="9">
        <v>0</v>
      </c>
      <c r="D23" s="9" t="s">
        <v>1590</v>
      </c>
      <c r="E23" s="9" t="s">
        <v>2630</v>
      </c>
      <c r="F23" s="9" t="s">
        <v>656</v>
      </c>
      <c r="G23" s="9" t="s">
        <v>2744</v>
      </c>
      <c r="H23" s="18" t="s">
        <v>75</v>
      </c>
      <c r="I23" s="9" t="s">
        <v>74</v>
      </c>
      <c r="J23" s="9">
        <v>0</v>
      </c>
      <c r="K23" s="9"/>
      <c r="L23" s="9"/>
      <c r="M23" s="9" t="s">
        <v>2676</v>
      </c>
      <c r="N23" s="36">
        <v>5.2830000000000004</v>
      </c>
      <c r="O23" s="36" t="s">
        <v>1590</v>
      </c>
      <c r="P23" s="18">
        <v>6</v>
      </c>
      <c r="Q23" s="40">
        <v>157</v>
      </c>
      <c r="R23" s="18">
        <f t="shared" si="2"/>
        <v>26.166666666666668</v>
      </c>
      <c r="S23" s="18">
        <f t="shared" si="11"/>
        <v>13.083333333333334</v>
      </c>
      <c r="T23" s="38">
        <f t="shared" si="12"/>
        <v>4.3611111111111107</v>
      </c>
      <c r="U23" s="38">
        <f t="shared" si="3"/>
        <v>52.333333333333329</v>
      </c>
      <c r="V23" s="38">
        <f t="shared" si="14"/>
        <v>5.3611111111111107</v>
      </c>
      <c r="W23" s="38">
        <f t="shared" si="8"/>
        <v>4.0277777777777777</v>
      </c>
      <c r="X23" s="38">
        <f t="shared" si="4"/>
        <v>5.0277777777777777</v>
      </c>
      <c r="Y23" s="18">
        <f t="shared" si="5"/>
        <v>12</v>
      </c>
      <c r="Z23" s="18">
        <f t="shared" si="6"/>
        <v>12</v>
      </c>
      <c r="AA23" s="18">
        <f t="shared" si="0"/>
        <v>36</v>
      </c>
      <c r="AB23" s="18">
        <f t="shared" si="9"/>
        <v>1</v>
      </c>
      <c r="AC23" s="18">
        <f t="shared" si="13"/>
        <v>12</v>
      </c>
      <c r="AD23" s="4" t="s">
        <v>1273</v>
      </c>
      <c r="AE23" s="4" t="s">
        <v>74</v>
      </c>
      <c r="AF23" s="4" t="s">
        <v>76</v>
      </c>
      <c r="AG23" s="4">
        <v>12</v>
      </c>
      <c r="AH23" s="4">
        <v>12</v>
      </c>
      <c r="AI23" s="4">
        <v>36</v>
      </c>
      <c r="AJ23" s="4">
        <v>12</v>
      </c>
      <c r="AK23" s="4">
        <v>12</v>
      </c>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t="s">
        <v>512</v>
      </c>
    </row>
    <row r="24" spans="1:270" ht="57" customHeight="1">
      <c r="A24" s="8">
        <v>2020</v>
      </c>
      <c r="B24" s="9" t="s">
        <v>0</v>
      </c>
      <c r="C24" s="9">
        <v>0</v>
      </c>
      <c r="D24" s="9" t="s">
        <v>1590</v>
      </c>
      <c r="E24" s="9" t="s">
        <v>2630</v>
      </c>
      <c r="F24" s="9" t="s">
        <v>656</v>
      </c>
      <c r="G24" s="9" t="s">
        <v>2744</v>
      </c>
      <c r="H24" s="18" t="s">
        <v>78</v>
      </c>
      <c r="I24" s="9" t="s">
        <v>77</v>
      </c>
      <c r="J24" s="9">
        <v>0</v>
      </c>
      <c r="K24" s="9"/>
      <c r="L24" s="9"/>
      <c r="M24" s="9" t="s">
        <v>2676</v>
      </c>
      <c r="N24" s="36">
        <v>4.67</v>
      </c>
      <c r="O24" s="36" t="s">
        <v>1590</v>
      </c>
      <c r="P24" s="18">
        <v>44</v>
      </c>
      <c r="Q24" s="40">
        <v>330</v>
      </c>
      <c r="R24" s="18">
        <f t="shared" si="2"/>
        <v>7.5</v>
      </c>
      <c r="S24" s="18">
        <f t="shared" si="11"/>
        <v>13.75</v>
      </c>
      <c r="T24" s="38">
        <f t="shared" si="12"/>
        <v>6.875</v>
      </c>
      <c r="U24" s="38">
        <f t="shared" si="3"/>
        <v>82.5</v>
      </c>
      <c r="V24" s="38">
        <f t="shared" si="14"/>
        <v>8.2083333333333339</v>
      </c>
      <c r="W24" s="38">
        <f t="shared" si="8"/>
        <v>6.208333333333333</v>
      </c>
      <c r="X24" s="38">
        <f t="shared" si="4"/>
        <v>7.5416666666666661</v>
      </c>
      <c r="Y24" s="18">
        <f t="shared" si="5"/>
        <v>12</v>
      </c>
      <c r="Z24" s="18">
        <f t="shared" si="6"/>
        <v>24</v>
      </c>
      <c r="AA24" s="18">
        <f t="shared" si="0"/>
        <v>48</v>
      </c>
      <c r="AB24" s="18">
        <f t="shared" si="9"/>
        <v>1.3333333333333333</v>
      </c>
      <c r="AC24" s="18">
        <f t="shared" si="13"/>
        <v>16</v>
      </c>
      <c r="AD24" s="4" t="s">
        <v>1274</v>
      </c>
      <c r="AE24" s="4" t="s">
        <v>77</v>
      </c>
      <c r="AF24" s="4" t="s">
        <v>79</v>
      </c>
      <c r="AG24" s="4">
        <v>12</v>
      </c>
      <c r="AH24" s="4">
        <v>24</v>
      </c>
      <c r="AI24" s="4">
        <v>48</v>
      </c>
      <c r="AJ24" s="4">
        <v>16</v>
      </c>
      <c r="AK24" s="4">
        <v>16</v>
      </c>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t="s">
        <v>512</v>
      </c>
    </row>
    <row r="25" spans="1:270" ht="50" customHeight="1">
      <c r="A25" s="8">
        <v>2020</v>
      </c>
      <c r="B25" s="9" t="s">
        <v>0</v>
      </c>
      <c r="C25" s="9">
        <v>0</v>
      </c>
      <c r="D25" s="9" t="s">
        <v>1590</v>
      </c>
      <c r="E25" s="9" t="s">
        <v>2630</v>
      </c>
      <c r="F25" s="9" t="s">
        <v>656</v>
      </c>
      <c r="G25" s="9" t="s">
        <v>2744</v>
      </c>
      <c r="H25" s="18" t="s">
        <v>1</v>
      </c>
      <c r="I25" s="9" t="s">
        <v>2</v>
      </c>
      <c r="J25" s="9">
        <v>0</v>
      </c>
      <c r="K25" s="9"/>
      <c r="L25" s="9"/>
      <c r="M25" s="9" t="s">
        <v>2676</v>
      </c>
      <c r="N25" s="36">
        <v>10.622999999999999</v>
      </c>
      <c r="O25" s="36" t="s">
        <v>1590</v>
      </c>
      <c r="P25" s="18">
        <v>165</v>
      </c>
      <c r="Q25" s="40">
        <v>2104</v>
      </c>
      <c r="R25" s="18">
        <f t="shared" si="2"/>
        <v>12.751515151515152</v>
      </c>
      <c r="S25" s="18">
        <f t="shared" si="11"/>
        <v>14.611111111111111</v>
      </c>
      <c r="T25" s="38">
        <f t="shared" si="12"/>
        <v>5.0095238095238095</v>
      </c>
      <c r="U25" s="38">
        <f t="shared" si="3"/>
        <v>60.114285714285714</v>
      </c>
      <c r="V25" s="38">
        <f t="shared" si="14"/>
        <v>6.5095238095238095</v>
      </c>
      <c r="W25" s="38">
        <f t="shared" si="8"/>
        <v>4.4952380952380953</v>
      </c>
      <c r="X25" s="38">
        <f t="shared" si="4"/>
        <v>5.9952380952380953</v>
      </c>
      <c r="Y25" s="18">
        <f t="shared" si="5"/>
        <v>12</v>
      </c>
      <c r="Z25" s="18">
        <f t="shared" si="6"/>
        <v>144</v>
      </c>
      <c r="AA25" s="18">
        <f t="shared" si="0"/>
        <v>420</v>
      </c>
      <c r="AB25" s="18">
        <f t="shared" si="9"/>
        <v>1.5</v>
      </c>
      <c r="AC25" s="18">
        <f t="shared" si="13"/>
        <v>18</v>
      </c>
      <c r="AD25" s="4" t="s">
        <v>1275</v>
      </c>
      <c r="AE25" s="4" t="s">
        <v>2</v>
      </c>
      <c r="AF25" s="4" t="s">
        <v>3</v>
      </c>
      <c r="AG25" s="4">
        <v>12</v>
      </c>
      <c r="AH25" s="4">
        <v>144</v>
      </c>
      <c r="AI25" s="4">
        <v>420</v>
      </c>
      <c r="AJ25" s="4">
        <v>18</v>
      </c>
      <c r="AK25" s="4">
        <v>18</v>
      </c>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t="s">
        <v>512</v>
      </c>
    </row>
    <row r="26" spans="1:270" ht="32">
      <c r="A26" s="8">
        <v>2020</v>
      </c>
      <c r="B26" s="9" t="s">
        <v>0</v>
      </c>
      <c r="C26" s="9">
        <v>0</v>
      </c>
      <c r="D26" s="9" t="s">
        <v>1590</v>
      </c>
      <c r="E26" s="9" t="s">
        <v>2630</v>
      </c>
      <c r="F26" s="9" t="s">
        <v>656</v>
      </c>
      <c r="G26" s="9" t="s">
        <v>2744</v>
      </c>
      <c r="H26" s="18" t="s">
        <v>81</v>
      </c>
      <c r="I26" s="9" t="s">
        <v>80</v>
      </c>
      <c r="J26" s="9">
        <v>1</v>
      </c>
      <c r="K26" s="9" t="s">
        <v>2610</v>
      </c>
      <c r="L26" s="9"/>
      <c r="M26" s="9" t="s">
        <v>2676</v>
      </c>
      <c r="N26" s="36">
        <v>0.35099999999999998</v>
      </c>
      <c r="O26" s="36" t="s">
        <v>1590</v>
      </c>
      <c r="P26" s="18">
        <v>57</v>
      </c>
      <c r="Q26" s="18">
        <v>85</v>
      </c>
      <c r="R26" s="18">
        <f t="shared" si="2"/>
        <v>1.4912280701754386</v>
      </c>
      <c r="S26" s="18">
        <f t="shared" si="11"/>
        <v>0.70833333333333337</v>
      </c>
      <c r="T26" s="38">
        <f t="shared" si="12"/>
        <v>0.17708333333333334</v>
      </c>
      <c r="U26" s="38">
        <f t="shared" si="3"/>
        <v>2.125</v>
      </c>
      <c r="V26" s="38">
        <f t="shared" si="14"/>
        <v>1.0104166666666667</v>
      </c>
      <c r="W26" s="38">
        <f t="shared" si="8"/>
        <v>-3.125E-2</v>
      </c>
      <c r="X26" s="38">
        <f t="shared" si="4"/>
        <v>0.80208333333333337</v>
      </c>
      <c r="Y26" s="18">
        <f t="shared" si="5"/>
        <v>60</v>
      </c>
      <c r="Z26" s="18">
        <f t="shared" si="6"/>
        <v>120</v>
      </c>
      <c r="AA26" s="18">
        <f t="shared" si="0"/>
        <v>480</v>
      </c>
      <c r="AB26" s="18">
        <f t="shared" si="9"/>
        <v>0.83333333333333337</v>
      </c>
      <c r="AC26" s="18">
        <f t="shared" si="13"/>
        <v>10</v>
      </c>
      <c r="AD26" s="4" t="s">
        <v>1276</v>
      </c>
      <c r="AE26" s="4" t="s">
        <v>1278</v>
      </c>
      <c r="AF26" s="4" t="s">
        <v>82</v>
      </c>
      <c r="AG26" s="4">
        <v>60</v>
      </c>
      <c r="AH26" s="4">
        <v>120</v>
      </c>
      <c r="AI26" s="4">
        <v>480</v>
      </c>
      <c r="AJ26" s="4">
        <v>10</v>
      </c>
      <c r="AK26" s="4">
        <v>10</v>
      </c>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row>
    <row r="27" spans="1:270" ht="16">
      <c r="A27" s="8">
        <v>2020</v>
      </c>
      <c r="B27" s="9" t="s">
        <v>0</v>
      </c>
      <c r="C27" s="9">
        <v>0</v>
      </c>
      <c r="D27" s="9" t="s">
        <v>1590</v>
      </c>
      <c r="E27" s="9" t="s">
        <v>2630</v>
      </c>
      <c r="F27" s="9" t="s">
        <v>656</v>
      </c>
      <c r="G27" s="9" t="s">
        <v>2744</v>
      </c>
      <c r="H27" s="18" t="s">
        <v>84</v>
      </c>
      <c r="I27" s="9" t="s">
        <v>83</v>
      </c>
      <c r="J27" s="9">
        <v>0</v>
      </c>
      <c r="K27" s="9"/>
      <c r="L27" s="9"/>
      <c r="M27" s="9" t="s">
        <v>2676</v>
      </c>
      <c r="N27" s="36">
        <v>8.0000000000000004E-4</v>
      </c>
      <c r="O27" s="36" t="s">
        <v>1590</v>
      </c>
      <c r="P27" s="40">
        <v>38683</v>
      </c>
      <c r="Q27" s="40">
        <v>253745</v>
      </c>
      <c r="R27" s="18">
        <f t="shared" si="2"/>
        <v>6.559599824212186</v>
      </c>
      <c r="S27" s="18">
        <f t="shared" si="11"/>
        <v>2.6431770833333332</v>
      </c>
      <c r="T27" s="38">
        <f t="shared" si="12"/>
        <v>1.5103869047619047</v>
      </c>
      <c r="U27" s="38">
        <f t="shared" si="3"/>
        <v>18.124642857142856</v>
      </c>
      <c r="V27" s="38">
        <f t="shared" si="14"/>
        <v>1.8853869047619047</v>
      </c>
      <c r="W27" s="38">
        <f t="shared" si="8"/>
        <v>1.2961011904761905</v>
      </c>
      <c r="X27" s="38">
        <f t="shared" si="4"/>
        <v>1.6711011904761905</v>
      </c>
      <c r="Y27" s="18">
        <f t="shared" si="5"/>
        <v>24000</v>
      </c>
      <c r="Z27" s="18">
        <f t="shared" si="6"/>
        <v>96000</v>
      </c>
      <c r="AA27" s="18">
        <f t="shared" si="0"/>
        <v>168000</v>
      </c>
      <c r="AB27" s="18">
        <f t="shared" si="9"/>
        <v>0.375</v>
      </c>
      <c r="AC27" s="18">
        <f>SUM(AK27, AQ27, AW27, BC27, BI27,  BO27, BU27, CA27, CG27, CM27, CS27, CY27, DE27, DK27, DQ27, DW27, EC27, EK27, EQ27, EW27, FC27, FI27, FO27, FU27, GA27, GI27, GO27, GW27, HC27, HI27, HO27, HU27, IA27, II27, IO27, IU27, JC27, JI27)/2</f>
        <v>4.5</v>
      </c>
      <c r="AD27" s="4" t="s">
        <v>1279</v>
      </c>
      <c r="AE27" s="4" t="s">
        <v>1280</v>
      </c>
      <c r="AF27" s="4" t="s">
        <v>85</v>
      </c>
      <c r="AG27" s="6">
        <v>12000</v>
      </c>
      <c r="AH27" s="6">
        <v>60000</v>
      </c>
      <c r="AI27" s="6">
        <v>96000</v>
      </c>
      <c r="AJ27" s="4">
        <v>9</v>
      </c>
      <c r="AK27" s="4">
        <v>5</v>
      </c>
      <c r="AL27" s="4" t="s">
        <v>86</v>
      </c>
      <c r="AM27" s="6">
        <v>12000</v>
      </c>
      <c r="AN27" s="6">
        <v>36000</v>
      </c>
      <c r="AO27" s="6">
        <v>72000</v>
      </c>
      <c r="AP27" s="4">
        <v>8</v>
      </c>
      <c r="AQ27" s="4">
        <v>4</v>
      </c>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row>
    <row r="28" spans="1:270" ht="47.5" customHeight="1">
      <c r="A28" s="8">
        <v>2020</v>
      </c>
      <c r="B28" s="9" t="s">
        <v>0</v>
      </c>
      <c r="C28" s="9">
        <v>0</v>
      </c>
      <c r="D28" s="9" t="s">
        <v>1590</v>
      </c>
      <c r="E28" s="9" t="s">
        <v>2630</v>
      </c>
      <c r="F28" s="9" t="s">
        <v>656</v>
      </c>
      <c r="G28" s="9" t="s">
        <v>2744</v>
      </c>
      <c r="H28" s="18" t="s">
        <v>88</v>
      </c>
      <c r="I28" s="9" t="s">
        <v>87</v>
      </c>
      <c r="J28" s="9">
        <v>0</v>
      </c>
      <c r="K28" s="9"/>
      <c r="L28" s="9"/>
      <c r="M28" s="9" t="s">
        <v>2676</v>
      </c>
      <c r="N28" s="36">
        <v>1.9E-2</v>
      </c>
      <c r="O28" s="36" t="s">
        <v>1590</v>
      </c>
      <c r="P28" s="18">
        <v>431</v>
      </c>
      <c r="Q28" s="40">
        <v>17441</v>
      </c>
      <c r="R28" s="18">
        <f t="shared" si="2"/>
        <v>40.466357308584683</v>
      </c>
      <c r="S28" s="18">
        <f t="shared" si="11"/>
        <v>1.4534166666666666</v>
      </c>
      <c r="T28" s="38">
        <f t="shared" si="12"/>
        <v>0.29068333333333335</v>
      </c>
      <c r="U28" s="38">
        <f t="shared" si="3"/>
        <v>3.4882</v>
      </c>
      <c r="V28" s="38">
        <f t="shared" si="14"/>
        <v>0.62401666666666666</v>
      </c>
      <c r="W28" s="38">
        <f t="shared" si="8"/>
        <v>0.22401666666666667</v>
      </c>
      <c r="X28" s="38">
        <f t="shared" si="4"/>
        <v>0.55735000000000001</v>
      </c>
      <c r="Y28" s="18">
        <f t="shared" si="5"/>
        <v>1200</v>
      </c>
      <c r="Z28" s="18">
        <f t="shared" si="6"/>
        <v>12000</v>
      </c>
      <c r="AA28" s="18">
        <f t="shared" si="0"/>
        <v>60000</v>
      </c>
      <c r="AB28" s="18">
        <f t="shared" si="9"/>
        <v>0.33333333333333331</v>
      </c>
      <c r="AC28" s="18">
        <f t="shared" si="13"/>
        <v>4</v>
      </c>
      <c r="AD28" s="4" t="s">
        <v>1281</v>
      </c>
      <c r="AE28" s="4" t="s">
        <v>1282</v>
      </c>
      <c r="AF28" s="4" t="s">
        <v>22</v>
      </c>
      <c r="AG28" s="4">
        <v>1200</v>
      </c>
      <c r="AH28" s="6">
        <v>12000</v>
      </c>
      <c r="AI28" s="6">
        <v>60000</v>
      </c>
      <c r="AJ28" s="4">
        <v>4</v>
      </c>
      <c r="AK28" s="4">
        <v>4</v>
      </c>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row>
    <row r="29" spans="1:270" ht="54" customHeight="1">
      <c r="A29" s="8">
        <v>2020</v>
      </c>
      <c r="B29" s="9" t="s">
        <v>0</v>
      </c>
      <c r="C29" s="9">
        <v>0</v>
      </c>
      <c r="D29" s="9" t="s">
        <v>1590</v>
      </c>
      <c r="E29" s="9" t="s">
        <v>2629</v>
      </c>
      <c r="F29" s="9" t="s">
        <v>657</v>
      </c>
      <c r="G29" s="9" t="s">
        <v>2744</v>
      </c>
      <c r="H29" s="23" t="s">
        <v>90</v>
      </c>
      <c r="I29" s="9" t="s">
        <v>89</v>
      </c>
      <c r="J29" s="9">
        <v>0</v>
      </c>
      <c r="K29" s="9"/>
      <c r="L29" s="9"/>
      <c r="M29" s="9" t="s">
        <v>2676</v>
      </c>
      <c r="N29" s="18" t="s">
        <v>1590</v>
      </c>
      <c r="O29" s="36" t="s">
        <v>1590</v>
      </c>
      <c r="P29" s="18" t="s">
        <v>1590</v>
      </c>
      <c r="Q29" s="18" t="s">
        <v>1590</v>
      </c>
      <c r="R29" s="18" t="s">
        <v>1590</v>
      </c>
      <c r="S29" s="18" t="s">
        <v>1590</v>
      </c>
      <c r="T29" s="38" t="s">
        <v>1590</v>
      </c>
      <c r="U29" s="38" t="s">
        <v>1590</v>
      </c>
      <c r="V29" s="38" t="s">
        <v>1590</v>
      </c>
      <c r="W29" s="38" t="s">
        <v>1590</v>
      </c>
      <c r="X29" s="38" t="s">
        <v>1590</v>
      </c>
      <c r="Y29" s="18">
        <f t="shared" si="5"/>
        <v>78076800</v>
      </c>
      <c r="Z29" s="18">
        <f t="shared" si="6"/>
        <v>1781832960</v>
      </c>
      <c r="AA29" s="18">
        <f t="shared" si="0"/>
        <v>5626800000</v>
      </c>
      <c r="AB29" s="18">
        <f t="shared" si="9"/>
        <v>3</v>
      </c>
      <c r="AC29" s="18">
        <f>SUM(AK29, AQ29, AW29, BC29, BI29,  BO29, BU29, CA29, CG29, CM29, CS29, CY29, DE29, DK29, DQ29, DW29, EC29, EK29, EQ29, EW29, FC29, FI29, FO29, FU29, GA29, GI29, GO29, GW29, HC29, HI29, HO29, HU29, IA29, II29, IO29, IU29, JC29, JI29)/2</f>
        <v>36</v>
      </c>
      <c r="AD29" s="5" t="s">
        <v>94</v>
      </c>
      <c r="AE29" s="5" t="s">
        <v>95</v>
      </c>
      <c r="AF29" s="4" t="s">
        <v>91</v>
      </c>
      <c r="AG29" s="6">
        <v>12000000</v>
      </c>
      <c r="AH29" s="6">
        <v>164400000</v>
      </c>
      <c r="AI29" s="6">
        <v>492000000</v>
      </c>
      <c r="AJ29" s="6">
        <v>12</v>
      </c>
      <c r="AK29" s="6">
        <v>4</v>
      </c>
      <c r="AL29" s="4" t="s">
        <v>92</v>
      </c>
      <c r="AM29" s="6">
        <v>12000000</v>
      </c>
      <c r="AN29" s="6">
        <v>164400000</v>
      </c>
      <c r="AO29" s="6">
        <v>492000000</v>
      </c>
      <c r="AP29" s="6">
        <v>12</v>
      </c>
      <c r="AQ29" s="6">
        <v>7</v>
      </c>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5"/>
      <c r="ED29" s="5" t="s">
        <v>96</v>
      </c>
      <c r="EE29" s="5" t="s">
        <v>97</v>
      </c>
      <c r="EF29" s="4" t="s">
        <v>91</v>
      </c>
      <c r="EG29" s="6">
        <v>19200</v>
      </c>
      <c r="EH29" s="6">
        <v>169200000</v>
      </c>
      <c r="EI29" s="6">
        <v>584400000</v>
      </c>
      <c r="EJ29" s="6">
        <v>12</v>
      </c>
      <c r="EK29" s="6">
        <v>7</v>
      </c>
      <c r="EL29" s="4" t="s">
        <v>92</v>
      </c>
      <c r="EM29" s="6">
        <v>19200</v>
      </c>
      <c r="EN29" s="6">
        <v>169200000</v>
      </c>
      <c r="EO29" s="6">
        <v>584400000</v>
      </c>
      <c r="EP29" s="6">
        <v>12</v>
      </c>
      <c r="EQ29" s="6">
        <v>7</v>
      </c>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5" t="s">
        <v>99</v>
      </c>
      <c r="GC29" s="4" t="s">
        <v>98</v>
      </c>
      <c r="GD29" s="4" t="s">
        <v>91</v>
      </c>
      <c r="GE29" s="6">
        <v>19200</v>
      </c>
      <c r="GF29" s="6">
        <v>61716480</v>
      </c>
      <c r="GG29" s="6" t="s">
        <v>1283</v>
      </c>
      <c r="GH29" s="6">
        <v>12</v>
      </c>
      <c r="GI29" s="6">
        <v>7</v>
      </c>
      <c r="GJ29" s="4" t="s">
        <v>92</v>
      </c>
      <c r="GK29" s="6">
        <v>19200</v>
      </c>
      <c r="GL29" s="6">
        <v>61716480</v>
      </c>
      <c r="GM29" s="6" t="s">
        <v>1283</v>
      </c>
      <c r="GN29" s="6">
        <v>12</v>
      </c>
      <c r="GO29" s="6">
        <v>6</v>
      </c>
      <c r="GP29" s="5" t="s">
        <v>101</v>
      </c>
      <c r="GQ29" s="4" t="s">
        <v>100</v>
      </c>
      <c r="GR29" s="4" t="s">
        <v>91</v>
      </c>
      <c r="GS29" s="6">
        <v>12000000</v>
      </c>
      <c r="GT29" s="6">
        <v>232800000</v>
      </c>
      <c r="GU29" s="6">
        <v>810000000</v>
      </c>
      <c r="GV29" s="6">
        <v>12</v>
      </c>
      <c r="GW29" s="6">
        <v>7</v>
      </c>
      <c r="GX29" s="4" t="s">
        <v>102</v>
      </c>
      <c r="GY29" s="6">
        <v>6000000</v>
      </c>
      <c r="GZ29" s="6">
        <v>60000000</v>
      </c>
      <c r="HA29" s="6">
        <v>234000000</v>
      </c>
      <c r="HB29" s="6">
        <v>12</v>
      </c>
      <c r="HC29" s="6">
        <v>7</v>
      </c>
      <c r="HD29" s="4" t="s">
        <v>92</v>
      </c>
      <c r="HE29" s="6">
        <v>12000000</v>
      </c>
      <c r="HF29" s="6">
        <v>232800000</v>
      </c>
      <c r="HG29" s="6">
        <v>810000000</v>
      </c>
      <c r="HH29" s="6">
        <v>12</v>
      </c>
      <c r="HI29" s="6">
        <v>7</v>
      </c>
      <c r="HJ29" s="6"/>
      <c r="HK29" s="6"/>
      <c r="HL29" s="6"/>
      <c r="HM29" s="6"/>
      <c r="HN29" s="6"/>
      <c r="HO29" s="6"/>
      <c r="HP29" s="6"/>
      <c r="HQ29" s="6"/>
      <c r="HR29" s="6"/>
      <c r="HS29" s="6"/>
      <c r="HT29" s="6"/>
      <c r="HU29" s="6"/>
      <c r="HV29" s="6"/>
      <c r="HW29" s="6"/>
      <c r="HX29" s="6"/>
      <c r="HY29" s="6"/>
      <c r="HZ29" s="6"/>
      <c r="IA29" s="6"/>
      <c r="IB29" s="4" t="s">
        <v>104</v>
      </c>
      <c r="IC29" s="4" t="s">
        <v>103</v>
      </c>
      <c r="ID29" s="4" t="s">
        <v>91</v>
      </c>
      <c r="IE29" s="6">
        <v>12000000</v>
      </c>
      <c r="IF29" s="6">
        <v>232800000</v>
      </c>
      <c r="IG29" s="6">
        <v>810000000</v>
      </c>
      <c r="IH29" s="6">
        <v>12</v>
      </c>
      <c r="II29" s="6">
        <v>7</v>
      </c>
      <c r="IJ29" s="4" t="s">
        <v>92</v>
      </c>
      <c r="IK29" s="6">
        <v>12000000</v>
      </c>
      <c r="IL29" s="6">
        <v>232800000</v>
      </c>
      <c r="IM29" s="6">
        <v>810000000</v>
      </c>
      <c r="IN29" s="6">
        <v>12</v>
      </c>
      <c r="IO29" s="6">
        <v>6</v>
      </c>
      <c r="IP29" s="6"/>
      <c r="IQ29" s="6"/>
      <c r="IR29" s="6"/>
      <c r="IS29" s="6"/>
      <c r="IT29" s="6"/>
      <c r="IU29" s="6"/>
      <c r="IV29" s="4"/>
      <c r="IW29" s="4"/>
      <c r="IX29" s="4"/>
      <c r="IY29" s="4"/>
      <c r="IZ29" s="4"/>
      <c r="JA29" s="4"/>
      <c r="JB29" s="4"/>
      <c r="JC29" s="4"/>
      <c r="JD29" s="4"/>
      <c r="JE29" s="4"/>
      <c r="JF29" s="4"/>
      <c r="JG29" s="4"/>
      <c r="JH29" s="4"/>
      <c r="JI29" s="4"/>
      <c r="JJ29" s="4"/>
    </row>
    <row r="30" spans="1:270" ht="47.5" customHeight="1">
      <c r="A30" s="8">
        <v>2020</v>
      </c>
      <c r="B30" s="9" t="s">
        <v>0</v>
      </c>
      <c r="C30" s="9">
        <v>0</v>
      </c>
      <c r="D30" s="9" t="s">
        <v>1590</v>
      </c>
      <c r="E30" s="9" t="s">
        <v>2629</v>
      </c>
      <c r="F30" s="9" t="s">
        <v>657</v>
      </c>
      <c r="G30" s="9" t="s">
        <v>2744</v>
      </c>
      <c r="H30" s="23" t="s">
        <v>106</v>
      </c>
      <c r="I30" s="9" t="s">
        <v>105</v>
      </c>
      <c r="J30" s="9">
        <v>0</v>
      </c>
      <c r="K30" s="9"/>
      <c r="L30" s="9"/>
      <c r="M30" s="9" t="s">
        <v>2676</v>
      </c>
      <c r="N30" s="18" t="s">
        <v>1590</v>
      </c>
      <c r="O30" s="36" t="s">
        <v>1590</v>
      </c>
      <c r="P30" s="18" t="s">
        <v>1590</v>
      </c>
      <c r="Q30" s="18" t="s">
        <v>1590</v>
      </c>
      <c r="R30" s="18" t="s">
        <v>1590</v>
      </c>
      <c r="S30" s="18" t="s">
        <v>1590</v>
      </c>
      <c r="T30" s="38" t="s">
        <v>1590</v>
      </c>
      <c r="U30" s="38" t="s">
        <v>1590</v>
      </c>
      <c r="V30" s="38" t="s">
        <v>1590</v>
      </c>
      <c r="W30" s="38" t="s">
        <v>1590</v>
      </c>
      <c r="X30" s="38" t="s">
        <v>1590</v>
      </c>
      <c r="Y30" s="18">
        <f t="shared" si="5"/>
        <v>47719200</v>
      </c>
      <c r="Z30" s="18">
        <f t="shared" si="6"/>
        <v>320640000</v>
      </c>
      <c r="AA30" s="18">
        <f t="shared" si="0"/>
        <v>612840000</v>
      </c>
      <c r="AB30" s="18">
        <f t="shared" si="9"/>
        <v>7.5</v>
      </c>
      <c r="AC30" s="18">
        <f t="shared" si="13"/>
        <v>90</v>
      </c>
      <c r="AD30" s="4" t="s">
        <v>108</v>
      </c>
      <c r="AE30" s="4" t="s">
        <v>107</v>
      </c>
      <c r="AF30" s="4" t="s">
        <v>91</v>
      </c>
      <c r="AG30" s="6">
        <v>9600</v>
      </c>
      <c r="AH30" s="6">
        <v>61920000</v>
      </c>
      <c r="AI30" s="6">
        <v>213240000</v>
      </c>
      <c r="AJ30" s="6">
        <v>7</v>
      </c>
      <c r="AK30" s="6">
        <v>7</v>
      </c>
      <c r="AL30" s="4" t="s">
        <v>92</v>
      </c>
      <c r="AM30" s="6">
        <v>9600</v>
      </c>
      <c r="AN30" s="6">
        <v>61920000</v>
      </c>
      <c r="AO30" s="24" t="s">
        <v>1284</v>
      </c>
      <c r="AP30" s="6">
        <v>12</v>
      </c>
      <c r="AQ30" s="6">
        <v>7</v>
      </c>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t="s">
        <v>110</v>
      </c>
      <c r="EE30" s="4" t="s">
        <v>109</v>
      </c>
      <c r="EF30" s="4" t="s">
        <v>102</v>
      </c>
      <c r="EG30" s="6">
        <v>6000000</v>
      </c>
      <c r="EH30" s="6">
        <v>18000000</v>
      </c>
      <c r="EI30" s="6">
        <v>36000000</v>
      </c>
      <c r="EJ30" s="6">
        <v>12</v>
      </c>
      <c r="EK30" s="6">
        <v>7</v>
      </c>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t="s">
        <v>112</v>
      </c>
      <c r="GQ30" s="4" t="s">
        <v>111</v>
      </c>
      <c r="GR30" s="4" t="s">
        <v>91</v>
      </c>
      <c r="GS30" s="6">
        <v>6000000</v>
      </c>
      <c r="GT30" s="6">
        <v>60000000</v>
      </c>
      <c r="GU30" s="6">
        <v>120000000</v>
      </c>
      <c r="GV30" s="6">
        <v>13</v>
      </c>
      <c r="GW30" s="6">
        <v>13</v>
      </c>
      <c r="GX30" s="4" t="s">
        <v>102</v>
      </c>
      <c r="GY30" s="6">
        <v>6000000</v>
      </c>
      <c r="GZ30" s="6">
        <v>24000000</v>
      </c>
      <c r="HA30" s="6">
        <v>48000000</v>
      </c>
      <c r="HB30" s="6">
        <v>12</v>
      </c>
      <c r="HC30" s="6">
        <v>7</v>
      </c>
      <c r="HD30" s="4" t="s">
        <v>92</v>
      </c>
      <c r="HE30" s="6">
        <v>6000000</v>
      </c>
      <c r="HF30" s="6">
        <v>60000000</v>
      </c>
      <c r="HG30" s="6">
        <v>120000000</v>
      </c>
      <c r="HH30" s="6">
        <v>13</v>
      </c>
      <c r="HI30" s="6">
        <v>13</v>
      </c>
      <c r="HJ30" s="6"/>
      <c r="HK30" s="6"/>
      <c r="HL30" s="6"/>
      <c r="HM30" s="6"/>
      <c r="HN30" s="6"/>
      <c r="HO30" s="6"/>
      <c r="HP30" s="6"/>
      <c r="HQ30" s="6"/>
      <c r="HR30" s="6"/>
      <c r="HS30" s="6"/>
      <c r="HT30" s="6"/>
      <c r="HU30" s="6"/>
      <c r="HV30" s="6"/>
      <c r="HW30" s="6"/>
      <c r="HX30" s="6"/>
      <c r="HY30" s="6"/>
      <c r="HZ30" s="6"/>
      <c r="IA30" s="6"/>
      <c r="IB30" s="4" t="s">
        <v>114</v>
      </c>
      <c r="IC30" s="4" t="s">
        <v>113</v>
      </c>
      <c r="ID30" s="4" t="s">
        <v>115</v>
      </c>
      <c r="IE30" s="6">
        <v>4800000</v>
      </c>
      <c r="IF30" s="6">
        <v>9600000</v>
      </c>
      <c r="IG30" s="6">
        <v>18000000</v>
      </c>
      <c r="IH30" s="6">
        <v>12</v>
      </c>
      <c r="II30" s="6">
        <v>12</v>
      </c>
      <c r="IJ30" s="4" t="s">
        <v>91</v>
      </c>
      <c r="IK30" s="6">
        <v>5400000</v>
      </c>
      <c r="IL30" s="6">
        <v>7200000</v>
      </c>
      <c r="IM30" s="6">
        <v>21600000</v>
      </c>
      <c r="IN30" s="6">
        <v>12</v>
      </c>
      <c r="IO30" s="6">
        <v>12</v>
      </c>
      <c r="IP30" s="4" t="s">
        <v>116</v>
      </c>
      <c r="IQ30" s="6">
        <v>13500000</v>
      </c>
      <c r="IR30" s="6">
        <v>18000000</v>
      </c>
      <c r="IS30" s="6">
        <v>36000000</v>
      </c>
      <c r="IT30" s="6">
        <v>12</v>
      </c>
      <c r="IU30" s="6">
        <v>12</v>
      </c>
      <c r="IV30" s="4"/>
      <c r="IW30" s="4"/>
      <c r="IX30" s="4"/>
      <c r="IY30" s="4"/>
      <c r="IZ30" s="4"/>
      <c r="JA30" s="4"/>
      <c r="JB30" s="4"/>
      <c r="JC30" s="4"/>
      <c r="JD30" s="4"/>
      <c r="JE30" s="4"/>
      <c r="JF30" s="4"/>
      <c r="JG30" s="4"/>
      <c r="JH30" s="4"/>
      <c r="JI30" s="4"/>
      <c r="JJ30" s="4"/>
    </row>
    <row r="31" spans="1:270" ht="47.5" customHeight="1">
      <c r="A31" s="8">
        <v>2020</v>
      </c>
      <c r="B31" s="9" t="s">
        <v>0</v>
      </c>
      <c r="C31" s="9">
        <v>0</v>
      </c>
      <c r="D31" s="9" t="s">
        <v>1590</v>
      </c>
      <c r="E31" s="9" t="s">
        <v>2629</v>
      </c>
      <c r="F31" s="9" t="s">
        <v>657</v>
      </c>
      <c r="G31" s="9" t="s">
        <v>2744</v>
      </c>
      <c r="H31" s="18" t="s">
        <v>118</v>
      </c>
      <c r="I31" s="9" t="s">
        <v>117</v>
      </c>
      <c r="J31" s="9">
        <v>0</v>
      </c>
      <c r="K31" s="9"/>
      <c r="L31" s="9"/>
      <c r="M31" s="9" t="s">
        <v>2676</v>
      </c>
      <c r="N31" s="18" t="s">
        <v>1590</v>
      </c>
      <c r="O31" s="36" t="s">
        <v>1590</v>
      </c>
      <c r="P31" s="18" t="s">
        <v>1590</v>
      </c>
      <c r="Q31" s="18" t="s">
        <v>1590</v>
      </c>
      <c r="R31" s="18" t="s">
        <v>1590</v>
      </c>
      <c r="S31" s="18" t="s">
        <v>1590</v>
      </c>
      <c r="T31" s="38" t="s">
        <v>1590</v>
      </c>
      <c r="U31" s="38" t="s">
        <v>1590</v>
      </c>
      <c r="V31" s="38" t="s">
        <v>1590</v>
      </c>
      <c r="W31" s="38" t="s">
        <v>1590</v>
      </c>
      <c r="X31" s="38" t="s">
        <v>1590</v>
      </c>
      <c r="Y31" s="18">
        <f t="shared" si="5"/>
        <v>6000000</v>
      </c>
      <c r="Z31" s="18">
        <f t="shared" si="6"/>
        <v>30000000</v>
      </c>
      <c r="AA31" s="18">
        <f t="shared" si="0"/>
        <v>120000000</v>
      </c>
      <c r="AB31" s="18">
        <f t="shared" si="9"/>
        <v>0.58333333333333337</v>
      </c>
      <c r="AC31" s="18">
        <f t="shared" si="13"/>
        <v>7</v>
      </c>
      <c r="AD31" s="4" t="s">
        <v>120</v>
      </c>
      <c r="AE31" s="4" t="s">
        <v>119</v>
      </c>
      <c r="AF31" s="4" t="s">
        <v>102</v>
      </c>
      <c r="AG31" s="6">
        <v>6000000</v>
      </c>
      <c r="AH31" s="6">
        <v>30000000</v>
      </c>
      <c r="AI31" s="6">
        <v>120000000</v>
      </c>
      <c r="AJ31" s="6">
        <v>7</v>
      </c>
      <c r="AK31" s="6">
        <v>7</v>
      </c>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row>
    <row r="32" spans="1:270" ht="45" customHeight="1">
      <c r="A32" s="8">
        <v>2020</v>
      </c>
      <c r="B32" s="9" t="s">
        <v>0</v>
      </c>
      <c r="C32" s="9">
        <v>0</v>
      </c>
      <c r="D32" s="9" t="s">
        <v>1590</v>
      </c>
      <c r="E32" s="9" t="s">
        <v>2629</v>
      </c>
      <c r="F32" s="9" t="s">
        <v>657</v>
      </c>
      <c r="G32" s="9" t="s">
        <v>2744</v>
      </c>
      <c r="H32" s="23" t="s">
        <v>122</v>
      </c>
      <c r="I32" s="9" t="s">
        <v>121</v>
      </c>
      <c r="J32" s="9">
        <v>0</v>
      </c>
      <c r="K32" s="9"/>
      <c r="L32" s="9"/>
      <c r="M32" s="9" t="s">
        <v>2676</v>
      </c>
      <c r="N32" s="18" t="s">
        <v>1590</v>
      </c>
      <c r="O32" s="36" t="s">
        <v>1590</v>
      </c>
      <c r="P32" s="18" t="s">
        <v>1590</v>
      </c>
      <c r="Q32" s="18" t="s">
        <v>1590</v>
      </c>
      <c r="R32" s="18" t="s">
        <v>1590</v>
      </c>
      <c r="S32" s="18" t="s">
        <v>1590</v>
      </c>
      <c r="T32" s="38" t="s">
        <v>1590</v>
      </c>
      <c r="U32" s="38" t="s">
        <v>1590</v>
      </c>
      <c r="V32" s="38" t="s">
        <v>1590</v>
      </c>
      <c r="W32" s="38" t="s">
        <v>1590</v>
      </c>
      <c r="X32" s="38" t="s">
        <v>1590</v>
      </c>
      <c r="Y32" s="18">
        <f t="shared" si="5"/>
        <v>7200</v>
      </c>
      <c r="Z32" s="18">
        <f t="shared" si="6"/>
        <v>96720000</v>
      </c>
      <c r="AA32" s="18">
        <f t="shared" si="0"/>
        <v>328440000</v>
      </c>
      <c r="AB32" s="18">
        <f t="shared" si="9"/>
        <v>1</v>
      </c>
      <c r="AC32" s="18">
        <f>SUM(AK32, AQ32, AW32, BC32, BI32,  BO32, BU32, CA32, CG32, CM32, CS32, CY32, DE32, DK32, DQ32, DW32, EC32, EK32, EQ32, EW32, FC32, FI32, FO32, FU32, GA32, GI32, GO32, GW32, HC32, HI32, HO32, HU32, IA32, II32, IO32, IU32, JC32, JI32)/3</f>
        <v>12</v>
      </c>
      <c r="AD32" s="4" t="s">
        <v>124</v>
      </c>
      <c r="AE32" s="4" t="s">
        <v>123</v>
      </c>
      <c r="AF32" s="4" t="s">
        <v>91</v>
      </c>
      <c r="AG32" s="4">
        <v>2400</v>
      </c>
      <c r="AH32" s="6">
        <v>20040000</v>
      </c>
      <c r="AI32" s="6">
        <v>60000000</v>
      </c>
      <c r="AJ32" s="6">
        <v>12</v>
      </c>
      <c r="AK32" s="6">
        <v>12</v>
      </c>
      <c r="AL32" s="4" t="s">
        <v>102</v>
      </c>
      <c r="AM32" s="4">
        <v>2400</v>
      </c>
      <c r="AN32" s="6">
        <v>4800000</v>
      </c>
      <c r="AO32" s="6">
        <v>19200000</v>
      </c>
      <c r="AP32" s="6">
        <v>12</v>
      </c>
      <c r="AQ32" s="6">
        <v>12</v>
      </c>
      <c r="AR32" s="4" t="s">
        <v>92</v>
      </c>
      <c r="AS32" s="6">
        <v>2400</v>
      </c>
      <c r="AT32" s="6">
        <v>71880000</v>
      </c>
      <c r="AU32" s="6">
        <v>249240000</v>
      </c>
      <c r="AV32" s="6">
        <v>12</v>
      </c>
      <c r="AW32" s="6">
        <v>12</v>
      </c>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row>
    <row r="33" spans="1:270" ht="36" customHeight="1">
      <c r="A33" s="8">
        <v>2020</v>
      </c>
      <c r="B33" s="9" t="s">
        <v>0</v>
      </c>
      <c r="C33" s="9">
        <v>0</v>
      </c>
      <c r="D33" s="9" t="s">
        <v>1590</v>
      </c>
      <c r="E33" s="9" t="s">
        <v>2629</v>
      </c>
      <c r="F33" s="9" t="s">
        <v>657</v>
      </c>
      <c r="G33" s="9" t="s">
        <v>2744</v>
      </c>
      <c r="H33" s="23" t="s">
        <v>126</v>
      </c>
      <c r="I33" s="9" t="s">
        <v>125</v>
      </c>
      <c r="J33" s="9">
        <v>0</v>
      </c>
      <c r="K33" s="9"/>
      <c r="L33" s="9"/>
      <c r="M33" s="9" t="s">
        <v>2676</v>
      </c>
      <c r="N33" s="18" t="s">
        <v>1590</v>
      </c>
      <c r="O33" s="36" t="s">
        <v>1590</v>
      </c>
      <c r="P33" s="18" t="s">
        <v>1590</v>
      </c>
      <c r="Q33" s="18" t="s">
        <v>1590</v>
      </c>
      <c r="R33" s="18" t="s">
        <v>1590</v>
      </c>
      <c r="S33" s="18" t="s">
        <v>1590</v>
      </c>
      <c r="T33" s="38" t="s">
        <v>1590</v>
      </c>
      <c r="U33" s="38" t="s">
        <v>1590</v>
      </c>
      <c r="V33" s="38" t="s">
        <v>1590</v>
      </c>
      <c r="W33" s="38" t="s">
        <v>1590</v>
      </c>
      <c r="X33" s="38" t="s">
        <v>1590</v>
      </c>
      <c r="Y33" s="18">
        <f t="shared" si="5"/>
        <v>24000</v>
      </c>
      <c r="Z33" s="18">
        <f t="shared" si="6"/>
        <v>840000</v>
      </c>
      <c r="AA33" s="18">
        <f t="shared" si="0"/>
        <v>1680000</v>
      </c>
      <c r="AB33" s="18">
        <f t="shared" si="9"/>
        <v>2</v>
      </c>
      <c r="AC33" s="18">
        <f t="shared" si="13"/>
        <v>24</v>
      </c>
      <c r="AD33" s="4" t="s">
        <v>128</v>
      </c>
      <c r="AE33" s="4" t="s">
        <v>127</v>
      </c>
      <c r="AF33" s="4" t="s">
        <v>129</v>
      </c>
      <c r="AG33" s="6">
        <v>12000</v>
      </c>
      <c r="AH33" s="6">
        <v>420000</v>
      </c>
      <c r="AI33" s="6">
        <v>840000</v>
      </c>
      <c r="AJ33" s="6">
        <v>12</v>
      </c>
      <c r="AK33" s="6">
        <v>12</v>
      </c>
      <c r="AL33" s="4" t="s">
        <v>130</v>
      </c>
      <c r="AM33" s="6">
        <v>12000</v>
      </c>
      <c r="AN33" s="6">
        <v>420000</v>
      </c>
      <c r="AO33" s="6">
        <v>840000</v>
      </c>
      <c r="AP33" s="6">
        <v>12</v>
      </c>
      <c r="AQ33" s="6">
        <v>12</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row>
    <row r="34" spans="1:270" ht="49.25" customHeight="1">
      <c r="A34" s="8">
        <v>2020</v>
      </c>
      <c r="B34" s="9" t="s">
        <v>0</v>
      </c>
      <c r="C34" s="9">
        <v>0</v>
      </c>
      <c r="D34" s="9" t="s">
        <v>1590</v>
      </c>
      <c r="E34" s="9" t="s">
        <v>2629</v>
      </c>
      <c r="F34" s="9" t="s">
        <v>657</v>
      </c>
      <c r="G34" s="9" t="s">
        <v>2744</v>
      </c>
      <c r="H34" s="23" t="s">
        <v>132</v>
      </c>
      <c r="I34" s="9" t="s">
        <v>131</v>
      </c>
      <c r="J34" s="9">
        <v>0</v>
      </c>
      <c r="K34" s="9"/>
      <c r="L34" s="9"/>
      <c r="M34" s="9" t="s">
        <v>2676</v>
      </c>
      <c r="N34" s="18" t="s">
        <v>1590</v>
      </c>
      <c r="O34" s="36" t="s">
        <v>1590</v>
      </c>
      <c r="P34" s="18" t="s">
        <v>1590</v>
      </c>
      <c r="Q34" s="18" t="s">
        <v>1590</v>
      </c>
      <c r="R34" s="18" t="s">
        <v>1590</v>
      </c>
      <c r="S34" s="18" t="s">
        <v>1590</v>
      </c>
      <c r="T34" s="38" t="s">
        <v>1590</v>
      </c>
      <c r="U34" s="38" t="s">
        <v>1590</v>
      </c>
      <c r="V34" s="38" t="s">
        <v>1590</v>
      </c>
      <c r="W34" s="38" t="s">
        <v>1590</v>
      </c>
      <c r="X34" s="38" t="s">
        <v>1590</v>
      </c>
      <c r="Y34" s="18">
        <f t="shared" si="5"/>
        <v>24000</v>
      </c>
      <c r="Z34" s="18">
        <f t="shared" si="6"/>
        <v>2400000</v>
      </c>
      <c r="AA34" s="18">
        <f t="shared" ref="AA34:AA67" si="15">SUM(AI34,AO34,AU34,BA34,BG34,BM34,BS34,BY34,CE34,CK34,CQ34,CW34,DC34,DI34,DO34,DU34,EA34,EI34,EO34,EU34,FA34,FG34,FM34,FS34,FY34,GG34,GM34,GU34,HA34,HG34,HM34,HS34,HY34,IG34,IM34,IS34,JA34,JG34)</f>
        <v>3600000</v>
      </c>
      <c r="AB34" s="18">
        <f t="shared" si="9"/>
        <v>1</v>
      </c>
      <c r="AC34" s="18">
        <f>SUM(AK34, AQ34, AW34, BC34, BI34,  BO34, BU34, CA34, CG34, CM34, CS34, CY34, DE34, DK34, DQ34, DW34, EC34, EK34, EQ34, EW34, FC34, FI34, FO34, FU34, GA34, GI34, GO34, GW34, HC34, HI34, HO34, HU34, IA34, II34, IO34, IU34, JC34, JI34)/2</f>
        <v>12</v>
      </c>
      <c r="AD34" s="4" t="s">
        <v>134</v>
      </c>
      <c r="AE34" s="4" t="s">
        <v>133</v>
      </c>
      <c r="AF34" s="4" t="s">
        <v>129</v>
      </c>
      <c r="AG34" s="6">
        <v>12000</v>
      </c>
      <c r="AH34" s="6">
        <v>1200000</v>
      </c>
      <c r="AI34" s="6">
        <v>1800000</v>
      </c>
      <c r="AJ34" s="6">
        <v>12</v>
      </c>
      <c r="AK34" s="6">
        <v>12</v>
      </c>
      <c r="AL34" s="4" t="s">
        <v>130</v>
      </c>
      <c r="AM34" s="6">
        <v>12000</v>
      </c>
      <c r="AN34" s="6">
        <v>1200000</v>
      </c>
      <c r="AO34" s="6">
        <v>1800000</v>
      </c>
      <c r="AP34" s="6">
        <v>12</v>
      </c>
      <c r="AQ34" s="6">
        <v>12</v>
      </c>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row>
    <row r="35" spans="1:270" ht="42.5" customHeight="1">
      <c r="A35" s="8">
        <v>2020</v>
      </c>
      <c r="B35" s="9" t="s">
        <v>0</v>
      </c>
      <c r="C35" s="9">
        <v>0</v>
      </c>
      <c r="D35" s="9" t="s">
        <v>1590</v>
      </c>
      <c r="E35" s="9" t="s">
        <v>2629</v>
      </c>
      <c r="F35" s="9" t="s">
        <v>657</v>
      </c>
      <c r="G35" s="9" t="s">
        <v>2744</v>
      </c>
      <c r="H35" s="18" t="s">
        <v>136</v>
      </c>
      <c r="I35" s="9" t="s">
        <v>135</v>
      </c>
      <c r="J35" s="9">
        <v>0</v>
      </c>
      <c r="K35" s="9"/>
      <c r="L35" s="9"/>
      <c r="M35" s="9" t="s">
        <v>2676</v>
      </c>
      <c r="N35" s="18" t="s">
        <v>1590</v>
      </c>
      <c r="O35" s="36" t="s">
        <v>1590</v>
      </c>
      <c r="P35" s="18" t="s">
        <v>1590</v>
      </c>
      <c r="Q35" s="18" t="s">
        <v>1590</v>
      </c>
      <c r="R35" s="18" t="s">
        <v>1590</v>
      </c>
      <c r="S35" s="18" t="s">
        <v>1590</v>
      </c>
      <c r="T35" s="38" t="s">
        <v>1590</v>
      </c>
      <c r="U35" s="38" t="s">
        <v>1590</v>
      </c>
      <c r="V35" s="38" t="s">
        <v>1590</v>
      </c>
      <c r="W35" s="38" t="s">
        <v>1590</v>
      </c>
      <c r="X35" s="38" t="s">
        <v>1590</v>
      </c>
      <c r="Y35" s="18">
        <f t="shared" si="5"/>
        <v>1452000</v>
      </c>
      <c r="Z35" s="18">
        <f t="shared" si="6"/>
        <v>6840000</v>
      </c>
      <c r="AA35" s="18">
        <f t="shared" si="15"/>
        <v>10632000</v>
      </c>
      <c r="AB35" s="18">
        <f t="shared" si="9"/>
        <v>1</v>
      </c>
      <c r="AC35" s="18">
        <f>SUM(AK35, AQ35, AW35, BC35, BI35,  BO35, BU35, CA35, CG35, CM35, CS35, CY35, DE35, DK35, DQ35, DW35, EC35, EK35, EQ35, EW35, FC35, FI35, FO35, FU35, GA35, GI35, GO35, GW35, HC35, HI35, HO35, HU35, IA35, II35, IO35, IU35, JC35, JI35)/6</f>
        <v>12</v>
      </c>
      <c r="AD35" s="4" t="s">
        <v>138</v>
      </c>
      <c r="AE35" s="4" t="s">
        <v>137</v>
      </c>
      <c r="AF35" s="4" t="s">
        <v>130</v>
      </c>
      <c r="AG35" s="6">
        <v>240000</v>
      </c>
      <c r="AH35" s="6">
        <v>960000</v>
      </c>
      <c r="AI35" s="6">
        <v>1920000</v>
      </c>
      <c r="AJ35" s="6">
        <v>12</v>
      </c>
      <c r="AK35" s="6">
        <v>12</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t="s">
        <v>140</v>
      </c>
      <c r="EE35" s="4" t="s">
        <v>139</v>
      </c>
      <c r="EF35" s="4" t="s">
        <v>130</v>
      </c>
      <c r="EG35" s="6">
        <v>240000</v>
      </c>
      <c r="EH35" s="6">
        <v>960000</v>
      </c>
      <c r="EI35" s="6">
        <v>192000</v>
      </c>
      <c r="EJ35" s="6">
        <v>12</v>
      </c>
      <c r="EK35" s="6">
        <v>12</v>
      </c>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t="s">
        <v>142</v>
      </c>
      <c r="GC35" s="4" t="s">
        <v>141</v>
      </c>
      <c r="GD35" s="4" t="s">
        <v>130</v>
      </c>
      <c r="GE35" s="6">
        <v>12000</v>
      </c>
      <c r="GF35" s="6">
        <v>840000</v>
      </c>
      <c r="GG35" s="6">
        <v>1320000</v>
      </c>
      <c r="GH35" s="6">
        <v>12</v>
      </c>
      <c r="GI35" s="6">
        <v>12</v>
      </c>
      <c r="GJ35" s="4"/>
      <c r="GK35" s="4"/>
      <c r="GL35" s="4"/>
      <c r="GM35" s="4"/>
      <c r="GN35" s="4"/>
      <c r="GO35" s="4"/>
      <c r="GP35" s="4" t="s">
        <v>144</v>
      </c>
      <c r="GQ35" s="4" t="s">
        <v>143</v>
      </c>
      <c r="GR35" s="4" t="s">
        <v>129</v>
      </c>
      <c r="GS35" s="6">
        <v>240000</v>
      </c>
      <c r="GT35" s="6">
        <v>1200000</v>
      </c>
      <c r="GU35" s="6">
        <v>2400000</v>
      </c>
      <c r="GV35" s="6">
        <v>12</v>
      </c>
      <c r="GW35" s="6">
        <v>12</v>
      </c>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t="s">
        <v>550</v>
      </c>
      <c r="IC35" s="4" t="s">
        <v>145</v>
      </c>
      <c r="ID35" s="4" t="s">
        <v>129</v>
      </c>
      <c r="IE35" s="6">
        <v>360000</v>
      </c>
      <c r="IF35" s="6">
        <v>1440000</v>
      </c>
      <c r="IG35" s="6">
        <v>2400000</v>
      </c>
      <c r="IH35" s="6">
        <v>12</v>
      </c>
      <c r="II35" s="6">
        <v>12</v>
      </c>
      <c r="IJ35" s="4" t="s">
        <v>130</v>
      </c>
      <c r="IK35" s="6">
        <v>360000</v>
      </c>
      <c r="IL35" s="6">
        <v>1440000</v>
      </c>
      <c r="IM35" s="6">
        <v>2400000</v>
      </c>
      <c r="IN35" s="6">
        <v>12</v>
      </c>
      <c r="IO35" s="6">
        <v>12</v>
      </c>
      <c r="IP35" s="4"/>
      <c r="IQ35" s="4"/>
      <c r="IR35" s="4"/>
      <c r="IS35" s="4"/>
      <c r="IT35" s="4"/>
      <c r="IU35" s="4"/>
      <c r="IV35" s="4"/>
      <c r="IW35" s="4"/>
      <c r="IX35" s="4"/>
      <c r="IY35" s="4"/>
      <c r="IZ35" s="4"/>
      <c r="JA35" s="4"/>
      <c r="JB35" s="4"/>
      <c r="JC35" s="4"/>
      <c r="JD35" s="4"/>
      <c r="JE35" s="4"/>
      <c r="JF35" s="4"/>
      <c r="JG35" s="4"/>
      <c r="JH35" s="4"/>
      <c r="JI35" s="4"/>
      <c r="JJ35" s="4"/>
    </row>
    <row r="36" spans="1:270" ht="47.5" customHeight="1">
      <c r="A36" s="8">
        <v>2020</v>
      </c>
      <c r="B36" s="9" t="s">
        <v>0</v>
      </c>
      <c r="C36" s="9">
        <v>0</v>
      </c>
      <c r="D36" s="9" t="s">
        <v>1590</v>
      </c>
      <c r="E36" s="9" t="s">
        <v>2629</v>
      </c>
      <c r="F36" s="9" t="s">
        <v>657</v>
      </c>
      <c r="G36" s="9" t="s">
        <v>2744</v>
      </c>
      <c r="H36" s="18" t="s">
        <v>147</v>
      </c>
      <c r="I36" s="9" t="s">
        <v>146</v>
      </c>
      <c r="J36" s="9">
        <v>0</v>
      </c>
      <c r="K36" s="9"/>
      <c r="L36" s="9"/>
      <c r="M36" s="9" t="s">
        <v>2676</v>
      </c>
      <c r="N36" s="18" t="s">
        <v>1590</v>
      </c>
      <c r="O36" s="36" t="s">
        <v>1590</v>
      </c>
      <c r="P36" s="18" t="s">
        <v>1590</v>
      </c>
      <c r="Q36" s="18" t="s">
        <v>1590</v>
      </c>
      <c r="R36" s="18" t="s">
        <v>1590</v>
      </c>
      <c r="S36" s="18" t="s">
        <v>1590</v>
      </c>
      <c r="T36" s="38" t="s">
        <v>1590</v>
      </c>
      <c r="U36" s="38" t="s">
        <v>1590</v>
      </c>
      <c r="V36" s="38" t="s">
        <v>1590</v>
      </c>
      <c r="W36" s="38" t="s">
        <v>1590</v>
      </c>
      <c r="X36" s="38" t="s">
        <v>1590</v>
      </c>
      <c r="Y36" s="18">
        <f t="shared" si="5"/>
        <v>1680000</v>
      </c>
      <c r="Z36" s="18">
        <f t="shared" si="6"/>
        <v>9000000</v>
      </c>
      <c r="AA36" s="18">
        <f t="shared" si="15"/>
        <v>23400000</v>
      </c>
      <c r="AB36" s="18">
        <f t="shared" si="9"/>
        <v>5.333333333333333</v>
      </c>
      <c r="AC36" s="18">
        <f t="shared" si="13"/>
        <v>64</v>
      </c>
      <c r="AD36" s="4" t="s">
        <v>151</v>
      </c>
      <c r="AE36" s="4" t="s">
        <v>148</v>
      </c>
      <c r="AF36" s="4" t="s">
        <v>129</v>
      </c>
      <c r="AG36" s="6">
        <v>240000</v>
      </c>
      <c r="AH36" s="6">
        <v>1500000</v>
      </c>
      <c r="AI36" s="6">
        <v>4500000</v>
      </c>
      <c r="AJ36" s="6">
        <v>16</v>
      </c>
      <c r="AK36" s="6">
        <v>16</v>
      </c>
      <c r="AL36" s="4" t="s">
        <v>92</v>
      </c>
      <c r="AM36" s="6">
        <v>240000</v>
      </c>
      <c r="AN36" s="6">
        <v>1500000</v>
      </c>
      <c r="AO36" s="6">
        <v>4500000</v>
      </c>
      <c r="AP36" s="6">
        <v>16</v>
      </c>
      <c r="AQ36" s="6">
        <v>16</v>
      </c>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t="s">
        <v>150</v>
      </c>
      <c r="EE36" s="4" t="s">
        <v>149</v>
      </c>
      <c r="EF36" s="4" t="s">
        <v>152</v>
      </c>
      <c r="EG36" s="6">
        <v>600000</v>
      </c>
      <c r="EH36" s="6">
        <v>3000000</v>
      </c>
      <c r="EI36" s="6">
        <v>7200000</v>
      </c>
      <c r="EJ36" s="6">
        <v>16</v>
      </c>
      <c r="EK36" s="6">
        <v>16</v>
      </c>
      <c r="EL36" s="4" t="s">
        <v>92</v>
      </c>
      <c r="EM36" s="6">
        <v>600000</v>
      </c>
      <c r="EN36" s="6">
        <v>3000000</v>
      </c>
      <c r="EO36" s="6">
        <v>7200000</v>
      </c>
      <c r="EP36" s="6">
        <v>16</v>
      </c>
      <c r="EQ36" s="6">
        <v>16</v>
      </c>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row>
    <row r="37" spans="1:270" ht="62.5" customHeight="1">
      <c r="A37" s="8">
        <v>2020</v>
      </c>
      <c r="B37" s="9" t="s">
        <v>0</v>
      </c>
      <c r="C37" s="9">
        <v>0</v>
      </c>
      <c r="D37" s="9" t="s">
        <v>1590</v>
      </c>
      <c r="E37" s="9" t="s">
        <v>2629</v>
      </c>
      <c r="F37" s="9" t="s">
        <v>657</v>
      </c>
      <c r="G37" s="9" t="s">
        <v>2744</v>
      </c>
      <c r="H37" s="23" t="s">
        <v>154</v>
      </c>
      <c r="I37" s="9" t="s">
        <v>153</v>
      </c>
      <c r="J37" s="9">
        <v>0</v>
      </c>
      <c r="K37" s="9"/>
      <c r="L37" s="9"/>
      <c r="M37" s="9" t="s">
        <v>2676</v>
      </c>
      <c r="N37" s="18" t="s">
        <v>1590</v>
      </c>
      <c r="O37" s="36" t="s">
        <v>1590</v>
      </c>
      <c r="P37" s="18" t="s">
        <v>1590</v>
      </c>
      <c r="Q37" s="18" t="s">
        <v>1590</v>
      </c>
      <c r="R37" s="18" t="s">
        <v>1590</v>
      </c>
      <c r="S37" s="18" t="s">
        <v>1590</v>
      </c>
      <c r="T37" s="38" t="s">
        <v>1590</v>
      </c>
      <c r="U37" s="38" t="s">
        <v>1590</v>
      </c>
      <c r="V37" s="38" t="s">
        <v>1590</v>
      </c>
      <c r="W37" s="38" t="s">
        <v>1590</v>
      </c>
      <c r="X37" s="38" t="s">
        <v>1590</v>
      </c>
      <c r="Y37" s="18">
        <f t="shared" si="5"/>
        <v>12000</v>
      </c>
      <c r="Z37" s="18">
        <f t="shared" si="6"/>
        <v>60000</v>
      </c>
      <c r="AA37" s="18">
        <f t="shared" si="15"/>
        <v>180000</v>
      </c>
      <c r="AB37" s="18">
        <f t="shared" si="9"/>
        <v>3</v>
      </c>
      <c r="AC37" s="18">
        <f t="shared" si="13"/>
        <v>36</v>
      </c>
      <c r="AD37" s="4" t="s">
        <v>156</v>
      </c>
      <c r="AE37" s="4" t="s">
        <v>155</v>
      </c>
      <c r="AF37" s="4" t="s">
        <v>157</v>
      </c>
      <c r="AG37" s="6">
        <v>12000</v>
      </c>
      <c r="AH37" s="6">
        <v>60000</v>
      </c>
      <c r="AI37" s="6">
        <v>180000</v>
      </c>
      <c r="AJ37" s="6">
        <v>36</v>
      </c>
      <c r="AK37" s="6">
        <v>36</v>
      </c>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row>
    <row r="38" spans="1:270" ht="55.25" customHeight="1">
      <c r="A38" s="8">
        <v>2020</v>
      </c>
      <c r="B38" s="9" t="s">
        <v>0</v>
      </c>
      <c r="C38" s="9">
        <v>0</v>
      </c>
      <c r="D38" s="9" t="s">
        <v>1590</v>
      </c>
      <c r="E38" s="9" t="s">
        <v>2629</v>
      </c>
      <c r="F38" s="9" t="s">
        <v>657</v>
      </c>
      <c r="G38" s="9" t="s">
        <v>2744</v>
      </c>
      <c r="H38" s="23" t="s">
        <v>159</v>
      </c>
      <c r="I38" s="9" t="s">
        <v>158</v>
      </c>
      <c r="J38" s="9">
        <v>0</v>
      </c>
      <c r="K38" s="9"/>
      <c r="L38" s="9"/>
      <c r="M38" s="9" t="s">
        <v>2676</v>
      </c>
      <c r="N38" s="18" t="s">
        <v>1590</v>
      </c>
      <c r="O38" s="36" t="s">
        <v>1590</v>
      </c>
      <c r="P38" s="18" t="s">
        <v>1590</v>
      </c>
      <c r="Q38" s="18" t="s">
        <v>1590</v>
      </c>
      <c r="R38" s="18" t="s">
        <v>1590</v>
      </c>
      <c r="S38" s="18" t="s">
        <v>1590</v>
      </c>
      <c r="T38" s="38" t="s">
        <v>1590</v>
      </c>
      <c r="U38" s="38" t="s">
        <v>1590</v>
      </c>
      <c r="V38" s="38" t="s">
        <v>1590</v>
      </c>
      <c r="W38" s="38" t="s">
        <v>1590</v>
      </c>
      <c r="X38" s="38" t="s">
        <v>1590</v>
      </c>
      <c r="Y38" s="18">
        <f t="shared" si="5"/>
        <v>48000</v>
      </c>
      <c r="Z38" s="18">
        <f t="shared" si="6"/>
        <v>144000</v>
      </c>
      <c r="AA38" s="18">
        <f t="shared" si="15"/>
        <v>360000</v>
      </c>
      <c r="AB38" s="18">
        <f t="shared" si="9"/>
        <v>3</v>
      </c>
      <c r="AC38" s="18">
        <f t="shared" si="13"/>
        <v>36</v>
      </c>
      <c r="AD38" s="4" t="s">
        <v>161</v>
      </c>
      <c r="AE38" s="4" t="s">
        <v>160</v>
      </c>
      <c r="AF38" s="4" t="s">
        <v>92</v>
      </c>
      <c r="AG38" s="6">
        <v>48000</v>
      </c>
      <c r="AH38" s="6">
        <v>144000</v>
      </c>
      <c r="AI38" s="6">
        <v>360000</v>
      </c>
      <c r="AJ38" s="6">
        <v>36</v>
      </c>
      <c r="AK38" s="6">
        <v>36</v>
      </c>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row>
    <row r="39" spans="1:270" ht="48.5" customHeight="1">
      <c r="A39" s="8">
        <v>2020</v>
      </c>
      <c r="B39" s="9" t="s">
        <v>0</v>
      </c>
      <c r="C39" s="9">
        <v>0</v>
      </c>
      <c r="D39" s="9" t="s">
        <v>1590</v>
      </c>
      <c r="E39" s="9" t="s">
        <v>2629</v>
      </c>
      <c r="F39" s="9" t="s">
        <v>657</v>
      </c>
      <c r="G39" s="9" t="s">
        <v>2744</v>
      </c>
      <c r="H39" s="23" t="s">
        <v>163</v>
      </c>
      <c r="I39" s="9" t="s">
        <v>162</v>
      </c>
      <c r="J39" s="9">
        <v>0</v>
      </c>
      <c r="K39" s="9"/>
      <c r="L39" s="9"/>
      <c r="M39" s="9" t="s">
        <v>2676</v>
      </c>
      <c r="N39" s="18" t="s">
        <v>1590</v>
      </c>
      <c r="O39" s="36" t="s">
        <v>1590</v>
      </c>
      <c r="P39" s="18" t="s">
        <v>1590</v>
      </c>
      <c r="Q39" s="18" t="s">
        <v>1590</v>
      </c>
      <c r="R39" s="18" t="s">
        <v>1590</v>
      </c>
      <c r="S39" s="18" t="s">
        <v>1590</v>
      </c>
      <c r="T39" s="38" t="s">
        <v>1590</v>
      </c>
      <c r="U39" s="38" t="s">
        <v>1590</v>
      </c>
      <c r="V39" s="38" t="s">
        <v>1590</v>
      </c>
      <c r="W39" s="38" t="s">
        <v>1590</v>
      </c>
      <c r="X39" s="38" t="s">
        <v>1590</v>
      </c>
      <c r="Y39" s="18">
        <f t="shared" si="5"/>
        <v>312000</v>
      </c>
      <c r="Z39" s="18">
        <f t="shared" si="6"/>
        <v>396000</v>
      </c>
      <c r="AA39" s="18">
        <f t="shared" si="15"/>
        <v>720000</v>
      </c>
      <c r="AB39" s="18">
        <f t="shared" si="9"/>
        <v>2.3333333333333335</v>
      </c>
      <c r="AC39" s="18">
        <f>SUM(AK39, AQ39, AW39, BC39, BI39,  BO39, BU39, CA39, CG39, CM39, CS39, CY39, DE39, DK39, DQ39, DW39, EC39, EK39, EQ39, EW39, FC39, FI39, FO39, FU39, GA39, GI39, GO39, GW39, HC39, HI39, HO39, HU39, IA39, II39, IO39, IU39, JC39, JI39)/3</f>
        <v>28</v>
      </c>
      <c r="AD39" s="4" t="s">
        <v>165</v>
      </c>
      <c r="AE39" s="4" t="s">
        <v>164</v>
      </c>
      <c r="AF39" s="4" t="s">
        <v>166</v>
      </c>
      <c r="AG39" s="6">
        <v>120000</v>
      </c>
      <c r="AH39" s="6">
        <v>144000</v>
      </c>
      <c r="AI39" s="6">
        <v>288000</v>
      </c>
      <c r="AJ39" s="6">
        <v>24</v>
      </c>
      <c r="AK39" s="6">
        <v>24</v>
      </c>
      <c r="AL39" s="4" t="s">
        <v>167</v>
      </c>
      <c r="AM39" s="6">
        <v>120000</v>
      </c>
      <c r="AN39" s="6">
        <v>144000</v>
      </c>
      <c r="AO39" s="6">
        <v>288000</v>
      </c>
      <c r="AP39" s="6">
        <v>24</v>
      </c>
      <c r="AQ39" s="6">
        <v>24</v>
      </c>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t="s">
        <v>169</v>
      </c>
      <c r="EE39" s="4" t="s">
        <v>168</v>
      </c>
      <c r="EF39" s="4" t="s">
        <v>170</v>
      </c>
      <c r="EG39" s="6">
        <v>72000</v>
      </c>
      <c r="EH39" s="6">
        <v>108000</v>
      </c>
      <c r="EI39" s="6">
        <v>144000</v>
      </c>
      <c r="EJ39" s="6">
        <v>36</v>
      </c>
      <c r="EK39" s="6">
        <v>36</v>
      </c>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row>
    <row r="40" spans="1:270" ht="46.25" customHeight="1">
      <c r="A40" s="8">
        <v>2020</v>
      </c>
      <c r="B40" s="9" t="s">
        <v>0</v>
      </c>
      <c r="C40" s="9">
        <v>0</v>
      </c>
      <c r="D40" s="9" t="s">
        <v>1590</v>
      </c>
      <c r="E40" s="9" t="s">
        <v>2629</v>
      </c>
      <c r="F40" s="9" t="s">
        <v>657</v>
      </c>
      <c r="G40" s="9" t="s">
        <v>2744</v>
      </c>
      <c r="H40" s="23" t="s">
        <v>172</v>
      </c>
      <c r="I40" s="9" t="s">
        <v>171</v>
      </c>
      <c r="J40" s="9">
        <v>0</v>
      </c>
      <c r="K40" s="9"/>
      <c r="L40" s="9"/>
      <c r="M40" s="9" t="s">
        <v>2676</v>
      </c>
      <c r="N40" s="18" t="s">
        <v>1590</v>
      </c>
      <c r="O40" s="36" t="s">
        <v>1590</v>
      </c>
      <c r="P40" s="18" t="s">
        <v>1590</v>
      </c>
      <c r="Q40" s="18" t="s">
        <v>1590</v>
      </c>
      <c r="R40" s="18" t="s">
        <v>1590</v>
      </c>
      <c r="S40" s="18" t="s">
        <v>1590</v>
      </c>
      <c r="T40" s="38" t="s">
        <v>1590</v>
      </c>
      <c r="U40" s="38" t="s">
        <v>1590</v>
      </c>
      <c r="V40" s="38" t="s">
        <v>1590</v>
      </c>
      <c r="W40" s="38" t="s">
        <v>1590</v>
      </c>
      <c r="X40" s="38" t="s">
        <v>1590</v>
      </c>
      <c r="Y40" s="18">
        <f t="shared" si="5"/>
        <v>18000</v>
      </c>
      <c r="Z40" s="18">
        <f t="shared" si="6"/>
        <v>100320</v>
      </c>
      <c r="AA40" s="18">
        <f t="shared" si="15"/>
        <v>263040</v>
      </c>
      <c r="AB40" s="18">
        <f t="shared" si="9"/>
        <v>1</v>
      </c>
      <c r="AC40" s="18">
        <f>SUM(AK40, AQ40, AW40, BC40, BI40,  BO40, BU40, CA40, CG40, CM40, CS40, CY40, DE40, DK40, DQ40, DW40, EC40, EK40, EQ40, EW40, FC40, FI40, FO40, FU40, GA40, GI40, GO40, GW40, HC40, HI40, HO40, HU40, IA40, II40, IO40, IU40, JC40, JI40)/6</f>
        <v>12</v>
      </c>
      <c r="AD40" s="4" t="s">
        <v>174</v>
      </c>
      <c r="AE40" s="4" t="s">
        <v>173</v>
      </c>
      <c r="AF40" s="4" t="s">
        <v>175</v>
      </c>
      <c r="AG40" s="4">
        <v>4800</v>
      </c>
      <c r="AH40" s="6">
        <v>34560</v>
      </c>
      <c r="AI40" s="6">
        <v>93600</v>
      </c>
      <c r="AJ40" s="6">
        <v>11</v>
      </c>
      <c r="AK40" s="6">
        <v>11</v>
      </c>
      <c r="AL40" s="4" t="s">
        <v>130</v>
      </c>
      <c r="AM40" s="4">
        <v>4800</v>
      </c>
      <c r="AN40" s="6">
        <v>34560</v>
      </c>
      <c r="AO40" s="6">
        <v>93600</v>
      </c>
      <c r="AP40" s="6">
        <v>11</v>
      </c>
      <c r="AQ40" s="6">
        <v>11</v>
      </c>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t="s">
        <v>177</v>
      </c>
      <c r="EE40" s="4" t="s">
        <v>176</v>
      </c>
      <c r="EF40" s="4" t="s">
        <v>92</v>
      </c>
      <c r="EG40" s="4">
        <v>3000</v>
      </c>
      <c r="EH40" s="4">
        <v>10800</v>
      </c>
      <c r="EI40" s="6">
        <v>21600</v>
      </c>
      <c r="EJ40" s="6">
        <v>12</v>
      </c>
      <c r="EK40" s="6">
        <v>12</v>
      </c>
      <c r="EL40" s="4" t="s">
        <v>116</v>
      </c>
      <c r="EM40" s="4">
        <v>3000</v>
      </c>
      <c r="EN40" s="4">
        <v>10800</v>
      </c>
      <c r="EO40" s="6">
        <v>21600</v>
      </c>
      <c r="EP40" s="4">
        <v>12</v>
      </c>
      <c r="EQ40" s="4">
        <v>12</v>
      </c>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t="s">
        <v>179</v>
      </c>
      <c r="GC40" s="4" t="s">
        <v>178</v>
      </c>
      <c r="GD40" s="4" t="s">
        <v>130</v>
      </c>
      <c r="GE40" s="4">
        <v>1200</v>
      </c>
      <c r="GF40" s="4">
        <v>6000</v>
      </c>
      <c r="GG40" s="6">
        <v>24000</v>
      </c>
      <c r="GH40" s="6">
        <v>12</v>
      </c>
      <c r="GI40" s="6">
        <v>12</v>
      </c>
      <c r="GJ40" s="4"/>
      <c r="GK40" s="4"/>
      <c r="GL40" s="4"/>
      <c r="GM40" s="4"/>
      <c r="GN40" s="4"/>
      <c r="GO40" s="4"/>
      <c r="GP40" s="4" t="s">
        <v>181</v>
      </c>
      <c r="GQ40" s="4" t="s">
        <v>180</v>
      </c>
      <c r="GR40" s="4" t="s">
        <v>116</v>
      </c>
      <c r="GS40" s="4">
        <v>1200</v>
      </c>
      <c r="GT40" s="4">
        <v>3600</v>
      </c>
      <c r="GU40" s="4">
        <v>8640</v>
      </c>
      <c r="GV40" s="6">
        <v>15</v>
      </c>
      <c r="GW40" s="6">
        <v>14</v>
      </c>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row>
    <row r="41" spans="1:270" ht="48">
      <c r="A41" s="8">
        <v>2020</v>
      </c>
      <c r="B41" s="9" t="s">
        <v>0</v>
      </c>
      <c r="C41" s="9">
        <v>0</v>
      </c>
      <c r="D41" s="9" t="s">
        <v>1590</v>
      </c>
      <c r="E41" s="9" t="s">
        <v>2629</v>
      </c>
      <c r="F41" s="9" t="s">
        <v>657</v>
      </c>
      <c r="G41" s="9" t="s">
        <v>2744</v>
      </c>
      <c r="H41" s="23" t="s">
        <v>183</v>
      </c>
      <c r="I41" s="9" t="s">
        <v>182</v>
      </c>
      <c r="J41" s="9">
        <v>0</v>
      </c>
      <c r="K41" s="9"/>
      <c r="L41" s="9"/>
      <c r="M41" s="9" t="s">
        <v>2676</v>
      </c>
      <c r="N41" s="18" t="s">
        <v>1590</v>
      </c>
      <c r="O41" s="36" t="s">
        <v>1590</v>
      </c>
      <c r="P41" s="18" t="s">
        <v>1590</v>
      </c>
      <c r="Q41" s="18" t="s">
        <v>1590</v>
      </c>
      <c r="R41" s="18" t="s">
        <v>1590</v>
      </c>
      <c r="S41" s="18" t="s">
        <v>1590</v>
      </c>
      <c r="T41" s="38" t="s">
        <v>1590</v>
      </c>
      <c r="U41" s="38" t="s">
        <v>1590</v>
      </c>
      <c r="V41" s="38" t="s">
        <v>1590</v>
      </c>
      <c r="W41" s="38" t="s">
        <v>1590</v>
      </c>
      <c r="X41" s="38" t="s">
        <v>1590</v>
      </c>
      <c r="Y41" s="18">
        <f t="shared" si="5"/>
        <v>72120</v>
      </c>
      <c r="Z41" s="18">
        <f t="shared" si="6"/>
        <v>145416</v>
      </c>
      <c r="AA41" s="18">
        <f t="shared" si="15"/>
        <v>289992</v>
      </c>
      <c r="AB41" s="18">
        <f t="shared" si="9"/>
        <v>3.5</v>
      </c>
      <c r="AC41" s="18">
        <f t="shared" si="13"/>
        <v>42</v>
      </c>
      <c r="AD41" s="4" t="s">
        <v>185</v>
      </c>
      <c r="AE41" s="4" t="s">
        <v>184</v>
      </c>
      <c r="AF41" s="4" t="s">
        <v>92</v>
      </c>
      <c r="AG41" s="6">
        <v>72000</v>
      </c>
      <c r="AH41" s="6">
        <v>144000</v>
      </c>
      <c r="AI41" s="6">
        <v>288000</v>
      </c>
      <c r="AJ41" s="6">
        <v>28</v>
      </c>
      <c r="AK41" s="6">
        <v>24</v>
      </c>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t="s">
        <v>187</v>
      </c>
      <c r="EE41" s="4" t="s">
        <v>186</v>
      </c>
      <c r="EF41" s="4" t="s">
        <v>188</v>
      </c>
      <c r="EG41" s="4">
        <v>120</v>
      </c>
      <c r="EH41" s="4">
        <v>1416</v>
      </c>
      <c r="EI41" s="4">
        <v>1992</v>
      </c>
      <c r="EJ41" s="6">
        <v>18</v>
      </c>
      <c r="EK41" s="6">
        <v>18</v>
      </c>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row>
    <row r="42" spans="1:270" ht="63" customHeight="1">
      <c r="A42" s="8">
        <v>2020</v>
      </c>
      <c r="B42" s="9" t="s">
        <v>0</v>
      </c>
      <c r="C42" s="9">
        <v>0</v>
      </c>
      <c r="D42" s="9" t="s">
        <v>1590</v>
      </c>
      <c r="E42" s="9" t="s">
        <v>2629</v>
      </c>
      <c r="F42" s="9" t="s">
        <v>657</v>
      </c>
      <c r="G42" s="9" t="s">
        <v>2744</v>
      </c>
      <c r="H42" s="23" t="s">
        <v>190</v>
      </c>
      <c r="I42" s="9" t="s">
        <v>189</v>
      </c>
      <c r="J42" s="9">
        <v>0</v>
      </c>
      <c r="K42" s="9"/>
      <c r="L42" s="9"/>
      <c r="M42" s="9" t="s">
        <v>2676</v>
      </c>
      <c r="N42" s="36">
        <v>0.12</v>
      </c>
      <c r="O42" s="36" t="s">
        <v>1590</v>
      </c>
      <c r="P42" s="18">
        <v>804</v>
      </c>
      <c r="Q42" s="18">
        <v>16925</v>
      </c>
      <c r="R42" s="18">
        <f t="shared" si="2"/>
        <v>21.050995024875622</v>
      </c>
      <c r="S42" s="18">
        <f>Q42/Z42</f>
        <v>2.3506944444444446</v>
      </c>
      <c r="T42" s="38">
        <f>Q42/AA42</f>
        <v>1.1753472222222223</v>
      </c>
      <c r="U42" s="38">
        <f t="shared" si="3"/>
        <v>14.104166666666668</v>
      </c>
      <c r="V42" s="38">
        <f t="shared" si="14"/>
        <v>2.9253472222222223</v>
      </c>
      <c r="W42" s="38">
        <f t="shared" si="8"/>
        <v>0.30034722222222221</v>
      </c>
      <c r="X42" s="38">
        <f t="shared" si="4"/>
        <v>2.0503472222222223</v>
      </c>
      <c r="Y42" s="18">
        <f t="shared" si="5"/>
        <v>1440</v>
      </c>
      <c r="Z42" s="18">
        <f t="shared" si="6"/>
        <v>7200</v>
      </c>
      <c r="AA42" s="18">
        <f t="shared" si="15"/>
        <v>14400</v>
      </c>
      <c r="AB42" s="18">
        <f t="shared" si="9"/>
        <v>1.75</v>
      </c>
      <c r="AC42" s="18">
        <f>SUM(AK42, AQ42, AW42, BC42, BI42,  BO42, BU42, CA42, CG42, CM42, CS42, CY42, DE42, DK42, DQ42, DW42, EC42, EK42, EQ42, EW42, FC42, FI42, FO42, FU42, GA42, GI42, GO42, GW42, HC42, HI42, HO42, HU42, IA42, II42, IO42, IU42, JC42, JI42)/3</f>
        <v>21</v>
      </c>
      <c r="AD42" s="4" t="s">
        <v>191</v>
      </c>
      <c r="AE42" s="4" t="s">
        <v>192</v>
      </c>
      <c r="AF42" s="4" t="s">
        <v>193</v>
      </c>
      <c r="AG42" s="4">
        <v>480</v>
      </c>
      <c r="AH42" s="4">
        <v>2400</v>
      </c>
      <c r="AI42" s="4">
        <v>4800</v>
      </c>
      <c r="AJ42" s="6">
        <v>21</v>
      </c>
      <c r="AK42" s="6">
        <v>19</v>
      </c>
      <c r="AL42" s="4" t="s">
        <v>194</v>
      </c>
      <c r="AM42" s="4">
        <v>480</v>
      </c>
      <c r="AN42" s="4">
        <v>2400</v>
      </c>
      <c r="AO42" s="4">
        <v>4800</v>
      </c>
      <c r="AP42" s="4">
        <v>19</v>
      </c>
      <c r="AQ42" s="4">
        <v>19</v>
      </c>
      <c r="AR42" s="4" t="s">
        <v>195</v>
      </c>
      <c r="AS42" s="4">
        <v>480</v>
      </c>
      <c r="AT42" s="4">
        <v>2400</v>
      </c>
      <c r="AU42" s="4">
        <v>4800</v>
      </c>
      <c r="AV42" s="4">
        <v>22</v>
      </c>
      <c r="AW42" s="4">
        <v>25</v>
      </c>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row>
    <row r="43" spans="1:270" ht="67.25" customHeight="1">
      <c r="A43" s="8">
        <v>2020</v>
      </c>
      <c r="B43" s="9" t="s">
        <v>0</v>
      </c>
      <c r="C43" s="9">
        <v>0</v>
      </c>
      <c r="D43" s="9" t="s">
        <v>1590</v>
      </c>
      <c r="E43" s="9" t="s">
        <v>2629</v>
      </c>
      <c r="F43" s="9" t="s">
        <v>657</v>
      </c>
      <c r="G43" s="9" t="s">
        <v>2744</v>
      </c>
      <c r="H43" s="23" t="s">
        <v>197</v>
      </c>
      <c r="I43" s="9" t="s">
        <v>196</v>
      </c>
      <c r="J43" s="9">
        <v>0</v>
      </c>
      <c r="K43" s="9"/>
      <c r="L43" s="9"/>
      <c r="M43" s="9" t="s">
        <v>2676</v>
      </c>
      <c r="N43" s="18" t="s">
        <v>1590</v>
      </c>
      <c r="O43" s="36" t="s">
        <v>1590</v>
      </c>
      <c r="P43" s="18" t="s">
        <v>1590</v>
      </c>
      <c r="Q43" s="18" t="s">
        <v>1590</v>
      </c>
      <c r="R43" s="18" t="s">
        <v>1590</v>
      </c>
      <c r="S43" s="18" t="s">
        <v>1590</v>
      </c>
      <c r="T43" s="38" t="s">
        <v>1590</v>
      </c>
      <c r="U43" s="38" t="s">
        <v>1590</v>
      </c>
      <c r="V43" s="38" t="s">
        <v>1590</v>
      </c>
      <c r="W43" s="38" t="s">
        <v>1590</v>
      </c>
      <c r="X43" s="38" t="s">
        <v>1590</v>
      </c>
      <c r="Y43" s="18">
        <f t="shared" si="5"/>
        <v>873996</v>
      </c>
      <c r="Z43" s="18">
        <f t="shared" si="6"/>
        <v>1513200</v>
      </c>
      <c r="AA43" s="18">
        <f t="shared" si="15"/>
        <v>2846400</v>
      </c>
      <c r="AB43" s="18">
        <f t="shared" si="9"/>
        <v>2.6</v>
      </c>
      <c r="AC43" s="18">
        <f>SUM(AK43, AQ43, AW43, BC43, BI43,  BO43, BU43, CA43, CG43, CM43, CS43, CY43, DE43, DK43, DQ43, DW43, EC43, EK43, EQ43, EW43, FC43, FI43, FO43, FU43, GA43, GI43, GO43, GW43, HC43, HI43, HO43, HU43, IA43, II43, IO43, IU43, JC43, JI43)/5</f>
        <v>31.2</v>
      </c>
      <c r="AD43" s="4" t="s">
        <v>199</v>
      </c>
      <c r="AE43" s="4" t="s">
        <v>198</v>
      </c>
      <c r="AF43" s="4" t="s">
        <v>200</v>
      </c>
      <c r="AG43" s="6">
        <v>240000</v>
      </c>
      <c r="AH43" s="6">
        <v>420000</v>
      </c>
      <c r="AI43" s="6">
        <v>600000</v>
      </c>
      <c r="AJ43" s="6">
        <v>36</v>
      </c>
      <c r="AK43" s="6">
        <v>36</v>
      </c>
      <c r="AL43" s="4" t="s">
        <v>92</v>
      </c>
      <c r="AM43" s="6">
        <v>240000</v>
      </c>
      <c r="AN43" s="6">
        <v>420000</v>
      </c>
      <c r="AO43" s="6">
        <v>600000</v>
      </c>
      <c r="AP43" s="6">
        <v>36</v>
      </c>
      <c r="AQ43" s="6">
        <v>36</v>
      </c>
      <c r="AR43" s="4" t="s">
        <v>201</v>
      </c>
      <c r="AS43" s="6">
        <v>30000</v>
      </c>
      <c r="AT43" s="6">
        <v>60000</v>
      </c>
      <c r="AU43" s="6">
        <v>120000</v>
      </c>
      <c r="AV43" s="6">
        <v>36</v>
      </c>
      <c r="AW43" s="6">
        <v>36</v>
      </c>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t="s">
        <v>203</v>
      </c>
      <c r="EE43" s="4" t="s">
        <v>202</v>
      </c>
      <c r="EF43" s="4" t="s">
        <v>130</v>
      </c>
      <c r="EG43" s="4">
        <v>3996</v>
      </c>
      <c r="EH43" s="6">
        <v>13200</v>
      </c>
      <c r="EI43" s="6">
        <v>26400</v>
      </c>
      <c r="EJ43" s="6">
        <v>27</v>
      </c>
      <c r="EK43" s="6">
        <v>24</v>
      </c>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t="s">
        <v>205</v>
      </c>
      <c r="GC43" s="4" t="s">
        <v>204</v>
      </c>
      <c r="GD43" s="4" t="s">
        <v>92</v>
      </c>
      <c r="GE43" s="6">
        <v>360000</v>
      </c>
      <c r="GF43" s="6">
        <v>600000</v>
      </c>
      <c r="GG43" s="6">
        <v>1500000</v>
      </c>
      <c r="GH43" s="6">
        <v>24</v>
      </c>
      <c r="GI43" s="6">
        <v>24</v>
      </c>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row>
    <row r="44" spans="1:270" ht="45.5" customHeight="1">
      <c r="A44" s="8">
        <v>2020</v>
      </c>
      <c r="B44" s="9" t="s">
        <v>0</v>
      </c>
      <c r="C44" s="9">
        <v>0</v>
      </c>
      <c r="D44" s="9" t="s">
        <v>1590</v>
      </c>
      <c r="E44" s="9" t="s">
        <v>2629</v>
      </c>
      <c r="F44" s="9" t="s">
        <v>657</v>
      </c>
      <c r="G44" s="9" t="s">
        <v>2744</v>
      </c>
      <c r="H44" s="18" t="s">
        <v>207</v>
      </c>
      <c r="I44" s="9" t="s">
        <v>206</v>
      </c>
      <c r="J44" s="9">
        <v>0</v>
      </c>
      <c r="K44" s="9"/>
      <c r="L44" s="9"/>
      <c r="M44" s="9" t="s">
        <v>2676</v>
      </c>
      <c r="N44" s="18" t="s">
        <v>1590</v>
      </c>
      <c r="O44" s="36" t="s">
        <v>1590</v>
      </c>
      <c r="P44" s="18" t="s">
        <v>1590</v>
      </c>
      <c r="Q44" s="18" t="s">
        <v>1590</v>
      </c>
      <c r="R44" s="18" t="s">
        <v>1590</v>
      </c>
      <c r="S44" s="18" t="s">
        <v>1590</v>
      </c>
      <c r="T44" s="38" t="s">
        <v>1590</v>
      </c>
      <c r="U44" s="38" t="s">
        <v>1590</v>
      </c>
      <c r="V44" s="38" t="s">
        <v>1590</v>
      </c>
      <c r="W44" s="38" t="s">
        <v>1590</v>
      </c>
      <c r="X44" s="38" t="s">
        <v>1590</v>
      </c>
      <c r="Y44" s="18">
        <f t="shared" si="5"/>
        <v>2700</v>
      </c>
      <c r="Z44" s="18">
        <f t="shared" si="6"/>
        <v>7860</v>
      </c>
      <c r="AA44" s="18">
        <f t="shared" si="15"/>
        <v>18816</v>
      </c>
      <c r="AB44" s="18">
        <f t="shared" si="9"/>
        <v>1.5</v>
      </c>
      <c r="AC44" s="18">
        <f>SUM(AK44, AQ44, AW44, BC44, BI44,  BO44, BU44, CA44, CG44, CM44, CS44, CY44, DE44, DK44, DQ44, DW44, EC44, EK44, EQ44, EW44, FC44, FI44, FO44, FU44, GA44, GI44, GO44, GW44, HC44, HI44, HO44, HU44, IA44, II44, IO44, IU44, JC44, JI44)/3</f>
        <v>18</v>
      </c>
      <c r="AD44" s="4" t="s">
        <v>209</v>
      </c>
      <c r="AE44" s="4" t="s">
        <v>208</v>
      </c>
      <c r="AF44" s="4" t="s">
        <v>92</v>
      </c>
      <c r="AG44" s="4">
        <v>600</v>
      </c>
      <c r="AH44" s="4">
        <v>1560</v>
      </c>
      <c r="AI44" s="4">
        <v>4800</v>
      </c>
      <c r="AJ44" s="6">
        <v>24</v>
      </c>
      <c r="AK44" s="6">
        <v>18</v>
      </c>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t="s">
        <v>211</v>
      </c>
      <c r="EE44" s="4" t="s">
        <v>210</v>
      </c>
      <c r="EF44" s="4" t="s">
        <v>92</v>
      </c>
      <c r="EG44" s="4">
        <v>300</v>
      </c>
      <c r="EH44" s="4">
        <v>300</v>
      </c>
      <c r="EI44" s="4">
        <v>2016</v>
      </c>
      <c r="EJ44" s="6">
        <v>24</v>
      </c>
      <c r="EK44" s="6">
        <v>18</v>
      </c>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t="s">
        <v>213</v>
      </c>
      <c r="GC44" s="4" t="s">
        <v>212</v>
      </c>
      <c r="GD44" s="4" t="s">
        <v>92</v>
      </c>
      <c r="GE44" s="4">
        <v>1800</v>
      </c>
      <c r="GF44" s="4">
        <v>6000</v>
      </c>
      <c r="GG44" s="6">
        <v>12000</v>
      </c>
      <c r="GH44" s="6">
        <v>24</v>
      </c>
      <c r="GI44" s="6">
        <v>18</v>
      </c>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row>
    <row r="45" spans="1:270" ht="62" customHeight="1">
      <c r="A45" s="8">
        <v>2020</v>
      </c>
      <c r="B45" s="9" t="s">
        <v>0</v>
      </c>
      <c r="C45" s="9">
        <v>0</v>
      </c>
      <c r="D45" s="9" t="s">
        <v>1590</v>
      </c>
      <c r="E45" s="9" t="s">
        <v>2629</v>
      </c>
      <c r="F45" s="9" t="s">
        <v>657</v>
      </c>
      <c r="G45" s="9" t="s">
        <v>2744</v>
      </c>
      <c r="H45" s="18" t="s">
        <v>215</v>
      </c>
      <c r="I45" s="9" t="s">
        <v>214</v>
      </c>
      <c r="J45" s="9">
        <v>0</v>
      </c>
      <c r="K45" s="9"/>
      <c r="L45" s="9"/>
      <c r="M45" s="9" t="s">
        <v>2676</v>
      </c>
      <c r="N45" s="18" t="s">
        <v>1590</v>
      </c>
      <c r="O45" s="36" t="s">
        <v>1590</v>
      </c>
      <c r="P45" s="18" t="s">
        <v>1590</v>
      </c>
      <c r="Q45" s="18" t="s">
        <v>1590</v>
      </c>
      <c r="R45" s="18" t="s">
        <v>1590</v>
      </c>
      <c r="S45" s="18" t="s">
        <v>1590</v>
      </c>
      <c r="T45" s="38" t="s">
        <v>1590</v>
      </c>
      <c r="U45" s="38" t="s">
        <v>1590</v>
      </c>
      <c r="V45" s="38" t="s">
        <v>1590</v>
      </c>
      <c r="W45" s="38" t="s">
        <v>1590</v>
      </c>
      <c r="X45" s="38" t="s">
        <v>1590</v>
      </c>
      <c r="Y45" s="18">
        <f t="shared" si="5"/>
        <v>7200</v>
      </c>
      <c r="Z45" s="18">
        <f t="shared" si="6"/>
        <v>68400</v>
      </c>
      <c r="AA45" s="18">
        <f t="shared" si="15"/>
        <v>100800</v>
      </c>
      <c r="AB45" s="18">
        <f t="shared" si="9"/>
        <v>1.375</v>
      </c>
      <c r="AC45" s="18">
        <f>SUM(AK45, AQ45, AW45, BC45, BI45,  BO45, BU45, CA45, CG45, CM45, CS45, CY45, DE45, DK45, DQ45, DW45, EC45, EK45, EQ45, EW45, FC45, FI45, FO45, FU45, GA45, GI45, GO45, GW45, HC45, HI45, HO45, HU45, IA45, II45, IO45, IU45, JC45, JI45)/2</f>
        <v>16.5</v>
      </c>
      <c r="AD45" s="4" t="s">
        <v>217</v>
      </c>
      <c r="AE45" s="4" t="s">
        <v>216</v>
      </c>
      <c r="AF45" s="4" t="s">
        <v>92</v>
      </c>
      <c r="AG45" s="4">
        <v>6000</v>
      </c>
      <c r="AH45" s="6">
        <v>60000</v>
      </c>
      <c r="AI45" s="6">
        <v>84000</v>
      </c>
      <c r="AJ45" s="6">
        <v>24</v>
      </c>
      <c r="AK45" s="6">
        <v>18</v>
      </c>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t="s">
        <v>219</v>
      </c>
      <c r="EE45" s="4" t="s">
        <v>218</v>
      </c>
      <c r="EF45" s="4" t="s">
        <v>92</v>
      </c>
      <c r="EG45" s="4">
        <v>1200</v>
      </c>
      <c r="EH45" s="4">
        <v>8400</v>
      </c>
      <c r="EI45" s="6">
        <v>16800</v>
      </c>
      <c r="EJ45" s="6">
        <v>18</v>
      </c>
      <c r="EK45" s="6">
        <v>15</v>
      </c>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row>
    <row r="46" spans="1:270" ht="33.5" customHeight="1">
      <c r="A46" s="8">
        <v>2020</v>
      </c>
      <c r="B46" s="9" t="s">
        <v>0</v>
      </c>
      <c r="C46" s="9">
        <v>0</v>
      </c>
      <c r="D46" s="9" t="s">
        <v>1590</v>
      </c>
      <c r="E46" s="9" t="s">
        <v>2629</v>
      </c>
      <c r="F46" s="9" t="s">
        <v>657</v>
      </c>
      <c r="G46" s="9" t="s">
        <v>2744</v>
      </c>
      <c r="H46" s="23" t="s">
        <v>221</v>
      </c>
      <c r="I46" s="9" t="s">
        <v>220</v>
      </c>
      <c r="J46" s="9">
        <v>0</v>
      </c>
      <c r="K46" s="9"/>
      <c r="L46" s="9"/>
      <c r="M46" s="9" t="s">
        <v>2676</v>
      </c>
      <c r="N46" s="18" t="s">
        <v>1590</v>
      </c>
      <c r="O46" s="36" t="s">
        <v>1590</v>
      </c>
      <c r="P46" s="18" t="s">
        <v>1590</v>
      </c>
      <c r="Q46" s="18" t="s">
        <v>1590</v>
      </c>
      <c r="R46" s="18" t="s">
        <v>1590</v>
      </c>
      <c r="S46" s="18" t="s">
        <v>1590</v>
      </c>
      <c r="T46" s="38" t="s">
        <v>1590</v>
      </c>
      <c r="U46" s="38" t="s">
        <v>1590</v>
      </c>
      <c r="V46" s="38" t="s">
        <v>1590</v>
      </c>
      <c r="W46" s="38" t="s">
        <v>1590</v>
      </c>
      <c r="X46" s="38" t="s">
        <v>1590</v>
      </c>
      <c r="Y46" s="18">
        <f t="shared" si="5"/>
        <v>2424000</v>
      </c>
      <c r="Z46" s="18">
        <f t="shared" si="6"/>
        <v>6144000</v>
      </c>
      <c r="AA46" s="18">
        <f t="shared" si="15"/>
        <v>8460000</v>
      </c>
      <c r="AB46" s="18">
        <f t="shared" si="9"/>
        <v>0.47222222222222227</v>
      </c>
      <c r="AC46" s="18">
        <f>SUM(AK46, AQ46, AW46, BC46, BI46,  BO46, BU46, CA46, CG46, CM46, CS46, CY46, DE46, DK46, DQ46, DW46, EC46, EK46, EQ46, EW46, FC46, FI46, FO46, FU46, GA46, GI46, GO46, GW46, HC46, HI46, HO46, HU46, IA46, II46, IO46, IU46, JC46, JI46)/3</f>
        <v>5.666666666666667</v>
      </c>
      <c r="AD46" s="4" t="s">
        <v>223</v>
      </c>
      <c r="AE46" s="4" t="s">
        <v>222</v>
      </c>
      <c r="AF46" s="4" t="s">
        <v>224</v>
      </c>
      <c r="AG46" s="6">
        <v>1200000</v>
      </c>
      <c r="AH46" s="6">
        <v>3000000</v>
      </c>
      <c r="AI46" s="6">
        <v>4080000</v>
      </c>
      <c r="AJ46" s="6">
        <v>18</v>
      </c>
      <c r="AK46" s="6">
        <v>6</v>
      </c>
      <c r="AL46" s="4" t="s">
        <v>22</v>
      </c>
      <c r="AM46" s="6">
        <v>1200000</v>
      </c>
      <c r="AN46" s="6">
        <v>3000000</v>
      </c>
      <c r="AO46" s="6">
        <v>4080000</v>
      </c>
      <c r="AP46" s="6">
        <v>0</v>
      </c>
      <c r="AQ46" s="6">
        <v>0</v>
      </c>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t="s">
        <v>226</v>
      </c>
      <c r="EE46" s="4" t="s">
        <v>225</v>
      </c>
      <c r="EF46" s="4" t="s">
        <v>23</v>
      </c>
      <c r="EG46" s="6">
        <v>24000</v>
      </c>
      <c r="EH46" s="6">
        <v>144000</v>
      </c>
      <c r="EI46" s="6">
        <v>300000</v>
      </c>
      <c r="EJ46" s="6">
        <v>11</v>
      </c>
      <c r="EK46" s="6">
        <v>11</v>
      </c>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row>
    <row r="47" spans="1:270" ht="39.5" customHeight="1">
      <c r="A47" s="8">
        <v>2020</v>
      </c>
      <c r="B47" s="9" t="s">
        <v>0</v>
      </c>
      <c r="C47" s="9">
        <v>0</v>
      </c>
      <c r="D47" s="9" t="s">
        <v>1590</v>
      </c>
      <c r="E47" s="9" t="s">
        <v>2629</v>
      </c>
      <c r="F47" s="9" t="s">
        <v>657</v>
      </c>
      <c r="G47" s="9" t="s">
        <v>2744</v>
      </c>
      <c r="H47" s="23" t="s">
        <v>228</v>
      </c>
      <c r="I47" s="9" t="s">
        <v>227</v>
      </c>
      <c r="J47" s="9">
        <v>0</v>
      </c>
      <c r="K47" s="9"/>
      <c r="L47" s="9"/>
      <c r="M47" s="9" t="s">
        <v>2676</v>
      </c>
      <c r="N47" s="18" t="s">
        <v>1590</v>
      </c>
      <c r="O47" s="36" t="s">
        <v>1590</v>
      </c>
      <c r="P47" s="18" t="s">
        <v>1590</v>
      </c>
      <c r="Q47" s="18" t="s">
        <v>1590</v>
      </c>
      <c r="R47" s="18" t="s">
        <v>1590</v>
      </c>
      <c r="S47" s="18" t="s">
        <v>1590</v>
      </c>
      <c r="T47" s="38" t="s">
        <v>1590</v>
      </c>
      <c r="U47" s="38" t="s">
        <v>1590</v>
      </c>
      <c r="V47" s="38" t="s">
        <v>1590</v>
      </c>
      <c r="W47" s="38" t="s">
        <v>1590</v>
      </c>
      <c r="X47" s="38" t="s">
        <v>1590</v>
      </c>
      <c r="Y47" s="18">
        <f t="shared" si="5"/>
        <v>9000</v>
      </c>
      <c r="Z47" s="18">
        <f t="shared" si="6"/>
        <v>48000</v>
      </c>
      <c r="AA47" s="18">
        <f t="shared" si="15"/>
        <v>96000</v>
      </c>
      <c r="AB47" s="18">
        <f t="shared" si="9"/>
        <v>1.125</v>
      </c>
      <c r="AC47" s="18">
        <f>SUM(AK47, AQ47, AW47, BC47, BI47,  BO47, BU47, CA47, CG47, CM47, CS47, CY47, DE47, DK47, DQ47, DW47, EC47, EK47, EQ47, EW47, FC47, FI47, FO47, FU47, GA47, GI47, GO47, GW47, HC47, HI47, HO47, HU47, IA47, II47, IO47, IU47, JC47, JI47)/2</f>
        <v>13.5</v>
      </c>
      <c r="AD47" s="4" t="s">
        <v>230</v>
      </c>
      <c r="AE47" s="4" t="s">
        <v>229</v>
      </c>
      <c r="AF47" s="4" t="s">
        <v>92</v>
      </c>
      <c r="AG47" s="4">
        <v>6000</v>
      </c>
      <c r="AH47" s="6">
        <v>12000</v>
      </c>
      <c r="AI47" s="6">
        <v>24000</v>
      </c>
      <c r="AJ47" s="6">
        <v>15</v>
      </c>
      <c r="AK47" s="6">
        <v>12</v>
      </c>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t="s">
        <v>232</v>
      </c>
      <c r="EE47" s="4" t="s">
        <v>231</v>
      </c>
      <c r="EF47" s="4" t="s">
        <v>233</v>
      </c>
      <c r="EG47" s="4">
        <v>3000</v>
      </c>
      <c r="EH47" s="6">
        <v>36000</v>
      </c>
      <c r="EI47" s="6">
        <v>72000</v>
      </c>
      <c r="EJ47" s="6">
        <v>18</v>
      </c>
      <c r="EK47" s="6">
        <v>15</v>
      </c>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row>
    <row r="48" spans="1:270" ht="42" customHeight="1">
      <c r="A48" s="8">
        <v>2020</v>
      </c>
      <c r="B48" s="9" t="s">
        <v>0</v>
      </c>
      <c r="C48" s="9">
        <v>0</v>
      </c>
      <c r="D48" s="9" t="s">
        <v>1590</v>
      </c>
      <c r="E48" s="9" t="s">
        <v>2629</v>
      </c>
      <c r="F48" s="9" t="s">
        <v>657</v>
      </c>
      <c r="G48" s="9" t="s">
        <v>2744</v>
      </c>
      <c r="H48" s="23" t="s">
        <v>235</v>
      </c>
      <c r="I48" s="9" t="s">
        <v>234</v>
      </c>
      <c r="J48" s="9">
        <v>0</v>
      </c>
      <c r="K48" s="9"/>
      <c r="L48" s="9"/>
      <c r="M48" s="9" t="s">
        <v>2676</v>
      </c>
      <c r="N48" s="18" t="s">
        <v>1590</v>
      </c>
      <c r="O48" s="36" t="s">
        <v>1590</v>
      </c>
      <c r="P48" s="18" t="s">
        <v>1590</v>
      </c>
      <c r="Q48" s="18" t="s">
        <v>1590</v>
      </c>
      <c r="R48" s="18" t="s">
        <v>1590</v>
      </c>
      <c r="S48" s="18" t="s">
        <v>1590</v>
      </c>
      <c r="T48" s="38" t="s">
        <v>1590</v>
      </c>
      <c r="U48" s="38" t="s">
        <v>1590</v>
      </c>
      <c r="V48" s="38" t="s">
        <v>1590</v>
      </c>
      <c r="W48" s="38" t="s">
        <v>1590</v>
      </c>
      <c r="X48" s="38" t="s">
        <v>1590</v>
      </c>
      <c r="Y48" s="18">
        <f t="shared" si="5"/>
        <v>96000</v>
      </c>
      <c r="Z48" s="18">
        <f t="shared" si="6"/>
        <v>192000</v>
      </c>
      <c r="AA48" s="18">
        <f t="shared" si="15"/>
        <v>384000</v>
      </c>
      <c r="AB48" s="18">
        <f t="shared" si="9"/>
        <v>1.25</v>
      </c>
      <c r="AC48" s="18">
        <f t="shared" si="13"/>
        <v>15</v>
      </c>
      <c r="AD48" s="4" t="s">
        <v>237</v>
      </c>
      <c r="AE48" s="4" t="s">
        <v>236</v>
      </c>
      <c r="AF48" s="4" t="s">
        <v>170</v>
      </c>
      <c r="AG48" s="6">
        <v>96000</v>
      </c>
      <c r="AH48" s="6">
        <v>192000</v>
      </c>
      <c r="AI48" s="6">
        <v>384000</v>
      </c>
      <c r="AJ48" s="6">
        <v>18</v>
      </c>
      <c r="AK48" s="6">
        <v>15</v>
      </c>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row>
    <row r="49" spans="1:270" ht="27.5" customHeight="1">
      <c r="A49" s="8">
        <v>2020</v>
      </c>
      <c r="B49" s="9" t="s">
        <v>0</v>
      </c>
      <c r="C49" s="9">
        <v>0</v>
      </c>
      <c r="D49" s="9" t="s">
        <v>1590</v>
      </c>
      <c r="E49" s="9" t="s">
        <v>2629</v>
      </c>
      <c r="F49" s="9" t="s">
        <v>657</v>
      </c>
      <c r="G49" s="9" t="s">
        <v>2744</v>
      </c>
      <c r="H49" s="23" t="s">
        <v>239</v>
      </c>
      <c r="I49" s="9" t="s">
        <v>238</v>
      </c>
      <c r="J49" s="9">
        <v>0</v>
      </c>
      <c r="K49" s="9"/>
      <c r="L49" s="9"/>
      <c r="M49" s="9" t="s">
        <v>2676</v>
      </c>
      <c r="N49" s="18" t="s">
        <v>1590</v>
      </c>
      <c r="O49" s="36" t="s">
        <v>1590</v>
      </c>
      <c r="P49" s="18" t="s">
        <v>1590</v>
      </c>
      <c r="Q49" s="18" t="s">
        <v>1590</v>
      </c>
      <c r="R49" s="18" t="s">
        <v>1590</v>
      </c>
      <c r="S49" s="18" t="s">
        <v>1590</v>
      </c>
      <c r="T49" s="38" t="s">
        <v>1590</v>
      </c>
      <c r="U49" s="38" t="s">
        <v>1590</v>
      </c>
      <c r="V49" s="38" t="s">
        <v>1590</v>
      </c>
      <c r="W49" s="38" t="s">
        <v>1590</v>
      </c>
      <c r="X49" s="38" t="s">
        <v>1590</v>
      </c>
      <c r="Y49" s="18">
        <f t="shared" si="5"/>
        <v>60000</v>
      </c>
      <c r="Z49" s="18">
        <f t="shared" si="6"/>
        <v>384000</v>
      </c>
      <c r="AA49" s="18">
        <f t="shared" si="15"/>
        <v>768000</v>
      </c>
      <c r="AB49" s="18">
        <f t="shared" si="9"/>
        <v>1.25</v>
      </c>
      <c r="AC49" s="18">
        <f t="shared" si="13"/>
        <v>15</v>
      </c>
      <c r="AD49" s="4" t="s">
        <v>241</v>
      </c>
      <c r="AE49" s="4" t="s">
        <v>240</v>
      </c>
      <c r="AF49" s="4" t="s">
        <v>242</v>
      </c>
      <c r="AG49" s="6">
        <v>60000</v>
      </c>
      <c r="AH49" s="6">
        <v>384000</v>
      </c>
      <c r="AI49" s="6">
        <v>768000</v>
      </c>
      <c r="AJ49" s="6">
        <v>18</v>
      </c>
      <c r="AK49" s="6">
        <v>15</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row>
    <row r="50" spans="1:270" ht="29.75" customHeight="1">
      <c r="A50" s="8">
        <v>2020</v>
      </c>
      <c r="B50" s="9" t="s">
        <v>0</v>
      </c>
      <c r="C50" s="9">
        <v>0</v>
      </c>
      <c r="D50" s="9" t="s">
        <v>1590</v>
      </c>
      <c r="E50" s="9" t="s">
        <v>2629</v>
      </c>
      <c r="F50" s="9" t="s">
        <v>657</v>
      </c>
      <c r="G50" s="9" t="s">
        <v>2744</v>
      </c>
      <c r="H50" s="23" t="s">
        <v>244</v>
      </c>
      <c r="I50" s="9" t="s">
        <v>243</v>
      </c>
      <c r="J50" s="9">
        <v>0</v>
      </c>
      <c r="K50" s="9"/>
      <c r="L50" s="9"/>
      <c r="M50" s="9" t="s">
        <v>2676</v>
      </c>
      <c r="N50" s="18" t="s">
        <v>1590</v>
      </c>
      <c r="O50" s="36" t="s">
        <v>1590</v>
      </c>
      <c r="P50" s="18" t="s">
        <v>1590</v>
      </c>
      <c r="Q50" s="18" t="s">
        <v>1590</v>
      </c>
      <c r="R50" s="18" t="s">
        <v>1590</v>
      </c>
      <c r="S50" s="18" t="s">
        <v>1590</v>
      </c>
      <c r="T50" s="38" t="s">
        <v>1590</v>
      </c>
      <c r="U50" s="38" t="s">
        <v>1590</v>
      </c>
      <c r="V50" s="38" t="s">
        <v>1590</v>
      </c>
      <c r="W50" s="38" t="s">
        <v>1590</v>
      </c>
      <c r="X50" s="38" t="s">
        <v>1590</v>
      </c>
      <c r="Y50" s="18">
        <f t="shared" si="5"/>
        <v>120000</v>
      </c>
      <c r="Z50" s="18">
        <f t="shared" si="6"/>
        <v>780000</v>
      </c>
      <c r="AA50" s="18">
        <f t="shared" si="15"/>
        <v>1200000</v>
      </c>
      <c r="AB50" s="18">
        <f t="shared" si="9"/>
        <v>1</v>
      </c>
      <c r="AC50" s="18">
        <f t="shared" si="13"/>
        <v>12</v>
      </c>
      <c r="AD50" s="4" t="s">
        <v>246</v>
      </c>
      <c r="AE50" s="4" t="s">
        <v>245</v>
      </c>
      <c r="AF50" s="4" t="s">
        <v>247</v>
      </c>
      <c r="AG50" s="6">
        <v>120000</v>
      </c>
      <c r="AH50" s="6">
        <v>780000</v>
      </c>
      <c r="AI50" s="6">
        <v>1200000</v>
      </c>
      <c r="AJ50" s="6">
        <v>18</v>
      </c>
      <c r="AK50" s="6">
        <v>12</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row>
    <row r="51" spans="1:270" ht="32">
      <c r="A51" s="8">
        <v>2020</v>
      </c>
      <c r="B51" s="9" t="s">
        <v>0</v>
      </c>
      <c r="C51" s="9">
        <v>0</v>
      </c>
      <c r="D51" s="9" t="s">
        <v>1590</v>
      </c>
      <c r="E51" s="9" t="s">
        <v>2630</v>
      </c>
      <c r="F51" s="9" t="s">
        <v>655</v>
      </c>
      <c r="G51" s="9" t="s">
        <v>2743</v>
      </c>
      <c r="H51" s="18" t="s">
        <v>249</v>
      </c>
      <c r="I51" s="9" t="s">
        <v>248</v>
      </c>
      <c r="J51" s="9">
        <v>0</v>
      </c>
      <c r="K51" s="9"/>
      <c r="L51" s="9"/>
      <c r="M51" s="9" t="s">
        <v>2676</v>
      </c>
      <c r="N51" s="36">
        <v>5.2999999999999999E-2</v>
      </c>
      <c r="O51" s="36" t="s">
        <v>1590</v>
      </c>
      <c r="P51" s="18">
        <v>245</v>
      </c>
      <c r="Q51" s="40">
        <v>1396</v>
      </c>
      <c r="R51" s="18">
        <f t="shared" si="2"/>
        <v>5.6979591836734693</v>
      </c>
      <c r="S51" s="18">
        <f t="shared" ref="S51:S64" si="16">Q51/Z51</f>
        <v>4.4743589743589745</v>
      </c>
      <c r="T51" s="38">
        <f t="shared" ref="T51:T64" si="17">Q51/AA51</f>
        <v>3.8777777777777778</v>
      </c>
      <c r="U51" s="38">
        <f t="shared" si="3"/>
        <v>46.533333333333331</v>
      </c>
      <c r="V51" s="38">
        <f t="shared" si="14"/>
        <v>4.2944444444444443</v>
      </c>
      <c r="W51" s="38">
        <f t="shared" si="8"/>
        <v>3.5166666666666666</v>
      </c>
      <c r="X51" s="38">
        <f t="shared" si="4"/>
        <v>3.9333333333333331</v>
      </c>
      <c r="Y51" s="18">
        <f t="shared" si="5"/>
        <v>264</v>
      </c>
      <c r="Z51" s="18">
        <f t="shared" si="6"/>
        <v>312</v>
      </c>
      <c r="AA51" s="18">
        <f t="shared" si="15"/>
        <v>360</v>
      </c>
      <c r="AB51" s="18">
        <f t="shared" si="9"/>
        <v>0.41666666666666669</v>
      </c>
      <c r="AC51" s="18">
        <f t="shared" si="13"/>
        <v>5</v>
      </c>
      <c r="AD51" s="4" t="s">
        <v>1291</v>
      </c>
      <c r="AE51" s="4" t="s">
        <v>1292</v>
      </c>
      <c r="AF51" s="4" t="s">
        <v>250</v>
      </c>
      <c r="AG51" s="4">
        <v>264</v>
      </c>
      <c r="AH51" s="4">
        <v>312</v>
      </c>
      <c r="AI51" s="4">
        <v>360</v>
      </c>
      <c r="AJ51" s="4">
        <v>6</v>
      </c>
      <c r="AK51" s="4">
        <v>5</v>
      </c>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row>
    <row r="52" spans="1:270" ht="66.5" customHeight="1">
      <c r="A52" s="8">
        <v>2020</v>
      </c>
      <c r="B52" s="9" t="s">
        <v>0</v>
      </c>
      <c r="C52" s="9">
        <v>0</v>
      </c>
      <c r="D52" s="9" t="s">
        <v>1590</v>
      </c>
      <c r="E52" s="9" t="s">
        <v>2630</v>
      </c>
      <c r="F52" s="9" t="s">
        <v>655</v>
      </c>
      <c r="G52" s="9" t="s">
        <v>2743</v>
      </c>
      <c r="H52" s="18" t="s">
        <v>252</v>
      </c>
      <c r="I52" s="9" t="s">
        <v>251</v>
      </c>
      <c r="J52" s="9">
        <v>0</v>
      </c>
      <c r="K52" s="9"/>
      <c r="L52" s="9"/>
      <c r="M52" s="9" t="s">
        <v>2676</v>
      </c>
      <c r="N52" s="36">
        <v>0.12</v>
      </c>
      <c r="O52" s="36" t="s">
        <v>1590</v>
      </c>
      <c r="P52" s="18">
        <v>931</v>
      </c>
      <c r="Q52" s="40">
        <v>4689</v>
      </c>
      <c r="R52" s="18">
        <f t="shared" si="2"/>
        <v>5.0365198711063375</v>
      </c>
      <c r="S52" s="18">
        <f t="shared" si="16"/>
        <v>7.5144230769230766</v>
      </c>
      <c r="T52" s="38">
        <f t="shared" si="17"/>
        <v>3.2562500000000001</v>
      </c>
      <c r="U52" s="38">
        <f t="shared" si="3"/>
        <v>39.075000000000003</v>
      </c>
      <c r="V52" s="38">
        <f t="shared" si="14"/>
        <v>3.7562500000000001</v>
      </c>
      <c r="W52" s="38">
        <f t="shared" si="8"/>
        <v>3.0395833333333333</v>
      </c>
      <c r="X52" s="38">
        <f t="shared" si="4"/>
        <v>3.5395833333333333</v>
      </c>
      <c r="Y52" s="18">
        <f t="shared" si="5"/>
        <v>168</v>
      </c>
      <c r="Z52" s="18">
        <f t="shared" si="6"/>
        <v>624</v>
      </c>
      <c r="AA52" s="18">
        <f t="shared" si="15"/>
        <v>1440</v>
      </c>
      <c r="AB52" s="18">
        <f t="shared" si="9"/>
        <v>0.5</v>
      </c>
      <c r="AC52" s="18">
        <f>SUM(AK52, AQ52, AW52, BC52, BI52,  BO52, BU52, CA52, CG52, CM52, CS52, CY52, DE52, DK52, DQ52, DW52, EC52, EK52, EQ52, EW52, FC52, FI52, FO52, FU52, GA52, GI52, GO52, GW52, HC52, HI52, HO52, HU52, IA52, II52, IO52, IU52, JC52, JI52)/2</f>
        <v>6</v>
      </c>
      <c r="AD52" s="4" t="s">
        <v>256</v>
      </c>
      <c r="AE52" s="4" t="s">
        <v>255</v>
      </c>
      <c r="AF52" s="4" t="s">
        <v>22</v>
      </c>
      <c r="AG52" s="4">
        <v>72</v>
      </c>
      <c r="AH52" s="4">
        <v>144</v>
      </c>
      <c r="AI52" s="4">
        <v>720</v>
      </c>
      <c r="AJ52" s="4">
        <v>6</v>
      </c>
      <c r="AK52" s="4">
        <v>7</v>
      </c>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t="s">
        <v>254</v>
      </c>
      <c r="EE52" s="4" t="s">
        <v>253</v>
      </c>
      <c r="EF52" s="4" t="s">
        <v>257</v>
      </c>
      <c r="EG52" s="6">
        <v>96</v>
      </c>
      <c r="EH52" s="6">
        <v>480</v>
      </c>
      <c r="EI52" s="6">
        <v>720</v>
      </c>
      <c r="EJ52" s="6">
        <v>4</v>
      </c>
      <c r="EK52" s="6">
        <v>5</v>
      </c>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row>
    <row r="53" spans="1:270" ht="78.5" customHeight="1">
      <c r="A53" s="8">
        <v>2020</v>
      </c>
      <c r="B53" s="9" t="s">
        <v>0</v>
      </c>
      <c r="C53" s="9">
        <v>0</v>
      </c>
      <c r="D53" s="9" t="s">
        <v>1590</v>
      </c>
      <c r="E53" s="9" t="s">
        <v>2630</v>
      </c>
      <c r="F53" s="9" t="s">
        <v>655</v>
      </c>
      <c r="G53" s="9" t="s">
        <v>2743</v>
      </c>
      <c r="H53" s="18" t="s">
        <v>259</v>
      </c>
      <c r="I53" s="9" t="s">
        <v>258</v>
      </c>
      <c r="J53" s="9">
        <v>0</v>
      </c>
      <c r="K53" s="9"/>
      <c r="L53" s="9"/>
      <c r="M53" s="9" t="s">
        <v>2676</v>
      </c>
      <c r="N53" s="36">
        <v>0.38</v>
      </c>
      <c r="O53" s="36" t="s">
        <v>1590</v>
      </c>
      <c r="P53" s="18">
        <v>334</v>
      </c>
      <c r="Q53" s="40">
        <v>2346</v>
      </c>
      <c r="R53" s="18">
        <f t="shared" si="2"/>
        <v>7.023952095808383</v>
      </c>
      <c r="S53" s="18">
        <f t="shared" si="16"/>
        <v>9.7750000000000004</v>
      </c>
      <c r="T53" s="38">
        <f t="shared" si="17"/>
        <v>2.3460000000000001</v>
      </c>
      <c r="U53" s="38">
        <f t="shared" si="3"/>
        <v>28.152000000000001</v>
      </c>
      <c r="V53" s="38">
        <f t="shared" si="14"/>
        <v>3.0960000000000001</v>
      </c>
      <c r="W53" s="38">
        <f t="shared" si="8"/>
        <v>2.1659999999999999</v>
      </c>
      <c r="X53" s="38">
        <f t="shared" si="4"/>
        <v>2.9159999999999999</v>
      </c>
      <c r="Y53" s="18">
        <f t="shared" si="5"/>
        <v>140</v>
      </c>
      <c r="Z53" s="18">
        <f t="shared" si="6"/>
        <v>240</v>
      </c>
      <c r="AA53" s="18">
        <f t="shared" si="15"/>
        <v>1000</v>
      </c>
      <c r="AB53" s="18">
        <f t="shared" si="9"/>
        <v>0.75</v>
      </c>
      <c r="AC53" s="18">
        <f t="shared" si="13"/>
        <v>9</v>
      </c>
      <c r="AD53" s="4" t="s">
        <v>1290</v>
      </c>
      <c r="AE53" s="4" t="s">
        <v>1289</v>
      </c>
      <c r="AF53" s="4" t="s">
        <v>260</v>
      </c>
      <c r="AG53" s="6">
        <v>140</v>
      </c>
      <c r="AH53" s="6">
        <v>240</v>
      </c>
      <c r="AI53" s="6">
        <v>1000</v>
      </c>
      <c r="AJ53" s="4">
        <v>7</v>
      </c>
      <c r="AK53" s="4">
        <v>9</v>
      </c>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row>
    <row r="54" spans="1:270" ht="48">
      <c r="A54" s="8">
        <v>2020</v>
      </c>
      <c r="B54" s="9" t="s">
        <v>0</v>
      </c>
      <c r="C54" s="9">
        <v>0</v>
      </c>
      <c r="D54" s="9" t="s">
        <v>1590</v>
      </c>
      <c r="E54" s="9" t="s">
        <v>2630</v>
      </c>
      <c r="F54" s="9" t="s">
        <v>655</v>
      </c>
      <c r="G54" s="9" t="s">
        <v>2743</v>
      </c>
      <c r="H54" s="18" t="s">
        <v>262</v>
      </c>
      <c r="I54" s="9" t="s">
        <v>261</v>
      </c>
      <c r="J54" s="9">
        <v>0</v>
      </c>
      <c r="K54" s="9"/>
      <c r="L54" s="9"/>
      <c r="M54" s="9" t="s">
        <v>2676</v>
      </c>
      <c r="N54" s="36">
        <v>0.441</v>
      </c>
      <c r="O54" s="36" t="s">
        <v>1590</v>
      </c>
      <c r="P54" s="18">
        <v>84</v>
      </c>
      <c r="Q54" s="18">
        <v>527</v>
      </c>
      <c r="R54" s="18">
        <f t="shared" si="2"/>
        <v>6.2738095238095237</v>
      </c>
      <c r="S54" s="18">
        <f t="shared" si="16"/>
        <v>1.4638888888888888</v>
      </c>
      <c r="T54" s="38">
        <f t="shared" si="17"/>
        <v>0.48796296296296299</v>
      </c>
      <c r="U54" s="38">
        <f t="shared" si="3"/>
        <v>5.8555555555555561</v>
      </c>
      <c r="V54" s="38">
        <f t="shared" si="14"/>
        <v>0.8212962962962963</v>
      </c>
      <c r="W54" s="38">
        <f t="shared" si="8"/>
        <v>0.37685185185185183</v>
      </c>
      <c r="X54" s="38">
        <f t="shared" si="4"/>
        <v>0.71018518518518514</v>
      </c>
      <c r="Y54" s="18">
        <f t="shared" si="5"/>
        <v>120</v>
      </c>
      <c r="Z54" s="18">
        <f t="shared" si="6"/>
        <v>360</v>
      </c>
      <c r="AA54" s="18">
        <f t="shared" si="15"/>
        <v>1080</v>
      </c>
      <c r="AB54" s="18">
        <f t="shared" si="9"/>
        <v>0.33333333333333331</v>
      </c>
      <c r="AC54" s="18">
        <f>SUM(AK54, AQ54, AW54, BC54, BI54,  BO54, BU54, CA54, CG54, CM54, CS54, CY54, DE54, DK54, DQ54, DW54, EC54, EK54, EQ54, EW54, FC54, FI54, FO54, FU54, GA54, GI54, GO54, GW54, HC54, HI54, HO54, HU54, IA54, II54, IO54, IU54, JC54, JI54)/2</f>
        <v>4</v>
      </c>
      <c r="AD54" s="4" t="s">
        <v>1288</v>
      </c>
      <c r="AE54" s="4" t="s">
        <v>1287</v>
      </c>
      <c r="AF54" s="4" t="s">
        <v>263</v>
      </c>
      <c r="AG54" s="6">
        <v>60</v>
      </c>
      <c r="AH54" s="6">
        <v>180</v>
      </c>
      <c r="AI54" s="6">
        <v>540</v>
      </c>
      <c r="AJ54" s="4">
        <v>3</v>
      </c>
      <c r="AK54" s="4">
        <v>3</v>
      </c>
      <c r="AL54" s="4" t="s">
        <v>22</v>
      </c>
      <c r="AM54" s="6">
        <v>60</v>
      </c>
      <c r="AN54" s="6">
        <v>180</v>
      </c>
      <c r="AO54" s="6">
        <v>540</v>
      </c>
      <c r="AP54" s="4">
        <v>5</v>
      </c>
      <c r="AQ54" s="4">
        <v>5</v>
      </c>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row>
    <row r="55" spans="1:270" ht="158" customHeight="1">
      <c r="A55" s="8">
        <v>2020</v>
      </c>
      <c r="B55" s="9" t="s">
        <v>0</v>
      </c>
      <c r="C55" s="9">
        <v>1</v>
      </c>
      <c r="D55" s="9" t="s">
        <v>1113</v>
      </c>
      <c r="E55" s="9" t="s">
        <v>2630</v>
      </c>
      <c r="F55" s="9" t="s">
        <v>655</v>
      </c>
      <c r="G55" s="9" t="s">
        <v>2744</v>
      </c>
      <c r="H55" s="18" t="s">
        <v>265</v>
      </c>
      <c r="I55" s="9" t="s">
        <v>264</v>
      </c>
      <c r="J55" s="9">
        <v>0</v>
      </c>
      <c r="K55" s="9"/>
      <c r="L55" s="9" t="s">
        <v>2611</v>
      </c>
      <c r="M55" s="9" t="s">
        <v>651</v>
      </c>
      <c r="N55" s="36">
        <v>0.39400000000000002</v>
      </c>
      <c r="O55" s="36" t="s">
        <v>1590</v>
      </c>
      <c r="P55" s="40">
        <v>3928</v>
      </c>
      <c r="Q55" s="40">
        <v>58190</v>
      </c>
      <c r="R55" s="18">
        <f t="shared" si="2"/>
        <v>14.814154786150713</v>
      </c>
      <c r="S55" s="18">
        <f t="shared" si="16"/>
        <v>20.901580459770116</v>
      </c>
      <c r="T55" s="38">
        <f t="shared" si="17"/>
        <v>5.1586879432624118</v>
      </c>
      <c r="U55" s="38">
        <f t="shared" si="3"/>
        <v>61.904255319148945</v>
      </c>
      <c r="V55" s="38">
        <f t="shared" si="14"/>
        <v>5.9920212765957448</v>
      </c>
      <c r="W55" s="38">
        <f t="shared" si="8"/>
        <v>4.9530141843971629</v>
      </c>
      <c r="X55" s="38">
        <f t="shared" si="4"/>
        <v>5.7863475177304959</v>
      </c>
      <c r="Y55" s="18">
        <f t="shared" si="5"/>
        <v>48</v>
      </c>
      <c r="Z55" s="18">
        <f t="shared" si="6"/>
        <v>2784</v>
      </c>
      <c r="AA55" s="18">
        <f t="shared" si="15"/>
        <v>11280</v>
      </c>
      <c r="AB55" s="18">
        <f t="shared" si="9"/>
        <v>0.83333333333333337</v>
      </c>
      <c r="AC55" s="18">
        <f>SUM(AK55, AQ55, AW55, BC55, BI55,  BO55, BU55, CA55, CG55, CM55, CS55, CY55, DE55, DK55, DQ55, DW55, EC55, EK55, EQ55, EW55, FC55, FI55, FO55, FU55, GA55, GI55, GO55, GW55, HC55, HI55, HO55, HU55, IA55, II55, IO55, IU55, JC55, JI55)/4</f>
        <v>10</v>
      </c>
      <c r="AD55" s="4" t="s">
        <v>1285</v>
      </c>
      <c r="AE55" s="4" t="s">
        <v>1286</v>
      </c>
      <c r="AF55" s="4" t="s">
        <v>266</v>
      </c>
      <c r="AG55" s="6">
        <v>12</v>
      </c>
      <c r="AH55" s="6">
        <v>696</v>
      </c>
      <c r="AI55" s="6">
        <v>2820</v>
      </c>
      <c r="AJ55" s="4">
        <v>10</v>
      </c>
      <c r="AK55" s="4">
        <v>10</v>
      </c>
      <c r="AL55" s="4" t="s">
        <v>267</v>
      </c>
      <c r="AM55" s="6">
        <v>12</v>
      </c>
      <c r="AN55" s="6">
        <v>696</v>
      </c>
      <c r="AO55" s="6">
        <v>2820</v>
      </c>
      <c r="AP55" s="4">
        <v>10</v>
      </c>
      <c r="AQ55" s="4">
        <v>10</v>
      </c>
      <c r="AR55" s="4" t="s">
        <v>268</v>
      </c>
      <c r="AS55" s="6">
        <v>12</v>
      </c>
      <c r="AT55" s="6">
        <v>696</v>
      </c>
      <c r="AU55" s="6">
        <v>2820</v>
      </c>
      <c r="AV55" s="4">
        <v>10</v>
      </c>
      <c r="AW55" s="4">
        <v>10</v>
      </c>
      <c r="AX55" s="4" t="s">
        <v>269</v>
      </c>
      <c r="AY55" s="6">
        <v>12</v>
      </c>
      <c r="AZ55" s="6">
        <v>696</v>
      </c>
      <c r="BA55" s="6">
        <v>2820</v>
      </c>
      <c r="BB55" s="4">
        <v>10</v>
      </c>
      <c r="BC55" s="4">
        <v>10</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row>
    <row r="56" spans="1:270" ht="45.5" customHeight="1">
      <c r="A56" s="8">
        <v>2020</v>
      </c>
      <c r="B56" s="9" t="s">
        <v>0</v>
      </c>
      <c r="C56" s="9">
        <v>0</v>
      </c>
      <c r="D56" s="9" t="s">
        <v>1590</v>
      </c>
      <c r="E56" s="9" t="s">
        <v>2630</v>
      </c>
      <c r="F56" s="9" t="s">
        <v>655</v>
      </c>
      <c r="G56" s="9" t="s">
        <v>2743</v>
      </c>
      <c r="H56" s="18" t="s">
        <v>271</v>
      </c>
      <c r="I56" s="9" t="s">
        <v>270</v>
      </c>
      <c r="J56" s="9">
        <v>0</v>
      </c>
      <c r="K56" s="9"/>
      <c r="L56" s="9"/>
      <c r="M56" s="9" t="s">
        <v>2676</v>
      </c>
      <c r="N56" s="36">
        <v>0.50700000000000001</v>
      </c>
      <c r="O56" s="36" t="s">
        <v>1590</v>
      </c>
      <c r="P56" s="18">
        <v>142</v>
      </c>
      <c r="Q56" s="40">
        <v>3475</v>
      </c>
      <c r="R56" s="18">
        <f t="shared" si="2"/>
        <v>24.471830985915492</v>
      </c>
      <c r="S56" s="18">
        <f t="shared" si="16"/>
        <v>28.958333333333332</v>
      </c>
      <c r="T56" s="38">
        <f t="shared" si="17"/>
        <v>7.239583333333333</v>
      </c>
      <c r="U56" s="38">
        <f t="shared" si="3"/>
        <v>86.875</v>
      </c>
      <c r="V56" s="38">
        <f t="shared" si="14"/>
        <v>8.2395833333333321</v>
      </c>
      <c r="W56" s="38">
        <f t="shared" si="8"/>
        <v>6.989583333333333</v>
      </c>
      <c r="X56" s="38">
        <f t="shared" si="4"/>
        <v>7.989583333333333</v>
      </c>
      <c r="Y56" s="18">
        <f t="shared" si="5"/>
        <v>24</v>
      </c>
      <c r="Z56" s="18">
        <f t="shared" si="6"/>
        <v>120</v>
      </c>
      <c r="AA56" s="18">
        <f t="shared" si="15"/>
        <v>480</v>
      </c>
      <c r="AB56" s="18">
        <f t="shared" si="9"/>
        <v>1</v>
      </c>
      <c r="AC56" s="18">
        <f>SUM(AK56, AQ56, AW56, BC56, BI56,  BO56, BU56, CA56, CG56, CM56, CS56, CY56, DE56, DK56, DQ56, DW56, EC56, EK56, EQ56, EW56, FC56, FI56, FO56, FU56, GA56, GI56, GO56, GW56, HC56, HI56, HO56, HU56, IA56, II56, IO56, IU56, JC56, JI56)/2</f>
        <v>12</v>
      </c>
      <c r="AD56" s="4" t="s">
        <v>274</v>
      </c>
      <c r="AE56" s="4" t="s">
        <v>273</v>
      </c>
      <c r="AF56" s="4" t="s">
        <v>272</v>
      </c>
      <c r="AG56" s="6">
        <v>12</v>
      </c>
      <c r="AH56" s="6">
        <v>60</v>
      </c>
      <c r="AI56" s="6">
        <v>240</v>
      </c>
      <c r="AJ56" s="6">
        <v>12</v>
      </c>
      <c r="AK56" s="6">
        <v>12</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t="s">
        <v>276</v>
      </c>
      <c r="EE56" s="4" t="s">
        <v>275</v>
      </c>
      <c r="EF56" s="4" t="s">
        <v>272</v>
      </c>
      <c r="EG56" s="6">
        <v>12</v>
      </c>
      <c r="EH56" s="6">
        <v>60</v>
      </c>
      <c r="EI56" s="6">
        <v>240</v>
      </c>
      <c r="EJ56" s="6">
        <v>12</v>
      </c>
      <c r="EK56" s="6">
        <v>12</v>
      </c>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row>
    <row r="57" spans="1:270" ht="81.5" customHeight="1">
      <c r="A57" s="8">
        <v>2020</v>
      </c>
      <c r="B57" s="9" t="s">
        <v>0</v>
      </c>
      <c r="C57" s="9">
        <v>0</v>
      </c>
      <c r="D57" s="9" t="s">
        <v>1590</v>
      </c>
      <c r="E57" s="9" t="s">
        <v>2630</v>
      </c>
      <c r="F57" s="9" t="s">
        <v>655</v>
      </c>
      <c r="G57" s="9" t="s">
        <v>2743</v>
      </c>
      <c r="H57" s="18" t="s">
        <v>278</v>
      </c>
      <c r="I57" s="9" t="s">
        <v>277</v>
      </c>
      <c r="J57" s="9">
        <v>0</v>
      </c>
      <c r="K57" s="9"/>
      <c r="L57" s="9"/>
      <c r="M57" s="9" t="s">
        <v>2676</v>
      </c>
      <c r="N57" s="36">
        <v>0.501</v>
      </c>
      <c r="O57" s="36" t="s">
        <v>1590</v>
      </c>
      <c r="P57" s="18">
        <v>56</v>
      </c>
      <c r="Q57" s="18">
        <v>385</v>
      </c>
      <c r="R57" s="18">
        <f t="shared" si="2"/>
        <v>6.875</v>
      </c>
      <c r="S57" s="18">
        <f t="shared" si="16"/>
        <v>2.6736111111111112</v>
      </c>
      <c r="T57" s="38">
        <f t="shared" si="17"/>
        <v>1.3368055555555556</v>
      </c>
      <c r="U57" s="38">
        <f t="shared" si="3"/>
        <v>16.041666666666668</v>
      </c>
      <c r="V57" s="38">
        <f t="shared" si="14"/>
        <v>1.8368055555555556</v>
      </c>
      <c r="W57" s="38">
        <f t="shared" si="8"/>
        <v>1.0868055555555556</v>
      </c>
      <c r="X57" s="38">
        <f t="shared" si="4"/>
        <v>1.5868055555555556</v>
      </c>
      <c r="Y57" s="18">
        <f t="shared" si="5"/>
        <v>36</v>
      </c>
      <c r="Z57" s="18">
        <f t="shared" si="6"/>
        <v>144</v>
      </c>
      <c r="AA57" s="18">
        <f t="shared" si="15"/>
        <v>288</v>
      </c>
      <c r="AB57" s="18">
        <f t="shared" si="9"/>
        <v>0.5</v>
      </c>
      <c r="AC57" s="18">
        <f>SUM(AK57, AQ57, AW57, BC57, BI57,  BO57, BU57, CA57, CG57, CM57, CS57, CY57, DE57, DK57, DQ57, DW57, EC57, EK57, EQ57, EW57, FC57, FI57, FO57, FU57, GA57, GI57, GO57, GW57, HC57, HI57, HO57, HU57, IA57, II57, IO57, IU57, JC57, JI57)/3</f>
        <v>6</v>
      </c>
      <c r="AD57" s="4" t="s">
        <v>1293</v>
      </c>
      <c r="AE57" s="4" t="s">
        <v>1294</v>
      </c>
      <c r="AF57" s="4" t="s">
        <v>22</v>
      </c>
      <c r="AG57" s="6">
        <v>12</v>
      </c>
      <c r="AH57" s="6">
        <v>48</v>
      </c>
      <c r="AI57" s="6">
        <v>96</v>
      </c>
      <c r="AJ57" s="6">
        <v>8</v>
      </c>
      <c r="AK57" s="6">
        <v>6</v>
      </c>
      <c r="AL57" s="4" t="s">
        <v>279</v>
      </c>
      <c r="AM57" s="6">
        <v>12</v>
      </c>
      <c r="AN57" s="6">
        <v>48</v>
      </c>
      <c r="AO57" s="6">
        <v>96</v>
      </c>
      <c r="AP57" s="6">
        <v>8</v>
      </c>
      <c r="AQ57" s="6">
        <v>6</v>
      </c>
      <c r="AR57" s="4" t="s">
        <v>22</v>
      </c>
      <c r="AS57" s="6">
        <v>12</v>
      </c>
      <c r="AT57" s="6">
        <v>48</v>
      </c>
      <c r="AU57" s="6">
        <v>96</v>
      </c>
      <c r="AV57" s="6">
        <v>8</v>
      </c>
      <c r="AW57" s="6">
        <v>6</v>
      </c>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t="s">
        <v>512</v>
      </c>
    </row>
    <row r="58" spans="1:270" ht="96">
      <c r="A58" s="8">
        <v>2020</v>
      </c>
      <c r="B58" s="9" t="s">
        <v>0</v>
      </c>
      <c r="C58" s="9">
        <v>0</v>
      </c>
      <c r="D58" s="9" t="s">
        <v>1590</v>
      </c>
      <c r="E58" s="9" t="s">
        <v>2630</v>
      </c>
      <c r="F58" s="9" t="s">
        <v>655</v>
      </c>
      <c r="G58" s="9" t="s">
        <v>2743</v>
      </c>
      <c r="H58" s="18" t="s">
        <v>281</v>
      </c>
      <c r="I58" s="9" t="s">
        <v>280</v>
      </c>
      <c r="J58" s="9">
        <v>1</v>
      </c>
      <c r="K58" s="9" t="s">
        <v>2612</v>
      </c>
      <c r="L58" s="9"/>
      <c r="M58" s="9" t="s">
        <v>2676</v>
      </c>
      <c r="N58" s="36">
        <v>0.38400000000000001</v>
      </c>
      <c r="O58" s="36" t="s">
        <v>1590</v>
      </c>
      <c r="P58" s="18">
        <v>96</v>
      </c>
      <c r="Q58" s="40">
        <v>2063</v>
      </c>
      <c r="R58" s="18">
        <f t="shared" si="2"/>
        <v>21.489583333333332</v>
      </c>
      <c r="S58" s="18">
        <f t="shared" si="16"/>
        <v>2.2302702702702701</v>
      </c>
      <c r="T58" s="38">
        <f t="shared" si="17"/>
        <v>0.81832606108687034</v>
      </c>
      <c r="U58" s="38">
        <f t="shared" si="3"/>
        <v>9.8199127330424432</v>
      </c>
      <c r="V58" s="38">
        <f t="shared" si="14"/>
        <v>1.9433260610868703</v>
      </c>
      <c r="W58" s="38">
        <f t="shared" si="8"/>
        <v>0.4055434351447838</v>
      </c>
      <c r="X58" s="38">
        <f t="shared" si="4"/>
        <v>1.5305434351447837</v>
      </c>
      <c r="Y58" s="18">
        <f t="shared" si="5"/>
        <v>21</v>
      </c>
      <c r="Z58" s="18">
        <f t="shared" si="6"/>
        <v>925</v>
      </c>
      <c r="AA58" s="18">
        <f t="shared" si="15"/>
        <v>2521</v>
      </c>
      <c r="AB58" s="18">
        <f t="shared" si="9"/>
        <v>1.125</v>
      </c>
      <c r="AC58" s="18">
        <f>SUM(AK58, AQ58, AW58, BC58, BI58,  BO58, BU58, CA58, CG58, CM58, CS58, CY58, DE58, DK58, DQ58, DW58, EC58, EK58, EQ58, EW58, FC58, FI58, FO58, FU58, GA58, GI58, GO58, GW58, HC58, HI58, HO58, HU58, IA58, II58, IO58, IU58, JC58, JI58)/2</f>
        <v>13.5</v>
      </c>
      <c r="AD58" s="4" t="s">
        <v>286</v>
      </c>
      <c r="AE58" s="4" t="s">
        <v>285</v>
      </c>
      <c r="AF58" s="4" t="s">
        <v>282</v>
      </c>
      <c r="AG58" s="6">
        <v>20</v>
      </c>
      <c r="AH58" s="6">
        <v>924</v>
      </c>
      <c r="AI58" s="6">
        <v>2520</v>
      </c>
      <c r="AJ58" s="6">
        <v>8</v>
      </c>
      <c r="AK58" s="6">
        <v>8</v>
      </c>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t="s">
        <v>284</v>
      </c>
      <c r="EE58" s="4" t="s">
        <v>283</v>
      </c>
      <c r="EF58" s="4" t="s">
        <v>22</v>
      </c>
      <c r="EG58" s="6">
        <v>1</v>
      </c>
      <c r="EH58" s="6">
        <v>1</v>
      </c>
      <c r="EI58" s="6">
        <v>1</v>
      </c>
      <c r="EJ58" s="6">
        <v>19</v>
      </c>
      <c r="EK58" s="6">
        <v>19</v>
      </c>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row>
    <row r="59" spans="1:270" ht="93.5" customHeight="1">
      <c r="A59" s="8">
        <v>2020</v>
      </c>
      <c r="B59" s="9" t="s">
        <v>0</v>
      </c>
      <c r="C59" s="9">
        <v>0</v>
      </c>
      <c r="D59" s="9" t="s">
        <v>1590</v>
      </c>
      <c r="E59" s="9" t="s">
        <v>2630</v>
      </c>
      <c r="F59" s="9" t="s">
        <v>655</v>
      </c>
      <c r="G59" s="9" t="s">
        <v>2743</v>
      </c>
      <c r="H59" s="18" t="s">
        <v>288</v>
      </c>
      <c r="I59" s="9" t="s">
        <v>287</v>
      </c>
      <c r="J59" s="9">
        <v>1</v>
      </c>
      <c r="K59" s="9" t="s">
        <v>2558</v>
      </c>
      <c r="L59" s="9"/>
      <c r="M59" s="9" t="s">
        <v>2676</v>
      </c>
      <c r="N59" s="36">
        <v>0.72599999999999998</v>
      </c>
      <c r="O59" s="36" t="s">
        <v>1590</v>
      </c>
      <c r="P59" s="18">
        <v>32</v>
      </c>
      <c r="Q59" s="18">
        <v>374</v>
      </c>
      <c r="R59" s="18">
        <f t="shared" si="2"/>
        <v>11.6875</v>
      </c>
      <c r="S59" s="18">
        <f t="shared" si="16"/>
        <v>1.6865079365079364E-2</v>
      </c>
      <c r="T59" s="38">
        <f t="shared" si="17"/>
        <v>6.1838624338624339E-3</v>
      </c>
      <c r="U59" s="38">
        <f t="shared" si="3"/>
        <v>7.4206349206349206E-2</v>
      </c>
      <c r="V59" s="38">
        <f t="shared" si="14"/>
        <v>0.67285052910052912</v>
      </c>
      <c r="W59" s="38">
        <f t="shared" si="8"/>
        <v>-0.23826058201058201</v>
      </c>
      <c r="X59" s="38">
        <f t="shared" si="4"/>
        <v>0.42840608465608465</v>
      </c>
      <c r="Y59" s="18">
        <f t="shared" si="5"/>
        <v>480</v>
      </c>
      <c r="Z59" s="18">
        <f t="shared" si="6"/>
        <v>22176</v>
      </c>
      <c r="AA59" s="18">
        <f t="shared" si="15"/>
        <v>60480</v>
      </c>
      <c r="AB59" s="18">
        <f t="shared" si="9"/>
        <v>0.66666666666666663</v>
      </c>
      <c r="AC59" s="18">
        <f>SUM(AK59, AQ59, AW59, BC59, BI59,  BO59, BU59, CA59, CG59, CM59, CS59, CY59, DE59, DK59, DQ59, DW59, EC59, EK59, EQ59, EW59, FC59, FI59, FO59, FU59, GA59, GI59, GO59, GW59, HC59, HI59, HO59, HU59, IA59, II59, IO59, IU59, JC59, JI59)/2</f>
        <v>8</v>
      </c>
      <c r="AD59" s="4" t="s">
        <v>1295</v>
      </c>
      <c r="AE59" s="4" t="s">
        <v>287</v>
      </c>
      <c r="AF59" s="4" t="s">
        <v>289</v>
      </c>
      <c r="AG59" s="6">
        <v>240</v>
      </c>
      <c r="AH59" s="6">
        <v>11088</v>
      </c>
      <c r="AI59" s="6">
        <v>30240</v>
      </c>
      <c r="AJ59" s="6">
        <v>8</v>
      </c>
      <c r="AK59" s="6">
        <v>8</v>
      </c>
      <c r="AL59" s="4" t="s">
        <v>289</v>
      </c>
      <c r="AM59" s="6">
        <v>240</v>
      </c>
      <c r="AN59" s="6">
        <v>11088</v>
      </c>
      <c r="AO59" s="6">
        <v>30240</v>
      </c>
      <c r="AP59" s="6">
        <v>8</v>
      </c>
      <c r="AQ59" s="6">
        <v>8</v>
      </c>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row>
    <row r="60" spans="1:270" ht="233.5" customHeight="1">
      <c r="A60" s="8">
        <v>2020</v>
      </c>
      <c r="B60" s="9" t="s">
        <v>0</v>
      </c>
      <c r="C60" s="9">
        <v>0</v>
      </c>
      <c r="D60" s="9" t="s">
        <v>1590</v>
      </c>
      <c r="E60" s="9" t="s">
        <v>2630</v>
      </c>
      <c r="F60" s="9" t="s">
        <v>655</v>
      </c>
      <c r="G60" s="9" t="s">
        <v>2743</v>
      </c>
      <c r="H60" s="18" t="s">
        <v>291</v>
      </c>
      <c r="I60" s="9" t="s">
        <v>290</v>
      </c>
      <c r="J60" s="9">
        <v>1</v>
      </c>
      <c r="K60" s="9" t="s">
        <v>2559</v>
      </c>
      <c r="L60" s="9"/>
      <c r="M60" s="9" t="s">
        <v>2676</v>
      </c>
      <c r="N60" s="36">
        <v>0.59599999999999997</v>
      </c>
      <c r="O60" s="36" t="s">
        <v>1590</v>
      </c>
      <c r="P60" s="18">
        <v>157</v>
      </c>
      <c r="Q60" s="40">
        <v>1145</v>
      </c>
      <c r="R60" s="18">
        <f t="shared" si="2"/>
        <v>7.2929936305732488</v>
      </c>
      <c r="S60" s="18">
        <f t="shared" si="16"/>
        <v>5.1632395382395384E-2</v>
      </c>
      <c r="T60" s="38">
        <f t="shared" si="17"/>
        <v>1.8931878306878307E-2</v>
      </c>
      <c r="U60" s="38">
        <f t="shared" si="3"/>
        <v>0.22718253968253968</v>
      </c>
      <c r="V60" s="38">
        <f t="shared" si="14"/>
        <v>0.51893187830687826</v>
      </c>
      <c r="W60" s="38">
        <f t="shared" si="8"/>
        <v>-0.16440145502645503</v>
      </c>
      <c r="X60" s="38">
        <f t="shared" si="4"/>
        <v>0.33559854497354497</v>
      </c>
      <c r="Y60" s="18">
        <f t="shared" si="5"/>
        <v>480</v>
      </c>
      <c r="Z60" s="18">
        <f t="shared" si="6"/>
        <v>22176</v>
      </c>
      <c r="AA60" s="18">
        <f t="shared" si="15"/>
        <v>60480</v>
      </c>
      <c r="AB60" s="18">
        <f t="shared" si="9"/>
        <v>0.5</v>
      </c>
      <c r="AC60" s="18">
        <f>SUM(AK60, AQ60, AW60, BC60, BI60,  BO60, BU60, CA60, CG60, CM60, CS60, CY60, DE60, DK60, DQ60, DW60, EC60, EK60, EQ60, EW60, FC60, FI60, FO60, FU60, GA60, GI60, GO60, GW60, HC60, HI60, HO60, HU60, IA60, II60, IO60, IU60, JC60, JI60)/2</f>
        <v>6</v>
      </c>
      <c r="AD60" s="4" t="s">
        <v>1296</v>
      </c>
      <c r="AE60" s="4" t="s">
        <v>1297</v>
      </c>
      <c r="AF60" s="4" t="s">
        <v>282</v>
      </c>
      <c r="AG60" s="6">
        <v>240</v>
      </c>
      <c r="AH60" s="6">
        <v>11088</v>
      </c>
      <c r="AI60" s="6">
        <v>30240</v>
      </c>
      <c r="AJ60" s="6">
        <v>8</v>
      </c>
      <c r="AK60" s="6">
        <v>6</v>
      </c>
      <c r="AL60" s="4" t="s">
        <v>282</v>
      </c>
      <c r="AM60" s="6">
        <v>240</v>
      </c>
      <c r="AN60" s="6">
        <v>11088</v>
      </c>
      <c r="AO60" s="6">
        <v>30240</v>
      </c>
      <c r="AP60" s="6">
        <v>8</v>
      </c>
      <c r="AQ60" s="6">
        <v>6</v>
      </c>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row>
    <row r="61" spans="1:270" ht="66" customHeight="1">
      <c r="A61" s="8">
        <v>2020</v>
      </c>
      <c r="B61" s="9" t="s">
        <v>0</v>
      </c>
      <c r="C61" s="9">
        <v>0</v>
      </c>
      <c r="D61" s="9" t="s">
        <v>1590</v>
      </c>
      <c r="E61" s="9" t="s">
        <v>2630</v>
      </c>
      <c r="F61" s="9" t="s">
        <v>655</v>
      </c>
      <c r="G61" s="9" t="s">
        <v>2743</v>
      </c>
      <c r="H61" s="18" t="s">
        <v>293</v>
      </c>
      <c r="I61" s="9" t="s">
        <v>292</v>
      </c>
      <c r="J61" s="9">
        <v>1</v>
      </c>
      <c r="K61" s="9" t="s">
        <v>2542</v>
      </c>
      <c r="L61" s="9"/>
      <c r="M61" s="9" t="s">
        <v>2676</v>
      </c>
      <c r="N61" s="36">
        <v>6.7500000000000004E-2</v>
      </c>
      <c r="O61" s="36" t="s">
        <v>1590</v>
      </c>
      <c r="P61" s="18">
        <v>85</v>
      </c>
      <c r="Q61" s="18">
        <v>85</v>
      </c>
      <c r="R61" s="18">
        <f t="shared" si="2"/>
        <v>1</v>
      </c>
      <c r="S61" s="18">
        <f t="shared" si="16"/>
        <v>8.141762452107279E-2</v>
      </c>
      <c r="T61" s="38">
        <f t="shared" si="17"/>
        <v>7.0833333333333331E-2</v>
      </c>
      <c r="U61" s="38">
        <f t="shared" si="3"/>
        <v>0.85</v>
      </c>
      <c r="V61" s="38">
        <f t="shared" si="14"/>
        <v>7.0833333333333331E-2</v>
      </c>
      <c r="W61" s="38">
        <f t="shared" si="8"/>
        <v>7.0833333333333331E-2</v>
      </c>
      <c r="X61" s="38">
        <f t="shared" si="4"/>
        <v>7.0833333333333331E-2</v>
      </c>
      <c r="Y61" s="18">
        <f t="shared" si="5"/>
        <v>600</v>
      </c>
      <c r="Z61" s="18">
        <f t="shared" si="6"/>
        <v>1044</v>
      </c>
      <c r="AA61" s="18">
        <f t="shared" si="15"/>
        <v>1200</v>
      </c>
      <c r="AB61" s="18">
        <f t="shared" si="9"/>
        <v>0</v>
      </c>
      <c r="AC61" s="18">
        <f t="shared" si="13"/>
        <v>0</v>
      </c>
      <c r="AD61" s="4" t="s">
        <v>1298</v>
      </c>
      <c r="AE61" s="4" t="s">
        <v>1299</v>
      </c>
      <c r="AF61" s="4" t="s">
        <v>22</v>
      </c>
      <c r="AG61" s="6">
        <v>600</v>
      </c>
      <c r="AH61" s="6">
        <v>1044</v>
      </c>
      <c r="AI61" s="6">
        <v>1200</v>
      </c>
      <c r="AJ61" s="6">
        <v>4</v>
      </c>
      <c r="AK61" s="6">
        <v>0</v>
      </c>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row>
    <row r="62" spans="1:270" ht="50.5" customHeight="1">
      <c r="A62" s="8">
        <v>2020</v>
      </c>
      <c r="B62" s="9" t="s">
        <v>0</v>
      </c>
      <c r="C62" s="9">
        <v>0</v>
      </c>
      <c r="D62" s="9" t="s">
        <v>1590</v>
      </c>
      <c r="E62" s="9" t="s">
        <v>2630</v>
      </c>
      <c r="F62" s="9" t="s">
        <v>655</v>
      </c>
      <c r="G62" s="9" t="s">
        <v>2743</v>
      </c>
      <c r="H62" s="18" t="s">
        <v>295</v>
      </c>
      <c r="I62" s="9" t="s">
        <v>294</v>
      </c>
      <c r="J62" s="9">
        <v>0</v>
      </c>
      <c r="K62" s="9"/>
      <c r="L62" s="9"/>
      <c r="M62" s="9" t="s">
        <v>2676</v>
      </c>
      <c r="N62" s="36">
        <v>0.1575</v>
      </c>
      <c r="O62" s="36" t="s">
        <v>1590</v>
      </c>
      <c r="P62" s="18">
        <v>604</v>
      </c>
      <c r="Q62" s="40">
        <v>12135</v>
      </c>
      <c r="R62" s="18">
        <f t="shared" si="2"/>
        <v>20.091059602649008</v>
      </c>
      <c r="S62" s="18">
        <f t="shared" si="16"/>
        <v>9.0290178571428577</v>
      </c>
      <c r="T62" s="38">
        <f t="shared" si="17"/>
        <v>3.6639492753623188</v>
      </c>
      <c r="U62" s="38">
        <f t="shared" si="3"/>
        <v>43.967391304347828</v>
      </c>
      <c r="V62" s="38">
        <f t="shared" si="14"/>
        <v>3.8306159420289854</v>
      </c>
      <c r="W62" s="38">
        <f t="shared" si="8"/>
        <v>3.5963164251207731</v>
      </c>
      <c r="X62" s="38">
        <f t="shared" si="4"/>
        <v>3.7629830917874396</v>
      </c>
      <c r="Y62" s="18">
        <f t="shared" si="5"/>
        <v>624</v>
      </c>
      <c r="Z62" s="18">
        <f t="shared" si="6"/>
        <v>1344</v>
      </c>
      <c r="AA62" s="18">
        <f t="shared" si="15"/>
        <v>3312</v>
      </c>
      <c r="AB62" s="18">
        <f t="shared" si="9"/>
        <v>0.16666666666666666</v>
      </c>
      <c r="AC62" s="18">
        <f>SUM(AK62, AQ62, AW62, BC62, BI62,  BO62, BU62, CA62, CG62, CM62, CS62, CY62, DE62, DK62, DQ62, DW62, EC62, EK62, EQ62, EW62, FC62, FI62, FO62, FU62, GA62, GI62, GO62, GW62, HC62, HI62, HO62, HU62, IA62, II62, IO62, IU62, JC62, JI62)/3</f>
        <v>2</v>
      </c>
      <c r="AD62" s="4" t="s">
        <v>297</v>
      </c>
      <c r="AE62" s="4" t="s">
        <v>296</v>
      </c>
      <c r="AF62" s="4" t="s">
        <v>22</v>
      </c>
      <c r="AG62" s="6">
        <v>240</v>
      </c>
      <c r="AH62" s="6">
        <v>480</v>
      </c>
      <c r="AI62" s="6">
        <v>1440</v>
      </c>
      <c r="AJ62" s="6">
        <v>0</v>
      </c>
      <c r="AK62" s="6">
        <v>0</v>
      </c>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t="s">
        <v>299</v>
      </c>
      <c r="EE62" s="4" t="s">
        <v>298</v>
      </c>
      <c r="EF62" s="4" t="s">
        <v>22</v>
      </c>
      <c r="EG62" s="6">
        <v>360</v>
      </c>
      <c r="EH62" s="6">
        <v>720</v>
      </c>
      <c r="EI62" s="6">
        <v>1440</v>
      </c>
      <c r="EJ62" s="6">
        <v>3</v>
      </c>
      <c r="EK62" s="6">
        <v>3</v>
      </c>
      <c r="EL62" s="4" t="s">
        <v>300</v>
      </c>
      <c r="EM62" s="6">
        <v>24</v>
      </c>
      <c r="EN62" s="6">
        <v>144</v>
      </c>
      <c r="EO62" s="6">
        <v>432</v>
      </c>
      <c r="EP62" s="6">
        <v>4</v>
      </c>
      <c r="EQ62" s="6">
        <v>3</v>
      </c>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row>
    <row r="63" spans="1:270" ht="47.5" customHeight="1">
      <c r="A63" s="8">
        <v>2020</v>
      </c>
      <c r="B63" s="9" t="s">
        <v>0</v>
      </c>
      <c r="C63" s="9">
        <v>0</v>
      </c>
      <c r="D63" s="9" t="s">
        <v>1590</v>
      </c>
      <c r="E63" s="9" t="s">
        <v>2633</v>
      </c>
      <c r="F63" s="9" t="s">
        <v>654</v>
      </c>
      <c r="G63" s="9" t="s">
        <v>2744</v>
      </c>
      <c r="H63" s="18" t="s">
        <v>302</v>
      </c>
      <c r="I63" s="9" t="s">
        <v>301</v>
      </c>
      <c r="J63" s="9">
        <v>0</v>
      </c>
      <c r="K63" s="9"/>
      <c r="L63" s="9"/>
      <c r="M63" s="9" t="s">
        <v>2676</v>
      </c>
      <c r="N63" s="36">
        <v>0.46200000000000002</v>
      </c>
      <c r="O63" s="36" t="s">
        <v>1590</v>
      </c>
      <c r="P63" s="18">
        <v>333</v>
      </c>
      <c r="Q63" s="40">
        <v>2669</v>
      </c>
      <c r="R63" s="18">
        <f t="shared" si="2"/>
        <v>8.015015015015015</v>
      </c>
      <c r="S63" s="18">
        <f t="shared" si="16"/>
        <v>3.7069444444444444</v>
      </c>
      <c r="T63" s="38">
        <f t="shared" si="17"/>
        <v>0.26166666666666666</v>
      </c>
      <c r="U63" s="38">
        <f t="shared" si="3"/>
        <v>3.1399999999999997</v>
      </c>
      <c r="V63" s="38">
        <f t="shared" si="14"/>
        <v>0.78249999999999997</v>
      </c>
      <c r="W63" s="38">
        <f t="shared" si="8"/>
        <v>0.22490196078431374</v>
      </c>
      <c r="X63" s="38">
        <f t="shared" si="4"/>
        <v>0.74573529411764716</v>
      </c>
      <c r="Y63" s="18">
        <f t="shared" si="5"/>
        <v>48</v>
      </c>
      <c r="Z63" s="18">
        <f t="shared" si="6"/>
        <v>720</v>
      </c>
      <c r="AA63" s="18">
        <f t="shared" si="15"/>
        <v>10200</v>
      </c>
      <c r="AB63" s="18">
        <f t="shared" si="9"/>
        <v>0.52083333333333337</v>
      </c>
      <c r="AC63" s="18">
        <f>SUM(AK63, AQ63, AW63, BC63, BI63,  BO63, BU63, CA63, CG63, CM63, CS63, CY63, DE63, DK63, DQ63, DW63, EC63, EK63, EQ63, EW63, FC63, FI63, FO63, FU63, GA63, GI63, GO63, GW63, HC63, HI63, HO63, HU63, IA63, II63, IO63, IU63, JC63, JI63)/4</f>
        <v>6.25</v>
      </c>
      <c r="AD63" s="4" t="s">
        <v>1300</v>
      </c>
      <c r="AE63" s="4" t="s">
        <v>301</v>
      </c>
      <c r="AF63" s="4" t="s">
        <v>303</v>
      </c>
      <c r="AG63" s="6">
        <v>12</v>
      </c>
      <c r="AH63" s="6">
        <v>120</v>
      </c>
      <c r="AI63" s="6">
        <v>3000</v>
      </c>
      <c r="AJ63" s="6">
        <v>0</v>
      </c>
      <c r="AK63" s="6">
        <v>4</v>
      </c>
      <c r="AL63" s="4" t="s">
        <v>304</v>
      </c>
      <c r="AM63" s="4">
        <v>12</v>
      </c>
      <c r="AN63" s="4">
        <v>240</v>
      </c>
      <c r="AO63" s="4">
        <v>2400</v>
      </c>
      <c r="AP63" s="4">
        <v>0</v>
      </c>
      <c r="AQ63" s="4">
        <v>7</v>
      </c>
      <c r="AR63" s="4" t="s">
        <v>305</v>
      </c>
      <c r="AS63" s="4">
        <v>12</v>
      </c>
      <c r="AT63" s="4">
        <v>240</v>
      </c>
      <c r="AU63" s="4">
        <v>2400</v>
      </c>
      <c r="AV63" s="4">
        <v>0</v>
      </c>
      <c r="AW63" s="4">
        <v>7</v>
      </c>
      <c r="AX63" s="4" t="s">
        <v>306</v>
      </c>
      <c r="AY63" s="4">
        <v>12</v>
      </c>
      <c r="AZ63" s="4">
        <v>120</v>
      </c>
      <c r="BA63" s="4">
        <v>2400</v>
      </c>
      <c r="BB63" s="4">
        <v>0</v>
      </c>
      <c r="BC63" s="4">
        <v>7</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row>
    <row r="64" spans="1:270" ht="48">
      <c r="A64" s="8">
        <v>2020</v>
      </c>
      <c r="B64" s="9" t="s">
        <v>0</v>
      </c>
      <c r="C64" s="9">
        <v>0</v>
      </c>
      <c r="D64" s="9" t="s">
        <v>1590</v>
      </c>
      <c r="E64" s="9" t="s">
        <v>2633</v>
      </c>
      <c r="F64" s="9" t="s">
        <v>654</v>
      </c>
      <c r="G64" s="9" t="s">
        <v>2744</v>
      </c>
      <c r="H64" s="18" t="s">
        <v>308</v>
      </c>
      <c r="I64" s="9" t="s">
        <v>307</v>
      </c>
      <c r="J64" s="9">
        <v>0</v>
      </c>
      <c r="K64" s="9"/>
      <c r="L64" s="9"/>
      <c r="M64" s="9" t="s">
        <v>2676</v>
      </c>
      <c r="N64" s="36">
        <v>0.71199999999999997</v>
      </c>
      <c r="O64" s="36" t="s">
        <v>1590</v>
      </c>
      <c r="P64" s="18">
        <v>118</v>
      </c>
      <c r="Q64" s="18">
        <v>1640</v>
      </c>
      <c r="R64" s="18">
        <f t="shared" si="2"/>
        <v>13.898305084745763</v>
      </c>
      <c r="S64" s="18">
        <f t="shared" si="16"/>
        <v>2.2777777777777777</v>
      </c>
      <c r="T64" s="38">
        <f t="shared" si="17"/>
        <v>0.85416666666666663</v>
      </c>
      <c r="U64" s="38">
        <f t="shared" si="3"/>
        <v>10.25</v>
      </c>
      <c r="V64" s="38">
        <f t="shared" si="14"/>
        <v>1.1041666666666665</v>
      </c>
      <c r="W64" s="38">
        <f t="shared" si="8"/>
        <v>0.76041666666666663</v>
      </c>
      <c r="X64" s="38">
        <f t="shared" si="4"/>
        <v>1.0104166666666665</v>
      </c>
      <c r="Y64" s="18">
        <f t="shared" si="5"/>
        <v>24</v>
      </c>
      <c r="Z64" s="18">
        <f t="shared" si="6"/>
        <v>720</v>
      </c>
      <c r="AA64" s="18">
        <f t="shared" si="15"/>
        <v>1920</v>
      </c>
      <c r="AB64" s="18">
        <f t="shared" si="9"/>
        <v>0.25</v>
      </c>
      <c r="AC64" s="18">
        <f>SUM(AK64, AQ64, AW64, BC64, BI64,  BO64, BU64, CA64, CG64, CM64, CS64, CY64, DE64, DK64, DQ64, DW64, EC64, EK64, EQ64, EW64, FC64, FI64, FO64, FU64, GA64, GI64, GO64, GW64, HC64, HI64, HO64, HU64, IA64, II64, IO64, IU64, JC64, JI64)/2</f>
        <v>3</v>
      </c>
      <c r="AD64" s="4" t="s">
        <v>1301</v>
      </c>
      <c r="AE64" s="4" t="s">
        <v>1302</v>
      </c>
      <c r="AF64" s="4" t="s">
        <v>309</v>
      </c>
      <c r="AG64" s="4">
        <v>12</v>
      </c>
      <c r="AH64" s="4">
        <v>360</v>
      </c>
      <c r="AI64" s="4">
        <v>960</v>
      </c>
      <c r="AJ64" s="6">
        <v>3</v>
      </c>
      <c r="AK64" s="6">
        <v>3</v>
      </c>
      <c r="AL64" s="4" t="s">
        <v>309</v>
      </c>
      <c r="AM64" s="4">
        <v>12</v>
      </c>
      <c r="AN64" s="4">
        <v>360</v>
      </c>
      <c r="AO64" s="4">
        <v>960</v>
      </c>
      <c r="AP64" s="4">
        <v>3</v>
      </c>
      <c r="AQ64" s="4">
        <v>3</v>
      </c>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row>
    <row r="65" spans="1:270" ht="48">
      <c r="A65" s="8">
        <v>2020</v>
      </c>
      <c r="B65" s="9" t="s">
        <v>0</v>
      </c>
      <c r="C65" s="9">
        <v>0</v>
      </c>
      <c r="D65" s="9" t="s">
        <v>1590</v>
      </c>
      <c r="E65" s="9" t="s">
        <v>2633</v>
      </c>
      <c r="F65" s="9" t="s">
        <v>654</v>
      </c>
      <c r="G65" s="9" t="s">
        <v>2744</v>
      </c>
      <c r="H65" s="18" t="s">
        <v>311</v>
      </c>
      <c r="I65" s="9" t="s">
        <v>310</v>
      </c>
      <c r="J65" s="9">
        <v>0</v>
      </c>
      <c r="K65" s="9"/>
      <c r="L65" s="9"/>
      <c r="M65" s="9" t="s">
        <v>2676</v>
      </c>
      <c r="N65" s="18" t="s">
        <v>1590</v>
      </c>
      <c r="O65" s="36" t="s">
        <v>1590</v>
      </c>
      <c r="P65" s="18" t="s">
        <v>1590</v>
      </c>
      <c r="Q65" s="18" t="s">
        <v>1590</v>
      </c>
      <c r="R65" s="18" t="s">
        <v>1590</v>
      </c>
      <c r="S65" s="18" t="s">
        <v>1590</v>
      </c>
      <c r="T65" s="38" t="s">
        <v>1590</v>
      </c>
      <c r="U65" s="38" t="s">
        <v>1590</v>
      </c>
      <c r="V65" s="38" t="s">
        <v>1590</v>
      </c>
      <c r="W65" s="38" t="s">
        <v>1590</v>
      </c>
      <c r="X65" s="38" t="s">
        <v>1590</v>
      </c>
      <c r="Y65" s="18">
        <f t="shared" si="5"/>
        <v>2208</v>
      </c>
      <c r="Z65" s="18">
        <f t="shared" si="6"/>
        <v>2208</v>
      </c>
      <c r="AA65" s="18">
        <f t="shared" si="15"/>
        <v>2208</v>
      </c>
      <c r="AB65" s="18">
        <f t="shared" si="9"/>
        <v>0</v>
      </c>
      <c r="AC65" s="18">
        <f t="shared" si="13"/>
        <v>0</v>
      </c>
      <c r="AD65" s="4" t="s">
        <v>1303</v>
      </c>
      <c r="AE65" s="4" t="s">
        <v>1304</v>
      </c>
      <c r="AF65" s="4" t="s">
        <v>312</v>
      </c>
      <c r="AG65" s="4">
        <v>2208</v>
      </c>
      <c r="AH65" s="4">
        <v>2208</v>
      </c>
      <c r="AI65" s="4">
        <v>2208</v>
      </c>
      <c r="AJ65" s="6">
        <v>0</v>
      </c>
      <c r="AK65" s="6">
        <v>0</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row>
    <row r="66" spans="1:270" ht="102.5" customHeight="1">
      <c r="A66" s="8">
        <v>2020</v>
      </c>
      <c r="B66" s="9" t="s">
        <v>0</v>
      </c>
      <c r="C66" s="9">
        <v>0</v>
      </c>
      <c r="D66" s="9" t="s">
        <v>1590</v>
      </c>
      <c r="E66" s="9" t="s">
        <v>2633</v>
      </c>
      <c r="F66" s="9" t="s">
        <v>654</v>
      </c>
      <c r="G66" s="9" t="s">
        <v>2744</v>
      </c>
      <c r="H66" s="18" t="s">
        <v>314</v>
      </c>
      <c r="I66" s="9" t="s">
        <v>313</v>
      </c>
      <c r="J66" s="9">
        <v>0</v>
      </c>
      <c r="K66" s="9"/>
      <c r="L66" s="9" t="s">
        <v>2591</v>
      </c>
      <c r="M66" s="9" t="s">
        <v>651</v>
      </c>
      <c r="N66" s="36">
        <v>5.2499999999999998E-2</v>
      </c>
      <c r="O66" s="36" t="s">
        <v>1590</v>
      </c>
      <c r="P66" s="18">
        <v>8923</v>
      </c>
      <c r="Q66" s="18">
        <v>91349</v>
      </c>
      <c r="R66" s="18">
        <f t="shared" si="2"/>
        <v>10.237476185139528</v>
      </c>
      <c r="S66" s="18">
        <f>Q66/Z66</f>
        <v>7.3549919484702091</v>
      </c>
      <c r="T66" s="38">
        <f>Q66/AA66</f>
        <v>2.3714693665628244</v>
      </c>
      <c r="U66" s="38">
        <f t="shared" si="3"/>
        <v>28.457632398753894</v>
      </c>
      <c r="V66" s="38">
        <f t="shared" si="14"/>
        <v>2.3714693665628244</v>
      </c>
      <c r="W66" s="38">
        <f t="shared" si="8"/>
        <v>2.3714693665628244</v>
      </c>
      <c r="X66" s="38">
        <f t="shared" si="4"/>
        <v>2.3714693665628244</v>
      </c>
      <c r="Y66" s="18">
        <f t="shared" si="5"/>
        <v>6240</v>
      </c>
      <c r="Z66" s="18">
        <f t="shared" si="6"/>
        <v>12420</v>
      </c>
      <c r="AA66" s="18">
        <f t="shared" si="15"/>
        <v>38520</v>
      </c>
      <c r="AB66" s="18">
        <f t="shared" si="9"/>
        <v>0</v>
      </c>
      <c r="AC66" s="18">
        <f>SUM(AK66, AQ66, AW66, BC66, BI66,  BO66, BU66, CA66, CG66, CM66, CS66, CY66, DE66, DK66, DQ66, DW66, EC66, EK66, EQ66, EW66, FC66, FI66, FO66, FU66, GA66, GI66, GO66, GW66, HC66, HI66, HO66, HU66, IA66, II66, IO66, IU66, JC66, JI66)/4</f>
        <v>0</v>
      </c>
      <c r="AD66" s="4" t="s">
        <v>318</v>
      </c>
      <c r="AE66" s="4" t="s">
        <v>317</v>
      </c>
      <c r="AF66" s="4" t="s">
        <v>315</v>
      </c>
      <c r="AG66" s="4">
        <v>1200</v>
      </c>
      <c r="AH66" s="4">
        <v>3600</v>
      </c>
      <c r="AI66" s="4">
        <v>10800</v>
      </c>
      <c r="AJ66" s="6">
        <v>0</v>
      </c>
      <c r="AK66" s="6">
        <v>0</v>
      </c>
      <c r="AL66" s="4" t="s">
        <v>316</v>
      </c>
      <c r="AM66" s="4">
        <v>1200</v>
      </c>
      <c r="AN66" s="4">
        <v>1800</v>
      </c>
      <c r="AO66" s="4">
        <v>5400</v>
      </c>
      <c r="AP66" s="4">
        <v>0</v>
      </c>
      <c r="AQ66" s="4">
        <v>0</v>
      </c>
      <c r="AR66" s="4" t="s">
        <v>22</v>
      </c>
      <c r="AS66" s="4">
        <v>2400</v>
      </c>
      <c r="AT66" s="4">
        <v>3600</v>
      </c>
      <c r="AU66" s="4">
        <v>10800</v>
      </c>
      <c r="AV66" s="4">
        <v>0</v>
      </c>
      <c r="AW66" s="4">
        <v>0</v>
      </c>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t="s">
        <v>320</v>
      </c>
      <c r="EE66" s="4" t="s">
        <v>319</v>
      </c>
      <c r="EF66" s="4" t="s">
        <v>321</v>
      </c>
      <c r="EG66" s="4">
        <v>360</v>
      </c>
      <c r="EH66" s="4">
        <v>720</v>
      </c>
      <c r="EI66" s="4">
        <v>2160</v>
      </c>
      <c r="EJ66" s="6">
        <v>0</v>
      </c>
      <c r="EK66" s="6">
        <v>0</v>
      </c>
      <c r="EL66" s="4" t="s">
        <v>315</v>
      </c>
      <c r="EM66" s="4">
        <v>360</v>
      </c>
      <c r="EN66" s="4">
        <v>900</v>
      </c>
      <c r="EO66" s="4">
        <v>3600</v>
      </c>
      <c r="EP66" s="4">
        <v>0</v>
      </c>
      <c r="EQ66" s="4">
        <v>0</v>
      </c>
      <c r="ER66" s="4" t="s">
        <v>22</v>
      </c>
      <c r="ES66" s="4">
        <v>720</v>
      </c>
      <c r="ET66" s="4">
        <v>1800</v>
      </c>
      <c r="EU66" s="4">
        <v>5760</v>
      </c>
      <c r="EV66" s="4">
        <v>0</v>
      </c>
      <c r="EW66" s="4">
        <v>0</v>
      </c>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t="s">
        <v>557</v>
      </c>
    </row>
    <row r="67" spans="1:270" ht="48">
      <c r="A67" s="8">
        <v>2020</v>
      </c>
      <c r="B67" s="9" t="s">
        <v>0</v>
      </c>
      <c r="C67" s="9">
        <v>0</v>
      </c>
      <c r="D67" s="9" t="s">
        <v>1590</v>
      </c>
      <c r="E67" s="9" t="s">
        <v>2633</v>
      </c>
      <c r="F67" s="9" t="s">
        <v>654</v>
      </c>
      <c r="G67" s="9" t="s">
        <v>2744</v>
      </c>
      <c r="H67" s="18" t="s">
        <v>323</v>
      </c>
      <c r="I67" s="9" t="s">
        <v>322</v>
      </c>
      <c r="J67" s="9">
        <v>0</v>
      </c>
      <c r="K67" s="9"/>
      <c r="L67" s="9"/>
      <c r="M67" s="9" t="s">
        <v>2676</v>
      </c>
      <c r="N67" s="36">
        <v>0.113</v>
      </c>
      <c r="O67" s="36" t="s">
        <v>1590</v>
      </c>
      <c r="P67" s="18">
        <v>214</v>
      </c>
      <c r="Q67" s="18">
        <v>557</v>
      </c>
      <c r="R67" s="18">
        <f t="shared" ref="R67:R129" si="18">Q67/P67</f>
        <v>2.6028037383177569</v>
      </c>
      <c r="S67" s="18">
        <f>Q67/Z67</f>
        <v>0.77361111111111114</v>
      </c>
      <c r="T67" s="38">
        <f>Q67/AA67</f>
        <v>0.29754273504273504</v>
      </c>
      <c r="U67" s="38">
        <f t="shared" ref="U67:U124" si="19">T67*12</f>
        <v>3.5705128205128203</v>
      </c>
      <c r="V67" s="38">
        <f t="shared" si="14"/>
        <v>0.29754273504273504</v>
      </c>
      <c r="W67" s="38">
        <f t="shared" si="8"/>
        <v>0.29754273504273504</v>
      </c>
      <c r="X67" s="38">
        <f t="shared" ref="X67:X129" si="20">W67+AB67</f>
        <v>0.29754273504273504</v>
      </c>
      <c r="Y67" s="18">
        <f t="shared" si="5"/>
        <v>120</v>
      </c>
      <c r="Z67" s="18">
        <f t="shared" si="6"/>
        <v>720</v>
      </c>
      <c r="AA67" s="18">
        <f t="shared" si="15"/>
        <v>1872</v>
      </c>
      <c r="AB67" s="18">
        <f t="shared" si="9"/>
        <v>0</v>
      </c>
      <c r="AC67" s="18">
        <f t="shared" si="13"/>
        <v>0</v>
      </c>
      <c r="AD67" s="4" t="s">
        <v>1305</v>
      </c>
      <c r="AE67" s="4" t="s">
        <v>1306</v>
      </c>
      <c r="AF67" s="4" t="s">
        <v>324</v>
      </c>
      <c r="AG67" s="4">
        <v>84</v>
      </c>
      <c r="AH67" s="4">
        <v>360</v>
      </c>
      <c r="AI67" s="4">
        <v>672</v>
      </c>
      <c r="AJ67" s="4">
        <v>11</v>
      </c>
      <c r="AK67" s="4">
        <v>0</v>
      </c>
      <c r="AL67" s="4" t="s">
        <v>325</v>
      </c>
      <c r="AM67" s="4">
        <v>12</v>
      </c>
      <c r="AN67" s="4">
        <v>120</v>
      </c>
      <c r="AO67" s="4">
        <v>360</v>
      </c>
      <c r="AP67" s="4">
        <v>9</v>
      </c>
      <c r="AQ67" s="4">
        <v>0</v>
      </c>
      <c r="AR67" s="4" t="s">
        <v>326</v>
      </c>
      <c r="AS67" s="4">
        <v>12</v>
      </c>
      <c r="AT67" s="4">
        <v>120</v>
      </c>
      <c r="AU67" s="4">
        <v>180</v>
      </c>
      <c r="AV67" s="4">
        <v>11</v>
      </c>
      <c r="AW67" s="4">
        <v>0</v>
      </c>
      <c r="AX67" s="4" t="s">
        <v>327</v>
      </c>
      <c r="AY67" s="4">
        <v>12</v>
      </c>
      <c r="AZ67" s="4">
        <v>120</v>
      </c>
      <c r="BA67" s="4">
        <v>660</v>
      </c>
      <c r="BB67" s="4">
        <v>11</v>
      </c>
      <c r="BC67" s="4">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row>
    <row r="68" spans="1:270" ht="75" customHeight="1">
      <c r="A68" s="8">
        <v>2020</v>
      </c>
      <c r="B68" s="9" t="s">
        <v>0</v>
      </c>
      <c r="C68" s="9">
        <v>0</v>
      </c>
      <c r="D68" s="9" t="s">
        <v>1590</v>
      </c>
      <c r="E68" s="9" t="s">
        <v>2633</v>
      </c>
      <c r="F68" s="9" t="s">
        <v>654</v>
      </c>
      <c r="G68" s="9" t="s">
        <v>2744</v>
      </c>
      <c r="H68" s="18" t="s">
        <v>329</v>
      </c>
      <c r="I68" s="9" t="s">
        <v>328</v>
      </c>
      <c r="J68" s="9">
        <v>0</v>
      </c>
      <c r="K68" s="9"/>
      <c r="L68" s="9"/>
      <c r="M68" s="9" t="s">
        <v>2676</v>
      </c>
      <c r="N68" s="18" t="s">
        <v>1590</v>
      </c>
      <c r="O68" s="36" t="s">
        <v>1590</v>
      </c>
      <c r="P68" s="18" t="s">
        <v>1590</v>
      </c>
      <c r="Q68" s="18" t="s">
        <v>1590</v>
      </c>
      <c r="R68" s="18" t="s">
        <v>1590</v>
      </c>
      <c r="S68" s="18" t="s">
        <v>1590</v>
      </c>
      <c r="T68" s="38" t="s">
        <v>1590</v>
      </c>
      <c r="U68" s="38" t="s">
        <v>1590</v>
      </c>
      <c r="V68" s="38" t="s">
        <v>1590</v>
      </c>
      <c r="W68" s="38" t="s">
        <v>1590</v>
      </c>
      <c r="X68" s="38" t="s">
        <v>1590</v>
      </c>
      <c r="Y68" s="18">
        <f t="shared" ref="Y68:Y126" si="21">SUM(AG68,AM68,AS68,AY68,BE68,BK68,BQ68,BW68,CC68,CI68,CO68,CU68,DA68,DG68,DM68,DS68,DY68,EG68,EM68,ES68,EY68,FE68,FK68,FQ68,FW68,GE68,GK68,GS68,GY68,HE68,HK68,HQ68,HW68,IE68,IK68,IQ68,IY68,JE68)</f>
        <v>240</v>
      </c>
      <c r="Z68" s="18">
        <f t="shared" ref="Z68:Z126" si="22">SUM(AH68,AN68,AT68,AZ68,BF68,BL68,BR68,BX68,CD68,CJ68,CP68,CV68,DB68,DH68,DN68,DT68,DZ68, EH68,EN68,ET68,EZ68,FF68,FL68,FR68,FX68,GF68,GL68,GT68,GZ68,HF68,HL68,HR68,HX68,IF68,IL68,IR68,IZ68,JF68)</f>
        <v>2400</v>
      </c>
      <c r="AA68" s="18">
        <f t="shared" ref="AA68:AA126" si="23">SUM(AI68,AO68,AU68,BA68,BG68,BM68,BS68,BY68,CE68,CK68,CQ68,CW68,DC68,DI68,DO68,DU68,EA68,EI68,EO68,EU68,FA68,FG68,FM68,FS68,FY68,GG68,GM68,GU68,HA68,HG68,HM68,HS68,HY68,IG68,IM68,IS68,JA68,JG68)</f>
        <v>4800</v>
      </c>
      <c r="AB68" s="18">
        <f t="shared" si="9"/>
        <v>0</v>
      </c>
      <c r="AC68" s="18">
        <f>SUM(AK68, AQ68, AW68, BC68, BI68,  BO68, BU68, CA68, CG68, CM68, CS68, CY68, DE68, DK68, DQ68, DW68, EC68, EK68, EQ68, EW68, FC68, FI68, FO68, FU68, GA68, GI68, GO68, GW68, HC68, HI68, HO68, HU68, IA68, II68, IO68, IU68, JC68, JI68)/2</f>
        <v>0</v>
      </c>
      <c r="AD68" s="4" t="s">
        <v>1307</v>
      </c>
      <c r="AE68" s="4" t="s">
        <v>1308</v>
      </c>
      <c r="AF68" s="4" t="s">
        <v>330</v>
      </c>
      <c r="AG68" s="4">
        <v>120</v>
      </c>
      <c r="AH68" s="4">
        <v>1200</v>
      </c>
      <c r="AI68" s="4">
        <v>2400</v>
      </c>
      <c r="AJ68" s="6">
        <v>0</v>
      </c>
      <c r="AK68" s="6">
        <v>0</v>
      </c>
      <c r="AL68" s="4" t="s">
        <v>331</v>
      </c>
      <c r="AM68" s="4">
        <v>120</v>
      </c>
      <c r="AN68" s="4">
        <v>1200</v>
      </c>
      <c r="AO68" s="4">
        <v>2400</v>
      </c>
      <c r="AP68" s="4">
        <v>0</v>
      </c>
      <c r="AQ68" s="4">
        <v>0</v>
      </c>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row>
    <row r="69" spans="1:270" ht="64">
      <c r="A69" s="8">
        <v>2020</v>
      </c>
      <c r="B69" s="9" t="s">
        <v>0</v>
      </c>
      <c r="C69" s="9">
        <v>0</v>
      </c>
      <c r="D69" s="9" t="s">
        <v>1590</v>
      </c>
      <c r="E69" s="9" t="s">
        <v>2633</v>
      </c>
      <c r="F69" s="9" t="s">
        <v>654</v>
      </c>
      <c r="G69" s="9" t="s">
        <v>2744</v>
      </c>
      <c r="H69" s="18" t="s">
        <v>333</v>
      </c>
      <c r="I69" s="9" t="s">
        <v>332</v>
      </c>
      <c r="J69" s="9">
        <v>1</v>
      </c>
      <c r="K69" s="9" t="s">
        <v>2540</v>
      </c>
      <c r="L69" s="9"/>
      <c r="M69" s="9" t="s">
        <v>2676</v>
      </c>
      <c r="N69" s="36">
        <v>6.4999999999999997E-3</v>
      </c>
      <c r="O69" s="36" t="s">
        <v>1590</v>
      </c>
      <c r="P69" s="40">
        <v>24754</v>
      </c>
      <c r="Q69" s="40">
        <v>95582</v>
      </c>
      <c r="R69" s="18">
        <f t="shared" si="18"/>
        <v>3.8612749454633595</v>
      </c>
      <c r="S69" s="18">
        <f>Q69/Z69</f>
        <v>3.9825833333333334</v>
      </c>
      <c r="T69" s="38">
        <f>Q69/AA69</f>
        <v>0.79651666666666665</v>
      </c>
      <c r="U69" s="38">
        <f>T69*12</f>
        <v>9.5581999999999994</v>
      </c>
      <c r="V69" s="38">
        <f t="shared" si="14"/>
        <v>0.79651666666666665</v>
      </c>
      <c r="W69" s="38">
        <f t="shared" ref="W69:W131" si="24">((Q69-(AB69*Z69))/AA69)</f>
        <v>0.79651666666666665</v>
      </c>
      <c r="X69" s="38">
        <f t="shared" si="20"/>
        <v>0.79651666666666665</v>
      </c>
      <c r="Y69" s="18">
        <f t="shared" si="21"/>
        <v>24000</v>
      </c>
      <c r="Z69" s="18">
        <f t="shared" si="22"/>
        <v>24000</v>
      </c>
      <c r="AA69" s="18">
        <f t="shared" si="23"/>
        <v>120000</v>
      </c>
      <c r="AB69" s="18">
        <f t="shared" ref="AB69:AB132" si="25">AC69/12</f>
        <v>0</v>
      </c>
      <c r="AC69" s="18">
        <f t="shared" si="13"/>
        <v>0</v>
      </c>
      <c r="AD69" s="4" t="s">
        <v>1309</v>
      </c>
      <c r="AE69" s="4" t="s">
        <v>1310</v>
      </c>
      <c r="AF69" s="4" t="s">
        <v>334</v>
      </c>
      <c r="AG69" s="4">
        <v>24000</v>
      </c>
      <c r="AH69" s="4">
        <v>24000</v>
      </c>
      <c r="AI69" s="4">
        <v>120000</v>
      </c>
      <c r="AJ69" s="4">
        <v>0</v>
      </c>
      <c r="AK69" s="4">
        <v>0</v>
      </c>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row>
    <row r="70" spans="1:270" ht="32">
      <c r="A70" s="8">
        <v>2020</v>
      </c>
      <c r="B70" s="9" t="s">
        <v>0</v>
      </c>
      <c r="C70" s="9">
        <v>0</v>
      </c>
      <c r="D70" s="9" t="s">
        <v>1590</v>
      </c>
      <c r="E70" s="9" t="s">
        <v>2633</v>
      </c>
      <c r="F70" s="9" t="s">
        <v>654</v>
      </c>
      <c r="G70" s="9" t="s">
        <v>2744</v>
      </c>
      <c r="H70" s="18" t="s">
        <v>336</v>
      </c>
      <c r="I70" s="9" t="s">
        <v>335</v>
      </c>
      <c r="J70" s="9">
        <v>0</v>
      </c>
      <c r="K70" s="9"/>
      <c r="L70" s="9"/>
      <c r="M70" s="9" t="s">
        <v>2676</v>
      </c>
      <c r="N70" s="36">
        <v>5.5549999999999997</v>
      </c>
      <c r="O70" s="36" t="s">
        <v>1590</v>
      </c>
      <c r="P70" s="18">
        <v>11</v>
      </c>
      <c r="Q70" s="18">
        <v>123</v>
      </c>
      <c r="R70" s="18">
        <f t="shared" si="18"/>
        <v>11.181818181818182</v>
      </c>
      <c r="S70" s="18">
        <f>Q70/Z70</f>
        <v>3.4166666666666665</v>
      </c>
      <c r="T70" s="38">
        <f>Q70/AA70</f>
        <v>2.5625</v>
      </c>
      <c r="U70" s="38">
        <f>T70*12</f>
        <v>30.75</v>
      </c>
      <c r="V70" s="38">
        <f t="shared" si="14"/>
        <v>2.5625</v>
      </c>
      <c r="W70" s="38">
        <f t="shared" si="24"/>
        <v>2.5625</v>
      </c>
      <c r="X70" s="38">
        <f t="shared" si="20"/>
        <v>2.5625</v>
      </c>
      <c r="Y70" s="18">
        <f t="shared" si="21"/>
        <v>24</v>
      </c>
      <c r="Z70" s="18">
        <f t="shared" si="22"/>
        <v>36</v>
      </c>
      <c r="AA70" s="18">
        <f t="shared" si="23"/>
        <v>48</v>
      </c>
      <c r="AB70" s="18">
        <f t="shared" si="25"/>
        <v>0</v>
      </c>
      <c r="AC70" s="18">
        <f>SUM(AK70, AQ70, AW70, BC70, BI70,  BO70, BU70, CA70, CG70, CM70, CS70, CY70, DE70, DK70, DQ70, DW70, EC70, EK70, EQ70, EW70, FC70, FI70, FO70, FU70, GA70, GI70, GO70, GW70, HC70, HI70, HO70, HU70, IA70, II70, IO70, IU70, JC70, JI70)/1</f>
        <v>0</v>
      </c>
      <c r="AD70" s="4" t="s">
        <v>1311</v>
      </c>
      <c r="AE70" s="4" t="s">
        <v>1312</v>
      </c>
      <c r="AF70" s="4" t="s">
        <v>337</v>
      </c>
      <c r="AG70" s="4">
        <v>24</v>
      </c>
      <c r="AH70" s="4">
        <v>36</v>
      </c>
      <c r="AI70" s="4">
        <v>48</v>
      </c>
      <c r="AJ70" s="4">
        <v>9</v>
      </c>
      <c r="AK70" s="4">
        <v>0</v>
      </c>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row>
    <row r="71" spans="1:270" ht="92" customHeight="1">
      <c r="A71" s="8">
        <v>2020</v>
      </c>
      <c r="B71" s="9" t="s">
        <v>0</v>
      </c>
      <c r="C71" s="9">
        <v>0</v>
      </c>
      <c r="D71" s="9" t="s">
        <v>1590</v>
      </c>
      <c r="E71" s="9" t="s">
        <v>2633</v>
      </c>
      <c r="F71" s="9" t="s">
        <v>654</v>
      </c>
      <c r="G71" s="9" t="s">
        <v>2744</v>
      </c>
      <c r="H71" s="18" t="s">
        <v>339</v>
      </c>
      <c r="I71" s="9" t="s">
        <v>338</v>
      </c>
      <c r="J71" s="9">
        <v>1</v>
      </c>
      <c r="K71" s="9" t="s">
        <v>2540</v>
      </c>
      <c r="L71" s="9"/>
      <c r="M71" s="9" t="s">
        <v>2676</v>
      </c>
      <c r="N71" s="18" t="s">
        <v>1590</v>
      </c>
      <c r="O71" s="36" t="s">
        <v>1590</v>
      </c>
      <c r="P71" s="18">
        <v>0</v>
      </c>
      <c r="Q71" s="18">
        <v>16</v>
      </c>
      <c r="R71" s="18" t="s">
        <v>1590</v>
      </c>
      <c r="S71" s="18">
        <f>Q71/Z71</f>
        <v>7.0175438596491229E-3</v>
      </c>
      <c r="T71" s="38">
        <f>Q71/AA71</f>
        <v>2.9629629629629628E-3</v>
      </c>
      <c r="U71" s="38">
        <f t="shared" si="19"/>
        <v>3.5555555555555556E-2</v>
      </c>
      <c r="V71" s="38">
        <f t="shared" si="14"/>
        <v>2.9629629629629628E-3</v>
      </c>
      <c r="W71" s="38">
        <f t="shared" si="24"/>
        <v>2.9629629629629628E-3</v>
      </c>
      <c r="X71" s="38">
        <f t="shared" si="20"/>
        <v>2.9629629629629628E-3</v>
      </c>
      <c r="Y71" s="18">
        <f t="shared" si="21"/>
        <v>84</v>
      </c>
      <c r="Z71" s="18">
        <f t="shared" si="22"/>
        <v>2280</v>
      </c>
      <c r="AA71" s="18">
        <f>SUM(AI71,AO71,AU71,BA71,BG71,BM71,BS71,BY71,CE71,CK71,CQ71,CW71,DC71,DI71,DO71,DU71,EA71,EI71,EO71,EU71,FA71,FG71,FM71,FS71,FY71,GG71,GM71,GU71,HA71,HG71,HM71,HS71,HY71,IG71,IM71,IS71,JA71,JG71)</f>
        <v>5400</v>
      </c>
      <c r="AB71" s="18">
        <f t="shared" si="25"/>
        <v>0</v>
      </c>
      <c r="AC71" s="18">
        <f>SUM(AK71, AQ71, AW71, BC71, BI71,  BO71, BU71, CA71, CG71, CM71, CS71, CY71, DE71, DK71, DQ71, DW71, EC71, EK71, EQ71, EW71, FC71, FI71, FO71, FU71, GA71, GI71, GO71, GW71, HC71, HI71, HO71, HU71, IA71, II71, IO71, IU71, JC71, JI71)/7</f>
        <v>0</v>
      </c>
      <c r="AD71" s="4" t="s">
        <v>1313</v>
      </c>
      <c r="AE71" s="4" t="s">
        <v>1314</v>
      </c>
      <c r="AF71" s="4" t="s">
        <v>340</v>
      </c>
      <c r="AG71" s="4">
        <v>12</v>
      </c>
      <c r="AH71" s="4">
        <v>300</v>
      </c>
      <c r="AI71" s="4">
        <v>600</v>
      </c>
      <c r="AJ71" s="4">
        <v>0</v>
      </c>
      <c r="AK71" s="4">
        <v>0</v>
      </c>
      <c r="AL71" s="4" t="s">
        <v>22</v>
      </c>
      <c r="AM71" s="4">
        <v>12</v>
      </c>
      <c r="AN71" s="4">
        <v>240</v>
      </c>
      <c r="AO71" s="4">
        <v>600</v>
      </c>
      <c r="AP71" s="4">
        <v>4</v>
      </c>
      <c r="AQ71" s="4">
        <v>0</v>
      </c>
      <c r="AR71" s="4" t="s">
        <v>341</v>
      </c>
      <c r="AS71" s="4">
        <v>12</v>
      </c>
      <c r="AT71" s="4">
        <v>480</v>
      </c>
      <c r="AU71" s="4">
        <v>1200</v>
      </c>
      <c r="AV71" s="4">
        <v>3</v>
      </c>
      <c r="AW71" s="4">
        <v>0</v>
      </c>
      <c r="AX71" s="4" t="s">
        <v>340</v>
      </c>
      <c r="AY71" s="4">
        <v>12</v>
      </c>
      <c r="AZ71" s="4">
        <v>300</v>
      </c>
      <c r="BA71" s="4">
        <v>600</v>
      </c>
      <c r="BB71" s="4">
        <v>0</v>
      </c>
      <c r="BC71" s="4">
        <v>0</v>
      </c>
      <c r="BD71" s="4" t="s">
        <v>22</v>
      </c>
      <c r="BE71" s="4">
        <v>12</v>
      </c>
      <c r="BF71" s="4">
        <v>240</v>
      </c>
      <c r="BG71" s="4">
        <v>600</v>
      </c>
      <c r="BH71" s="4">
        <v>4</v>
      </c>
      <c r="BI71" s="4">
        <v>0</v>
      </c>
      <c r="BJ71" s="4" t="s">
        <v>341</v>
      </c>
      <c r="BK71" s="4">
        <v>12</v>
      </c>
      <c r="BL71" s="4">
        <v>480</v>
      </c>
      <c r="BM71" s="4">
        <v>1200</v>
      </c>
      <c r="BN71" s="4">
        <v>3</v>
      </c>
      <c r="BO71" s="4">
        <v>0</v>
      </c>
      <c r="BP71" s="4" t="s">
        <v>342</v>
      </c>
      <c r="BQ71" s="4">
        <v>12</v>
      </c>
      <c r="BR71" s="4">
        <v>240</v>
      </c>
      <c r="BS71" s="4">
        <v>600</v>
      </c>
      <c r="BT71" s="4">
        <v>4</v>
      </c>
      <c r="BU71" s="4">
        <v>0</v>
      </c>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row>
    <row r="72" spans="1:270" ht="32">
      <c r="A72" s="8">
        <v>2020</v>
      </c>
      <c r="B72" s="9" t="s">
        <v>0</v>
      </c>
      <c r="C72" s="9">
        <v>0</v>
      </c>
      <c r="D72" s="9" t="s">
        <v>1590</v>
      </c>
      <c r="E72" s="9" t="s">
        <v>2633</v>
      </c>
      <c r="F72" s="9" t="s">
        <v>654</v>
      </c>
      <c r="G72" s="9" t="s">
        <v>2744</v>
      </c>
      <c r="H72" s="18" t="s">
        <v>344</v>
      </c>
      <c r="I72" s="9" t="s">
        <v>343</v>
      </c>
      <c r="J72" s="9">
        <v>0</v>
      </c>
      <c r="K72" s="9"/>
      <c r="L72" s="9"/>
      <c r="M72" s="9" t="s">
        <v>2676</v>
      </c>
      <c r="N72" s="18" t="s">
        <v>1590</v>
      </c>
      <c r="O72" s="36" t="s">
        <v>1590</v>
      </c>
      <c r="P72" s="18" t="s">
        <v>1590</v>
      </c>
      <c r="Q72" s="18" t="s">
        <v>1590</v>
      </c>
      <c r="R72" s="18" t="s">
        <v>1590</v>
      </c>
      <c r="S72" s="18" t="s">
        <v>1590</v>
      </c>
      <c r="T72" s="38" t="s">
        <v>1590</v>
      </c>
      <c r="U72" s="38" t="s">
        <v>1590</v>
      </c>
      <c r="V72" s="38" t="s">
        <v>1590</v>
      </c>
      <c r="W72" s="38" t="s">
        <v>1590</v>
      </c>
      <c r="X72" s="38" t="s">
        <v>1590</v>
      </c>
      <c r="Y72" s="18">
        <f t="shared" si="21"/>
        <v>5340</v>
      </c>
      <c r="Z72" s="18">
        <f t="shared" si="22"/>
        <v>73440</v>
      </c>
      <c r="AA72" s="18">
        <f t="shared" si="23"/>
        <v>58080</v>
      </c>
      <c r="AB72" s="18">
        <f t="shared" si="25"/>
        <v>0.64583333333333337</v>
      </c>
      <c r="AC72" s="18">
        <f>SUM(AK72, AQ72, AW72, BC72, BI72,  BO72, BU72, CA72, CG72, CM72, CS72, CY72, DE72, DK72, DQ72, DW72, EC72, EK72, EQ72, EW72, FC72, FI72, FO72, FU72, GA72, GI72, GO72, GW72, HC72, HI72, HO72, HU72, IA72, II72, IO72, IU72, JC72, JI72)/4</f>
        <v>7.75</v>
      </c>
      <c r="AD72" s="4" t="s">
        <v>351</v>
      </c>
      <c r="AE72" s="4" t="s">
        <v>350</v>
      </c>
      <c r="AF72" s="4" t="s">
        <v>345</v>
      </c>
      <c r="AG72" s="4">
        <v>420</v>
      </c>
      <c r="AH72" s="4">
        <v>1440</v>
      </c>
      <c r="AI72" s="4">
        <v>2880</v>
      </c>
      <c r="AJ72" s="4">
        <v>8</v>
      </c>
      <c r="AK72" s="4">
        <v>8</v>
      </c>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t="s">
        <v>347</v>
      </c>
      <c r="EE72" s="4" t="s">
        <v>346</v>
      </c>
      <c r="EF72" s="4" t="s">
        <v>348</v>
      </c>
      <c r="EG72" s="4">
        <v>2400</v>
      </c>
      <c r="EH72" s="4">
        <v>6000</v>
      </c>
      <c r="EI72" s="4">
        <v>15600</v>
      </c>
      <c r="EJ72" s="4">
        <v>7</v>
      </c>
      <c r="EK72" s="4">
        <v>7</v>
      </c>
      <c r="EL72" s="4" t="s">
        <v>349</v>
      </c>
      <c r="EM72" s="4">
        <v>2400</v>
      </c>
      <c r="EN72" s="4">
        <v>6000</v>
      </c>
      <c r="EO72" s="4">
        <v>15600</v>
      </c>
      <c r="EP72" s="4">
        <v>10</v>
      </c>
      <c r="EQ72" s="4">
        <v>10</v>
      </c>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t="s">
        <v>353</v>
      </c>
      <c r="GC72" s="4" t="s">
        <v>352</v>
      </c>
      <c r="GD72" s="4" t="s">
        <v>22</v>
      </c>
      <c r="GE72" s="4">
        <v>120</v>
      </c>
      <c r="GF72" s="4">
        <v>60000</v>
      </c>
      <c r="GG72" s="4">
        <v>24000</v>
      </c>
      <c r="GH72" s="4">
        <v>6</v>
      </c>
      <c r="GI72" s="4">
        <v>6</v>
      </c>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row>
    <row r="73" spans="1:270" ht="69" customHeight="1">
      <c r="A73" s="8">
        <v>2020</v>
      </c>
      <c r="B73" s="9" t="s">
        <v>0</v>
      </c>
      <c r="C73" s="9">
        <v>0</v>
      </c>
      <c r="D73" s="9" t="s">
        <v>1590</v>
      </c>
      <c r="E73" s="9" t="s">
        <v>2633</v>
      </c>
      <c r="F73" s="9" t="s">
        <v>654</v>
      </c>
      <c r="G73" s="9" t="s">
        <v>2744</v>
      </c>
      <c r="H73" s="18" t="s">
        <v>355</v>
      </c>
      <c r="I73" s="9" t="s">
        <v>354</v>
      </c>
      <c r="J73" s="9">
        <v>0</v>
      </c>
      <c r="K73" s="9"/>
      <c r="L73" s="9"/>
      <c r="M73" s="9" t="s">
        <v>2676</v>
      </c>
      <c r="N73" s="36">
        <v>1.4E-2</v>
      </c>
      <c r="O73" s="36" t="s">
        <v>1590</v>
      </c>
      <c r="P73" s="40">
        <v>1626</v>
      </c>
      <c r="Q73" s="18">
        <v>11745</v>
      </c>
      <c r="R73" s="18">
        <f t="shared" si="18"/>
        <v>7.2232472324723247</v>
      </c>
      <c r="S73" s="18">
        <f>Q73/Z73</f>
        <v>6.5250000000000004</v>
      </c>
      <c r="T73" s="38">
        <f>Q73/AA73</f>
        <v>3.2625000000000002</v>
      </c>
      <c r="U73" s="38">
        <f t="shared" si="19"/>
        <v>39.150000000000006</v>
      </c>
      <c r="V73" s="38">
        <f t="shared" si="14"/>
        <v>3.9291666666666667</v>
      </c>
      <c r="W73" s="38">
        <f t="shared" si="24"/>
        <v>2.9291666666666667</v>
      </c>
      <c r="X73" s="38">
        <f t="shared" si="20"/>
        <v>3.5958333333333332</v>
      </c>
      <c r="Y73" s="18">
        <f t="shared" si="21"/>
        <v>480</v>
      </c>
      <c r="Z73" s="18">
        <f t="shared" si="22"/>
        <v>1800</v>
      </c>
      <c r="AA73" s="18">
        <f t="shared" si="23"/>
        <v>3600</v>
      </c>
      <c r="AB73" s="18">
        <f t="shared" si="25"/>
        <v>0.66666666666666663</v>
      </c>
      <c r="AC73" s="18">
        <f t="shared" si="13"/>
        <v>8</v>
      </c>
      <c r="AD73" s="4" t="s">
        <v>1315</v>
      </c>
      <c r="AE73" s="4" t="s">
        <v>1316</v>
      </c>
      <c r="AF73" s="4" t="s">
        <v>22</v>
      </c>
      <c r="AG73" s="4">
        <v>480</v>
      </c>
      <c r="AH73" s="4">
        <v>1800</v>
      </c>
      <c r="AI73" s="4">
        <v>3600</v>
      </c>
      <c r="AJ73" s="4">
        <v>8</v>
      </c>
      <c r="AK73" s="4">
        <v>8</v>
      </c>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t="s">
        <v>512</v>
      </c>
    </row>
    <row r="74" spans="1:270" ht="67.25" customHeight="1">
      <c r="A74" s="8">
        <v>2020</v>
      </c>
      <c r="B74" s="9" t="s">
        <v>0</v>
      </c>
      <c r="C74" s="9">
        <v>0</v>
      </c>
      <c r="D74" s="9" t="s">
        <v>1590</v>
      </c>
      <c r="E74" s="9" t="s">
        <v>2633</v>
      </c>
      <c r="F74" s="9" t="s">
        <v>654</v>
      </c>
      <c r="G74" s="9" t="s">
        <v>2744</v>
      </c>
      <c r="H74" s="18" t="s">
        <v>357</v>
      </c>
      <c r="I74" s="9" t="s">
        <v>356</v>
      </c>
      <c r="J74" s="9">
        <v>0</v>
      </c>
      <c r="K74" s="9"/>
      <c r="L74" s="9"/>
      <c r="M74" s="9" t="s">
        <v>2676</v>
      </c>
      <c r="N74" s="36">
        <v>1.5599999999999999E-2</v>
      </c>
      <c r="O74" s="36" t="s">
        <v>1590</v>
      </c>
      <c r="P74" s="18">
        <v>7759</v>
      </c>
      <c r="Q74" s="18">
        <v>60290</v>
      </c>
      <c r="R74" s="18">
        <f t="shared" si="18"/>
        <v>7.770331228251063</v>
      </c>
      <c r="S74" s="18">
        <f>Q74/Z74</f>
        <v>2.7157657657657657</v>
      </c>
      <c r="T74" s="38">
        <f>Q74/AA74</f>
        <v>1.5700520833333333</v>
      </c>
      <c r="U74" s="38">
        <f t="shared" si="19"/>
        <v>18.840624999999999</v>
      </c>
      <c r="V74" s="38">
        <f t="shared" si="14"/>
        <v>2.1811631944444443</v>
      </c>
      <c r="W74" s="38">
        <f t="shared" si="24"/>
        <v>1.2167534722222222</v>
      </c>
      <c r="X74" s="38">
        <f t="shared" si="20"/>
        <v>1.8278645833333331</v>
      </c>
      <c r="Y74" s="18">
        <f t="shared" si="21"/>
        <v>360</v>
      </c>
      <c r="Z74" s="18">
        <f t="shared" si="22"/>
        <v>22200</v>
      </c>
      <c r="AA74" s="18">
        <f t="shared" si="23"/>
        <v>38400</v>
      </c>
      <c r="AB74" s="18">
        <f t="shared" si="25"/>
        <v>0.61111111111111105</v>
      </c>
      <c r="AC74" s="18">
        <f>SUM(AK74, AQ74, AW74, BC74, BI74,  BO74, BU74, CA74, CG74, CM74, CS74, CY74, DE74, DK74, DQ74, DW74, EC74, EK74, EQ74, EW74, FC74, FI74, FO74, FU74, GA74, GI74, GO74, GW74, HC74, HI74, HO74, HU74, IA74, II74, IO74, IU74, JC74, JI74)/3</f>
        <v>7.333333333333333</v>
      </c>
      <c r="AD74" s="4" t="s">
        <v>361</v>
      </c>
      <c r="AE74" s="4" t="s">
        <v>360</v>
      </c>
      <c r="AF74" s="4" t="s">
        <v>358</v>
      </c>
      <c r="AG74" s="4">
        <v>120</v>
      </c>
      <c r="AH74" s="4">
        <v>9000</v>
      </c>
      <c r="AI74" s="4">
        <v>14400</v>
      </c>
      <c r="AJ74" s="4">
        <v>7</v>
      </c>
      <c r="AK74" s="4">
        <v>7</v>
      </c>
      <c r="AL74" s="4" t="s">
        <v>359</v>
      </c>
      <c r="AM74" s="4">
        <v>120</v>
      </c>
      <c r="AN74" s="4">
        <v>9000</v>
      </c>
      <c r="AO74" s="4">
        <v>14400</v>
      </c>
      <c r="AP74" s="4">
        <v>12</v>
      </c>
      <c r="AQ74" s="4">
        <v>7</v>
      </c>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t="s">
        <v>363</v>
      </c>
      <c r="EE74" s="4" t="s">
        <v>362</v>
      </c>
      <c r="EF74" s="4" t="s">
        <v>312</v>
      </c>
      <c r="EG74" s="4">
        <v>120</v>
      </c>
      <c r="EH74" s="4">
        <v>4200</v>
      </c>
      <c r="EI74" s="4">
        <v>9600</v>
      </c>
      <c r="EJ74" s="4">
        <v>8</v>
      </c>
      <c r="EK74" s="4">
        <v>8</v>
      </c>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t="s">
        <v>558</v>
      </c>
    </row>
    <row r="75" spans="1:270" ht="192" customHeight="1">
      <c r="A75" s="8">
        <v>2020</v>
      </c>
      <c r="B75" s="9" t="s">
        <v>0</v>
      </c>
      <c r="C75" s="9">
        <v>0</v>
      </c>
      <c r="D75" s="9" t="s">
        <v>1590</v>
      </c>
      <c r="E75" s="9" t="s">
        <v>2633</v>
      </c>
      <c r="F75" s="9" t="s">
        <v>654</v>
      </c>
      <c r="G75" s="9" t="s">
        <v>2744</v>
      </c>
      <c r="H75" s="18" t="s">
        <v>365</v>
      </c>
      <c r="I75" s="9" t="s">
        <v>364</v>
      </c>
      <c r="J75" s="9">
        <v>1</v>
      </c>
      <c r="K75" s="9" t="s">
        <v>2560</v>
      </c>
      <c r="L75" s="9"/>
      <c r="M75" s="9" t="s">
        <v>2676</v>
      </c>
      <c r="N75" s="36">
        <v>2.4E-2</v>
      </c>
      <c r="O75" s="36" t="s">
        <v>1590</v>
      </c>
      <c r="P75" s="40">
        <v>12061</v>
      </c>
      <c r="Q75" s="18">
        <v>90194</v>
      </c>
      <c r="R75" s="18">
        <f t="shared" si="18"/>
        <v>7.4781527236547554</v>
      </c>
      <c r="S75" s="18">
        <f>Q75/Z75</f>
        <v>34.164393939393939</v>
      </c>
      <c r="T75" s="38">
        <f>Q75/AA75</f>
        <v>3.7580833333333334</v>
      </c>
      <c r="U75" s="38">
        <f t="shared" si="19"/>
        <v>45.097000000000001</v>
      </c>
      <c r="V75" s="38">
        <f t="shared" si="14"/>
        <v>4.1747500000000004</v>
      </c>
      <c r="W75" s="38">
        <f t="shared" si="24"/>
        <v>3.71225</v>
      </c>
      <c r="X75" s="38">
        <f t="shared" si="20"/>
        <v>4.128916666666667</v>
      </c>
      <c r="Y75" s="18">
        <v>240</v>
      </c>
      <c r="Z75" s="18">
        <v>2640</v>
      </c>
      <c r="AA75" s="18">
        <v>24000</v>
      </c>
      <c r="AB75" s="18">
        <f t="shared" si="25"/>
        <v>0.41666666666666669</v>
      </c>
      <c r="AC75" s="18">
        <f>SUM(AK75, AQ75, AW75, BC75, BI75,  BO75, BU75, CA75, CG75, CM75, CS75, CY75, DE75, DK75, DQ75, DW75, EC75, EK75, EQ75, EW75, FC75, FI75, FO75, FU75, GA75, GI75, GO75, GW75, HC75, HI75, HO75, HU75, IA75, II75, IO75, IU75, JC75, JI75)/7</f>
        <v>5</v>
      </c>
      <c r="AD75" s="4" t="s">
        <v>1317</v>
      </c>
      <c r="AE75" s="4" t="s">
        <v>1318</v>
      </c>
      <c r="AF75" s="4" t="s">
        <v>366</v>
      </c>
      <c r="AG75" s="4">
        <v>240</v>
      </c>
      <c r="AH75" s="4">
        <v>2640</v>
      </c>
      <c r="AI75" s="4">
        <v>24000</v>
      </c>
      <c r="AJ75" s="4">
        <v>5</v>
      </c>
      <c r="AK75" s="4">
        <v>5</v>
      </c>
      <c r="AL75" s="4" t="s">
        <v>367</v>
      </c>
      <c r="AM75" s="4">
        <v>240</v>
      </c>
      <c r="AN75" s="4">
        <v>2640</v>
      </c>
      <c r="AO75" s="4">
        <v>24000</v>
      </c>
      <c r="AP75" s="4">
        <v>5</v>
      </c>
      <c r="AQ75" s="4">
        <v>5</v>
      </c>
      <c r="AR75" s="4" t="s">
        <v>366</v>
      </c>
      <c r="AS75" s="4">
        <v>240</v>
      </c>
      <c r="AT75" s="4">
        <v>2640</v>
      </c>
      <c r="AU75" s="4">
        <v>24000</v>
      </c>
      <c r="AV75" s="4">
        <v>5</v>
      </c>
      <c r="AW75" s="4">
        <v>5</v>
      </c>
      <c r="AX75" s="4" t="s">
        <v>367</v>
      </c>
      <c r="AY75" s="4">
        <v>240</v>
      </c>
      <c r="AZ75" s="4">
        <v>2640</v>
      </c>
      <c r="BA75" s="4">
        <v>24000</v>
      </c>
      <c r="BB75" s="4">
        <v>5</v>
      </c>
      <c r="BC75" s="4">
        <v>5</v>
      </c>
      <c r="BD75" s="4" t="s">
        <v>366</v>
      </c>
      <c r="BE75" s="4">
        <v>240</v>
      </c>
      <c r="BF75" s="4">
        <v>2640</v>
      </c>
      <c r="BG75" s="4">
        <v>24000</v>
      </c>
      <c r="BH75" s="4">
        <v>5</v>
      </c>
      <c r="BI75" s="4">
        <v>5</v>
      </c>
      <c r="BJ75" s="4" t="s">
        <v>367</v>
      </c>
      <c r="BK75" s="4">
        <v>240</v>
      </c>
      <c r="BL75" s="4">
        <v>2640</v>
      </c>
      <c r="BM75" s="4">
        <v>24000</v>
      </c>
      <c r="BN75" s="4">
        <v>5</v>
      </c>
      <c r="BO75" s="4">
        <v>5</v>
      </c>
      <c r="BP75" s="4" t="s">
        <v>366</v>
      </c>
      <c r="BQ75" s="4">
        <v>240</v>
      </c>
      <c r="BR75" s="4">
        <v>2640</v>
      </c>
      <c r="BS75" s="4">
        <v>24000</v>
      </c>
      <c r="BT75" s="4">
        <v>5</v>
      </c>
      <c r="BU75" s="4">
        <v>5</v>
      </c>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row>
    <row r="76" spans="1:270" ht="48">
      <c r="A76" s="8">
        <v>2020</v>
      </c>
      <c r="B76" s="9" t="s">
        <v>0</v>
      </c>
      <c r="C76" s="9">
        <v>0</v>
      </c>
      <c r="D76" s="9" t="s">
        <v>1590</v>
      </c>
      <c r="E76" s="9" t="s">
        <v>2633</v>
      </c>
      <c r="F76" s="9" t="s">
        <v>654</v>
      </c>
      <c r="G76" s="9" t="s">
        <v>2744</v>
      </c>
      <c r="H76" s="18" t="s">
        <v>369</v>
      </c>
      <c r="I76" s="9" t="s">
        <v>368</v>
      </c>
      <c r="J76" s="9">
        <v>0</v>
      </c>
      <c r="K76" s="9"/>
      <c r="L76" s="9"/>
      <c r="M76" s="9" t="s">
        <v>2676</v>
      </c>
      <c r="N76" s="36">
        <v>0.19500000000000001</v>
      </c>
      <c r="O76" s="36" t="s">
        <v>1590</v>
      </c>
      <c r="P76" s="18">
        <v>358</v>
      </c>
      <c r="Q76" s="40">
        <v>2540</v>
      </c>
      <c r="R76" s="18">
        <f t="shared" si="18"/>
        <v>7.0949720670391061</v>
      </c>
      <c r="S76" s="18">
        <f>Q76/Z76</f>
        <v>7.0555555555555554</v>
      </c>
      <c r="T76" s="38">
        <f>Q76/AA76</f>
        <v>4.2333333333333334</v>
      </c>
      <c r="U76" s="38">
        <f t="shared" si="19"/>
        <v>50.8</v>
      </c>
      <c r="V76" s="38">
        <f t="shared" si="14"/>
        <v>4.9833333333333334</v>
      </c>
      <c r="W76" s="38">
        <f t="shared" si="24"/>
        <v>3.7833333333333332</v>
      </c>
      <c r="X76" s="38">
        <f t="shared" si="20"/>
        <v>4.5333333333333332</v>
      </c>
      <c r="Y76" s="18">
        <f t="shared" si="21"/>
        <v>120</v>
      </c>
      <c r="Z76" s="18">
        <f t="shared" si="22"/>
        <v>360</v>
      </c>
      <c r="AA76" s="18">
        <f t="shared" si="23"/>
        <v>600</v>
      </c>
      <c r="AB76" s="18">
        <f t="shared" si="25"/>
        <v>0.75</v>
      </c>
      <c r="AC76" s="18">
        <f t="shared" ref="AC76:AC136" si="26">SUM(AK76, AQ76, AW76, BC76, BI76,  BO76, BU76, CA76, CG76, CM76, CS76, CY76, DE76, DK76, DQ76, DW76, EC76, EK76, EQ76, EW76, FC76, FI76, FO76, FU76, GA76, GI76, GO76, GW76, HC76, HI76, HO76, HU76, IA76, II76, IO76, IU76, JC76, JI76)/1</f>
        <v>9</v>
      </c>
      <c r="AD76" s="4" t="s">
        <v>1319</v>
      </c>
      <c r="AE76" s="4" t="s">
        <v>1320</v>
      </c>
      <c r="AF76" s="4" t="s">
        <v>370</v>
      </c>
      <c r="AG76" s="4">
        <v>120</v>
      </c>
      <c r="AH76" s="4">
        <v>360</v>
      </c>
      <c r="AI76" s="4">
        <v>600</v>
      </c>
      <c r="AJ76" s="4">
        <v>9</v>
      </c>
      <c r="AK76" s="4">
        <v>9</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row>
    <row r="77" spans="1:270" ht="32">
      <c r="A77" s="8">
        <v>2020</v>
      </c>
      <c r="B77" s="9" t="s">
        <v>0</v>
      </c>
      <c r="C77" s="9">
        <v>0</v>
      </c>
      <c r="D77" s="9" t="s">
        <v>1590</v>
      </c>
      <c r="E77" s="9" t="s">
        <v>2633</v>
      </c>
      <c r="F77" s="9" t="s">
        <v>654</v>
      </c>
      <c r="G77" s="9" t="s">
        <v>2744</v>
      </c>
      <c r="H77" s="18" t="s">
        <v>372</v>
      </c>
      <c r="I77" s="9" t="s">
        <v>371</v>
      </c>
      <c r="J77" s="9">
        <v>0</v>
      </c>
      <c r="K77" s="9"/>
      <c r="L77" s="9"/>
      <c r="M77" s="9" t="s">
        <v>2676</v>
      </c>
      <c r="N77" s="18" t="s">
        <v>1590</v>
      </c>
      <c r="O77" s="36" t="s">
        <v>1590</v>
      </c>
      <c r="P77" s="18" t="s">
        <v>1590</v>
      </c>
      <c r="Q77" s="18" t="s">
        <v>1590</v>
      </c>
      <c r="R77" s="18" t="s">
        <v>1590</v>
      </c>
      <c r="S77" s="18" t="s">
        <v>1590</v>
      </c>
      <c r="T77" s="38" t="s">
        <v>1590</v>
      </c>
      <c r="U77" s="38" t="s">
        <v>1590</v>
      </c>
      <c r="V77" s="38" t="s">
        <v>1590</v>
      </c>
      <c r="W77" s="38" t="s">
        <v>1590</v>
      </c>
      <c r="X77" s="38" t="s">
        <v>1590</v>
      </c>
      <c r="Y77" s="18">
        <f t="shared" si="21"/>
        <v>360</v>
      </c>
      <c r="Z77" s="18">
        <f t="shared" si="22"/>
        <v>864</v>
      </c>
      <c r="AA77" s="18">
        <f t="shared" si="23"/>
        <v>2376</v>
      </c>
      <c r="AB77" s="18">
        <f t="shared" si="25"/>
        <v>1</v>
      </c>
      <c r="AC77" s="18">
        <f>SUM(AK77, AQ77, AW77, BC77, BI77,  BO77, BU77, CA77, CG77, CM77, CS77, CY77, DE77, DK77, DQ77, DW77, EC77, EK77, EQ77, EW77, FC77, FI77, FO77, FU77, GA77, GI77, GO77, GW77, HC77, HI77, HO77, HU77, IA77, II77, IO77, IU77, JC77, JI77)/3</f>
        <v>12</v>
      </c>
      <c r="AD77" s="4" t="s">
        <v>1321</v>
      </c>
      <c r="AE77" s="4" t="s">
        <v>371</v>
      </c>
      <c r="AF77" s="4" t="s">
        <v>373</v>
      </c>
      <c r="AG77" s="4">
        <v>120</v>
      </c>
      <c r="AH77" s="4">
        <v>288</v>
      </c>
      <c r="AI77" s="4">
        <v>792</v>
      </c>
      <c r="AJ77" s="4">
        <v>12</v>
      </c>
      <c r="AK77" s="4">
        <v>12</v>
      </c>
      <c r="AL77" s="4" t="s">
        <v>374</v>
      </c>
      <c r="AM77" s="4">
        <v>120</v>
      </c>
      <c r="AN77" s="4">
        <v>288</v>
      </c>
      <c r="AO77" s="4">
        <v>792</v>
      </c>
      <c r="AP77" s="4">
        <v>12</v>
      </c>
      <c r="AQ77" s="4">
        <v>12</v>
      </c>
      <c r="AR77" s="4" t="s">
        <v>373</v>
      </c>
      <c r="AS77" s="4">
        <v>120</v>
      </c>
      <c r="AT77" s="4">
        <v>288</v>
      </c>
      <c r="AU77" s="4">
        <v>792</v>
      </c>
      <c r="AV77" s="4">
        <v>12</v>
      </c>
      <c r="AW77" s="4">
        <v>12</v>
      </c>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row>
    <row r="78" spans="1:270" ht="69" customHeight="1">
      <c r="A78" s="8">
        <v>2020</v>
      </c>
      <c r="B78" s="9" t="s">
        <v>0</v>
      </c>
      <c r="C78" s="9">
        <v>0</v>
      </c>
      <c r="D78" s="9" t="s">
        <v>1590</v>
      </c>
      <c r="E78" s="9" t="s">
        <v>2633</v>
      </c>
      <c r="F78" s="9" t="s">
        <v>654</v>
      </c>
      <c r="G78" s="9" t="s">
        <v>2744</v>
      </c>
      <c r="H78" s="18" t="s">
        <v>376</v>
      </c>
      <c r="I78" s="9" t="s">
        <v>375</v>
      </c>
      <c r="J78" s="9">
        <v>0</v>
      </c>
      <c r="K78" s="9"/>
      <c r="L78" s="9" t="s">
        <v>2590</v>
      </c>
      <c r="M78" s="9" t="s">
        <v>651</v>
      </c>
      <c r="N78" s="29">
        <v>40.53</v>
      </c>
      <c r="O78" s="36" t="s">
        <v>1590</v>
      </c>
      <c r="P78" s="18">
        <v>6</v>
      </c>
      <c r="Q78" s="18">
        <v>479</v>
      </c>
      <c r="R78" s="18">
        <f t="shared" si="18"/>
        <v>79.833333333333329</v>
      </c>
      <c r="S78" s="18">
        <f t="shared" ref="S78:S103" si="27">Q78/Z78</f>
        <v>39.916666666666664</v>
      </c>
      <c r="T78" s="38">
        <f t="shared" ref="T78:T103" si="28">Q78/AA78</f>
        <v>26.611111111111111</v>
      </c>
      <c r="U78" s="38">
        <f t="shared" si="19"/>
        <v>319.33333333333331</v>
      </c>
      <c r="V78" s="38">
        <f t="shared" si="14"/>
        <v>26.611111111111111</v>
      </c>
      <c r="W78" s="38">
        <f t="shared" si="24"/>
        <v>26.611111111111111</v>
      </c>
      <c r="X78" s="38">
        <f t="shared" si="20"/>
        <v>26.611111111111111</v>
      </c>
      <c r="Y78" s="18">
        <f t="shared" si="21"/>
        <v>6</v>
      </c>
      <c r="Z78" s="18">
        <f t="shared" si="22"/>
        <v>12</v>
      </c>
      <c r="AA78" s="18">
        <f t="shared" si="23"/>
        <v>18</v>
      </c>
      <c r="AB78" s="18">
        <f t="shared" si="25"/>
        <v>0</v>
      </c>
      <c r="AC78" s="18">
        <f t="shared" si="26"/>
        <v>0</v>
      </c>
      <c r="AD78" s="4" t="s">
        <v>1322</v>
      </c>
      <c r="AE78" s="4" t="s">
        <v>375</v>
      </c>
      <c r="AF78" s="4" t="s">
        <v>377</v>
      </c>
      <c r="AG78" s="4">
        <v>6</v>
      </c>
      <c r="AH78" s="4">
        <v>12</v>
      </c>
      <c r="AI78" s="4">
        <v>18</v>
      </c>
      <c r="AJ78" s="4">
        <v>3</v>
      </c>
      <c r="AK78" s="4">
        <v>0</v>
      </c>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t="s">
        <v>653</v>
      </c>
    </row>
    <row r="79" spans="1:270" ht="109.25" customHeight="1">
      <c r="A79" s="8">
        <v>2020</v>
      </c>
      <c r="B79" s="9" t="s">
        <v>0</v>
      </c>
      <c r="C79" s="9">
        <v>0</v>
      </c>
      <c r="D79" s="9" t="s">
        <v>1590</v>
      </c>
      <c r="E79" s="9" t="s">
        <v>2631</v>
      </c>
      <c r="F79" s="9" t="s">
        <v>658</v>
      </c>
      <c r="G79" s="9" t="s">
        <v>2744</v>
      </c>
      <c r="H79" s="18" t="s">
        <v>379</v>
      </c>
      <c r="I79" s="9" t="s">
        <v>378</v>
      </c>
      <c r="J79" s="9">
        <v>1</v>
      </c>
      <c r="K79" s="9" t="s">
        <v>2543</v>
      </c>
      <c r="L79" s="9"/>
      <c r="M79" s="9" t="s">
        <v>2676</v>
      </c>
      <c r="N79" s="36">
        <v>4.1399999999999999E-2</v>
      </c>
      <c r="O79" s="36" t="s">
        <v>1590</v>
      </c>
      <c r="P79" s="18">
        <v>615</v>
      </c>
      <c r="Q79" s="18">
        <v>2824</v>
      </c>
      <c r="R79" s="18">
        <f t="shared" si="18"/>
        <v>4.5918699186991869</v>
      </c>
      <c r="S79" s="18">
        <f t="shared" si="27"/>
        <v>0.62755555555555553</v>
      </c>
      <c r="T79" s="38">
        <f t="shared" si="28"/>
        <v>0.39222222222222225</v>
      </c>
      <c r="U79" s="38">
        <f t="shared" si="19"/>
        <v>4.706666666666667</v>
      </c>
      <c r="V79" s="38">
        <f t="shared" si="14"/>
        <v>0.78111111111111109</v>
      </c>
      <c r="W79" s="38">
        <f t="shared" si="24"/>
        <v>0.14916666666666667</v>
      </c>
      <c r="X79" s="38">
        <f t="shared" si="20"/>
        <v>0.53805555555555551</v>
      </c>
      <c r="Y79" s="18">
        <f t="shared" si="21"/>
        <v>360</v>
      </c>
      <c r="Z79" s="18">
        <f t="shared" si="22"/>
        <v>4500</v>
      </c>
      <c r="AA79" s="18">
        <f t="shared" si="23"/>
        <v>7200</v>
      </c>
      <c r="AB79" s="18">
        <f t="shared" si="25"/>
        <v>0.3888888888888889</v>
      </c>
      <c r="AC79" s="18">
        <f>SUM(AK79, AQ79, AW79, BC79, BI79,  BO79, BU79, CA79, CG79, CM79, CS79, CY79, DE79, DK79, DQ79, DW79, EC79, EK79, EQ79, EW79, FC79, FI79, FO79, FU79, GA79, GI79, GO79, GW79, HC79, HI79, HO79, HU79, IA79, II79, IO79, IU79, JC79, JI79)/3</f>
        <v>4.666666666666667</v>
      </c>
      <c r="AD79" s="4" t="s">
        <v>381</v>
      </c>
      <c r="AE79" s="4" t="s">
        <v>380</v>
      </c>
      <c r="AF79" s="4" t="s">
        <v>382</v>
      </c>
      <c r="AG79" s="4">
        <v>120</v>
      </c>
      <c r="AH79" s="4">
        <v>1500</v>
      </c>
      <c r="AI79" s="4">
        <v>2400</v>
      </c>
      <c r="AJ79" s="4">
        <v>4</v>
      </c>
      <c r="AK79" s="4">
        <v>4</v>
      </c>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t="s">
        <v>384</v>
      </c>
      <c r="EE79" s="4" t="s">
        <v>383</v>
      </c>
      <c r="EF79" s="4" t="s">
        <v>382</v>
      </c>
      <c r="EG79" s="4">
        <v>120</v>
      </c>
      <c r="EH79" s="4">
        <v>1500</v>
      </c>
      <c r="EI79" s="4">
        <v>2400</v>
      </c>
      <c r="EJ79" s="4">
        <v>5</v>
      </c>
      <c r="EK79" s="4">
        <v>5</v>
      </c>
      <c r="EL79" s="4" t="s">
        <v>385</v>
      </c>
      <c r="EM79" s="4">
        <v>120</v>
      </c>
      <c r="EN79" s="4">
        <v>1500</v>
      </c>
      <c r="EO79" s="4">
        <v>2400</v>
      </c>
      <c r="EP79" s="4">
        <v>5</v>
      </c>
      <c r="EQ79" s="4">
        <v>5</v>
      </c>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row>
    <row r="80" spans="1:270" ht="80">
      <c r="A80" s="8">
        <v>2020</v>
      </c>
      <c r="B80" s="9" t="s">
        <v>0</v>
      </c>
      <c r="C80" s="9">
        <v>0</v>
      </c>
      <c r="D80" s="9" t="s">
        <v>1590</v>
      </c>
      <c r="E80" s="9" t="s">
        <v>2631</v>
      </c>
      <c r="F80" s="9" t="s">
        <v>658</v>
      </c>
      <c r="G80" s="9" t="s">
        <v>2744</v>
      </c>
      <c r="H80" s="18" t="s">
        <v>387</v>
      </c>
      <c r="I80" s="9" t="s">
        <v>386</v>
      </c>
      <c r="J80" s="9">
        <v>1</v>
      </c>
      <c r="K80" s="9" t="s">
        <v>2561</v>
      </c>
      <c r="L80" s="9"/>
      <c r="M80" s="9" t="s">
        <v>2676</v>
      </c>
      <c r="N80" s="36">
        <v>1.09E-2</v>
      </c>
      <c r="O80" s="36" t="s">
        <v>1590</v>
      </c>
      <c r="P80" s="40">
        <v>4079</v>
      </c>
      <c r="Q80" s="40">
        <v>67539</v>
      </c>
      <c r="R80" s="18">
        <f t="shared" si="18"/>
        <v>16.557734738906596</v>
      </c>
      <c r="S80" s="18">
        <f t="shared" si="27"/>
        <v>375.21666666666664</v>
      </c>
      <c r="T80" s="38">
        <f t="shared" si="28"/>
        <v>187.60833333333332</v>
      </c>
      <c r="U80" s="38">
        <f t="shared" si="19"/>
        <v>2251.2999999999997</v>
      </c>
      <c r="V80" s="38">
        <f t="shared" ref="V80:V136" si="29">T80+AB80</f>
        <v>187.60833333333332</v>
      </c>
      <c r="W80" s="38">
        <f t="shared" si="24"/>
        <v>187.60833333333332</v>
      </c>
      <c r="X80" s="38">
        <f t="shared" si="20"/>
        <v>187.60833333333332</v>
      </c>
      <c r="Y80" s="18">
        <f t="shared" si="21"/>
        <v>12</v>
      </c>
      <c r="Z80" s="18">
        <f t="shared" si="22"/>
        <v>180</v>
      </c>
      <c r="AA80" s="18">
        <f t="shared" si="23"/>
        <v>360</v>
      </c>
      <c r="AB80" s="18">
        <f t="shared" si="25"/>
        <v>0</v>
      </c>
      <c r="AC80" s="18">
        <f t="shared" si="26"/>
        <v>0</v>
      </c>
      <c r="AD80" s="4" t="s">
        <v>1323</v>
      </c>
      <c r="AE80" s="4" t="s">
        <v>1324</v>
      </c>
      <c r="AF80" s="4" t="s">
        <v>22</v>
      </c>
      <c r="AG80" s="4">
        <v>12</v>
      </c>
      <c r="AH80" s="4">
        <v>180</v>
      </c>
      <c r="AI80" s="4">
        <v>360</v>
      </c>
      <c r="AJ80" s="4">
        <v>0</v>
      </c>
      <c r="AK80" s="4">
        <v>0</v>
      </c>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row>
    <row r="81" spans="1:270" ht="64">
      <c r="A81" s="8">
        <v>2020</v>
      </c>
      <c r="B81" s="9" t="s">
        <v>0</v>
      </c>
      <c r="C81" s="9">
        <v>0</v>
      </c>
      <c r="D81" s="9" t="s">
        <v>1590</v>
      </c>
      <c r="E81" s="9" t="s">
        <v>2631</v>
      </c>
      <c r="F81" s="9" t="s">
        <v>658</v>
      </c>
      <c r="G81" s="9" t="s">
        <v>2744</v>
      </c>
      <c r="H81" s="18" t="s">
        <v>389</v>
      </c>
      <c r="I81" s="9" t="s">
        <v>388</v>
      </c>
      <c r="J81" s="9">
        <v>1</v>
      </c>
      <c r="K81" s="9" t="s">
        <v>2543</v>
      </c>
      <c r="L81" s="9"/>
      <c r="M81" s="9" t="s">
        <v>2676</v>
      </c>
      <c r="N81" s="36">
        <v>1.38</v>
      </c>
      <c r="O81" s="36" t="s">
        <v>1590</v>
      </c>
      <c r="P81" s="18">
        <v>47</v>
      </c>
      <c r="Q81" s="18">
        <v>186</v>
      </c>
      <c r="R81" s="18">
        <f t="shared" si="18"/>
        <v>3.9574468085106385</v>
      </c>
      <c r="S81" s="18">
        <f t="shared" si="27"/>
        <v>0.77500000000000002</v>
      </c>
      <c r="T81" s="38">
        <f t="shared" si="28"/>
        <v>0.29807692307692307</v>
      </c>
      <c r="U81" s="38">
        <f t="shared" si="19"/>
        <v>3.5769230769230766</v>
      </c>
      <c r="V81" s="38">
        <f t="shared" si="29"/>
        <v>0.50641025641025639</v>
      </c>
      <c r="W81" s="38">
        <f t="shared" si="24"/>
        <v>0.21794871794871795</v>
      </c>
      <c r="X81" s="38">
        <f t="shared" si="20"/>
        <v>0.42628205128205132</v>
      </c>
      <c r="Y81" s="18">
        <f t="shared" si="21"/>
        <v>48</v>
      </c>
      <c r="Z81" s="18">
        <f t="shared" si="22"/>
        <v>240</v>
      </c>
      <c r="AA81" s="18">
        <f t="shared" si="23"/>
        <v>624</v>
      </c>
      <c r="AB81" s="18">
        <f t="shared" si="25"/>
        <v>0.20833333333333334</v>
      </c>
      <c r="AC81" s="18">
        <f>SUM(AK81, AQ81, AW81, BC81, BI81,  BO81, BU81, CA81, CG81, CM81, CS81, CY81, DE81, DK81, DQ81, DW81, EC81, EK81, EQ81, EW81, FC81, FI81, FO81, FU81, GA81, GI81, GO81, GW81, HC81, HI81, HO81, HU81, IA81, II81, IO81, IU81, JC81, JI81)/4</f>
        <v>2.5</v>
      </c>
      <c r="AD81" s="4" t="s">
        <v>1325</v>
      </c>
      <c r="AE81" s="4" t="s">
        <v>1326</v>
      </c>
      <c r="AF81" s="4" t="s">
        <v>22</v>
      </c>
      <c r="AG81" s="4">
        <v>12</v>
      </c>
      <c r="AH81" s="4">
        <v>24</v>
      </c>
      <c r="AI81" s="4">
        <v>72</v>
      </c>
      <c r="AJ81" s="4">
        <v>0</v>
      </c>
      <c r="AK81" s="4">
        <v>0</v>
      </c>
      <c r="AL81" s="4" t="s">
        <v>390</v>
      </c>
      <c r="AM81" s="4">
        <v>12</v>
      </c>
      <c r="AN81" s="4">
        <v>96</v>
      </c>
      <c r="AO81" s="4">
        <v>240</v>
      </c>
      <c r="AP81" s="4">
        <v>5</v>
      </c>
      <c r="AQ81" s="4">
        <v>5</v>
      </c>
      <c r="AR81" s="4" t="s">
        <v>22</v>
      </c>
      <c r="AS81" s="4">
        <v>12</v>
      </c>
      <c r="AT81" s="4">
        <v>24</v>
      </c>
      <c r="AU81" s="4">
        <v>72</v>
      </c>
      <c r="AV81" s="4">
        <v>0</v>
      </c>
      <c r="AW81" s="4">
        <v>0</v>
      </c>
      <c r="AX81" s="4" t="s">
        <v>390</v>
      </c>
      <c r="AY81" s="4">
        <v>12</v>
      </c>
      <c r="AZ81" s="4">
        <v>96</v>
      </c>
      <c r="BA81" s="4">
        <v>240</v>
      </c>
      <c r="BB81" s="4">
        <v>5</v>
      </c>
      <c r="BC81" s="4">
        <v>5</v>
      </c>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row>
    <row r="82" spans="1:270" ht="32">
      <c r="A82" s="8">
        <v>2020</v>
      </c>
      <c r="B82" s="9" t="s">
        <v>0</v>
      </c>
      <c r="C82" s="9">
        <v>0</v>
      </c>
      <c r="D82" s="9" t="s">
        <v>1590</v>
      </c>
      <c r="E82" s="9" t="s">
        <v>2631</v>
      </c>
      <c r="F82" s="9" t="s">
        <v>658</v>
      </c>
      <c r="G82" s="9" t="s">
        <v>2744</v>
      </c>
      <c r="H82" s="18" t="s">
        <v>392</v>
      </c>
      <c r="I82" s="9" t="s">
        <v>391</v>
      </c>
      <c r="J82" s="9">
        <v>0</v>
      </c>
      <c r="K82" s="9"/>
      <c r="L82" s="9"/>
      <c r="M82" s="9" t="s">
        <v>2676</v>
      </c>
      <c r="N82" s="36">
        <v>0.82399999999999995</v>
      </c>
      <c r="O82" s="36" t="s">
        <v>1590</v>
      </c>
      <c r="P82" s="18">
        <v>70</v>
      </c>
      <c r="Q82" s="18">
        <v>357</v>
      </c>
      <c r="R82" s="18">
        <f t="shared" si="18"/>
        <v>5.0999999999999996</v>
      </c>
      <c r="S82" s="18">
        <f t="shared" si="27"/>
        <v>4.958333333333333</v>
      </c>
      <c r="T82" s="38">
        <f t="shared" si="28"/>
        <v>3.71875</v>
      </c>
      <c r="U82" s="38">
        <f t="shared" si="19"/>
        <v>44.625</v>
      </c>
      <c r="V82" s="38">
        <f t="shared" si="29"/>
        <v>4.21875</v>
      </c>
      <c r="W82" s="38">
        <f t="shared" si="24"/>
        <v>3.34375</v>
      </c>
      <c r="X82" s="38">
        <f t="shared" si="20"/>
        <v>3.84375</v>
      </c>
      <c r="Y82" s="18">
        <f t="shared" si="21"/>
        <v>24</v>
      </c>
      <c r="Z82" s="18">
        <f t="shared" si="22"/>
        <v>72</v>
      </c>
      <c r="AA82" s="18">
        <f t="shared" si="23"/>
        <v>96</v>
      </c>
      <c r="AB82" s="18">
        <f t="shared" si="25"/>
        <v>0.5</v>
      </c>
      <c r="AC82" s="18">
        <f t="shared" si="26"/>
        <v>6</v>
      </c>
      <c r="AD82" s="4" t="s">
        <v>1327</v>
      </c>
      <c r="AE82" s="4" t="s">
        <v>1328</v>
      </c>
      <c r="AF82" s="4" t="s">
        <v>393</v>
      </c>
      <c r="AG82" s="4">
        <v>24</v>
      </c>
      <c r="AH82" s="4">
        <v>72</v>
      </c>
      <c r="AI82" s="4">
        <v>96</v>
      </c>
      <c r="AJ82" s="4">
        <v>12</v>
      </c>
      <c r="AK82" s="4">
        <v>6</v>
      </c>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row>
    <row r="83" spans="1:270" ht="32">
      <c r="A83" s="8">
        <v>2020</v>
      </c>
      <c r="B83" s="9" t="s">
        <v>0</v>
      </c>
      <c r="C83" s="9">
        <v>0</v>
      </c>
      <c r="D83" s="9" t="s">
        <v>1590</v>
      </c>
      <c r="E83" s="9" t="s">
        <v>2631</v>
      </c>
      <c r="F83" s="9" t="s">
        <v>658</v>
      </c>
      <c r="G83" s="9" t="s">
        <v>2744</v>
      </c>
      <c r="H83" s="18" t="s">
        <v>395</v>
      </c>
      <c r="I83" s="9" t="s">
        <v>394</v>
      </c>
      <c r="J83" s="9">
        <v>0</v>
      </c>
      <c r="K83" s="9"/>
      <c r="L83" s="9"/>
      <c r="M83" s="9" t="s">
        <v>2676</v>
      </c>
      <c r="N83" s="36">
        <v>1.6359999999999999</v>
      </c>
      <c r="O83" s="36" t="s">
        <v>1590</v>
      </c>
      <c r="P83" s="18">
        <v>11</v>
      </c>
      <c r="Q83" s="18">
        <v>61</v>
      </c>
      <c r="R83" s="18">
        <f t="shared" si="18"/>
        <v>5.5454545454545459</v>
      </c>
      <c r="S83" s="18">
        <f t="shared" si="27"/>
        <v>2.5416666666666665</v>
      </c>
      <c r="T83" s="38">
        <f t="shared" si="28"/>
        <v>1.0166666666666666</v>
      </c>
      <c r="U83" s="38">
        <f t="shared" si="19"/>
        <v>12.2</v>
      </c>
      <c r="V83" s="38">
        <f t="shared" si="29"/>
        <v>1.3499999999999999</v>
      </c>
      <c r="W83" s="38">
        <f t="shared" si="24"/>
        <v>0.8833333333333333</v>
      </c>
      <c r="X83" s="38">
        <f t="shared" si="20"/>
        <v>1.2166666666666666</v>
      </c>
      <c r="Y83" s="18">
        <f t="shared" si="21"/>
        <v>12</v>
      </c>
      <c r="Z83" s="18">
        <f t="shared" si="22"/>
        <v>24</v>
      </c>
      <c r="AA83" s="18">
        <f t="shared" si="23"/>
        <v>60</v>
      </c>
      <c r="AB83" s="18">
        <f t="shared" si="25"/>
        <v>0.33333333333333331</v>
      </c>
      <c r="AC83" s="18">
        <f t="shared" si="26"/>
        <v>4</v>
      </c>
      <c r="AD83" s="4" t="s">
        <v>1329</v>
      </c>
      <c r="AE83" s="4" t="s">
        <v>1333</v>
      </c>
      <c r="AF83" s="4" t="s">
        <v>396</v>
      </c>
      <c r="AG83" s="4">
        <v>12</v>
      </c>
      <c r="AH83" s="4">
        <v>24</v>
      </c>
      <c r="AI83" s="4">
        <v>60</v>
      </c>
      <c r="AJ83" s="4">
        <v>6</v>
      </c>
      <c r="AK83" s="4">
        <v>4</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row>
    <row r="84" spans="1:270" ht="345.5" customHeight="1">
      <c r="A84" s="8">
        <v>2020</v>
      </c>
      <c r="B84" s="9" t="s">
        <v>0</v>
      </c>
      <c r="C84" s="9">
        <v>0</v>
      </c>
      <c r="D84" s="9" t="s">
        <v>1590</v>
      </c>
      <c r="E84" s="9" t="s">
        <v>2631</v>
      </c>
      <c r="F84" s="9" t="s">
        <v>658</v>
      </c>
      <c r="G84" s="9" t="s">
        <v>2744</v>
      </c>
      <c r="H84" s="18" t="s">
        <v>398</v>
      </c>
      <c r="I84" s="9" t="s">
        <v>397</v>
      </c>
      <c r="J84" s="9">
        <v>1</v>
      </c>
      <c r="K84" s="9" t="s">
        <v>2545</v>
      </c>
      <c r="L84" s="9" t="s">
        <v>2544</v>
      </c>
      <c r="M84" s="9" t="s">
        <v>2676</v>
      </c>
      <c r="N84" s="36">
        <v>0.49</v>
      </c>
      <c r="O84" s="36" t="s">
        <v>1590</v>
      </c>
      <c r="P84" s="18">
        <v>88</v>
      </c>
      <c r="Q84" s="18">
        <v>652</v>
      </c>
      <c r="R84" s="18">
        <f t="shared" si="18"/>
        <v>7.4090909090909092</v>
      </c>
      <c r="S84" s="18">
        <f t="shared" si="27"/>
        <v>5.8297567954220315E-2</v>
      </c>
      <c r="T84" s="38">
        <f t="shared" si="28"/>
        <v>2.1458662453923118E-2</v>
      </c>
      <c r="U84" s="38">
        <f t="shared" si="19"/>
        <v>0.25750394944707744</v>
      </c>
      <c r="V84" s="38">
        <f t="shared" si="29"/>
        <v>0.39645866245392314</v>
      </c>
      <c r="W84" s="38">
        <f t="shared" si="24"/>
        <v>-0.11657451290152712</v>
      </c>
      <c r="X84" s="38">
        <f t="shared" si="20"/>
        <v>0.25842548709847291</v>
      </c>
      <c r="Y84" s="18">
        <f t="shared" si="21"/>
        <v>144</v>
      </c>
      <c r="Z84" s="18">
        <f t="shared" si="22"/>
        <v>11184</v>
      </c>
      <c r="AA84" s="18">
        <f t="shared" si="23"/>
        <v>30384</v>
      </c>
      <c r="AB84" s="18">
        <f t="shared" si="25"/>
        <v>0.375</v>
      </c>
      <c r="AC84" s="18">
        <f>SUM(AK84, AQ84, AW84, BC84, BI84,  BO84, BU84, CA84, CG84, CM84, CS84, CY84, DE84, DK84, DQ84, DW84, EC84, EK84, EQ84, EW84, FC84, FI84, FO84, FU84, GA84, GI84, GO84, GW84, HC84, HI84, HO84, HU84, IA84, II84, IO84, IU84, JC84, JI84)/2</f>
        <v>4.5</v>
      </c>
      <c r="AD84" s="4" t="s">
        <v>1330</v>
      </c>
      <c r="AE84" s="4" t="s">
        <v>1334</v>
      </c>
      <c r="AF84" s="4" t="s">
        <v>272</v>
      </c>
      <c r="AG84" s="4">
        <v>72</v>
      </c>
      <c r="AH84" s="4">
        <v>11088</v>
      </c>
      <c r="AI84" s="4">
        <v>30240</v>
      </c>
      <c r="AJ84" s="4">
        <v>11</v>
      </c>
      <c r="AK84" s="4">
        <v>5</v>
      </c>
      <c r="AL84" s="4" t="s">
        <v>399</v>
      </c>
      <c r="AM84" s="4">
        <v>72</v>
      </c>
      <c r="AN84" s="4">
        <v>96</v>
      </c>
      <c r="AO84" s="4">
        <v>144</v>
      </c>
      <c r="AP84" s="4">
        <v>4</v>
      </c>
      <c r="AQ84" s="4">
        <v>4</v>
      </c>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row>
    <row r="85" spans="1:270" ht="64">
      <c r="A85" s="8">
        <v>2020</v>
      </c>
      <c r="B85" s="9" t="s">
        <v>0</v>
      </c>
      <c r="C85" s="9">
        <v>0</v>
      </c>
      <c r="D85" s="9" t="s">
        <v>1590</v>
      </c>
      <c r="E85" s="9" t="s">
        <v>2631</v>
      </c>
      <c r="F85" s="9" t="s">
        <v>658</v>
      </c>
      <c r="G85" s="9" t="s">
        <v>2744</v>
      </c>
      <c r="H85" s="18" t="s">
        <v>401</v>
      </c>
      <c r="I85" s="9" t="s">
        <v>400</v>
      </c>
      <c r="J85" s="9">
        <v>1</v>
      </c>
      <c r="K85" s="9" t="s">
        <v>2543</v>
      </c>
      <c r="L85" s="9"/>
      <c r="M85" s="9" t="s">
        <v>2676</v>
      </c>
      <c r="N85" s="36">
        <v>2.8000000000000001E-2</v>
      </c>
      <c r="O85" s="36" t="s">
        <v>1590</v>
      </c>
      <c r="P85" s="18">
        <v>274</v>
      </c>
      <c r="Q85" s="40">
        <v>1074</v>
      </c>
      <c r="R85" s="18">
        <f t="shared" si="18"/>
        <v>3.9197080291970803</v>
      </c>
      <c r="S85" s="18">
        <f t="shared" si="27"/>
        <v>3.1964285714285716</v>
      </c>
      <c r="T85" s="38">
        <f t="shared" si="28"/>
        <v>0.44750000000000001</v>
      </c>
      <c r="U85" s="38">
        <f t="shared" si="19"/>
        <v>5.37</v>
      </c>
      <c r="V85" s="38">
        <f t="shared" si="29"/>
        <v>0.86416666666666675</v>
      </c>
      <c r="W85" s="38">
        <f t="shared" si="24"/>
        <v>0.38916666666666666</v>
      </c>
      <c r="X85" s="38">
        <f t="shared" si="20"/>
        <v>0.8058333333333334</v>
      </c>
      <c r="Y85" s="18">
        <f t="shared" si="21"/>
        <v>48</v>
      </c>
      <c r="Z85" s="18">
        <f t="shared" si="22"/>
        <v>336</v>
      </c>
      <c r="AA85" s="18">
        <f t="shared" si="23"/>
        <v>2400</v>
      </c>
      <c r="AB85" s="18">
        <f t="shared" si="25"/>
        <v>0.41666666666666669</v>
      </c>
      <c r="AC85" s="18">
        <f t="shared" si="26"/>
        <v>5</v>
      </c>
      <c r="AD85" s="4" t="s">
        <v>1331</v>
      </c>
      <c r="AE85" s="4" t="s">
        <v>1335</v>
      </c>
      <c r="AF85" s="4" t="s">
        <v>402</v>
      </c>
      <c r="AG85" s="4">
        <v>48</v>
      </c>
      <c r="AH85" s="4">
        <v>336</v>
      </c>
      <c r="AI85" s="4">
        <v>2400</v>
      </c>
      <c r="AJ85" s="4">
        <v>5</v>
      </c>
      <c r="AK85" s="4">
        <v>5</v>
      </c>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row>
    <row r="86" spans="1:270" ht="48">
      <c r="A86" s="8">
        <v>2020</v>
      </c>
      <c r="B86" s="9" t="s">
        <v>0</v>
      </c>
      <c r="C86" s="9">
        <v>0</v>
      </c>
      <c r="D86" s="9" t="s">
        <v>1590</v>
      </c>
      <c r="E86" s="9" t="s">
        <v>2631</v>
      </c>
      <c r="F86" s="9" t="s">
        <v>658</v>
      </c>
      <c r="G86" s="9" t="s">
        <v>2744</v>
      </c>
      <c r="H86" s="18" t="s">
        <v>404</v>
      </c>
      <c r="I86" s="9" t="s">
        <v>403</v>
      </c>
      <c r="J86" s="9">
        <v>0</v>
      </c>
      <c r="K86" s="9"/>
      <c r="L86" s="9"/>
      <c r="M86" s="9" t="s">
        <v>2676</v>
      </c>
      <c r="N86" s="36">
        <v>0.28000000000000003</v>
      </c>
      <c r="O86" s="36" t="s">
        <v>1590</v>
      </c>
      <c r="P86" s="18">
        <v>149</v>
      </c>
      <c r="Q86" s="18">
        <v>716</v>
      </c>
      <c r="R86" s="18">
        <f t="shared" si="18"/>
        <v>4.8053691275167782</v>
      </c>
      <c r="S86" s="18">
        <f t="shared" si="27"/>
        <v>9.9444444444444446</v>
      </c>
      <c r="T86" s="38">
        <f t="shared" si="28"/>
        <v>4.5897435897435894</v>
      </c>
      <c r="U86" s="38">
        <f t="shared" si="19"/>
        <v>55.076923076923073</v>
      </c>
      <c r="V86" s="38">
        <f t="shared" si="29"/>
        <v>4.8397435897435894</v>
      </c>
      <c r="W86" s="38">
        <f t="shared" si="24"/>
        <v>4.4743589743589745</v>
      </c>
      <c r="X86" s="38">
        <f t="shared" si="20"/>
        <v>4.7243589743589745</v>
      </c>
      <c r="Y86" s="18">
        <f t="shared" si="21"/>
        <v>36</v>
      </c>
      <c r="Z86" s="18">
        <f t="shared" si="22"/>
        <v>72</v>
      </c>
      <c r="AA86" s="18">
        <f t="shared" si="23"/>
        <v>156</v>
      </c>
      <c r="AB86" s="18">
        <f t="shared" si="25"/>
        <v>0.25</v>
      </c>
      <c r="AC86" s="18">
        <f t="shared" si="26"/>
        <v>3</v>
      </c>
      <c r="AD86" s="4" t="s">
        <v>1336</v>
      </c>
      <c r="AE86" s="4" t="s">
        <v>1337</v>
      </c>
      <c r="AF86" s="4" t="s">
        <v>405</v>
      </c>
      <c r="AG86" s="4">
        <v>36</v>
      </c>
      <c r="AH86" s="4">
        <v>72</v>
      </c>
      <c r="AI86" s="4">
        <v>156</v>
      </c>
      <c r="AJ86" s="4">
        <v>3</v>
      </c>
      <c r="AK86" s="4">
        <v>3</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row>
    <row r="87" spans="1:270" ht="46.25" customHeight="1">
      <c r="A87" s="8">
        <v>2020</v>
      </c>
      <c r="B87" s="9" t="s">
        <v>0</v>
      </c>
      <c r="C87" s="9">
        <v>0</v>
      </c>
      <c r="D87" s="9" t="s">
        <v>1590</v>
      </c>
      <c r="E87" s="9" t="s">
        <v>2631</v>
      </c>
      <c r="F87" s="9" t="s">
        <v>658</v>
      </c>
      <c r="G87" s="9" t="s">
        <v>2744</v>
      </c>
      <c r="H87" s="18" t="s">
        <v>407</v>
      </c>
      <c r="I87" s="9" t="s">
        <v>406</v>
      </c>
      <c r="J87" s="9">
        <v>0</v>
      </c>
      <c r="K87" s="9"/>
      <c r="L87" s="9"/>
      <c r="M87" s="9" t="s">
        <v>2676</v>
      </c>
      <c r="N87" s="36">
        <v>0.57799999999999996</v>
      </c>
      <c r="O87" s="36" t="s">
        <v>1590</v>
      </c>
      <c r="P87" s="18">
        <v>203</v>
      </c>
      <c r="Q87" s="18">
        <v>694</v>
      </c>
      <c r="R87" s="18">
        <f t="shared" si="18"/>
        <v>3.4187192118226601</v>
      </c>
      <c r="S87" s="18">
        <f t="shared" si="27"/>
        <v>1.9277777777777778</v>
      </c>
      <c r="T87" s="38">
        <f t="shared" si="28"/>
        <v>1.4458333333333333</v>
      </c>
      <c r="U87" s="38">
        <f t="shared" si="19"/>
        <v>17.350000000000001</v>
      </c>
      <c r="V87" s="38">
        <f t="shared" si="29"/>
        <v>1.8625</v>
      </c>
      <c r="W87" s="38">
        <f t="shared" si="24"/>
        <v>1.1333333333333333</v>
      </c>
      <c r="X87" s="38">
        <f t="shared" si="20"/>
        <v>1.55</v>
      </c>
      <c r="Y87" s="18">
        <f t="shared" si="21"/>
        <v>168</v>
      </c>
      <c r="Z87" s="18">
        <f t="shared" si="22"/>
        <v>360</v>
      </c>
      <c r="AA87" s="18">
        <f t="shared" si="23"/>
        <v>480</v>
      </c>
      <c r="AB87" s="18">
        <f t="shared" si="25"/>
        <v>0.41666666666666669</v>
      </c>
      <c r="AC87" s="18">
        <f>SUM(AK87, AQ87, AW87, BC87, BI87,  BO87, BU87, CA87, CG87, CM87, CS87, CY87, DE87, DK87, DQ87, DW87, EC87, EK87, EQ87, EW87, FC87, FI87, FO87, FU87, GA87, GI87, GO87, GW87, HC87, HI87, HO87, HU87, IA87, II87, IO87, IU87, JC87, JI87)/2</f>
        <v>5</v>
      </c>
      <c r="AD87" s="4" t="s">
        <v>410</v>
      </c>
      <c r="AE87" s="4" t="s">
        <v>409</v>
      </c>
      <c r="AF87" s="4" t="s">
        <v>408</v>
      </c>
      <c r="AG87" s="4">
        <v>84</v>
      </c>
      <c r="AH87" s="4">
        <v>180</v>
      </c>
      <c r="AI87" s="4">
        <v>240</v>
      </c>
      <c r="AJ87" s="4">
        <v>5</v>
      </c>
      <c r="AK87" s="4">
        <v>5</v>
      </c>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t="s">
        <v>412</v>
      </c>
      <c r="EE87" s="4" t="s">
        <v>411</v>
      </c>
      <c r="EF87" s="4" t="s">
        <v>413</v>
      </c>
      <c r="EG87" s="4">
        <v>84</v>
      </c>
      <c r="EH87" s="4">
        <v>180</v>
      </c>
      <c r="EI87" s="4">
        <v>240</v>
      </c>
      <c r="EJ87" s="4">
        <v>5</v>
      </c>
      <c r="EK87" s="4">
        <v>5</v>
      </c>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row>
    <row r="88" spans="1:270" ht="32">
      <c r="A88" s="8">
        <v>2020</v>
      </c>
      <c r="B88" s="9" t="s">
        <v>0</v>
      </c>
      <c r="C88" s="9">
        <v>0</v>
      </c>
      <c r="D88" s="9" t="s">
        <v>1590</v>
      </c>
      <c r="E88" s="9" t="s">
        <v>2631</v>
      </c>
      <c r="F88" s="9" t="s">
        <v>658</v>
      </c>
      <c r="G88" s="9" t="s">
        <v>2744</v>
      </c>
      <c r="H88" s="18" t="s">
        <v>415</v>
      </c>
      <c r="I88" s="9" t="s">
        <v>414</v>
      </c>
      <c r="J88" s="9">
        <v>0</v>
      </c>
      <c r="K88" s="9"/>
      <c r="L88" s="9"/>
      <c r="M88" s="9" t="s">
        <v>2676</v>
      </c>
      <c r="N88" s="36">
        <v>0.30399999999999999</v>
      </c>
      <c r="O88" s="36" t="s">
        <v>1590</v>
      </c>
      <c r="P88" s="18">
        <v>76</v>
      </c>
      <c r="Q88" s="18">
        <v>271</v>
      </c>
      <c r="R88" s="18">
        <f t="shared" si="18"/>
        <v>3.5657894736842106</v>
      </c>
      <c r="S88" s="18">
        <f t="shared" si="27"/>
        <v>4.5166666666666666</v>
      </c>
      <c r="T88" s="38">
        <f t="shared" si="28"/>
        <v>2.2583333333333333</v>
      </c>
      <c r="U88" s="38">
        <f t="shared" si="19"/>
        <v>27.1</v>
      </c>
      <c r="V88" s="38">
        <f t="shared" si="29"/>
        <v>2.7583333333333333</v>
      </c>
      <c r="W88" s="38">
        <f t="shared" si="24"/>
        <v>2.0083333333333333</v>
      </c>
      <c r="X88" s="38">
        <f t="shared" si="20"/>
        <v>2.5083333333333333</v>
      </c>
      <c r="Y88" s="18">
        <f t="shared" si="21"/>
        <v>12</v>
      </c>
      <c r="Z88" s="18">
        <f t="shared" si="22"/>
        <v>60</v>
      </c>
      <c r="AA88" s="18">
        <f t="shared" si="23"/>
        <v>120</v>
      </c>
      <c r="AB88" s="18">
        <f t="shared" si="25"/>
        <v>0.5</v>
      </c>
      <c r="AC88" s="18">
        <f t="shared" si="26"/>
        <v>6</v>
      </c>
      <c r="AD88" s="4" t="s">
        <v>1332</v>
      </c>
      <c r="AE88" s="4" t="s">
        <v>1338</v>
      </c>
      <c r="AF88" s="4" t="s">
        <v>22</v>
      </c>
      <c r="AG88" s="4">
        <v>12</v>
      </c>
      <c r="AH88" s="4">
        <v>60</v>
      </c>
      <c r="AI88" s="4">
        <v>120</v>
      </c>
      <c r="AJ88" s="4">
        <v>6</v>
      </c>
      <c r="AK88" s="4">
        <v>6</v>
      </c>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row>
    <row r="89" spans="1:270" ht="104" customHeight="1">
      <c r="A89" s="8">
        <v>2020</v>
      </c>
      <c r="B89" s="9" t="s">
        <v>0</v>
      </c>
      <c r="C89" s="9">
        <v>0</v>
      </c>
      <c r="D89" s="9" t="s">
        <v>1590</v>
      </c>
      <c r="E89" s="9" t="s">
        <v>2631</v>
      </c>
      <c r="F89" s="9" t="s">
        <v>658</v>
      </c>
      <c r="G89" s="9" t="s">
        <v>2744</v>
      </c>
      <c r="H89" s="18" t="s">
        <v>417</v>
      </c>
      <c r="I89" s="9" t="s">
        <v>416</v>
      </c>
      <c r="J89" s="9">
        <v>1</v>
      </c>
      <c r="K89" s="9" t="s">
        <v>2543</v>
      </c>
      <c r="L89" s="9"/>
      <c r="M89" s="9" t="s">
        <v>2676</v>
      </c>
      <c r="N89" s="36">
        <v>5.5E-2</v>
      </c>
      <c r="O89" s="36" t="s">
        <v>1590</v>
      </c>
      <c r="P89" s="18">
        <v>1844</v>
      </c>
      <c r="Q89" s="18">
        <v>12611</v>
      </c>
      <c r="R89" s="18">
        <f t="shared" si="18"/>
        <v>6.8389370932754883</v>
      </c>
      <c r="S89" s="18">
        <f t="shared" si="27"/>
        <v>2.0406148867313916</v>
      </c>
      <c r="T89" s="38">
        <f t="shared" si="28"/>
        <v>1.0561976549413736</v>
      </c>
      <c r="U89" s="38">
        <f t="shared" si="19"/>
        <v>12.674371859296484</v>
      </c>
      <c r="V89" s="38">
        <f t="shared" si="29"/>
        <v>1.4252452739889927</v>
      </c>
      <c r="W89" s="38">
        <f t="shared" si="24"/>
        <v>0.86518305814788221</v>
      </c>
      <c r="X89" s="38">
        <f t="shared" si="20"/>
        <v>1.2342306771955012</v>
      </c>
      <c r="Y89" s="18">
        <f t="shared" si="21"/>
        <v>1776</v>
      </c>
      <c r="Z89" s="18">
        <f t="shared" si="22"/>
        <v>6180</v>
      </c>
      <c r="AA89" s="18">
        <f>SUM(AI89,AO89,AU89,BA89,BG89,BM89,BS89,BY89,CE89,CK89,CQ89,CW89,DC89,DI89,DO89,DU89,EA89,EI89,EO89,EU89,FA89,FG89,FM89,FS89,FY89,GG89,GM89,GU89,HA89,HG89,HM89,HS89,HY89,IG89,IM89,IS89,JA89,JG89)</f>
        <v>11940</v>
      </c>
      <c r="AB89" s="18">
        <f t="shared" si="25"/>
        <v>0.36904761904761907</v>
      </c>
      <c r="AC89" s="18">
        <f>SUM(AK89, AQ89, AW89, BC89, BI89,  BO89, BU89, CA89, CG89, CM89, CS89, CY89, DE89, DK89, DQ89, DW89, EC89, EK89, EQ89, EW89, FC89, FI89, FO89, FU89, GA89, GI89, GO89, GW89, HC89, HI89, HO89, HU89, IA89, II89, IO89, IU89, JC89, JI89)/7</f>
        <v>4.4285714285714288</v>
      </c>
      <c r="AD89" s="4" t="s">
        <v>421</v>
      </c>
      <c r="AE89" s="4" t="s">
        <v>420</v>
      </c>
      <c r="AF89" s="4" t="s">
        <v>22</v>
      </c>
      <c r="AG89" s="4">
        <v>360</v>
      </c>
      <c r="AH89" s="4">
        <v>720</v>
      </c>
      <c r="AI89" s="4">
        <v>1200</v>
      </c>
      <c r="AJ89" s="4">
        <v>4</v>
      </c>
      <c r="AK89" s="4">
        <v>4</v>
      </c>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t="s">
        <v>419</v>
      </c>
      <c r="EE89" s="4" t="s">
        <v>418</v>
      </c>
      <c r="EF89" s="4" t="s">
        <v>22</v>
      </c>
      <c r="EG89" s="4">
        <v>60</v>
      </c>
      <c r="EH89" s="4">
        <v>180</v>
      </c>
      <c r="EI89" s="4">
        <v>240</v>
      </c>
      <c r="EJ89" s="4">
        <v>5</v>
      </c>
      <c r="EK89" s="4">
        <v>5</v>
      </c>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t="s">
        <v>423</v>
      </c>
      <c r="GC89" s="4" t="s">
        <v>422</v>
      </c>
      <c r="GD89" s="4" t="s">
        <v>424</v>
      </c>
      <c r="GE89" s="4">
        <v>180</v>
      </c>
      <c r="GF89" s="4">
        <v>480</v>
      </c>
      <c r="GG89" s="4">
        <v>900</v>
      </c>
      <c r="GH89" s="4">
        <v>6</v>
      </c>
      <c r="GI89" s="4">
        <v>6</v>
      </c>
      <c r="GJ89" s="4"/>
      <c r="GK89" s="4"/>
      <c r="GL89" s="4"/>
      <c r="GM89" s="4"/>
      <c r="GN89" s="4"/>
      <c r="GO89" s="4"/>
      <c r="GP89" s="4" t="s">
        <v>426</v>
      </c>
      <c r="GQ89" s="4" t="s">
        <v>425</v>
      </c>
      <c r="GR89" s="4" t="s">
        <v>427</v>
      </c>
      <c r="GS89" s="4">
        <v>240</v>
      </c>
      <c r="GT89" s="4">
        <v>1200</v>
      </c>
      <c r="GU89" s="4">
        <v>2400</v>
      </c>
      <c r="GV89" s="4">
        <v>7</v>
      </c>
      <c r="GW89" s="4">
        <v>3</v>
      </c>
      <c r="GX89" s="4" t="s">
        <v>428</v>
      </c>
      <c r="GY89" s="4">
        <v>240</v>
      </c>
      <c r="GZ89" s="4">
        <v>1200</v>
      </c>
      <c r="HA89" s="4">
        <v>2400</v>
      </c>
      <c r="HB89" s="4">
        <v>7</v>
      </c>
      <c r="HC89" s="4">
        <v>3</v>
      </c>
      <c r="HD89" s="4" t="s">
        <v>429</v>
      </c>
      <c r="HE89" s="4">
        <v>240</v>
      </c>
      <c r="HF89" s="4">
        <v>1200</v>
      </c>
      <c r="HG89" s="4">
        <v>2400</v>
      </c>
      <c r="HH89" s="4">
        <v>7</v>
      </c>
      <c r="HI89" s="4">
        <v>7</v>
      </c>
      <c r="HJ89" s="4" t="s">
        <v>22</v>
      </c>
      <c r="HK89" s="4">
        <v>456</v>
      </c>
      <c r="HL89" s="4">
        <v>1200</v>
      </c>
      <c r="HM89" s="4">
        <v>2400</v>
      </c>
      <c r="HN89" s="4">
        <v>3</v>
      </c>
      <c r="HO89" s="4">
        <v>3</v>
      </c>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row>
    <row r="90" spans="1:270" ht="48" customHeight="1">
      <c r="A90" s="8">
        <v>2020</v>
      </c>
      <c r="B90" s="9" t="s">
        <v>0</v>
      </c>
      <c r="C90" s="9">
        <v>0</v>
      </c>
      <c r="D90" s="9" t="s">
        <v>1590</v>
      </c>
      <c r="E90" s="9" t="s">
        <v>2631</v>
      </c>
      <c r="F90" s="9" t="s">
        <v>658</v>
      </c>
      <c r="G90" s="9" t="s">
        <v>2744</v>
      </c>
      <c r="H90" s="18" t="s">
        <v>431</v>
      </c>
      <c r="I90" s="9" t="s">
        <v>430</v>
      </c>
      <c r="J90" s="9">
        <v>0</v>
      </c>
      <c r="K90" s="9"/>
      <c r="L90" s="9"/>
      <c r="M90" s="9" t="s">
        <v>2676</v>
      </c>
      <c r="N90" s="36">
        <v>1.94</v>
      </c>
      <c r="O90" s="36" t="s">
        <v>1590</v>
      </c>
      <c r="P90" s="18">
        <v>53</v>
      </c>
      <c r="Q90" s="18">
        <v>184</v>
      </c>
      <c r="R90" s="18">
        <f t="shared" si="18"/>
        <v>3.4716981132075473</v>
      </c>
      <c r="S90" s="18">
        <f t="shared" si="27"/>
        <v>3.0666666666666669</v>
      </c>
      <c r="T90" s="38">
        <f t="shared" si="28"/>
        <v>2.1904761904761907</v>
      </c>
      <c r="U90" s="38">
        <f t="shared" si="19"/>
        <v>26.285714285714288</v>
      </c>
      <c r="V90" s="38">
        <f t="shared" si="29"/>
        <v>2.4404761904761907</v>
      </c>
      <c r="W90" s="38">
        <f t="shared" si="24"/>
        <v>2.0119047619047619</v>
      </c>
      <c r="X90" s="38">
        <f t="shared" si="20"/>
        <v>2.2619047619047619</v>
      </c>
      <c r="Y90" s="18">
        <f t="shared" si="21"/>
        <v>12</v>
      </c>
      <c r="Z90" s="18">
        <f t="shared" si="22"/>
        <v>60</v>
      </c>
      <c r="AA90" s="18">
        <f t="shared" si="23"/>
        <v>84</v>
      </c>
      <c r="AB90" s="18">
        <f t="shared" si="25"/>
        <v>0.25</v>
      </c>
      <c r="AC90" s="18">
        <f t="shared" si="26"/>
        <v>3</v>
      </c>
      <c r="AD90" s="4" t="s">
        <v>1339</v>
      </c>
      <c r="AE90" s="4" t="s">
        <v>1340</v>
      </c>
      <c r="AF90" s="4" t="s">
        <v>432</v>
      </c>
      <c r="AG90" s="4">
        <v>12</v>
      </c>
      <c r="AH90" s="4">
        <v>60</v>
      </c>
      <c r="AI90" s="4">
        <v>84</v>
      </c>
      <c r="AJ90" s="4">
        <v>6</v>
      </c>
      <c r="AK90" s="4">
        <v>3</v>
      </c>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t="s">
        <v>512</v>
      </c>
    </row>
    <row r="91" spans="1:270" ht="32">
      <c r="A91" s="8">
        <v>2020</v>
      </c>
      <c r="B91" s="9" t="s">
        <v>0</v>
      </c>
      <c r="C91" s="9">
        <v>0</v>
      </c>
      <c r="D91" s="9" t="s">
        <v>1590</v>
      </c>
      <c r="E91" s="9" t="s">
        <v>2631</v>
      </c>
      <c r="F91" s="9" t="s">
        <v>658</v>
      </c>
      <c r="G91" s="9" t="s">
        <v>2744</v>
      </c>
      <c r="H91" s="18" t="s">
        <v>434</v>
      </c>
      <c r="I91" s="9" t="s">
        <v>433</v>
      </c>
      <c r="J91" s="9">
        <v>0</v>
      </c>
      <c r="K91" s="9"/>
      <c r="L91" s="9"/>
      <c r="M91" s="9" t="s">
        <v>2676</v>
      </c>
      <c r="N91" s="36">
        <v>4.7</v>
      </c>
      <c r="O91" s="36" t="s">
        <v>1590</v>
      </c>
      <c r="P91" s="18">
        <v>12</v>
      </c>
      <c r="Q91" s="18">
        <v>48</v>
      </c>
      <c r="R91" s="18">
        <f t="shared" si="18"/>
        <v>4</v>
      </c>
      <c r="S91" s="18">
        <f t="shared" si="27"/>
        <v>4</v>
      </c>
      <c r="T91" s="38">
        <f t="shared" si="28"/>
        <v>2</v>
      </c>
      <c r="U91" s="38">
        <f t="shared" si="19"/>
        <v>24</v>
      </c>
      <c r="V91" s="38">
        <f t="shared" si="29"/>
        <v>2</v>
      </c>
      <c r="W91" s="38">
        <f t="shared" si="24"/>
        <v>2</v>
      </c>
      <c r="X91" s="38">
        <f t="shared" si="20"/>
        <v>2</v>
      </c>
      <c r="Y91" s="18">
        <f t="shared" si="21"/>
        <v>4</v>
      </c>
      <c r="Z91" s="18">
        <f t="shared" si="22"/>
        <v>12</v>
      </c>
      <c r="AA91" s="18">
        <f t="shared" si="23"/>
        <v>24</v>
      </c>
      <c r="AB91" s="18">
        <f t="shared" si="25"/>
        <v>0</v>
      </c>
      <c r="AC91" s="18">
        <f t="shared" si="26"/>
        <v>0</v>
      </c>
      <c r="AD91" s="4" t="s">
        <v>1341</v>
      </c>
      <c r="AE91" s="4" t="s">
        <v>433</v>
      </c>
      <c r="AF91" s="4" t="s">
        <v>435</v>
      </c>
      <c r="AG91" s="4">
        <v>4</v>
      </c>
      <c r="AH91" s="4">
        <v>12</v>
      </c>
      <c r="AI91" s="4">
        <v>24</v>
      </c>
      <c r="AJ91" s="4"/>
      <c r="AK91" s="4">
        <v>0</v>
      </c>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row>
    <row r="92" spans="1:270" ht="44.75" customHeight="1">
      <c r="A92" s="8">
        <v>2020</v>
      </c>
      <c r="B92" s="9" t="s">
        <v>0</v>
      </c>
      <c r="C92" s="9">
        <v>0</v>
      </c>
      <c r="D92" s="9" t="s">
        <v>1590</v>
      </c>
      <c r="E92" s="9" t="s">
        <v>2631</v>
      </c>
      <c r="F92" s="9" t="s">
        <v>658</v>
      </c>
      <c r="G92" s="9" t="s">
        <v>2744</v>
      </c>
      <c r="H92" s="18" t="s">
        <v>437</v>
      </c>
      <c r="I92" s="9" t="s">
        <v>436</v>
      </c>
      <c r="J92" s="9">
        <v>0</v>
      </c>
      <c r="K92" s="9"/>
      <c r="L92" s="9"/>
      <c r="M92" s="9" t="s">
        <v>2676</v>
      </c>
      <c r="N92" s="36">
        <v>0.1399</v>
      </c>
      <c r="O92" s="36" t="s">
        <v>1590</v>
      </c>
      <c r="P92" s="18">
        <v>635</v>
      </c>
      <c r="Q92" s="40">
        <v>3903</v>
      </c>
      <c r="R92" s="18">
        <f t="shared" si="18"/>
        <v>6.1464566929133859</v>
      </c>
      <c r="S92" s="18">
        <f t="shared" si="27"/>
        <v>5.08203125</v>
      </c>
      <c r="T92" s="38">
        <f t="shared" si="28"/>
        <v>2.561023622047244</v>
      </c>
      <c r="U92" s="38">
        <f t="shared" si="19"/>
        <v>30.732283464566926</v>
      </c>
      <c r="V92" s="38">
        <f t="shared" si="29"/>
        <v>3.0110236220472442</v>
      </c>
      <c r="W92" s="38">
        <f t="shared" si="24"/>
        <v>2.3342519685039371</v>
      </c>
      <c r="X92" s="38">
        <f t="shared" si="20"/>
        <v>2.7842519685039373</v>
      </c>
      <c r="Y92" s="18">
        <f t="shared" si="21"/>
        <v>384</v>
      </c>
      <c r="Z92" s="18">
        <f t="shared" si="22"/>
        <v>768</v>
      </c>
      <c r="AA92" s="18">
        <f t="shared" si="23"/>
        <v>1524</v>
      </c>
      <c r="AB92" s="18">
        <f t="shared" si="25"/>
        <v>0.45</v>
      </c>
      <c r="AC92" s="18">
        <f>SUM(AK92, AQ92, AW92, BC92, BI92,  BO92, BU92, CA92, CG92, CM92, CS92, CY92, DE92, DK92, DQ92, DW92, EC92, EK92, EQ92, EW92, FC92, FI92, FO92, FU92, GA92, GI92, GO92, GW92, HC92, HI92, HO92, HU92, IA92, II92, IO92, IU92, JC92, JI92)/5</f>
        <v>5.4</v>
      </c>
      <c r="AD92" s="4" t="s">
        <v>442</v>
      </c>
      <c r="AE92" s="4" t="s">
        <v>441</v>
      </c>
      <c r="AF92" s="4" t="s">
        <v>22</v>
      </c>
      <c r="AG92" s="4">
        <v>120</v>
      </c>
      <c r="AH92" s="4">
        <v>240</v>
      </c>
      <c r="AI92" s="4">
        <v>540</v>
      </c>
      <c r="AJ92" s="4">
        <v>6</v>
      </c>
      <c r="AK92" s="4">
        <v>6</v>
      </c>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t="s">
        <v>440</v>
      </c>
      <c r="EE92" s="4" t="s">
        <v>439</v>
      </c>
      <c r="EF92" s="4" t="s">
        <v>438</v>
      </c>
      <c r="EG92" s="4">
        <v>12</v>
      </c>
      <c r="EH92" s="4">
        <v>12</v>
      </c>
      <c r="EI92" s="4">
        <v>24</v>
      </c>
      <c r="EJ92" s="4">
        <v>6</v>
      </c>
      <c r="EK92" s="4">
        <v>6</v>
      </c>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t="s">
        <v>444</v>
      </c>
      <c r="GC92" s="4" t="s">
        <v>443</v>
      </c>
      <c r="GD92" s="4" t="s">
        <v>22</v>
      </c>
      <c r="GE92" s="4">
        <v>12</v>
      </c>
      <c r="GF92" s="4">
        <v>96</v>
      </c>
      <c r="GG92" s="4">
        <v>240</v>
      </c>
      <c r="GH92" s="4">
        <v>9</v>
      </c>
      <c r="GI92" s="4">
        <v>4</v>
      </c>
      <c r="GJ92" s="4"/>
      <c r="GK92" s="4"/>
      <c r="GL92" s="4"/>
      <c r="GM92" s="4"/>
      <c r="GN92" s="4"/>
      <c r="GO92" s="4"/>
      <c r="GP92" s="4" t="s">
        <v>446</v>
      </c>
      <c r="GQ92" s="4" t="s">
        <v>445</v>
      </c>
      <c r="GR92" s="4" t="s">
        <v>22</v>
      </c>
      <c r="GS92" s="4">
        <v>120</v>
      </c>
      <c r="GT92" s="4">
        <v>240</v>
      </c>
      <c r="GU92" s="4">
        <v>360</v>
      </c>
      <c r="GV92" s="4">
        <v>4</v>
      </c>
      <c r="GW92" s="4">
        <v>4</v>
      </c>
      <c r="GX92" s="4" t="s">
        <v>447</v>
      </c>
      <c r="GY92" s="4">
        <v>120</v>
      </c>
      <c r="GZ92" s="4">
        <v>180</v>
      </c>
      <c r="HA92" s="4">
        <v>360</v>
      </c>
      <c r="HB92" s="4">
        <v>7</v>
      </c>
      <c r="HC92" s="4">
        <v>7</v>
      </c>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row>
    <row r="93" spans="1:270" ht="46.25" customHeight="1">
      <c r="A93" s="8">
        <v>2020</v>
      </c>
      <c r="B93" s="9" t="s">
        <v>0</v>
      </c>
      <c r="C93" s="9">
        <v>0</v>
      </c>
      <c r="D93" s="9" t="s">
        <v>1590</v>
      </c>
      <c r="E93" s="9" t="s">
        <v>2631</v>
      </c>
      <c r="F93" s="9" t="s">
        <v>658</v>
      </c>
      <c r="G93" s="9" t="s">
        <v>2744</v>
      </c>
      <c r="H93" s="18" t="s">
        <v>450</v>
      </c>
      <c r="I93" s="9" t="s">
        <v>448</v>
      </c>
      <c r="J93" s="9">
        <v>0</v>
      </c>
      <c r="K93" s="9"/>
      <c r="L93" s="9"/>
      <c r="M93" s="9" t="s">
        <v>2676</v>
      </c>
      <c r="N93" s="36">
        <v>0.36499999999999999</v>
      </c>
      <c r="O93" s="36" t="s">
        <v>1590</v>
      </c>
      <c r="P93" s="18">
        <v>151</v>
      </c>
      <c r="Q93" s="18">
        <v>677</v>
      </c>
      <c r="R93" s="18">
        <f t="shared" si="18"/>
        <v>4.4834437086092711</v>
      </c>
      <c r="S93" s="18">
        <f t="shared" si="27"/>
        <v>1.3120155038759691</v>
      </c>
      <c r="T93" s="38">
        <f t="shared" si="28"/>
        <v>0.79460093896713613</v>
      </c>
      <c r="U93" s="38">
        <f t="shared" si="19"/>
        <v>9.535211267605634</v>
      </c>
      <c r="V93" s="38">
        <f t="shared" si="29"/>
        <v>1.2612676056338028</v>
      </c>
      <c r="W93" s="38">
        <f t="shared" si="24"/>
        <v>0.51197183098591559</v>
      </c>
      <c r="X93" s="38">
        <f t="shared" si="20"/>
        <v>0.97863849765258215</v>
      </c>
      <c r="Y93" s="18">
        <f t="shared" si="21"/>
        <v>60</v>
      </c>
      <c r="Z93" s="18">
        <f t="shared" si="22"/>
        <v>516</v>
      </c>
      <c r="AA93" s="18">
        <f t="shared" si="23"/>
        <v>852</v>
      </c>
      <c r="AB93" s="18">
        <f t="shared" si="25"/>
        <v>0.46666666666666662</v>
      </c>
      <c r="AC93" s="18">
        <f>SUM(AK93, AQ93, AW93, BC93, BI93,  BO93, BU93, CA93, CG93, CM93, CS93, CY93, DE93, DK93, DQ93, DW93, EC93, EK93, EQ93, EW93, FC93, FI93, FO93, FU93, GA93, GI93, GO93, GW93, HC93, HI93, HO93, HU93, IA93, II93, IO93, IU93, JC93, JI93)/5</f>
        <v>5.6</v>
      </c>
      <c r="AD93" s="4" t="s">
        <v>452</v>
      </c>
      <c r="AE93" s="4" t="s">
        <v>451</v>
      </c>
      <c r="AF93" s="4" t="s">
        <v>449</v>
      </c>
      <c r="AG93" s="4">
        <v>12</v>
      </c>
      <c r="AH93" s="4">
        <v>120</v>
      </c>
      <c r="AI93" s="4">
        <v>180</v>
      </c>
      <c r="AJ93" s="4">
        <v>8</v>
      </c>
      <c r="AK93" s="4">
        <v>5</v>
      </c>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t="s">
        <v>454</v>
      </c>
      <c r="EE93" s="4" t="s">
        <v>453</v>
      </c>
      <c r="EF93" s="4" t="s">
        <v>455</v>
      </c>
      <c r="EG93" s="4">
        <v>12</v>
      </c>
      <c r="EH93" s="4">
        <v>120</v>
      </c>
      <c r="EI93" s="4">
        <v>180</v>
      </c>
      <c r="EJ93" s="4">
        <v>7</v>
      </c>
      <c r="EK93" s="4">
        <v>7</v>
      </c>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t="s">
        <v>458</v>
      </c>
      <c r="GC93" s="4" t="s">
        <v>457</v>
      </c>
      <c r="GD93" s="4" t="s">
        <v>456</v>
      </c>
      <c r="GE93" s="4">
        <v>12</v>
      </c>
      <c r="GF93" s="4">
        <v>120</v>
      </c>
      <c r="GG93" s="4">
        <v>216</v>
      </c>
      <c r="GH93" s="4">
        <v>5</v>
      </c>
      <c r="GI93" s="4">
        <v>5</v>
      </c>
      <c r="GJ93" s="4" t="s">
        <v>456</v>
      </c>
      <c r="GK93" s="4">
        <v>12</v>
      </c>
      <c r="GL93" s="4">
        <v>120</v>
      </c>
      <c r="GM93" s="4">
        <v>216</v>
      </c>
      <c r="GN93" s="4">
        <v>5</v>
      </c>
      <c r="GO93" s="4">
        <v>5</v>
      </c>
      <c r="GP93" s="4" t="s">
        <v>460</v>
      </c>
      <c r="GQ93" s="4" t="s">
        <v>459</v>
      </c>
      <c r="GR93" s="4" t="s">
        <v>461</v>
      </c>
      <c r="GS93" s="4">
        <v>12</v>
      </c>
      <c r="GT93" s="4">
        <v>36</v>
      </c>
      <c r="GU93" s="4">
        <v>60</v>
      </c>
      <c r="GV93" s="4">
        <v>6</v>
      </c>
      <c r="GW93" s="4">
        <v>6</v>
      </c>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row>
    <row r="94" spans="1:270" ht="48">
      <c r="A94" s="8">
        <v>2020</v>
      </c>
      <c r="B94" s="9" t="s">
        <v>0</v>
      </c>
      <c r="C94" s="9">
        <v>0</v>
      </c>
      <c r="D94" s="9" t="s">
        <v>1590</v>
      </c>
      <c r="E94" s="9" t="s">
        <v>2631</v>
      </c>
      <c r="F94" s="9" t="s">
        <v>658</v>
      </c>
      <c r="G94" s="9" t="s">
        <v>2744</v>
      </c>
      <c r="H94" s="18" t="s">
        <v>463</v>
      </c>
      <c r="I94" s="9" t="s">
        <v>462</v>
      </c>
      <c r="J94" s="9">
        <v>0</v>
      </c>
      <c r="K94" s="9"/>
      <c r="L94" s="9"/>
      <c r="M94" s="9" t="s">
        <v>2676</v>
      </c>
      <c r="N94" s="36">
        <v>0.5</v>
      </c>
      <c r="O94" s="36" t="s">
        <v>1590</v>
      </c>
      <c r="P94" s="18">
        <v>56</v>
      </c>
      <c r="Q94" s="18">
        <v>455</v>
      </c>
      <c r="R94" s="18">
        <f t="shared" si="18"/>
        <v>8.125</v>
      </c>
      <c r="S94" s="18">
        <f t="shared" si="27"/>
        <v>1.8958333333333333</v>
      </c>
      <c r="T94" s="38">
        <f t="shared" si="28"/>
        <v>1.5798611111111112</v>
      </c>
      <c r="U94" s="38">
        <f t="shared" si="19"/>
        <v>18.958333333333336</v>
      </c>
      <c r="V94" s="38">
        <f t="shared" si="29"/>
        <v>2.3298611111111112</v>
      </c>
      <c r="W94" s="38">
        <f t="shared" si="24"/>
        <v>0.95486111111111116</v>
      </c>
      <c r="X94" s="38">
        <f t="shared" si="20"/>
        <v>1.7048611111111112</v>
      </c>
      <c r="Y94" s="18">
        <f t="shared" si="21"/>
        <v>144</v>
      </c>
      <c r="Z94" s="18">
        <f t="shared" si="22"/>
        <v>240</v>
      </c>
      <c r="AA94" s="18">
        <f t="shared" si="23"/>
        <v>288</v>
      </c>
      <c r="AB94" s="18">
        <f t="shared" si="25"/>
        <v>0.75</v>
      </c>
      <c r="AC94" s="18">
        <f>SUM(AK94, AQ94, AW94, BC94, BI94,  BO94, BU94, CA94, CG94, CM94, CS94, CY94, DE94, DK94, DQ94, DW94, EC94, EK94, EQ94, EW94, FC94, FI94, FO94, FU94, GA94, GI94, GO94, GW94, HC94, HI94, HO94, HU94, IA94, II94, IO94, IU94, JC94, JI94)/2</f>
        <v>9</v>
      </c>
      <c r="AD94" s="4" t="s">
        <v>1342</v>
      </c>
      <c r="AE94" s="4" t="s">
        <v>1343</v>
      </c>
      <c r="AF94" s="4" t="s">
        <v>22</v>
      </c>
      <c r="AG94" s="4">
        <v>72</v>
      </c>
      <c r="AH94" s="4">
        <v>120</v>
      </c>
      <c r="AI94" s="4">
        <v>144</v>
      </c>
      <c r="AJ94" s="4">
        <v>14</v>
      </c>
      <c r="AK94" s="4">
        <v>9</v>
      </c>
      <c r="AL94" s="4" t="s">
        <v>464</v>
      </c>
      <c r="AM94" s="4">
        <v>72</v>
      </c>
      <c r="AN94" s="4">
        <v>120</v>
      </c>
      <c r="AO94" s="4">
        <v>144</v>
      </c>
      <c r="AP94" s="4">
        <v>9</v>
      </c>
      <c r="AQ94" s="4">
        <v>9</v>
      </c>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row>
    <row r="95" spans="1:270" ht="79.75" customHeight="1">
      <c r="A95" s="8">
        <v>2020</v>
      </c>
      <c r="B95" s="9" t="s">
        <v>0</v>
      </c>
      <c r="C95" s="9">
        <v>0</v>
      </c>
      <c r="D95" s="9" t="s">
        <v>1590</v>
      </c>
      <c r="E95" s="9" t="s">
        <v>2631</v>
      </c>
      <c r="F95" s="9" t="s">
        <v>658</v>
      </c>
      <c r="G95" s="9" t="s">
        <v>2744</v>
      </c>
      <c r="H95" s="18" t="s">
        <v>466</v>
      </c>
      <c r="I95" s="9" t="s">
        <v>465</v>
      </c>
      <c r="J95" s="9">
        <v>0</v>
      </c>
      <c r="K95" s="9"/>
      <c r="L95" s="9"/>
      <c r="M95" s="9" t="s">
        <v>2676</v>
      </c>
      <c r="N95" s="36">
        <v>8.798</v>
      </c>
      <c r="O95" s="36" t="s">
        <v>1590</v>
      </c>
      <c r="P95" s="18">
        <v>4</v>
      </c>
      <c r="Q95" s="18">
        <v>47</v>
      </c>
      <c r="R95" s="18">
        <f t="shared" si="18"/>
        <v>11.75</v>
      </c>
      <c r="S95" s="18">
        <f t="shared" si="27"/>
        <v>3.9166666666666665</v>
      </c>
      <c r="T95" s="38">
        <f t="shared" si="28"/>
        <v>3.9166666666666665</v>
      </c>
      <c r="U95" s="38">
        <f t="shared" si="19"/>
        <v>47</v>
      </c>
      <c r="V95" s="38">
        <f t="shared" si="29"/>
        <v>4.333333333333333</v>
      </c>
      <c r="W95" s="38">
        <f t="shared" si="24"/>
        <v>3.5</v>
      </c>
      <c r="X95" s="38">
        <f t="shared" si="20"/>
        <v>3.9166666666666665</v>
      </c>
      <c r="Y95" s="18">
        <f t="shared" si="21"/>
        <v>12</v>
      </c>
      <c r="Z95" s="18">
        <f t="shared" si="22"/>
        <v>12</v>
      </c>
      <c r="AA95" s="18">
        <f t="shared" si="23"/>
        <v>12</v>
      </c>
      <c r="AB95" s="18">
        <f t="shared" si="25"/>
        <v>0.41666666666666669</v>
      </c>
      <c r="AC95" s="18">
        <f t="shared" si="26"/>
        <v>5</v>
      </c>
      <c r="AD95" s="4" t="s">
        <v>1344</v>
      </c>
      <c r="AE95" s="4" t="s">
        <v>465</v>
      </c>
      <c r="AF95" s="4" t="s">
        <v>467</v>
      </c>
      <c r="AG95" s="4">
        <v>12</v>
      </c>
      <c r="AH95" s="4">
        <v>12</v>
      </c>
      <c r="AI95" s="4">
        <v>12</v>
      </c>
      <c r="AJ95" s="4">
        <v>5</v>
      </c>
      <c r="AK95" s="4">
        <v>5</v>
      </c>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row>
    <row r="96" spans="1:270" ht="80">
      <c r="A96" s="8">
        <v>2020</v>
      </c>
      <c r="B96" s="9" t="s">
        <v>0</v>
      </c>
      <c r="C96" s="9">
        <v>0</v>
      </c>
      <c r="D96" s="9" t="s">
        <v>1590</v>
      </c>
      <c r="E96" s="9" t="s">
        <v>2631</v>
      </c>
      <c r="F96" s="9" t="s">
        <v>658</v>
      </c>
      <c r="G96" s="9" t="s">
        <v>2744</v>
      </c>
      <c r="H96" s="18" t="s">
        <v>469</v>
      </c>
      <c r="I96" s="9" t="s">
        <v>468</v>
      </c>
      <c r="J96" s="9">
        <v>1</v>
      </c>
      <c r="K96" s="9"/>
      <c r="L96" s="9" t="s">
        <v>2546</v>
      </c>
      <c r="M96" s="9" t="s">
        <v>2676</v>
      </c>
      <c r="N96" s="36">
        <v>3.7400000000000003E-2</v>
      </c>
      <c r="O96" s="36" t="s">
        <v>1590</v>
      </c>
      <c r="P96" s="40">
        <v>1631</v>
      </c>
      <c r="Q96" s="40">
        <v>19250</v>
      </c>
      <c r="R96" s="18">
        <f t="shared" si="18"/>
        <v>11.802575107296137</v>
      </c>
      <c r="S96" s="18">
        <f t="shared" si="27"/>
        <v>3.2083333333333335</v>
      </c>
      <c r="T96" s="38">
        <f t="shared" si="28"/>
        <v>1.925</v>
      </c>
      <c r="U96" s="38">
        <f t="shared" si="19"/>
        <v>23.1</v>
      </c>
      <c r="V96" s="38">
        <f t="shared" si="29"/>
        <v>2.9249999999999998</v>
      </c>
      <c r="W96" s="38">
        <f t="shared" si="24"/>
        <v>1.325</v>
      </c>
      <c r="X96" s="38">
        <f t="shared" si="20"/>
        <v>2.3250000000000002</v>
      </c>
      <c r="Y96" s="18">
        <f t="shared" si="21"/>
        <v>2000</v>
      </c>
      <c r="Z96" s="18">
        <f t="shared" si="22"/>
        <v>6000</v>
      </c>
      <c r="AA96" s="18">
        <f t="shared" si="23"/>
        <v>10000</v>
      </c>
      <c r="AB96" s="18">
        <f t="shared" si="25"/>
        <v>1</v>
      </c>
      <c r="AC96" s="18">
        <f>SUM(AK96, AQ96, AW96, BC96, BI96,  BO96, BU96, CA96, CG96, CM96, CS96, CY96, DE96, DK96, DQ96, DW96, EC96, EK96, EQ96, EW96, FC96, FI96, FO96, FU96, GA96, GI96, GO96, GW96, HC96, HI96, HO96, HU96, IA96, II96, IO96, IU96, JC96, JI96)/2</f>
        <v>12</v>
      </c>
      <c r="AD96" s="4" t="s">
        <v>1345</v>
      </c>
      <c r="AE96" s="4" t="s">
        <v>1346</v>
      </c>
      <c r="AF96" s="4" t="s">
        <v>470</v>
      </c>
      <c r="AG96" s="4">
        <v>1000</v>
      </c>
      <c r="AH96" s="4">
        <v>3000</v>
      </c>
      <c r="AI96" s="4">
        <v>5000</v>
      </c>
      <c r="AJ96" s="4">
        <v>17</v>
      </c>
      <c r="AK96" s="4">
        <v>12</v>
      </c>
      <c r="AL96" s="4" t="s">
        <v>470</v>
      </c>
      <c r="AM96" s="4">
        <v>1000</v>
      </c>
      <c r="AN96" s="4">
        <v>3000</v>
      </c>
      <c r="AO96" s="4">
        <v>5000</v>
      </c>
      <c r="AP96" s="4">
        <v>17</v>
      </c>
      <c r="AQ96" s="4">
        <v>12</v>
      </c>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row>
    <row r="97" spans="1:270" ht="60" customHeight="1">
      <c r="A97" s="8">
        <v>2020</v>
      </c>
      <c r="B97" s="9" t="s">
        <v>0</v>
      </c>
      <c r="C97" s="9">
        <v>0</v>
      </c>
      <c r="D97" s="9" t="s">
        <v>1590</v>
      </c>
      <c r="E97" s="9" t="s">
        <v>2631</v>
      </c>
      <c r="F97" s="9" t="s">
        <v>658</v>
      </c>
      <c r="G97" s="9" t="s">
        <v>2744</v>
      </c>
      <c r="H97" s="18" t="s">
        <v>472</v>
      </c>
      <c r="I97" s="9" t="s">
        <v>471</v>
      </c>
      <c r="J97" s="9">
        <v>0</v>
      </c>
      <c r="K97" s="9"/>
      <c r="L97" s="9"/>
      <c r="M97" s="9" t="s">
        <v>2676</v>
      </c>
      <c r="N97" s="36">
        <v>0.52900000000000003</v>
      </c>
      <c r="O97" s="36" t="s">
        <v>1590</v>
      </c>
      <c r="P97" s="18">
        <v>28</v>
      </c>
      <c r="Q97" s="18">
        <v>117</v>
      </c>
      <c r="R97" s="18">
        <f t="shared" si="18"/>
        <v>4.1785714285714288</v>
      </c>
      <c r="S97" s="18">
        <f t="shared" si="27"/>
        <v>1.21875</v>
      </c>
      <c r="T97" s="38">
        <f t="shared" si="28"/>
        <v>0.97499999999999998</v>
      </c>
      <c r="U97" s="38">
        <f t="shared" si="19"/>
        <v>11.7</v>
      </c>
      <c r="V97" s="38">
        <f t="shared" si="29"/>
        <v>0.97499999999999998</v>
      </c>
      <c r="W97" s="38">
        <f t="shared" si="24"/>
        <v>0.97499999999999998</v>
      </c>
      <c r="X97" s="38">
        <f t="shared" si="20"/>
        <v>0.97499999999999998</v>
      </c>
      <c r="Y97" s="18">
        <f t="shared" si="21"/>
        <v>60</v>
      </c>
      <c r="Z97" s="18">
        <f t="shared" si="22"/>
        <v>96</v>
      </c>
      <c r="AA97" s="18">
        <f t="shared" si="23"/>
        <v>120</v>
      </c>
      <c r="AB97" s="18">
        <f t="shared" si="25"/>
        <v>0</v>
      </c>
      <c r="AC97" s="18">
        <f t="shared" si="26"/>
        <v>0</v>
      </c>
      <c r="AD97" s="4" t="s">
        <v>1347</v>
      </c>
      <c r="AE97" s="4" t="s">
        <v>1348</v>
      </c>
      <c r="AF97" s="4" t="s">
        <v>473</v>
      </c>
      <c r="AG97" s="4">
        <v>60</v>
      </c>
      <c r="AH97" s="4">
        <v>96</v>
      </c>
      <c r="AI97" s="4">
        <v>120</v>
      </c>
      <c r="AJ97" s="4">
        <v>5</v>
      </c>
      <c r="AK97" s="4">
        <v>0</v>
      </c>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row>
    <row r="98" spans="1:270" ht="48">
      <c r="A98" s="8">
        <v>2020</v>
      </c>
      <c r="B98" s="9" t="s">
        <v>0</v>
      </c>
      <c r="C98" s="9">
        <v>0</v>
      </c>
      <c r="D98" s="9" t="s">
        <v>1590</v>
      </c>
      <c r="E98" s="9" t="s">
        <v>2631</v>
      </c>
      <c r="F98" s="9" t="s">
        <v>658</v>
      </c>
      <c r="G98" s="9" t="s">
        <v>2743</v>
      </c>
      <c r="H98" s="18" t="s">
        <v>475</v>
      </c>
      <c r="I98" s="9" t="s">
        <v>474</v>
      </c>
      <c r="J98" s="9">
        <v>0</v>
      </c>
      <c r="K98" s="9"/>
      <c r="L98" s="9"/>
      <c r="M98" s="9" t="s">
        <v>2676</v>
      </c>
      <c r="N98" s="36">
        <v>0.13300000000000001</v>
      </c>
      <c r="O98" s="36" t="s">
        <v>1590</v>
      </c>
      <c r="P98" s="18">
        <v>150</v>
      </c>
      <c r="Q98" s="40">
        <v>1103</v>
      </c>
      <c r="R98" s="18">
        <f t="shared" si="18"/>
        <v>7.3533333333333335</v>
      </c>
      <c r="S98" s="18">
        <f t="shared" si="27"/>
        <v>5.4068627450980395</v>
      </c>
      <c r="T98" s="38">
        <f t="shared" si="28"/>
        <v>1.8383333333333334</v>
      </c>
      <c r="U98" s="38">
        <f t="shared" si="19"/>
        <v>22.060000000000002</v>
      </c>
      <c r="V98" s="38">
        <f t="shared" si="29"/>
        <v>2.3383333333333334</v>
      </c>
      <c r="W98" s="38">
        <f t="shared" si="24"/>
        <v>1.6683333333333332</v>
      </c>
      <c r="X98" s="38">
        <f t="shared" si="20"/>
        <v>2.168333333333333</v>
      </c>
      <c r="Y98" s="18">
        <f t="shared" si="21"/>
        <v>180</v>
      </c>
      <c r="Z98" s="18">
        <f t="shared" si="22"/>
        <v>204</v>
      </c>
      <c r="AA98" s="18">
        <f t="shared" si="23"/>
        <v>600</v>
      </c>
      <c r="AB98" s="18">
        <f t="shared" si="25"/>
        <v>0.5</v>
      </c>
      <c r="AC98" s="18">
        <f t="shared" si="26"/>
        <v>6</v>
      </c>
      <c r="AD98" s="4" t="s">
        <v>1349</v>
      </c>
      <c r="AE98" s="4" t="s">
        <v>1350</v>
      </c>
      <c r="AF98" s="4" t="s">
        <v>476</v>
      </c>
      <c r="AG98" s="4">
        <v>180</v>
      </c>
      <c r="AH98" s="4">
        <v>204</v>
      </c>
      <c r="AI98" s="4">
        <v>600</v>
      </c>
      <c r="AJ98" s="4">
        <v>8</v>
      </c>
      <c r="AK98" s="4">
        <v>6</v>
      </c>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row>
    <row r="99" spans="1:270" ht="48">
      <c r="A99" s="8">
        <v>2020</v>
      </c>
      <c r="B99" s="9" t="s">
        <v>0</v>
      </c>
      <c r="C99" s="9">
        <v>0</v>
      </c>
      <c r="D99" s="9" t="s">
        <v>1590</v>
      </c>
      <c r="E99" s="9" t="s">
        <v>2631</v>
      </c>
      <c r="F99" s="9" t="s">
        <v>658</v>
      </c>
      <c r="G99" s="9" t="s">
        <v>2744</v>
      </c>
      <c r="H99" s="18" t="s">
        <v>478</v>
      </c>
      <c r="I99" s="9" t="s">
        <v>477</v>
      </c>
      <c r="J99" s="9">
        <v>0</v>
      </c>
      <c r="K99" s="9"/>
      <c r="L99" s="9"/>
      <c r="M99" s="9" t="s">
        <v>2676</v>
      </c>
      <c r="N99" s="36">
        <v>5.79E-2</v>
      </c>
      <c r="O99" s="36" t="s">
        <v>1590</v>
      </c>
      <c r="P99" s="40">
        <v>2130</v>
      </c>
      <c r="Q99" s="40">
        <v>5940</v>
      </c>
      <c r="R99" s="18">
        <f t="shared" si="18"/>
        <v>2.788732394366197</v>
      </c>
      <c r="S99" s="18">
        <f t="shared" si="27"/>
        <v>2.2585551330798479</v>
      </c>
      <c r="T99" s="38">
        <f t="shared" si="28"/>
        <v>0.60304568527918778</v>
      </c>
      <c r="U99" s="38">
        <f t="shared" si="19"/>
        <v>7.2365482233502529</v>
      </c>
      <c r="V99" s="38">
        <f t="shared" si="29"/>
        <v>1.5554266376601402</v>
      </c>
      <c r="W99" s="38">
        <f t="shared" si="24"/>
        <v>0.34875513657239543</v>
      </c>
      <c r="X99" s="38">
        <f t="shared" si="20"/>
        <v>1.3011360889533479</v>
      </c>
      <c r="Y99" s="18">
        <f t="shared" si="21"/>
        <v>47</v>
      </c>
      <c r="Z99" s="18">
        <f t="shared" si="22"/>
        <v>2630</v>
      </c>
      <c r="AA99" s="18">
        <f t="shared" si="23"/>
        <v>9850</v>
      </c>
      <c r="AB99" s="18">
        <f t="shared" si="25"/>
        <v>0.95238095238095244</v>
      </c>
      <c r="AC99" s="18">
        <f>SUM(AK99, AQ99, AW99, BC99, BI99,  BO99, BU99, CA99, CG99, CM99, CS99, CY99, DE99, DK99, DQ99, DW99, EC99, EK99, EQ99, EW99, FC99, FI99, FO99, FU99, GA99, GI99, GO99, GW99, HC99, HI99, HO99, HU99, IA99, II99, IO99, IU99, JC99, JI99)/7</f>
        <v>11.428571428571429</v>
      </c>
      <c r="AD99" s="4" t="s">
        <v>1351</v>
      </c>
      <c r="AE99" s="4" t="s">
        <v>1352</v>
      </c>
      <c r="AF99" s="4" t="s">
        <v>479</v>
      </c>
      <c r="AG99" s="4">
        <v>1</v>
      </c>
      <c r="AH99" s="4">
        <v>1</v>
      </c>
      <c r="AI99" s="4">
        <v>1</v>
      </c>
      <c r="AJ99" s="4">
        <v>13</v>
      </c>
      <c r="AK99" s="4">
        <v>13</v>
      </c>
      <c r="AL99" s="4" t="s">
        <v>480</v>
      </c>
      <c r="AM99" s="4">
        <v>1</v>
      </c>
      <c r="AN99" s="4">
        <v>1</v>
      </c>
      <c r="AO99" s="4">
        <v>1</v>
      </c>
      <c r="AP99" s="4">
        <v>13</v>
      </c>
      <c r="AQ99" s="4">
        <v>13</v>
      </c>
      <c r="AR99" s="4" t="s">
        <v>481</v>
      </c>
      <c r="AS99" s="4">
        <v>1</v>
      </c>
      <c r="AT99" s="4">
        <v>1400</v>
      </c>
      <c r="AU99" s="4">
        <v>8000</v>
      </c>
      <c r="AV99" s="4">
        <v>8</v>
      </c>
      <c r="AW99" s="4">
        <v>8</v>
      </c>
      <c r="AX99" s="4" t="s">
        <v>482</v>
      </c>
      <c r="AY99" s="4">
        <v>1</v>
      </c>
      <c r="AZ99" s="4">
        <v>2</v>
      </c>
      <c r="BA99" s="4">
        <v>3</v>
      </c>
      <c r="BB99" s="4">
        <v>12</v>
      </c>
      <c r="BC99" s="4">
        <v>12</v>
      </c>
      <c r="BD99" s="4" t="s">
        <v>483</v>
      </c>
      <c r="BE99" s="4">
        <v>30</v>
      </c>
      <c r="BF99" s="4">
        <v>200</v>
      </c>
      <c r="BG99" s="4">
        <v>300</v>
      </c>
      <c r="BH99" s="4">
        <v>6</v>
      </c>
      <c r="BI99" s="4">
        <v>6</v>
      </c>
      <c r="BJ99" s="4" t="s">
        <v>484</v>
      </c>
      <c r="BK99" s="4">
        <v>1</v>
      </c>
      <c r="BL99" s="4">
        <v>1000</v>
      </c>
      <c r="BM99" s="4">
        <v>1500</v>
      </c>
      <c r="BN99" s="4">
        <v>13</v>
      </c>
      <c r="BO99" s="4">
        <v>10</v>
      </c>
      <c r="BP99" s="4" t="s">
        <v>485</v>
      </c>
      <c r="BQ99" s="4">
        <v>12</v>
      </c>
      <c r="BR99" s="4">
        <v>26</v>
      </c>
      <c r="BS99" s="4">
        <v>45</v>
      </c>
      <c r="BT99" s="4">
        <v>18</v>
      </c>
      <c r="BU99" s="4">
        <v>18</v>
      </c>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row>
    <row r="100" spans="1:270" ht="48">
      <c r="A100" s="8">
        <v>2020</v>
      </c>
      <c r="B100" s="9" t="s">
        <v>0</v>
      </c>
      <c r="C100" s="9">
        <v>0</v>
      </c>
      <c r="D100" s="9" t="s">
        <v>1590</v>
      </c>
      <c r="E100" s="9" t="s">
        <v>2631</v>
      </c>
      <c r="F100" s="9" t="s">
        <v>658</v>
      </c>
      <c r="G100" s="9" t="s">
        <v>2744</v>
      </c>
      <c r="H100" s="18" t="s">
        <v>487</v>
      </c>
      <c r="I100" s="9" t="s">
        <v>486</v>
      </c>
      <c r="J100" s="9">
        <v>0</v>
      </c>
      <c r="K100" s="9"/>
      <c r="L100" s="9"/>
      <c r="M100" s="9" t="s">
        <v>2676</v>
      </c>
      <c r="N100" s="36">
        <v>0.19500000000000001</v>
      </c>
      <c r="O100" s="36" t="s">
        <v>1590</v>
      </c>
      <c r="P100" s="18">
        <v>1144</v>
      </c>
      <c r="Q100" s="40">
        <v>35893</v>
      </c>
      <c r="R100" s="18">
        <f t="shared" si="18"/>
        <v>31.375</v>
      </c>
      <c r="S100" s="18">
        <f t="shared" si="27"/>
        <v>53.491803278688522</v>
      </c>
      <c r="T100" s="38">
        <f t="shared" si="28"/>
        <v>3.5449876543209875</v>
      </c>
      <c r="U100" s="38">
        <f t="shared" si="19"/>
        <v>42.53985185185185</v>
      </c>
      <c r="V100" s="38">
        <f t="shared" si="29"/>
        <v>4.4338765432098768</v>
      </c>
      <c r="W100" s="38">
        <f t="shared" si="24"/>
        <v>3.4860795610425241</v>
      </c>
      <c r="X100" s="38">
        <f t="shared" si="20"/>
        <v>4.374968449931413</v>
      </c>
      <c r="Y100" s="18">
        <f t="shared" si="21"/>
        <v>302</v>
      </c>
      <c r="Z100" s="18">
        <f t="shared" si="22"/>
        <v>671</v>
      </c>
      <c r="AA100" s="18">
        <f t="shared" si="23"/>
        <v>10125</v>
      </c>
      <c r="AB100" s="18">
        <f t="shared" si="25"/>
        <v>0.88888888888888884</v>
      </c>
      <c r="AC100" s="18">
        <f>SUM(AK100, AQ100, AW100, BC100, BI100,  BO100, BU100, CA100, CG100, CM100, CS100, CY100, DE100, DK100, DQ100, DW100, EC100, EK100, EQ100, EW100, FC100, FI100, FO100, FU100, GA100, GI100, GO100, GW100, HC100, HI100, HO100, HU100, IA100, II100, IO100, IU100, JC100, JI100)/3</f>
        <v>10.666666666666666</v>
      </c>
      <c r="AD100" s="4" t="s">
        <v>491</v>
      </c>
      <c r="AE100" s="4" t="s">
        <v>490</v>
      </c>
      <c r="AF100" s="4" t="s">
        <v>488</v>
      </c>
      <c r="AG100" s="4">
        <v>1</v>
      </c>
      <c r="AH100" s="4">
        <v>48</v>
      </c>
      <c r="AI100" s="4">
        <v>120</v>
      </c>
      <c r="AJ100" s="4">
        <v>6</v>
      </c>
      <c r="AK100" s="4">
        <v>6</v>
      </c>
      <c r="AL100" s="4" t="s">
        <v>489</v>
      </c>
      <c r="AM100" s="4">
        <v>1</v>
      </c>
      <c r="AN100" s="4">
        <v>3</v>
      </c>
      <c r="AO100" s="4">
        <v>5</v>
      </c>
      <c r="AP100" s="4">
        <v>13</v>
      </c>
      <c r="AQ100" s="4">
        <v>13</v>
      </c>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t="s">
        <v>493</v>
      </c>
      <c r="EE100" s="4" t="s">
        <v>492</v>
      </c>
      <c r="EF100" s="4" t="s">
        <v>494</v>
      </c>
      <c r="EG100" s="4">
        <v>300</v>
      </c>
      <c r="EH100" s="4">
        <v>620</v>
      </c>
      <c r="EI100" s="4">
        <v>10000</v>
      </c>
      <c r="EJ100" s="4">
        <v>19</v>
      </c>
      <c r="EK100" s="4">
        <v>13</v>
      </c>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row>
    <row r="101" spans="1:270" ht="48">
      <c r="A101" s="8">
        <v>2020</v>
      </c>
      <c r="B101" s="9" t="s">
        <v>0</v>
      </c>
      <c r="C101" s="9">
        <v>0</v>
      </c>
      <c r="D101" s="9" t="s">
        <v>1590</v>
      </c>
      <c r="E101" s="9" t="s">
        <v>2631</v>
      </c>
      <c r="F101" s="9" t="s">
        <v>658</v>
      </c>
      <c r="G101" s="9" t="s">
        <v>2744</v>
      </c>
      <c r="H101" s="18" t="s">
        <v>496</v>
      </c>
      <c r="I101" s="9" t="s">
        <v>495</v>
      </c>
      <c r="J101" s="9">
        <v>0</v>
      </c>
      <c r="K101" s="9"/>
      <c r="L101" s="9"/>
      <c r="M101" s="9" t="s">
        <v>2676</v>
      </c>
      <c r="N101" s="36">
        <v>0.3</v>
      </c>
      <c r="O101" s="36" t="s">
        <v>1590</v>
      </c>
      <c r="P101" s="18">
        <v>69</v>
      </c>
      <c r="Q101" s="40">
        <v>1594</v>
      </c>
      <c r="R101" s="18">
        <f t="shared" si="18"/>
        <v>23.10144927536232</v>
      </c>
      <c r="S101" s="18">
        <f t="shared" si="27"/>
        <v>1.8976190476190475</v>
      </c>
      <c r="T101" s="38">
        <f t="shared" si="28"/>
        <v>0.34956140350877191</v>
      </c>
      <c r="U101" s="38">
        <f t="shared" si="19"/>
        <v>4.1947368421052627</v>
      </c>
      <c r="V101" s="38">
        <f t="shared" si="29"/>
        <v>0.68289473684210522</v>
      </c>
      <c r="W101" s="38">
        <f t="shared" si="24"/>
        <v>0.28815789473684211</v>
      </c>
      <c r="X101" s="38">
        <f t="shared" si="20"/>
        <v>0.62149122807017543</v>
      </c>
      <c r="Y101" s="18">
        <f t="shared" si="21"/>
        <v>12</v>
      </c>
      <c r="Z101" s="18">
        <f t="shared" si="22"/>
        <v>840</v>
      </c>
      <c r="AA101" s="18">
        <f t="shared" si="23"/>
        <v>4560</v>
      </c>
      <c r="AB101" s="18">
        <f t="shared" si="25"/>
        <v>0.33333333333333331</v>
      </c>
      <c r="AC101" s="18">
        <f t="shared" si="26"/>
        <v>4</v>
      </c>
      <c r="AD101" s="4" t="s">
        <v>1353</v>
      </c>
      <c r="AE101" s="4" t="s">
        <v>1354</v>
      </c>
      <c r="AF101" s="4" t="s">
        <v>382</v>
      </c>
      <c r="AG101" s="4">
        <v>12</v>
      </c>
      <c r="AH101" s="4">
        <v>840</v>
      </c>
      <c r="AI101" s="4">
        <v>4560</v>
      </c>
      <c r="AJ101" s="4">
        <v>1</v>
      </c>
      <c r="AK101" s="4">
        <v>4</v>
      </c>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row>
    <row r="102" spans="1:270" ht="207" customHeight="1">
      <c r="A102" s="8">
        <v>2020</v>
      </c>
      <c r="B102" s="9" t="s">
        <v>0</v>
      </c>
      <c r="C102" s="9">
        <v>0</v>
      </c>
      <c r="D102" s="9" t="s">
        <v>1590</v>
      </c>
      <c r="E102" s="9" t="s">
        <v>2631</v>
      </c>
      <c r="F102" s="9" t="s">
        <v>658</v>
      </c>
      <c r="G102" s="9" t="s">
        <v>2744</v>
      </c>
      <c r="H102" s="18" t="s">
        <v>498</v>
      </c>
      <c r="I102" s="9" t="s">
        <v>497</v>
      </c>
      <c r="J102" s="9">
        <v>1</v>
      </c>
      <c r="K102" s="9" t="s">
        <v>2562</v>
      </c>
      <c r="L102" s="9"/>
      <c r="M102" s="9" t="s">
        <v>2676</v>
      </c>
      <c r="N102" s="36">
        <v>6.9000000000000006E-2</v>
      </c>
      <c r="O102" s="36" t="s">
        <v>1590</v>
      </c>
      <c r="P102" s="40">
        <v>1134</v>
      </c>
      <c r="Q102" s="40">
        <v>10879</v>
      </c>
      <c r="R102" s="18">
        <f t="shared" si="18"/>
        <v>9.5934744268077594</v>
      </c>
      <c r="S102" s="18">
        <f t="shared" si="27"/>
        <v>1087.9000000000001</v>
      </c>
      <c r="T102" s="38">
        <f t="shared" si="28"/>
        <v>362.63333333333333</v>
      </c>
      <c r="U102" s="38">
        <f t="shared" si="19"/>
        <v>4351.6000000000004</v>
      </c>
      <c r="V102" s="38">
        <f t="shared" si="29"/>
        <v>363.71666666666664</v>
      </c>
      <c r="W102" s="38">
        <f t="shared" si="24"/>
        <v>362.27222222222218</v>
      </c>
      <c r="X102" s="38">
        <f t="shared" si="20"/>
        <v>363.3555555555555</v>
      </c>
      <c r="Y102" s="18">
        <f t="shared" si="21"/>
        <v>1</v>
      </c>
      <c r="Z102" s="18">
        <f t="shared" si="22"/>
        <v>10</v>
      </c>
      <c r="AA102" s="18">
        <f t="shared" si="23"/>
        <v>30</v>
      </c>
      <c r="AB102" s="18">
        <f t="shared" si="25"/>
        <v>1.0833333333333333</v>
      </c>
      <c r="AC102" s="18">
        <f t="shared" si="26"/>
        <v>13</v>
      </c>
      <c r="AD102" s="4" t="s">
        <v>1355</v>
      </c>
      <c r="AE102" s="4" t="s">
        <v>1356</v>
      </c>
      <c r="AF102" s="4" t="s">
        <v>499</v>
      </c>
      <c r="AG102" s="4">
        <v>1</v>
      </c>
      <c r="AH102" s="4">
        <v>10</v>
      </c>
      <c r="AI102" s="4">
        <v>30</v>
      </c>
      <c r="AJ102" s="4">
        <v>12</v>
      </c>
      <c r="AK102" s="4">
        <v>13</v>
      </c>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row>
    <row r="103" spans="1:270" ht="48">
      <c r="A103" s="8">
        <v>2020</v>
      </c>
      <c r="B103" s="9" t="s">
        <v>0</v>
      </c>
      <c r="C103" s="9">
        <v>0</v>
      </c>
      <c r="D103" s="9" t="s">
        <v>1590</v>
      </c>
      <c r="E103" s="9" t="s">
        <v>2631</v>
      </c>
      <c r="F103" s="9" t="s">
        <v>658</v>
      </c>
      <c r="G103" s="9" t="s">
        <v>2744</v>
      </c>
      <c r="H103" s="18" t="s">
        <v>501</v>
      </c>
      <c r="I103" s="9" t="s">
        <v>500</v>
      </c>
      <c r="J103" s="9">
        <v>0</v>
      </c>
      <c r="K103" s="9"/>
      <c r="L103" s="9"/>
      <c r="M103" s="9" t="s">
        <v>2676</v>
      </c>
      <c r="N103" s="36">
        <v>3.2000000000000001E-2</v>
      </c>
      <c r="O103" s="36" t="s">
        <v>1590</v>
      </c>
      <c r="P103" s="18">
        <v>512</v>
      </c>
      <c r="Q103" s="40">
        <v>4157</v>
      </c>
      <c r="R103" s="18">
        <f t="shared" si="18"/>
        <v>8.119140625</v>
      </c>
      <c r="S103" s="18">
        <f t="shared" si="27"/>
        <v>6.9283333333333337</v>
      </c>
      <c r="T103" s="38">
        <f t="shared" si="28"/>
        <v>1.3856666666666666</v>
      </c>
      <c r="U103" s="38">
        <f t="shared" si="19"/>
        <v>16.628</v>
      </c>
      <c r="V103" s="38">
        <f t="shared" si="29"/>
        <v>1.3856666666666666</v>
      </c>
      <c r="W103" s="38">
        <f t="shared" si="24"/>
        <v>1.3856666666666666</v>
      </c>
      <c r="X103" s="38">
        <f t="shared" si="20"/>
        <v>1.3856666666666666</v>
      </c>
      <c r="Y103" s="18">
        <f t="shared" si="21"/>
        <v>12</v>
      </c>
      <c r="Z103" s="18">
        <f t="shared" si="22"/>
        <v>600</v>
      </c>
      <c r="AA103" s="18">
        <f t="shared" si="23"/>
        <v>3000</v>
      </c>
      <c r="AB103" s="18">
        <f t="shared" si="25"/>
        <v>0</v>
      </c>
      <c r="AC103" s="18">
        <f t="shared" si="26"/>
        <v>0</v>
      </c>
      <c r="AD103" s="4" t="s">
        <v>1357</v>
      </c>
      <c r="AE103" s="4" t="s">
        <v>1358</v>
      </c>
      <c r="AF103" s="4" t="s">
        <v>502</v>
      </c>
      <c r="AG103" s="4">
        <v>12</v>
      </c>
      <c r="AH103" s="4">
        <v>600</v>
      </c>
      <c r="AI103" s="4">
        <v>3000</v>
      </c>
      <c r="AJ103" s="4">
        <v>7</v>
      </c>
      <c r="AK103" s="4">
        <v>0</v>
      </c>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row>
    <row r="104" spans="1:270" ht="42.5" customHeight="1">
      <c r="A104" s="8">
        <v>2020</v>
      </c>
      <c r="B104" s="9" t="s">
        <v>0</v>
      </c>
      <c r="C104" s="9">
        <v>0</v>
      </c>
      <c r="D104" s="9" t="s">
        <v>1590</v>
      </c>
      <c r="E104" s="9" t="s">
        <v>2631</v>
      </c>
      <c r="F104" s="9" t="s">
        <v>658</v>
      </c>
      <c r="G104" s="9" t="s">
        <v>2744</v>
      </c>
      <c r="H104" s="18" t="s">
        <v>1359</v>
      </c>
      <c r="I104" s="9" t="s">
        <v>504</v>
      </c>
      <c r="J104" s="9">
        <v>0</v>
      </c>
      <c r="K104" s="9"/>
      <c r="L104" s="9"/>
      <c r="M104" s="9" t="s">
        <v>2676</v>
      </c>
      <c r="N104" s="18" t="s">
        <v>1590</v>
      </c>
      <c r="O104" s="36" t="s">
        <v>1590</v>
      </c>
      <c r="P104" s="18" t="s">
        <v>1590</v>
      </c>
      <c r="Q104" s="18" t="s">
        <v>1590</v>
      </c>
      <c r="R104" s="18" t="s">
        <v>1590</v>
      </c>
      <c r="S104" s="18" t="s">
        <v>1590</v>
      </c>
      <c r="T104" s="38" t="s">
        <v>1590</v>
      </c>
      <c r="U104" s="38" t="s">
        <v>1590</v>
      </c>
      <c r="V104" s="38" t="s">
        <v>1590</v>
      </c>
      <c r="W104" s="38" t="s">
        <v>1590</v>
      </c>
      <c r="X104" s="38" t="s">
        <v>1590</v>
      </c>
      <c r="Y104" s="18">
        <f t="shared" si="21"/>
        <v>24</v>
      </c>
      <c r="Z104" s="18">
        <f t="shared" si="22"/>
        <v>24</v>
      </c>
      <c r="AA104" s="18">
        <f t="shared" si="23"/>
        <v>360</v>
      </c>
      <c r="AB104" s="18">
        <f t="shared" si="25"/>
        <v>0</v>
      </c>
      <c r="AC104" s="18">
        <f t="shared" si="26"/>
        <v>0</v>
      </c>
      <c r="AD104" s="4" t="s">
        <v>506</v>
      </c>
      <c r="AE104" s="4" t="s">
        <v>505</v>
      </c>
      <c r="AF104" s="4" t="s">
        <v>503</v>
      </c>
      <c r="AG104" s="4">
        <v>12</v>
      </c>
      <c r="AH104" s="4">
        <v>12</v>
      </c>
      <c r="AI104" s="4">
        <v>120</v>
      </c>
      <c r="AJ104" s="4">
        <v>6</v>
      </c>
      <c r="AK104" s="4">
        <v>0</v>
      </c>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t="s">
        <v>509</v>
      </c>
      <c r="EE104" s="4" t="s">
        <v>508</v>
      </c>
      <c r="EF104" s="4" t="s">
        <v>507</v>
      </c>
      <c r="EG104" s="4">
        <v>12</v>
      </c>
      <c r="EH104" s="4">
        <v>12</v>
      </c>
      <c r="EI104" s="4">
        <v>240</v>
      </c>
      <c r="EJ104" s="4">
        <v>0</v>
      </c>
      <c r="EK104" s="4">
        <v>0</v>
      </c>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row>
    <row r="105" spans="1:270" ht="154.25" customHeight="1">
      <c r="A105" s="8">
        <v>2020</v>
      </c>
      <c r="B105" s="12" t="s">
        <v>659</v>
      </c>
      <c r="C105" s="9">
        <v>0</v>
      </c>
      <c r="D105" s="9" t="s">
        <v>1590</v>
      </c>
      <c r="E105" s="12" t="s">
        <v>2629</v>
      </c>
      <c r="F105" s="12" t="s">
        <v>660</v>
      </c>
      <c r="G105" s="9" t="s">
        <v>2744</v>
      </c>
      <c r="H105" s="18">
        <v>1250</v>
      </c>
      <c r="I105" s="9" t="s">
        <v>661</v>
      </c>
      <c r="J105" s="9">
        <v>1</v>
      </c>
      <c r="K105" s="9" t="s">
        <v>2613</v>
      </c>
      <c r="L105" s="9" t="s">
        <v>2569</v>
      </c>
      <c r="M105" s="9" t="s">
        <v>651</v>
      </c>
      <c r="N105" s="18" t="s">
        <v>1590</v>
      </c>
      <c r="O105" s="36" t="s">
        <v>1590</v>
      </c>
      <c r="P105" s="29">
        <v>0</v>
      </c>
      <c r="Q105" s="41">
        <v>561</v>
      </c>
      <c r="R105" s="18" t="s">
        <v>1590</v>
      </c>
      <c r="S105" s="18">
        <f>Q105/Z105</f>
        <v>0.74700399467376832</v>
      </c>
      <c r="T105" s="38">
        <f>Q105/AA105</f>
        <v>0.40042826552462529</v>
      </c>
      <c r="U105" s="38">
        <f t="shared" si="19"/>
        <v>4.805139186295504</v>
      </c>
      <c r="V105" s="38">
        <f t="shared" si="29"/>
        <v>2.2823727099690698</v>
      </c>
      <c r="W105" s="38">
        <f t="shared" si="24"/>
        <v>-0.60837992703624399</v>
      </c>
      <c r="X105" s="38">
        <f t="shared" si="20"/>
        <v>1.2735645174082004</v>
      </c>
      <c r="Y105" s="18">
        <f t="shared" si="21"/>
        <v>377</v>
      </c>
      <c r="Z105" s="18">
        <f t="shared" si="22"/>
        <v>751</v>
      </c>
      <c r="AA105" s="18">
        <f t="shared" si="23"/>
        <v>1401</v>
      </c>
      <c r="AB105" s="18">
        <f t="shared" si="25"/>
        <v>1.8819444444444444</v>
      </c>
      <c r="AC105" s="18">
        <f>SUM(AK105, AQ105, AW105, BC105, BI105,  BO105, BU105, CA105, CG105, CM105, CS105, CY105, DE105, DK105, DQ105, DW105, EC105, EK105, EQ105, EW105, FC105, FI105, FO105, FU105, GA105, GI105, GO105, GW105, HC105, HI105, HO105, HU105, IA105, II105, IO105, IU105, JC105, JI105)/12</f>
        <v>22.583333333333332</v>
      </c>
      <c r="AD105" s="4">
        <v>1</v>
      </c>
      <c r="AE105" s="4" t="s">
        <v>662</v>
      </c>
      <c r="AF105" s="4" t="s">
        <v>663</v>
      </c>
      <c r="AG105" s="4">
        <v>12</v>
      </c>
      <c r="AH105" s="4">
        <v>12</v>
      </c>
      <c r="AI105" s="4">
        <v>24</v>
      </c>
      <c r="AJ105" s="4">
        <v>37</v>
      </c>
      <c r="AK105" s="4">
        <v>37</v>
      </c>
      <c r="AL105" s="4" t="s">
        <v>664</v>
      </c>
      <c r="AM105" s="4">
        <v>30</v>
      </c>
      <c r="AN105" s="4">
        <v>150</v>
      </c>
      <c r="AO105" s="4">
        <v>240</v>
      </c>
      <c r="AP105" s="4">
        <v>12</v>
      </c>
      <c r="AQ105" s="4">
        <v>12</v>
      </c>
      <c r="AR105" s="4" t="s">
        <v>665</v>
      </c>
      <c r="AS105" s="4">
        <v>32</v>
      </c>
      <c r="AT105" s="4">
        <v>50</v>
      </c>
      <c r="AU105" s="4">
        <v>83</v>
      </c>
      <c r="AV105" s="4">
        <v>7</v>
      </c>
      <c r="AW105" s="4">
        <v>7</v>
      </c>
      <c r="AX105" s="4" t="s">
        <v>665</v>
      </c>
      <c r="AY105" s="4">
        <v>120</v>
      </c>
      <c r="AZ105" s="4">
        <v>144</v>
      </c>
      <c r="BA105" s="4">
        <v>336</v>
      </c>
      <c r="BB105" s="4">
        <v>12</v>
      </c>
      <c r="BC105" s="4">
        <v>12</v>
      </c>
      <c r="BD105" s="4" t="s">
        <v>665</v>
      </c>
      <c r="BE105" s="4">
        <v>15</v>
      </c>
      <c r="BF105" s="4">
        <v>115</v>
      </c>
      <c r="BG105" s="4">
        <v>130</v>
      </c>
      <c r="BH105" s="4">
        <v>12</v>
      </c>
      <c r="BI105" s="4">
        <v>12</v>
      </c>
      <c r="BJ105" s="4" t="s">
        <v>665</v>
      </c>
      <c r="BK105" s="4">
        <v>96</v>
      </c>
      <c r="BL105" s="4">
        <v>108</v>
      </c>
      <c r="BM105" s="4">
        <v>288</v>
      </c>
      <c r="BN105" s="4">
        <v>16</v>
      </c>
      <c r="BO105" s="4">
        <v>16</v>
      </c>
      <c r="BP105" s="4" t="s">
        <v>663</v>
      </c>
      <c r="BQ105" s="4">
        <v>12</v>
      </c>
      <c r="BR105" s="4">
        <v>36</v>
      </c>
      <c r="BS105" s="4">
        <v>72</v>
      </c>
      <c r="BT105" s="4">
        <v>24</v>
      </c>
      <c r="BU105" s="4">
        <v>24</v>
      </c>
      <c r="BV105" s="4" t="s">
        <v>663</v>
      </c>
      <c r="BW105" s="4">
        <v>12</v>
      </c>
      <c r="BX105" s="4">
        <v>36</v>
      </c>
      <c r="BY105" s="4">
        <v>48</v>
      </c>
      <c r="BZ105" s="4">
        <v>26</v>
      </c>
      <c r="CA105" s="4">
        <v>26</v>
      </c>
      <c r="CB105" s="4" t="s">
        <v>678</v>
      </c>
      <c r="CC105" s="4">
        <v>12</v>
      </c>
      <c r="CD105" s="4">
        <v>36</v>
      </c>
      <c r="CE105" s="4">
        <v>72</v>
      </c>
      <c r="CF105" s="4">
        <v>27</v>
      </c>
      <c r="CG105" s="4">
        <v>27</v>
      </c>
      <c r="CH105" s="4" t="s">
        <v>678</v>
      </c>
      <c r="CI105" s="4">
        <v>12</v>
      </c>
      <c r="CJ105" s="4">
        <v>36</v>
      </c>
      <c r="CK105" s="4">
        <v>72</v>
      </c>
      <c r="CL105" s="4">
        <v>24</v>
      </c>
      <c r="CM105" s="4">
        <v>24</v>
      </c>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v>2</v>
      </c>
      <c r="EE105" s="4" t="s">
        <v>685</v>
      </c>
      <c r="EF105" s="4" t="s">
        <v>663</v>
      </c>
      <c r="EG105" s="4">
        <v>12</v>
      </c>
      <c r="EH105" s="4">
        <v>14</v>
      </c>
      <c r="EI105" s="4">
        <v>18</v>
      </c>
      <c r="EJ105" s="4">
        <v>37</v>
      </c>
      <c r="EK105" s="4">
        <v>37</v>
      </c>
      <c r="EL105" s="4" t="s">
        <v>663</v>
      </c>
      <c r="EM105" s="4">
        <v>12</v>
      </c>
      <c r="EN105" s="4">
        <v>14</v>
      </c>
      <c r="EO105" s="4">
        <v>18</v>
      </c>
      <c r="EP105" s="4">
        <v>37</v>
      </c>
      <c r="EQ105" s="4">
        <v>37</v>
      </c>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row>
    <row r="106" spans="1:270" ht="33" customHeight="1">
      <c r="A106" s="8">
        <v>2020</v>
      </c>
      <c r="B106" s="12" t="s">
        <v>659</v>
      </c>
      <c r="C106" s="9">
        <v>0</v>
      </c>
      <c r="D106" s="9" t="s">
        <v>1590</v>
      </c>
      <c r="E106" s="12" t="s">
        <v>2629</v>
      </c>
      <c r="F106" s="12" t="s">
        <v>660</v>
      </c>
      <c r="G106" s="9" t="s">
        <v>2744</v>
      </c>
      <c r="H106" s="18">
        <v>2101</v>
      </c>
      <c r="I106" s="9" t="s">
        <v>686</v>
      </c>
      <c r="J106" s="9">
        <v>0</v>
      </c>
      <c r="K106" s="9"/>
      <c r="L106" s="9"/>
      <c r="M106" s="9" t="s">
        <v>2676</v>
      </c>
      <c r="N106" s="18" t="s">
        <v>1590</v>
      </c>
      <c r="O106" s="36" t="s">
        <v>1590</v>
      </c>
      <c r="P106" s="18">
        <v>90</v>
      </c>
      <c r="Q106" s="41">
        <v>8809</v>
      </c>
      <c r="R106" s="18">
        <f t="shared" si="18"/>
        <v>97.87777777777778</v>
      </c>
      <c r="S106" s="18">
        <f>Q106/Z106</f>
        <v>8.1564814814814817</v>
      </c>
      <c r="T106" s="38">
        <f>Q106/AA106</f>
        <v>6.925314465408805</v>
      </c>
      <c r="U106" s="38">
        <f t="shared" si="19"/>
        <v>83.103773584905667</v>
      </c>
      <c r="V106" s="38">
        <f t="shared" si="29"/>
        <v>8.0086477987421389</v>
      </c>
      <c r="W106" s="38">
        <f t="shared" si="24"/>
        <v>6.0055031446540879</v>
      </c>
      <c r="X106" s="38">
        <f t="shared" si="20"/>
        <v>7.0888364779874209</v>
      </c>
      <c r="Y106" s="18">
        <f t="shared" si="21"/>
        <v>270</v>
      </c>
      <c r="Z106" s="18">
        <f t="shared" si="22"/>
        <v>1080</v>
      </c>
      <c r="AA106" s="18">
        <f t="shared" si="23"/>
        <v>1272</v>
      </c>
      <c r="AB106" s="18">
        <f t="shared" si="25"/>
        <v>1.0833333333333333</v>
      </c>
      <c r="AC106" s="18">
        <f>SUM(AK106, AQ106, AW106, BC106, BI106,  BO106, BU106, CA106, CG106, CM106, CS106, CY106, DE106, DK106, DQ106, DW106, EC106, EK106, EQ106, EW106, FC106, FI106, FO106, FU106, GA106, GI106, GO106, GW106, HC106, HI106, HO106, HU106, IA106, II106, IO106, IU106, JC106, JI106)/3</f>
        <v>13</v>
      </c>
      <c r="AD106" s="4">
        <v>1</v>
      </c>
      <c r="AE106" s="4" t="s">
        <v>686</v>
      </c>
      <c r="AF106" s="4" t="s">
        <v>687</v>
      </c>
      <c r="AG106" s="4">
        <v>90</v>
      </c>
      <c r="AH106" s="4">
        <v>360</v>
      </c>
      <c r="AI106" s="4">
        <v>456</v>
      </c>
      <c r="AJ106" s="4">
        <v>0</v>
      </c>
      <c r="AK106" s="4">
        <v>14</v>
      </c>
      <c r="AL106" s="4" t="s">
        <v>688</v>
      </c>
      <c r="AM106" s="4">
        <v>90</v>
      </c>
      <c r="AN106" s="4">
        <v>360</v>
      </c>
      <c r="AO106" s="4">
        <v>456</v>
      </c>
      <c r="AP106" s="4">
        <v>0</v>
      </c>
      <c r="AQ106" s="4">
        <v>15</v>
      </c>
      <c r="AR106" s="4" t="s">
        <v>689</v>
      </c>
      <c r="AS106" s="4">
        <v>90</v>
      </c>
      <c r="AT106" s="4">
        <v>360</v>
      </c>
      <c r="AU106" s="4">
        <v>360</v>
      </c>
      <c r="AV106" s="4">
        <v>0</v>
      </c>
      <c r="AW106" s="4">
        <v>10</v>
      </c>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row>
    <row r="107" spans="1:270" ht="88.25" customHeight="1">
      <c r="A107" s="8">
        <v>2020</v>
      </c>
      <c r="B107" s="12" t="s">
        <v>659</v>
      </c>
      <c r="C107" s="12">
        <v>1</v>
      </c>
      <c r="D107" s="12" t="s">
        <v>1187</v>
      </c>
      <c r="E107" s="12" t="s">
        <v>2629</v>
      </c>
      <c r="F107" s="12" t="s">
        <v>660</v>
      </c>
      <c r="G107" s="9" t="s">
        <v>2744</v>
      </c>
      <c r="H107" s="18">
        <v>2209</v>
      </c>
      <c r="I107" s="9" t="s">
        <v>691</v>
      </c>
      <c r="J107" s="9">
        <v>0</v>
      </c>
      <c r="K107" s="9"/>
      <c r="L107" s="9" t="s">
        <v>2614</v>
      </c>
      <c r="M107" s="9" t="s">
        <v>651</v>
      </c>
      <c r="N107" s="36">
        <v>0.40899999999999997</v>
      </c>
      <c r="O107" s="36" t="s">
        <v>1590</v>
      </c>
      <c r="P107" s="18">
        <v>647</v>
      </c>
      <c r="Q107" s="40">
        <v>11635</v>
      </c>
      <c r="R107" s="18">
        <f t="shared" si="18"/>
        <v>17.982998454404946</v>
      </c>
      <c r="S107" s="18">
        <f>Q107/Z107</f>
        <v>6.4638888888888886</v>
      </c>
      <c r="T107" s="38">
        <f>Q107/AA107</f>
        <v>2.7702380952380952</v>
      </c>
      <c r="U107" s="38">
        <f t="shared" si="19"/>
        <v>33.24285714285714</v>
      </c>
      <c r="V107" s="38">
        <f t="shared" si="29"/>
        <v>4.9369047619047617</v>
      </c>
      <c r="W107" s="38">
        <f t="shared" si="24"/>
        <v>1.8416666666666666</v>
      </c>
      <c r="X107" s="38">
        <f t="shared" si="20"/>
        <v>4.0083333333333329</v>
      </c>
      <c r="Y107" s="18">
        <f t="shared" si="21"/>
        <v>900</v>
      </c>
      <c r="Z107" s="18">
        <f t="shared" si="22"/>
        <v>1800</v>
      </c>
      <c r="AA107" s="18">
        <f t="shared" si="23"/>
        <v>4200</v>
      </c>
      <c r="AB107" s="18">
        <f t="shared" si="25"/>
        <v>2.1666666666666665</v>
      </c>
      <c r="AC107" s="18">
        <f>SUM(AK107, AQ107, AW107, BC107, BI107,  BO107, BU107, CA107, CG107, CM107, CS107, CY107, DE107, DK107, DQ107, DW107, EC107, EK107, EQ107, EW107, FC107, FI107, FO107, FU107, GA107, GI107, GO107, GW107, HC107, HI107, HO107, HU107, IA107, II107, IO107, IU107, JC107, JI107)/3</f>
        <v>26</v>
      </c>
      <c r="AD107" s="4">
        <v>1</v>
      </c>
      <c r="AE107" s="4" t="s">
        <v>692</v>
      </c>
      <c r="AF107" s="4" t="s">
        <v>693</v>
      </c>
      <c r="AG107" s="4">
        <v>300</v>
      </c>
      <c r="AH107" s="4">
        <v>600</v>
      </c>
      <c r="AI107" s="4">
        <v>1400</v>
      </c>
      <c r="AJ107" s="4">
        <v>16</v>
      </c>
      <c r="AK107" s="4">
        <v>26</v>
      </c>
      <c r="AL107" s="4" t="s">
        <v>693</v>
      </c>
      <c r="AM107" s="4">
        <v>300</v>
      </c>
      <c r="AN107" s="4">
        <v>600</v>
      </c>
      <c r="AO107" s="4">
        <v>1400</v>
      </c>
      <c r="AP107" s="4">
        <v>13</v>
      </c>
      <c r="AQ107" s="4">
        <v>26</v>
      </c>
      <c r="AR107" s="4" t="s">
        <v>693</v>
      </c>
      <c r="AS107" s="4">
        <v>300</v>
      </c>
      <c r="AT107" s="4">
        <v>600</v>
      </c>
      <c r="AU107" s="4">
        <v>1400</v>
      </c>
      <c r="AV107" s="4">
        <v>19</v>
      </c>
      <c r="AW107" s="4">
        <v>26</v>
      </c>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row>
    <row r="108" spans="1:270" ht="93.5" customHeight="1">
      <c r="A108" s="8">
        <v>2020</v>
      </c>
      <c r="B108" s="12" t="s">
        <v>659</v>
      </c>
      <c r="C108" s="12">
        <v>0</v>
      </c>
      <c r="D108" s="9" t="s">
        <v>1590</v>
      </c>
      <c r="E108" s="12" t="s">
        <v>2629</v>
      </c>
      <c r="F108" s="12" t="s">
        <v>660</v>
      </c>
      <c r="G108" s="9" t="s">
        <v>2744</v>
      </c>
      <c r="H108" s="18">
        <v>2234</v>
      </c>
      <c r="I108" s="9" t="s">
        <v>694</v>
      </c>
      <c r="J108" s="9">
        <v>0</v>
      </c>
      <c r="K108" s="9"/>
      <c r="L108" s="9" t="s">
        <v>2570</v>
      </c>
      <c r="M108" s="9" t="s">
        <v>651</v>
      </c>
      <c r="N108" s="36">
        <v>3.91</v>
      </c>
      <c r="O108" s="36" t="s">
        <v>1590</v>
      </c>
      <c r="P108" s="18">
        <v>125</v>
      </c>
      <c r="Q108" s="41">
        <v>2100</v>
      </c>
      <c r="R108" s="18">
        <f t="shared" si="18"/>
        <v>16.8</v>
      </c>
      <c r="S108" s="18">
        <f>Q108/Z108</f>
        <v>2.1</v>
      </c>
      <c r="T108" s="38">
        <f>Q108/AA108</f>
        <v>1.6153846153846154</v>
      </c>
      <c r="U108" s="38">
        <f t="shared" si="19"/>
        <v>19.384615384615387</v>
      </c>
      <c r="V108" s="38">
        <f t="shared" si="29"/>
        <v>3.1674679487179489</v>
      </c>
      <c r="W108" s="38">
        <f t="shared" si="24"/>
        <v>0.42147435897435903</v>
      </c>
      <c r="X108" s="38">
        <f t="shared" si="20"/>
        <v>1.9735576923076923</v>
      </c>
      <c r="Y108" s="18">
        <f t="shared" si="21"/>
        <v>1000</v>
      </c>
      <c r="Z108" s="18">
        <f t="shared" si="22"/>
        <v>1000</v>
      </c>
      <c r="AA108" s="18">
        <f t="shared" si="23"/>
        <v>1300</v>
      </c>
      <c r="AB108" s="18">
        <f t="shared" si="25"/>
        <v>1.5520833333333333</v>
      </c>
      <c r="AC108" s="18">
        <f>SUM(AK108, AQ108, AW108, BC108, BI108,  BO108, BU108, CA108, CG108, CM108, CS108, CY108, DE108, DK108, DQ108, DW108, EC108, EK108, EQ108, EW108, FC108, FI108, FO108, FU108, GA108, GI108, GO108, GW108, HC108, HI108, HO108, HU108, IA108, II108, IO108, IU108, JC108, JI108)/8</f>
        <v>18.625</v>
      </c>
      <c r="AD108" s="4">
        <v>1</v>
      </c>
      <c r="AE108" s="4" t="s">
        <v>695</v>
      </c>
      <c r="AF108" s="4" t="s">
        <v>696</v>
      </c>
      <c r="AG108" s="4">
        <v>125</v>
      </c>
      <c r="AH108" s="4">
        <v>125</v>
      </c>
      <c r="AI108" s="4">
        <v>125</v>
      </c>
      <c r="AJ108" s="4">
        <v>22</v>
      </c>
      <c r="AK108" s="4">
        <v>22</v>
      </c>
      <c r="AL108" s="4" t="s">
        <v>696</v>
      </c>
      <c r="AM108" s="4">
        <v>125</v>
      </c>
      <c r="AN108" s="4">
        <v>125</v>
      </c>
      <c r="AO108" s="4">
        <v>125</v>
      </c>
      <c r="AP108" s="4">
        <v>24</v>
      </c>
      <c r="AQ108" s="4">
        <v>24</v>
      </c>
      <c r="AR108" s="1" t="s">
        <v>696</v>
      </c>
      <c r="AS108" s="4">
        <v>125</v>
      </c>
      <c r="AT108" s="4">
        <v>125</v>
      </c>
      <c r="AU108" s="4">
        <v>125</v>
      </c>
      <c r="AV108" s="4">
        <v>19</v>
      </c>
      <c r="AW108" s="4">
        <v>19</v>
      </c>
      <c r="AX108" s="4" t="s">
        <v>696</v>
      </c>
      <c r="AY108" s="4">
        <v>125</v>
      </c>
      <c r="AZ108" s="4">
        <v>125</v>
      </c>
      <c r="BA108" s="4">
        <v>125</v>
      </c>
      <c r="BB108" s="4">
        <v>12</v>
      </c>
      <c r="BC108" s="4">
        <v>12</v>
      </c>
      <c r="BD108" s="4" t="s">
        <v>697</v>
      </c>
      <c r="BE108" s="4">
        <v>125</v>
      </c>
      <c r="BF108" s="4">
        <v>125</v>
      </c>
      <c r="BG108" s="4">
        <v>200</v>
      </c>
      <c r="BH108" s="4">
        <v>24</v>
      </c>
      <c r="BI108" s="4">
        <v>24</v>
      </c>
      <c r="BJ108" s="4" t="s">
        <v>22</v>
      </c>
      <c r="BK108" s="4">
        <v>125</v>
      </c>
      <c r="BL108" s="4">
        <v>125</v>
      </c>
      <c r="BM108" s="4">
        <v>200</v>
      </c>
      <c r="BN108" s="4">
        <v>14</v>
      </c>
      <c r="BO108" s="4">
        <v>14</v>
      </c>
      <c r="BP108" s="4" t="s">
        <v>698</v>
      </c>
      <c r="BQ108" s="4">
        <v>125</v>
      </c>
      <c r="BR108" s="4">
        <v>125</v>
      </c>
      <c r="BS108" s="4">
        <v>200</v>
      </c>
      <c r="BT108" s="4">
        <v>20</v>
      </c>
      <c r="BU108" s="4">
        <v>20</v>
      </c>
      <c r="BV108" s="4" t="s">
        <v>699</v>
      </c>
      <c r="BW108" s="4">
        <v>125</v>
      </c>
      <c r="BX108" s="4">
        <v>125</v>
      </c>
      <c r="BY108" s="4">
        <v>200</v>
      </c>
      <c r="BZ108" s="4">
        <v>14</v>
      </c>
      <c r="CA108" s="4">
        <v>14</v>
      </c>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row>
    <row r="109" spans="1:270" ht="57" customHeight="1">
      <c r="A109" s="8">
        <v>2020</v>
      </c>
      <c r="B109" s="12" t="s">
        <v>659</v>
      </c>
      <c r="C109" s="12">
        <v>0</v>
      </c>
      <c r="D109" s="9" t="s">
        <v>1590</v>
      </c>
      <c r="E109" s="12" t="s">
        <v>2629</v>
      </c>
      <c r="F109" s="12" t="s">
        <v>660</v>
      </c>
      <c r="G109" s="9" t="s">
        <v>2744</v>
      </c>
      <c r="H109" s="18">
        <v>2242</v>
      </c>
      <c r="I109" s="9" t="s">
        <v>701</v>
      </c>
      <c r="J109" s="9">
        <v>1</v>
      </c>
      <c r="K109" s="9" t="s">
        <v>2547</v>
      </c>
      <c r="L109" s="9"/>
      <c r="M109" s="9" t="s">
        <v>2676</v>
      </c>
      <c r="N109" s="36">
        <v>0.88970000000000005</v>
      </c>
      <c r="O109" s="36" t="s">
        <v>1590</v>
      </c>
      <c r="P109" s="18">
        <v>120</v>
      </c>
      <c r="Q109" s="41">
        <v>2513</v>
      </c>
      <c r="R109" s="18">
        <f t="shared" si="18"/>
        <v>20.941666666666666</v>
      </c>
      <c r="S109" s="18">
        <f>Q109/Z109</f>
        <v>1.7451388888888888</v>
      </c>
      <c r="T109" s="38">
        <f>Q109/AA109</f>
        <v>0.88517083480098624</v>
      </c>
      <c r="U109" s="38">
        <f t="shared" si="19"/>
        <v>10.622050017611835</v>
      </c>
      <c r="V109" s="38">
        <f t="shared" si="29"/>
        <v>2.5796152792454308</v>
      </c>
      <c r="W109" s="38">
        <f t="shared" si="24"/>
        <v>2.571327932370553E-2</v>
      </c>
      <c r="X109" s="38">
        <f t="shared" si="20"/>
        <v>1.72015772376815</v>
      </c>
      <c r="Y109" s="18">
        <f t="shared" si="21"/>
        <v>601</v>
      </c>
      <c r="Z109" s="18">
        <f t="shared" si="22"/>
        <v>1440</v>
      </c>
      <c r="AA109" s="18">
        <f t="shared" si="23"/>
        <v>2839</v>
      </c>
      <c r="AB109" s="18">
        <f t="shared" si="25"/>
        <v>1.6944444444444444</v>
      </c>
      <c r="AC109" s="18">
        <f>SUM(AK109, AQ109, AW109, BC109, BI109,  BO109, BU109, CA109, CG109, CM109, CS109, CY109, DE109, DK109, DQ109, DW109, EC109, EK109, EQ109, EW109, FC109, FI109, FO109, FU109, GA109, GI109, GO109, GW109, HC109, HI109, HO109, HU109, IA109, II109, IO109, IU109, JC109, JI109)/6</f>
        <v>20.333333333333332</v>
      </c>
      <c r="AD109" s="4">
        <v>1</v>
      </c>
      <c r="AE109" s="4" t="s">
        <v>701</v>
      </c>
      <c r="AF109" s="4" t="s">
        <v>702</v>
      </c>
      <c r="AG109" s="4">
        <v>120</v>
      </c>
      <c r="AH109" s="4">
        <v>240</v>
      </c>
      <c r="AI109" s="4">
        <v>480</v>
      </c>
      <c r="AJ109" s="4">
        <v>24</v>
      </c>
      <c r="AK109" s="4">
        <v>24</v>
      </c>
      <c r="AL109" s="4" t="s">
        <v>700</v>
      </c>
      <c r="AM109" s="4">
        <v>120</v>
      </c>
      <c r="AN109" s="4">
        <v>240</v>
      </c>
      <c r="AO109" s="4">
        <v>480</v>
      </c>
      <c r="AP109" s="4">
        <v>23</v>
      </c>
      <c r="AQ109" s="4">
        <v>26</v>
      </c>
      <c r="AR109" s="1" t="s">
        <v>703</v>
      </c>
      <c r="AS109" s="4">
        <v>120</v>
      </c>
      <c r="AT109" s="4">
        <v>240</v>
      </c>
      <c r="AU109" s="4">
        <v>480</v>
      </c>
      <c r="AV109" s="4">
        <v>24</v>
      </c>
      <c r="AW109" s="4">
        <v>24</v>
      </c>
      <c r="AX109" s="4" t="s">
        <v>702</v>
      </c>
      <c r="AY109" s="4">
        <v>120</v>
      </c>
      <c r="AZ109" s="4">
        <v>240</v>
      </c>
      <c r="BA109" s="4">
        <v>480</v>
      </c>
      <c r="BB109" s="4">
        <v>24</v>
      </c>
      <c r="BC109" s="4">
        <v>24</v>
      </c>
      <c r="BD109" s="4" t="s">
        <v>702</v>
      </c>
      <c r="BE109" s="4">
        <v>120</v>
      </c>
      <c r="BF109" s="4">
        <v>240</v>
      </c>
      <c r="BG109" s="4">
        <v>480</v>
      </c>
      <c r="BH109" s="4">
        <v>24</v>
      </c>
      <c r="BI109" s="4">
        <v>24</v>
      </c>
      <c r="BJ109" s="4" t="s">
        <v>702</v>
      </c>
      <c r="BK109" s="4">
        <v>1</v>
      </c>
      <c r="BL109" s="4">
        <v>240</v>
      </c>
      <c r="BM109" s="4">
        <v>439</v>
      </c>
      <c r="BN109" s="4">
        <v>24</v>
      </c>
      <c r="BO109" s="4">
        <v>0</v>
      </c>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row>
    <row r="110" spans="1:270" ht="29" customHeight="1">
      <c r="A110" s="8">
        <v>2020</v>
      </c>
      <c r="B110" s="12" t="s">
        <v>659</v>
      </c>
      <c r="C110" s="12">
        <v>0</v>
      </c>
      <c r="D110" s="9" t="s">
        <v>1590</v>
      </c>
      <c r="E110" s="12" t="s">
        <v>2629</v>
      </c>
      <c r="F110" s="12" t="s">
        <v>660</v>
      </c>
      <c r="G110" s="9" t="s">
        <v>2744</v>
      </c>
      <c r="H110" s="18">
        <v>2280</v>
      </c>
      <c r="I110" s="9" t="s">
        <v>705</v>
      </c>
      <c r="J110" s="9">
        <v>0</v>
      </c>
      <c r="K110" s="9"/>
      <c r="L110" s="9"/>
      <c r="M110" s="9" t="s">
        <v>2676</v>
      </c>
      <c r="N110" s="18" t="s">
        <v>1590</v>
      </c>
      <c r="O110" s="36" t="s">
        <v>1590</v>
      </c>
      <c r="P110" s="18" t="s">
        <v>1590</v>
      </c>
      <c r="Q110" s="18" t="s">
        <v>1590</v>
      </c>
      <c r="R110" s="18" t="s">
        <v>1590</v>
      </c>
      <c r="S110" s="18" t="s">
        <v>1590</v>
      </c>
      <c r="T110" s="38" t="s">
        <v>1590</v>
      </c>
      <c r="U110" s="38" t="s">
        <v>1590</v>
      </c>
      <c r="V110" s="38" t="s">
        <v>1590</v>
      </c>
      <c r="W110" s="38" t="s">
        <v>1590</v>
      </c>
      <c r="X110" s="38" t="s">
        <v>1590</v>
      </c>
      <c r="Y110" s="18">
        <f t="shared" si="21"/>
        <v>66</v>
      </c>
      <c r="Z110" s="18">
        <f t="shared" si="22"/>
        <v>113</v>
      </c>
      <c r="AA110" s="18">
        <f t="shared" si="23"/>
        <v>164</v>
      </c>
      <c r="AB110" s="18">
        <f t="shared" si="25"/>
        <v>1.5277777777777777</v>
      </c>
      <c r="AC110" s="18">
        <f>SUM(AK110, AQ110, AW110, BC110, BI110,  BO110, BU110, CA110, CG110, CM110, CS110, CY110, DE110, DK110, DQ110, DW110, EC110, EK110, EQ110, EW110, FC110, FI110, FO110, FU110, GA110, GI110, GO110, GW110, HC110, HI110, HO110, HU110, IA110, II110, IO110, IU110, JC110, JI110)/3</f>
        <v>18.333333333333332</v>
      </c>
      <c r="AD110" s="4">
        <v>1</v>
      </c>
      <c r="AE110" s="4" t="s">
        <v>706</v>
      </c>
      <c r="AF110" s="4" t="s">
        <v>707</v>
      </c>
      <c r="AG110" s="4">
        <v>30</v>
      </c>
      <c r="AH110" s="4">
        <v>46</v>
      </c>
      <c r="AI110" s="4">
        <v>70</v>
      </c>
      <c r="AJ110" s="4">
        <v>12</v>
      </c>
      <c r="AK110" s="4">
        <v>12</v>
      </c>
      <c r="AL110" s="4" t="s">
        <v>708</v>
      </c>
      <c r="AM110" s="4">
        <v>30</v>
      </c>
      <c r="AN110" s="4">
        <v>46</v>
      </c>
      <c r="AO110" s="4">
        <v>70</v>
      </c>
      <c r="AP110" s="4">
        <v>12</v>
      </c>
      <c r="AQ110" s="4">
        <v>12</v>
      </c>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v>3</v>
      </c>
      <c r="EE110" s="4" t="s">
        <v>709</v>
      </c>
      <c r="EF110" s="4" t="s">
        <v>710</v>
      </c>
      <c r="EG110" s="4">
        <v>6</v>
      </c>
      <c r="EH110" s="4">
        <v>21</v>
      </c>
      <c r="EI110" s="4">
        <v>24</v>
      </c>
      <c r="EJ110" s="4">
        <v>24</v>
      </c>
      <c r="EK110" s="4">
        <v>31</v>
      </c>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row>
    <row r="111" spans="1:270" ht="16">
      <c r="A111" s="8">
        <v>2020</v>
      </c>
      <c r="B111" s="12" t="s">
        <v>659</v>
      </c>
      <c r="C111" s="12">
        <v>0</v>
      </c>
      <c r="D111" s="9" t="s">
        <v>1590</v>
      </c>
      <c r="E111" s="12" t="s">
        <v>2629</v>
      </c>
      <c r="F111" s="12" t="s">
        <v>660</v>
      </c>
      <c r="G111" s="9" t="s">
        <v>2744</v>
      </c>
      <c r="H111" s="18">
        <v>2285</v>
      </c>
      <c r="I111" s="9" t="s">
        <v>711</v>
      </c>
      <c r="J111" s="9">
        <v>0</v>
      </c>
      <c r="K111" s="9"/>
      <c r="L111" s="9"/>
      <c r="M111" s="9" t="s">
        <v>2676</v>
      </c>
      <c r="N111" s="36">
        <v>0.66700000000000004</v>
      </c>
      <c r="O111" s="36" t="s">
        <v>1590</v>
      </c>
      <c r="P111" s="18">
        <v>30</v>
      </c>
      <c r="Q111" s="18">
        <v>748</v>
      </c>
      <c r="R111" s="18">
        <f t="shared" si="18"/>
        <v>24.933333333333334</v>
      </c>
      <c r="S111" s="18">
        <f>Q111/Z111</f>
        <v>1.5583333333333333</v>
      </c>
      <c r="T111" s="38">
        <f>Q111/AA111</f>
        <v>1.5583333333333333</v>
      </c>
      <c r="U111" s="38">
        <f t="shared" si="19"/>
        <v>18.7</v>
      </c>
      <c r="V111" s="38">
        <f t="shared" si="29"/>
        <v>2.5583333333333336</v>
      </c>
      <c r="W111" s="38">
        <f t="shared" si="24"/>
        <v>0.55833333333333335</v>
      </c>
      <c r="X111" s="38">
        <f t="shared" si="20"/>
        <v>1.5583333333333333</v>
      </c>
      <c r="Y111" s="18">
        <f t="shared" si="21"/>
        <v>20</v>
      </c>
      <c r="Z111" s="18">
        <f t="shared" si="22"/>
        <v>480</v>
      </c>
      <c r="AA111" s="18">
        <f t="shared" si="23"/>
        <v>480</v>
      </c>
      <c r="AB111" s="18">
        <f t="shared" si="25"/>
        <v>1</v>
      </c>
      <c r="AC111" s="18">
        <f t="shared" si="26"/>
        <v>12</v>
      </c>
      <c r="AD111" s="4">
        <v>1</v>
      </c>
      <c r="AE111" s="4" t="s">
        <v>711</v>
      </c>
      <c r="AF111" s="4" t="s">
        <v>700</v>
      </c>
      <c r="AG111" s="4">
        <v>20</v>
      </c>
      <c r="AH111" s="4">
        <v>480</v>
      </c>
      <c r="AI111" s="4">
        <v>480</v>
      </c>
      <c r="AJ111" s="4">
        <v>12</v>
      </c>
      <c r="AK111" s="4">
        <v>12</v>
      </c>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row>
    <row r="112" spans="1:270" ht="48">
      <c r="A112" s="8">
        <v>2020</v>
      </c>
      <c r="B112" s="12" t="s">
        <v>659</v>
      </c>
      <c r="C112" s="12">
        <v>1</v>
      </c>
      <c r="D112" s="12" t="s">
        <v>1187</v>
      </c>
      <c r="E112" s="12" t="s">
        <v>2629</v>
      </c>
      <c r="F112" s="12" t="s">
        <v>660</v>
      </c>
      <c r="G112" s="9" t="s">
        <v>2744</v>
      </c>
      <c r="H112" s="18">
        <v>2291</v>
      </c>
      <c r="I112" s="9" t="s">
        <v>712</v>
      </c>
      <c r="J112" s="9">
        <v>0</v>
      </c>
      <c r="K112" s="9"/>
      <c r="L112" s="9" t="s">
        <v>2571</v>
      </c>
      <c r="M112" s="9" t="s">
        <v>651</v>
      </c>
      <c r="N112" s="36">
        <v>2.9830000000000001</v>
      </c>
      <c r="O112" s="36" t="s">
        <v>1590</v>
      </c>
      <c r="P112" s="18">
        <v>48</v>
      </c>
      <c r="Q112" s="40">
        <v>374</v>
      </c>
      <c r="R112" s="18">
        <f t="shared" si="18"/>
        <v>7.791666666666667</v>
      </c>
      <c r="S112" s="18">
        <f>Q112/Z112</f>
        <v>7.48</v>
      </c>
      <c r="T112" s="38">
        <f>Q112/AA112</f>
        <v>7.48</v>
      </c>
      <c r="U112" s="38">
        <f t="shared" si="19"/>
        <v>89.76</v>
      </c>
      <c r="V112" s="38">
        <f t="shared" si="29"/>
        <v>9.73</v>
      </c>
      <c r="W112" s="38">
        <f t="shared" si="24"/>
        <v>5.23</v>
      </c>
      <c r="X112" s="38">
        <f t="shared" si="20"/>
        <v>7.48</v>
      </c>
      <c r="Y112" s="18">
        <f t="shared" si="21"/>
        <v>12</v>
      </c>
      <c r="Z112" s="18">
        <f t="shared" si="22"/>
        <v>50</v>
      </c>
      <c r="AA112" s="18">
        <f t="shared" si="23"/>
        <v>50</v>
      </c>
      <c r="AB112" s="18">
        <f t="shared" si="25"/>
        <v>2.25</v>
      </c>
      <c r="AC112" s="18">
        <f t="shared" si="26"/>
        <v>27</v>
      </c>
      <c r="AD112" s="4">
        <v>1</v>
      </c>
      <c r="AE112" s="4" t="s">
        <v>712</v>
      </c>
      <c r="AF112" s="4" t="s">
        <v>713</v>
      </c>
      <c r="AG112" s="4">
        <v>12</v>
      </c>
      <c r="AH112" s="4">
        <v>50</v>
      </c>
      <c r="AI112" s="4">
        <v>50</v>
      </c>
      <c r="AJ112" s="4">
        <v>14</v>
      </c>
      <c r="AK112" s="4">
        <v>27</v>
      </c>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row>
    <row r="113" spans="1:270" ht="16">
      <c r="A113" s="8">
        <v>2020</v>
      </c>
      <c r="B113" s="12" t="s">
        <v>659</v>
      </c>
      <c r="C113" s="12">
        <v>0</v>
      </c>
      <c r="D113" s="9" t="s">
        <v>1590</v>
      </c>
      <c r="E113" s="12" t="s">
        <v>2629</v>
      </c>
      <c r="F113" s="12" t="s">
        <v>660</v>
      </c>
      <c r="G113" s="9" t="s">
        <v>2744</v>
      </c>
      <c r="H113" s="18">
        <v>2292</v>
      </c>
      <c r="I113" s="9" t="s">
        <v>714</v>
      </c>
      <c r="J113" s="9">
        <v>0</v>
      </c>
      <c r="K113" s="9"/>
      <c r="L113" s="9"/>
      <c r="M113" s="9" t="s">
        <v>2676</v>
      </c>
      <c r="N113" s="36">
        <v>1.8320000000000001</v>
      </c>
      <c r="O113" s="36" t="s">
        <v>1590</v>
      </c>
      <c r="P113" s="18">
        <v>18</v>
      </c>
      <c r="Q113" s="40">
        <v>109</v>
      </c>
      <c r="R113" s="18">
        <f t="shared" si="18"/>
        <v>6.0555555555555554</v>
      </c>
      <c r="S113" s="18" t="s">
        <v>1590</v>
      </c>
      <c r="T113" s="38" t="s">
        <v>1590</v>
      </c>
      <c r="U113" s="38" t="s">
        <v>1590</v>
      </c>
      <c r="V113" s="38" t="s">
        <v>1590</v>
      </c>
      <c r="W113" s="38" t="s">
        <v>1590</v>
      </c>
      <c r="X113" s="38" t="s">
        <v>1590</v>
      </c>
      <c r="Y113" s="18">
        <f t="shared" si="21"/>
        <v>0</v>
      </c>
      <c r="Z113" s="18">
        <f t="shared" si="22"/>
        <v>0</v>
      </c>
      <c r="AA113" s="18">
        <f t="shared" si="23"/>
        <v>0</v>
      </c>
      <c r="AB113" s="18">
        <f t="shared" si="25"/>
        <v>2</v>
      </c>
      <c r="AC113" s="18">
        <f t="shared" si="26"/>
        <v>24</v>
      </c>
      <c r="AD113" s="4">
        <v>1</v>
      </c>
      <c r="AE113" s="4" t="s">
        <v>714</v>
      </c>
      <c r="AF113" s="4" t="s">
        <v>700</v>
      </c>
      <c r="AG113" s="4"/>
      <c r="AH113" s="4"/>
      <c r="AI113" s="4" t="s">
        <v>715</v>
      </c>
      <c r="AJ113" s="4">
        <v>24</v>
      </c>
      <c r="AK113" s="4">
        <v>24</v>
      </c>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row>
    <row r="114" spans="1:270" ht="83" customHeight="1">
      <c r="A114" s="8">
        <v>2020</v>
      </c>
      <c r="B114" s="12" t="s">
        <v>659</v>
      </c>
      <c r="C114" s="12">
        <v>0</v>
      </c>
      <c r="D114" s="9" t="s">
        <v>1590</v>
      </c>
      <c r="E114" s="12" t="s">
        <v>2629</v>
      </c>
      <c r="F114" s="12" t="s">
        <v>660</v>
      </c>
      <c r="G114" s="9" t="s">
        <v>2744</v>
      </c>
      <c r="H114" s="18">
        <v>2307</v>
      </c>
      <c r="I114" s="9" t="s">
        <v>716</v>
      </c>
      <c r="J114" s="9">
        <v>1</v>
      </c>
      <c r="K114" s="9" t="s">
        <v>2547</v>
      </c>
      <c r="L114" s="9"/>
      <c r="M114" s="9" t="s">
        <v>2676</v>
      </c>
      <c r="N114" s="36">
        <v>2.1339999999999999</v>
      </c>
      <c r="O114" s="36" t="s">
        <v>1590</v>
      </c>
      <c r="P114" s="18">
        <v>60</v>
      </c>
      <c r="Q114" s="40">
        <v>1986</v>
      </c>
      <c r="R114" s="18">
        <f t="shared" si="18"/>
        <v>33.1</v>
      </c>
      <c r="S114" s="18">
        <f>Q114/Z114</f>
        <v>2.0224032586558045</v>
      </c>
      <c r="T114" s="38">
        <f>Q114/AA114</f>
        <v>1.4391304347826086</v>
      </c>
      <c r="U114" s="38">
        <f t="shared" si="19"/>
        <v>17.269565217391303</v>
      </c>
      <c r="V114" s="38">
        <f t="shared" si="29"/>
        <v>3.1057971014492756</v>
      </c>
      <c r="W114" s="38">
        <f t="shared" si="24"/>
        <v>0.25314009661835746</v>
      </c>
      <c r="X114" s="38">
        <f t="shared" si="20"/>
        <v>1.9198067632850242</v>
      </c>
      <c r="Y114" s="18">
        <f t="shared" si="21"/>
        <v>556</v>
      </c>
      <c r="Z114" s="18">
        <f t="shared" si="22"/>
        <v>982</v>
      </c>
      <c r="AA114" s="18">
        <f t="shared" si="23"/>
        <v>1380</v>
      </c>
      <c r="AB114" s="18">
        <f t="shared" si="25"/>
        <v>1.6666666666666667</v>
      </c>
      <c r="AC114" s="18">
        <f>SUM(AK114, AQ114, AW114, BC114, BI114,  BO114, BU114, CA114, CG114, CM114, CS114, CY114, DE114, DK114, DQ114, DW114, EC114, EK114, EQ114, EW114, FC114, FI114, FO114, FU114, GA114, GI114, GO114, GW114, HC114, HI114, HO114, HU114, IA114, II114, IO114, IU114, JC114, JI114)/6</f>
        <v>20</v>
      </c>
      <c r="AD114" s="4">
        <v>1</v>
      </c>
      <c r="AE114" s="4" t="s">
        <v>716</v>
      </c>
      <c r="AF114" s="4" t="s">
        <v>699</v>
      </c>
      <c r="AG114" s="4">
        <v>16</v>
      </c>
      <c r="AH114" s="4">
        <v>82</v>
      </c>
      <c r="AI114" s="4">
        <v>120</v>
      </c>
      <c r="AJ114" s="4">
        <v>16</v>
      </c>
      <c r="AK114" s="4">
        <v>16</v>
      </c>
      <c r="AL114" s="4" t="s">
        <v>702</v>
      </c>
      <c r="AM114" s="4">
        <v>180</v>
      </c>
      <c r="AN114" s="4">
        <v>300</v>
      </c>
      <c r="AO114" s="4">
        <v>420</v>
      </c>
      <c r="AP114" s="4">
        <v>24</v>
      </c>
      <c r="AQ114" s="4">
        <v>24</v>
      </c>
      <c r="AR114" s="4" t="s">
        <v>702</v>
      </c>
      <c r="AS114" s="4">
        <v>180</v>
      </c>
      <c r="AT114" s="4">
        <v>300</v>
      </c>
      <c r="AU114" s="4">
        <v>420</v>
      </c>
      <c r="AV114" s="4">
        <v>24</v>
      </c>
      <c r="AW114" s="4">
        <v>24</v>
      </c>
      <c r="AX114" s="4" t="s">
        <v>702</v>
      </c>
      <c r="AY114" s="4">
        <v>180</v>
      </c>
      <c r="AZ114" s="4">
        <v>300</v>
      </c>
      <c r="BA114" s="4">
        <v>420</v>
      </c>
      <c r="BB114" s="4">
        <v>30</v>
      </c>
      <c r="BC114" s="4">
        <v>30</v>
      </c>
      <c r="BD114" s="4" t="s">
        <v>702</v>
      </c>
      <c r="BE114" s="4"/>
      <c r="BF114" s="4"/>
      <c r="BG114" s="4" t="s">
        <v>715</v>
      </c>
      <c r="BH114" s="4">
        <v>0</v>
      </c>
      <c r="BI114" s="4">
        <v>0</v>
      </c>
      <c r="BJ114" s="4" t="s">
        <v>702</v>
      </c>
      <c r="BK114" s="4"/>
      <c r="BL114" s="4"/>
      <c r="BM114" s="4" t="s">
        <v>715</v>
      </c>
      <c r="BN114" s="4">
        <v>26</v>
      </c>
      <c r="BO114" s="4">
        <v>26</v>
      </c>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row>
    <row r="115" spans="1:270" ht="129" customHeight="1">
      <c r="A115" s="8">
        <v>2020</v>
      </c>
      <c r="B115" s="12" t="s">
        <v>659</v>
      </c>
      <c r="C115" s="12">
        <v>0</v>
      </c>
      <c r="D115" s="9" t="s">
        <v>1590</v>
      </c>
      <c r="E115" s="12" t="s">
        <v>2629</v>
      </c>
      <c r="F115" s="12" t="s">
        <v>660</v>
      </c>
      <c r="G115" s="9" t="s">
        <v>2744</v>
      </c>
      <c r="H115" s="18">
        <v>3117</v>
      </c>
      <c r="I115" s="9" t="s">
        <v>717</v>
      </c>
      <c r="J115" s="9">
        <v>1</v>
      </c>
      <c r="K115" s="9" t="s">
        <v>2548</v>
      </c>
      <c r="L115" s="9"/>
      <c r="M115" s="9" t="s">
        <v>2676</v>
      </c>
      <c r="N115" s="36">
        <v>1.6759999999999999</v>
      </c>
      <c r="O115" s="36" t="s">
        <v>1590</v>
      </c>
      <c r="P115" s="18">
        <v>58</v>
      </c>
      <c r="Q115" s="40">
        <v>468</v>
      </c>
      <c r="R115" s="18">
        <f t="shared" si="18"/>
        <v>8.068965517241379</v>
      </c>
      <c r="S115" s="18" t="s">
        <v>1590</v>
      </c>
      <c r="T115" s="38">
        <f>Q115/AA115</f>
        <v>1.04</v>
      </c>
      <c r="U115" s="38">
        <f t="shared" si="19"/>
        <v>12.48</v>
      </c>
      <c r="V115" s="38">
        <f t="shared" si="29"/>
        <v>1.2437037037037038</v>
      </c>
      <c r="W115" s="38">
        <f t="shared" si="24"/>
        <v>1.04</v>
      </c>
      <c r="X115" s="38">
        <f t="shared" si="20"/>
        <v>1.2437037037037038</v>
      </c>
      <c r="Y115" s="18">
        <f t="shared" si="21"/>
        <v>0</v>
      </c>
      <c r="Z115" s="18">
        <f t="shared" si="22"/>
        <v>0</v>
      </c>
      <c r="AA115" s="18">
        <f t="shared" si="23"/>
        <v>450</v>
      </c>
      <c r="AB115" s="18">
        <f t="shared" si="25"/>
        <v>0.20370370370370372</v>
      </c>
      <c r="AC115" s="18">
        <f>SUM(AK115, AQ115, AW115, BC115, BI115,  BO115, BU115, CA115, CG115, CM115, CS115, CY115, DE115, DK115, DQ115, DW115, EC115, EK115, EQ115, EW115, FC115, FI115, FO115, FU115, GA115, GI115, GO115, GW115, HC115, HI115, HO115, HU115, IA115, II115, IO115, IU115, JC115, JI115)/9</f>
        <v>2.4444444444444446</v>
      </c>
      <c r="AD115" s="4">
        <v>1</v>
      </c>
      <c r="AE115" s="4" t="s">
        <v>717</v>
      </c>
      <c r="AF115" s="4" t="s">
        <v>718</v>
      </c>
      <c r="AG115" s="4"/>
      <c r="AH115" s="4"/>
      <c r="AI115" s="4">
        <v>50</v>
      </c>
      <c r="AJ115" s="4">
        <v>41</v>
      </c>
      <c r="AK115" s="4">
        <v>0</v>
      </c>
      <c r="AL115" s="4" t="s">
        <v>719</v>
      </c>
      <c r="AM115" s="4"/>
      <c r="AN115" s="4"/>
      <c r="AO115" s="4">
        <v>100</v>
      </c>
      <c r="AP115" s="4"/>
      <c r="AQ115" s="4">
        <v>0</v>
      </c>
      <c r="AR115" s="4" t="s">
        <v>720</v>
      </c>
      <c r="AS115" s="4"/>
      <c r="AT115" s="4"/>
      <c r="AU115" s="4">
        <v>100</v>
      </c>
      <c r="AV115" s="4">
        <v>25</v>
      </c>
      <c r="AW115" s="4">
        <v>0</v>
      </c>
      <c r="AX115" s="4" t="s">
        <v>721</v>
      </c>
      <c r="AY115" s="4"/>
      <c r="AZ115" s="4"/>
      <c r="BA115" s="4">
        <v>100</v>
      </c>
      <c r="BB115" s="4">
        <v>20</v>
      </c>
      <c r="BC115" s="4">
        <v>0</v>
      </c>
      <c r="BD115" s="4" t="s">
        <v>722</v>
      </c>
      <c r="BE115" s="4"/>
      <c r="BF115" s="4"/>
      <c r="BG115" s="4">
        <v>100</v>
      </c>
      <c r="BH115" s="4">
        <v>18</v>
      </c>
      <c r="BI115" s="4">
        <v>0</v>
      </c>
      <c r="BJ115" s="4" t="s">
        <v>723</v>
      </c>
      <c r="BK115" s="4"/>
      <c r="BL115" s="4"/>
      <c r="BM115" s="4" t="s">
        <v>715</v>
      </c>
      <c r="BN115" s="4">
        <v>33</v>
      </c>
      <c r="BO115" s="4">
        <v>0</v>
      </c>
      <c r="BP115" s="4" t="s">
        <v>724</v>
      </c>
      <c r="BQ115" s="4"/>
      <c r="BR115" s="4"/>
      <c r="BS115" s="4" t="s">
        <v>715</v>
      </c>
      <c r="BT115" s="4">
        <v>28</v>
      </c>
      <c r="BU115" s="4">
        <v>0</v>
      </c>
      <c r="BV115" s="4" t="s">
        <v>725</v>
      </c>
      <c r="BW115" s="4"/>
      <c r="BX115" s="4"/>
      <c r="BY115" s="4" t="s">
        <v>715</v>
      </c>
      <c r="BZ115" s="4">
        <v>24</v>
      </c>
      <c r="CA115" s="4">
        <v>22</v>
      </c>
      <c r="CB115" s="4" t="s">
        <v>726</v>
      </c>
      <c r="CC115" s="4"/>
      <c r="CD115" s="4"/>
      <c r="CE115" s="4" t="s">
        <v>715</v>
      </c>
      <c r="CF115" s="4">
        <v>17</v>
      </c>
      <c r="CG115" s="4">
        <v>0</v>
      </c>
      <c r="CH115" s="4" t="s">
        <v>727</v>
      </c>
      <c r="CI115" s="4"/>
      <c r="CJ115" s="4"/>
      <c r="CK115" s="4" t="s">
        <v>715</v>
      </c>
      <c r="CL115" s="4">
        <v>15</v>
      </c>
      <c r="CM115" s="4">
        <v>0</v>
      </c>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row>
    <row r="116" spans="1:270" ht="54.5" customHeight="1">
      <c r="A116" s="8">
        <v>2020</v>
      </c>
      <c r="B116" s="12" t="s">
        <v>659</v>
      </c>
      <c r="C116" s="12">
        <v>0</v>
      </c>
      <c r="D116" s="9" t="s">
        <v>1590</v>
      </c>
      <c r="E116" s="12" t="s">
        <v>2629</v>
      </c>
      <c r="F116" s="12" t="s">
        <v>660</v>
      </c>
      <c r="G116" s="9" t="s">
        <v>2744</v>
      </c>
      <c r="H116" s="18">
        <v>3141</v>
      </c>
      <c r="I116" s="9" t="s">
        <v>728</v>
      </c>
      <c r="J116" s="9">
        <v>0</v>
      </c>
      <c r="K116" s="9"/>
      <c r="L116" s="9"/>
      <c r="M116" s="9" t="s">
        <v>2676</v>
      </c>
      <c r="N116" s="18" t="s">
        <v>1590</v>
      </c>
      <c r="O116" s="36" t="s">
        <v>1590</v>
      </c>
      <c r="P116" s="18" t="s">
        <v>1590</v>
      </c>
      <c r="Q116" s="18" t="s">
        <v>1590</v>
      </c>
      <c r="R116" s="18" t="s">
        <v>1590</v>
      </c>
      <c r="S116" s="18" t="s">
        <v>1590</v>
      </c>
      <c r="T116" s="18" t="s">
        <v>1590</v>
      </c>
      <c r="U116" s="18" t="s">
        <v>1590</v>
      </c>
      <c r="V116" s="38" t="s">
        <v>1590</v>
      </c>
      <c r="W116" s="38" t="s">
        <v>1590</v>
      </c>
      <c r="X116" s="38" t="s">
        <v>1590</v>
      </c>
      <c r="Y116" s="18">
        <f t="shared" si="21"/>
        <v>1500</v>
      </c>
      <c r="Z116" s="18">
        <f t="shared" si="22"/>
        <v>5000</v>
      </c>
      <c r="AA116" s="18">
        <f t="shared" si="23"/>
        <v>9000</v>
      </c>
      <c r="AB116" s="18">
        <f t="shared" si="25"/>
        <v>1.0694444444444444</v>
      </c>
      <c r="AC116" s="18">
        <f>SUM(AK116, AQ116, AW116, BC116, BI116,  BO116, BU116, CA116, CG116, CM116, CS116, CY116, DE116, DK116, DQ116, DW116, EC116, EK116, EQ116, EW116, FC116, FI116, FO116, FU116, GA116, GI116, GO116, GW116, HC116, HI116, HO116, HU116, IA116, II116, IO116, IU116, JC116, JI116)/6</f>
        <v>12.833333333333334</v>
      </c>
      <c r="AD116" s="4">
        <v>1</v>
      </c>
      <c r="AE116" s="4" t="s">
        <v>728</v>
      </c>
      <c r="AF116" s="4" t="s">
        <v>729</v>
      </c>
      <c r="AG116" s="4">
        <v>300</v>
      </c>
      <c r="AH116" s="4">
        <v>1000</v>
      </c>
      <c r="AI116" s="4">
        <v>1800</v>
      </c>
      <c r="AJ116" s="4">
        <v>17</v>
      </c>
      <c r="AK116" s="4">
        <v>13</v>
      </c>
      <c r="AL116" s="4" t="s">
        <v>730</v>
      </c>
      <c r="AM116" s="4">
        <v>300</v>
      </c>
      <c r="AN116" s="4">
        <v>1000</v>
      </c>
      <c r="AO116" s="4">
        <v>1800</v>
      </c>
      <c r="AP116" s="4">
        <v>20</v>
      </c>
      <c r="AQ116" s="4">
        <v>10</v>
      </c>
      <c r="AR116" s="4" t="s">
        <v>731</v>
      </c>
      <c r="AS116" s="4">
        <v>300</v>
      </c>
      <c r="AT116" s="4">
        <v>1000</v>
      </c>
      <c r="AU116" s="4">
        <v>1800</v>
      </c>
      <c r="AV116" s="4">
        <v>24</v>
      </c>
      <c r="AW116" s="4">
        <v>10</v>
      </c>
      <c r="AX116" s="4" t="s">
        <v>732</v>
      </c>
      <c r="AY116" s="4">
        <v>300</v>
      </c>
      <c r="AZ116" s="4">
        <v>1000</v>
      </c>
      <c r="BA116" s="4">
        <v>1800</v>
      </c>
      <c r="BB116" s="4">
        <v>21</v>
      </c>
      <c r="BC116" s="4">
        <v>16</v>
      </c>
      <c r="BD116" s="4" t="s">
        <v>733</v>
      </c>
      <c r="BE116" s="4">
        <v>300</v>
      </c>
      <c r="BF116" s="4">
        <v>1000</v>
      </c>
      <c r="BG116" s="4">
        <v>1800</v>
      </c>
      <c r="BH116" s="4">
        <v>21</v>
      </c>
      <c r="BI116" s="4">
        <v>14</v>
      </c>
      <c r="BJ116" s="4" t="s">
        <v>734</v>
      </c>
      <c r="BK116" s="4"/>
      <c r="BL116" s="4"/>
      <c r="BM116" s="4" t="s">
        <v>715</v>
      </c>
      <c r="BN116" s="4">
        <v>0</v>
      </c>
      <c r="BO116" s="4">
        <v>14</v>
      </c>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row>
    <row r="117" spans="1:270" ht="58.25" customHeight="1">
      <c r="A117" s="8">
        <v>2020</v>
      </c>
      <c r="B117" s="12" t="s">
        <v>746</v>
      </c>
      <c r="C117" s="12">
        <v>0</v>
      </c>
      <c r="D117" s="9" t="s">
        <v>1590</v>
      </c>
      <c r="E117" s="12" t="s">
        <v>2629</v>
      </c>
      <c r="F117" s="12" t="s">
        <v>660</v>
      </c>
      <c r="G117" s="9" t="s">
        <v>2744</v>
      </c>
      <c r="H117" s="18">
        <v>3215</v>
      </c>
      <c r="I117" s="9" t="s">
        <v>735</v>
      </c>
      <c r="J117" s="9">
        <v>1</v>
      </c>
      <c r="K117" s="9" t="s">
        <v>2549</v>
      </c>
      <c r="L117" s="9"/>
      <c r="M117" s="9" t="s">
        <v>2676</v>
      </c>
      <c r="N117" s="18" t="s">
        <v>1590</v>
      </c>
      <c r="O117" s="36" t="s">
        <v>1590</v>
      </c>
      <c r="P117" s="18">
        <v>0</v>
      </c>
      <c r="Q117" s="40">
        <v>765</v>
      </c>
      <c r="R117" s="18" t="s">
        <v>1590</v>
      </c>
      <c r="S117" s="18">
        <f>Q117/Z117</f>
        <v>0.88541666666666663</v>
      </c>
      <c r="T117" s="38">
        <f>Q117/AA117</f>
        <v>0.61298076923076927</v>
      </c>
      <c r="U117" s="38">
        <f t="shared" si="19"/>
        <v>7.3557692307692317</v>
      </c>
      <c r="V117" s="38">
        <f t="shared" si="29"/>
        <v>2.3879807692307695</v>
      </c>
      <c r="W117" s="38">
        <f t="shared" si="24"/>
        <v>-0.61586538461538476</v>
      </c>
      <c r="X117" s="38">
        <f t="shared" si="20"/>
        <v>1.1591346153846154</v>
      </c>
      <c r="Y117" s="18">
        <f t="shared" si="21"/>
        <v>480</v>
      </c>
      <c r="Z117" s="18">
        <f t="shared" si="22"/>
        <v>864</v>
      </c>
      <c r="AA117" s="18">
        <f t="shared" si="23"/>
        <v>1248</v>
      </c>
      <c r="AB117" s="18">
        <f t="shared" si="25"/>
        <v>1.7750000000000001</v>
      </c>
      <c r="AC117" s="18">
        <f>SUM(AK117, AQ117, AW117, BC117, BI117,  BO117, BU117, CA117, CG117, CM117, CS117, CY117, DE117, DK117, DQ117, DW117, EC117, EK117, EQ117, EW117, FC117, FI117, FO117, FU117, GA117, GI117, GO117, GW117, HC117, HI117, HO117, HU117, IA117, II117, IO117, IU117, JC117, JI117)/10</f>
        <v>21.3</v>
      </c>
      <c r="AD117" s="4">
        <v>1</v>
      </c>
      <c r="AE117" s="4" t="s">
        <v>735</v>
      </c>
      <c r="AF117" s="4" t="s">
        <v>736</v>
      </c>
      <c r="AG117" s="4">
        <v>120</v>
      </c>
      <c r="AH117" s="4">
        <v>216</v>
      </c>
      <c r="AI117" s="4">
        <v>312</v>
      </c>
      <c r="AJ117" s="4">
        <v>41</v>
      </c>
      <c r="AK117" s="4">
        <v>23</v>
      </c>
      <c r="AL117" s="4" t="s">
        <v>737</v>
      </c>
      <c r="AM117" s="4">
        <v>120</v>
      </c>
      <c r="AN117" s="4">
        <v>216</v>
      </c>
      <c r="AO117" s="4">
        <v>312</v>
      </c>
      <c r="AP117" s="4">
        <v>0</v>
      </c>
      <c r="AQ117" s="4">
        <v>24</v>
      </c>
      <c r="AR117" s="4" t="s">
        <v>738</v>
      </c>
      <c r="AS117" s="4">
        <v>120</v>
      </c>
      <c r="AT117" s="4">
        <v>216</v>
      </c>
      <c r="AU117" s="4">
        <v>312</v>
      </c>
      <c r="AV117" s="4">
        <v>21</v>
      </c>
      <c r="AW117" s="4">
        <v>24</v>
      </c>
      <c r="AX117" s="4" t="s">
        <v>739</v>
      </c>
      <c r="AY117" s="4">
        <v>120</v>
      </c>
      <c r="AZ117" s="4">
        <v>216</v>
      </c>
      <c r="BA117" s="4">
        <v>312</v>
      </c>
      <c r="BB117" s="4">
        <v>28</v>
      </c>
      <c r="BC117" s="4">
        <v>24</v>
      </c>
      <c r="BD117" s="4" t="s">
        <v>740</v>
      </c>
      <c r="BE117" s="4"/>
      <c r="BF117" s="4"/>
      <c r="BG117" s="4" t="s">
        <v>715</v>
      </c>
      <c r="BH117" s="4">
        <v>17</v>
      </c>
      <c r="BI117" s="4">
        <v>17</v>
      </c>
      <c r="BJ117" s="4" t="s">
        <v>741</v>
      </c>
      <c r="BK117" s="4"/>
      <c r="BL117" s="4"/>
      <c r="BM117" s="4" t="s">
        <v>715</v>
      </c>
      <c r="BN117" s="4">
        <v>27</v>
      </c>
      <c r="BO117" s="4">
        <v>27</v>
      </c>
      <c r="BP117" s="4" t="s">
        <v>742</v>
      </c>
      <c r="BQ117" s="4"/>
      <c r="BR117" s="4"/>
      <c r="BS117" s="4" t="s">
        <v>715</v>
      </c>
      <c r="BT117" s="4">
        <v>17</v>
      </c>
      <c r="BU117" s="4">
        <v>17</v>
      </c>
      <c r="BV117" s="4" t="s">
        <v>743</v>
      </c>
      <c r="BW117" s="4"/>
      <c r="BX117" s="4"/>
      <c r="BY117" s="4" t="s">
        <v>715</v>
      </c>
      <c r="BZ117" s="4">
        <v>27</v>
      </c>
      <c r="CA117" s="4">
        <v>27</v>
      </c>
      <c r="CB117" s="4" t="s">
        <v>744</v>
      </c>
      <c r="CC117" s="4"/>
      <c r="CD117" s="4"/>
      <c r="CE117" s="4" t="s">
        <v>715</v>
      </c>
      <c r="CF117" s="4">
        <v>21</v>
      </c>
      <c r="CG117" s="4">
        <v>21</v>
      </c>
      <c r="CH117" s="4" t="s">
        <v>745</v>
      </c>
      <c r="CI117" s="4"/>
      <c r="CJ117" s="4"/>
      <c r="CK117" s="4" t="s">
        <v>715</v>
      </c>
      <c r="CL117" s="4">
        <v>12</v>
      </c>
      <c r="CM117" s="4">
        <v>9</v>
      </c>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row>
    <row r="118" spans="1:270" ht="186.75" customHeight="1">
      <c r="A118" s="8">
        <v>2020</v>
      </c>
      <c r="B118" s="12" t="s">
        <v>746</v>
      </c>
      <c r="C118" s="12">
        <v>0</v>
      </c>
      <c r="D118" s="9" t="s">
        <v>1590</v>
      </c>
      <c r="E118" s="12" t="s">
        <v>2629</v>
      </c>
      <c r="F118" s="12" t="s">
        <v>660</v>
      </c>
      <c r="G118" s="9" t="s">
        <v>2744</v>
      </c>
      <c r="H118" s="18">
        <v>3225</v>
      </c>
      <c r="I118" s="9" t="s">
        <v>747</v>
      </c>
      <c r="J118" s="9">
        <v>1</v>
      </c>
      <c r="K118" s="9" t="s">
        <v>2550</v>
      </c>
      <c r="L118" s="9"/>
      <c r="M118" s="9" t="s">
        <v>2676</v>
      </c>
      <c r="N118" s="18" t="s">
        <v>1590</v>
      </c>
      <c r="O118" s="36" t="s">
        <v>1590</v>
      </c>
      <c r="P118" s="18">
        <v>0</v>
      </c>
      <c r="Q118" s="40">
        <v>58</v>
      </c>
      <c r="R118" s="18" t="s">
        <v>1590</v>
      </c>
      <c r="S118" s="18">
        <f>Q118/Z118</f>
        <v>0.13063063063063063</v>
      </c>
      <c r="T118" s="38">
        <f>Q118/AA118</f>
        <v>4.8739495798319328E-2</v>
      </c>
      <c r="U118" s="38">
        <f t="shared" si="19"/>
        <v>0.58487394957983196</v>
      </c>
      <c r="V118" s="38">
        <f t="shared" si="29"/>
        <v>1.4237394957983194</v>
      </c>
      <c r="W118" s="38">
        <f t="shared" si="24"/>
        <v>-0.4642857142857143</v>
      </c>
      <c r="X118" s="38">
        <f t="shared" si="20"/>
        <v>0.9107142857142857</v>
      </c>
      <c r="Y118" s="18">
        <f t="shared" si="21"/>
        <v>267</v>
      </c>
      <c r="Z118" s="18">
        <f t="shared" si="22"/>
        <v>444</v>
      </c>
      <c r="AA118" s="18">
        <f t="shared" si="23"/>
        <v>1190</v>
      </c>
      <c r="AB118" s="18">
        <f t="shared" si="25"/>
        <v>1.375</v>
      </c>
      <c r="AC118" s="18">
        <f>SUM(AK118, AQ118, AW118, BC118, BI118,  BO118, BU118, CA118, CG118, CM118, CS118, CY118, DE118, DK118, DQ118, DW118, EC118, EK118, EQ118, EW118, FC118, FI118, FO118, FU118, GA118, GI118, GO118, GW118, HC118, HI118, HO118, HU118, IA118, II118, IO118, IU118, JC118, JI118)/8</f>
        <v>16.5</v>
      </c>
      <c r="AD118" s="4">
        <v>1</v>
      </c>
      <c r="AE118" s="4" t="s">
        <v>747</v>
      </c>
      <c r="AF118" s="4" t="s">
        <v>748</v>
      </c>
      <c r="AG118" s="4">
        <v>89</v>
      </c>
      <c r="AH118" s="4">
        <v>148</v>
      </c>
      <c r="AI118" s="4">
        <v>240</v>
      </c>
      <c r="AJ118" s="4">
        <v>26</v>
      </c>
      <c r="AK118" s="4">
        <v>23</v>
      </c>
      <c r="AL118" s="4" t="s">
        <v>749</v>
      </c>
      <c r="AM118" s="4">
        <v>89</v>
      </c>
      <c r="AN118" s="4">
        <v>148</v>
      </c>
      <c r="AO118" s="4">
        <v>240</v>
      </c>
      <c r="AP118" s="4">
        <v>0</v>
      </c>
      <c r="AQ118" s="4">
        <v>20</v>
      </c>
      <c r="AR118" s="4" t="s">
        <v>750</v>
      </c>
      <c r="AS118" s="4">
        <v>89</v>
      </c>
      <c r="AT118" s="4">
        <v>148</v>
      </c>
      <c r="AU118" s="4">
        <v>240</v>
      </c>
      <c r="AV118" s="4">
        <v>0</v>
      </c>
      <c r="AW118" s="4">
        <v>25</v>
      </c>
      <c r="AX118" s="4" t="s">
        <v>751</v>
      </c>
      <c r="AY118" s="4"/>
      <c r="AZ118" s="4"/>
      <c r="BA118" s="4">
        <v>90</v>
      </c>
      <c r="BB118" s="4">
        <v>36</v>
      </c>
      <c r="BC118" s="4">
        <v>0</v>
      </c>
      <c r="BD118" s="4" t="s">
        <v>752</v>
      </c>
      <c r="BE118" s="4"/>
      <c r="BF118" s="4"/>
      <c r="BG118" s="4">
        <v>90</v>
      </c>
      <c r="BH118" s="4">
        <v>32</v>
      </c>
      <c r="BI118" s="4">
        <v>0</v>
      </c>
      <c r="BJ118" s="4" t="s">
        <v>753</v>
      </c>
      <c r="BK118" s="4"/>
      <c r="BL118" s="4"/>
      <c r="BM118" s="4">
        <v>90</v>
      </c>
      <c r="BN118" s="4">
        <v>26</v>
      </c>
      <c r="BO118" s="4">
        <v>26</v>
      </c>
      <c r="BP118" s="4" t="s">
        <v>754</v>
      </c>
      <c r="BQ118" s="4"/>
      <c r="BR118" s="4"/>
      <c r="BS118" s="4">
        <v>100</v>
      </c>
      <c r="BT118" s="4">
        <v>26</v>
      </c>
      <c r="BU118" s="4">
        <v>20</v>
      </c>
      <c r="BV118" s="4" t="s">
        <v>755</v>
      </c>
      <c r="BW118" s="4"/>
      <c r="BX118" s="4"/>
      <c r="BY118" s="4">
        <v>100</v>
      </c>
      <c r="BZ118" s="4">
        <v>18</v>
      </c>
      <c r="CA118" s="4">
        <v>18</v>
      </c>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row>
    <row r="119" spans="1:270" ht="48">
      <c r="A119" s="8">
        <v>2020</v>
      </c>
      <c r="B119" s="12" t="s">
        <v>746</v>
      </c>
      <c r="C119" s="12">
        <v>0</v>
      </c>
      <c r="D119" s="9" t="s">
        <v>1590</v>
      </c>
      <c r="E119" s="12" t="s">
        <v>2629</v>
      </c>
      <c r="F119" s="12" t="s">
        <v>660</v>
      </c>
      <c r="G119" s="9" t="s">
        <v>2744</v>
      </c>
      <c r="H119" s="18">
        <v>3301</v>
      </c>
      <c r="I119" s="9" t="s">
        <v>760</v>
      </c>
      <c r="J119" s="9">
        <v>0</v>
      </c>
      <c r="K119" s="9"/>
      <c r="L119" s="9"/>
      <c r="M119" s="9" t="s">
        <v>2676</v>
      </c>
      <c r="N119" s="18" t="s">
        <v>1590</v>
      </c>
      <c r="O119" s="36" t="s">
        <v>1590</v>
      </c>
      <c r="P119" s="18" t="s">
        <v>1590</v>
      </c>
      <c r="Q119" s="18" t="s">
        <v>1590</v>
      </c>
      <c r="R119" s="18" t="s">
        <v>1590</v>
      </c>
      <c r="S119" s="18" t="s">
        <v>1590</v>
      </c>
      <c r="T119" s="38" t="s">
        <v>1590</v>
      </c>
      <c r="U119" s="38" t="s">
        <v>1590</v>
      </c>
      <c r="V119" s="38" t="s">
        <v>1590</v>
      </c>
      <c r="W119" s="38" t="s">
        <v>1590</v>
      </c>
      <c r="X119" s="38" t="s">
        <v>1590</v>
      </c>
      <c r="Y119" s="18">
        <f t="shared" si="21"/>
        <v>33</v>
      </c>
      <c r="Z119" s="18">
        <f t="shared" si="22"/>
        <v>66</v>
      </c>
      <c r="AA119" s="18">
        <f t="shared" si="23"/>
        <v>99</v>
      </c>
      <c r="AB119" s="18">
        <f t="shared" si="25"/>
        <v>1.0208333333333333</v>
      </c>
      <c r="AC119" s="18">
        <f>SUM(AK119, AQ119, AW119, BC119, BI119,  BO119, BU119, CA119, CG119, CM119, CS119, CY119, DE119, DK119, DQ119, DW119, EC119, EK119, EQ119, EW119, FC119, FI119, FO119, FU119, GA119, GI119, GO119, GW119, HC119, HI119, HO119, HU119, IA119, II119, IO119, IU119, JC119, JI119)/4</f>
        <v>12.25</v>
      </c>
      <c r="AD119" s="4">
        <v>1</v>
      </c>
      <c r="AE119" s="4" t="s">
        <v>756</v>
      </c>
      <c r="AF119" s="4" t="s">
        <v>757</v>
      </c>
      <c r="AG119" s="4">
        <v>11</v>
      </c>
      <c r="AH119" s="4">
        <v>22</v>
      </c>
      <c r="AI119" s="4">
        <v>33</v>
      </c>
      <c r="AJ119" s="4">
        <v>18</v>
      </c>
      <c r="AK119" s="4">
        <v>0</v>
      </c>
      <c r="AL119" s="4" t="s">
        <v>758</v>
      </c>
      <c r="AM119" s="4">
        <v>11</v>
      </c>
      <c r="AN119" s="4">
        <v>22</v>
      </c>
      <c r="AO119" s="4">
        <v>33</v>
      </c>
      <c r="AP119" s="4">
        <v>26</v>
      </c>
      <c r="AQ119" s="4">
        <v>0</v>
      </c>
      <c r="AR119" s="4" t="s">
        <v>759</v>
      </c>
      <c r="AS119" s="4">
        <v>11</v>
      </c>
      <c r="AT119" s="4">
        <v>22</v>
      </c>
      <c r="AU119" s="4">
        <v>33</v>
      </c>
      <c r="AV119" s="4">
        <v>25</v>
      </c>
      <c r="AW119" s="4">
        <v>25</v>
      </c>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v>3</v>
      </c>
      <c r="EE119" s="4" t="s">
        <v>761</v>
      </c>
      <c r="EF119" s="4" t="s">
        <v>29</v>
      </c>
      <c r="EG119" s="4"/>
      <c r="EH119" s="4"/>
      <c r="EI119" s="4" t="s">
        <v>715</v>
      </c>
      <c r="EJ119" s="4">
        <v>24</v>
      </c>
      <c r="EK119" s="4">
        <v>24</v>
      </c>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row>
    <row r="120" spans="1:270" ht="32">
      <c r="A120" s="8">
        <v>2020</v>
      </c>
      <c r="B120" s="12" t="s">
        <v>746</v>
      </c>
      <c r="C120" s="12">
        <v>0</v>
      </c>
      <c r="D120" s="9" t="s">
        <v>1590</v>
      </c>
      <c r="E120" s="12" t="s">
        <v>2629</v>
      </c>
      <c r="F120" s="12" t="s">
        <v>660</v>
      </c>
      <c r="G120" s="9" t="s">
        <v>2744</v>
      </c>
      <c r="H120" s="18">
        <v>4206</v>
      </c>
      <c r="I120" s="9" t="s">
        <v>762</v>
      </c>
      <c r="J120" s="9">
        <v>0</v>
      </c>
      <c r="K120" s="9"/>
      <c r="L120" s="9"/>
      <c r="M120" s="9" t="s">
        <v>2676</v>
      </c>
      <c r="N120" s="18" t="s">
        <v>1590</v>
      </c>
      <c r="O120" s="36" t="s">
        <v>1590</v>
      </c>
      <c r="P120" s="18" t="s">
        <v>1590</v>
      </c>
      <c r="Q120" s="18" t="s">
        <v>1590</v>
      </c>
      <c r="R120" s="18" t="s">
        <v>1590</v>
      </c>
      <c r="S120" s="18" t="s">
        <v>1590</v>
      </c>
      <c r="T120" s="38" t="s">
        <v>1590</v>
      </c>
      <c r="U120" s="38" t="s">
        <v>1590</v>
      </c>
      <c r="V120" s="38" t="s">
        <v>1590</v>
      </c>
      <c r="W120" s="38" t="s">
        <v>1590</v>
      </c>
      <c r="X120" s="38" t="s">
        <v>1590</v>
      </c>
      <c r="Y120" s="18">
        <f t="shared" si="21"/>
        <v>21</v>
      </c>
      <c r="Z120" s="18">
        <f t="shared" si="22"/>
        <v>50</v>
      </c>
      <c r="AA120" s="18">
        <f t="shared" si="23"/>
        <v>124</v>
      </c>
      <c r="AB120" s="18">
        <f t="shared" si="25"/>
        <v>1.3333333333333333</v>
      </c>
      <c r="AC120" s="18">
        <f>SUM(AK120, AQ120, AW120, BC120, BI120,  BO120, BU120, CA120, CG120, CM120, CS120, CY120, DE120, DK120, DQ120, DW120, EC120, EK120, EQ120, EW120, FC120, FI120, FO120, FU120, GA120, GI120, GO120, GW120, HC120, HI120, HO120, HU120, IA120, II120, IO120, IU120, JC120, JI120)/3</f>
        <v>16</v>
      </c>
      <c r="AD120" s="4">
        <v>1</v>
      </c>
      <c r="AE120" s="4" t="s">
        <v>762</v>
      </c>
      <c r="AF120" s="4" t="s">
        <v>763</v>
      </c>
      <c r="AG120" s="4">
        <v>1</v>
      </c>
      <c r="AH120" s="4">
        <v>2</v>
      </c>
      <c r="AI120" s="4">
        <v>4</v>
      </c>
      <c r="AJ120" s="4">
        <v>30</v>
      </c>
      <c r="AK120" s="4">
        <v>24</v>
      </c>
      <c r="AL120" s="4" t="s">
        <v>763</v>
      </c>
      <c r="AM120" s="4">
        <v>10</v>
      </c>
      <c r="AN120" s="4">
        <v>24</v>
      </c>
      <c r="AO120" s="4">
        <v>60</v>
      </c>
      <c r="AP120" s="4">
        <v>18</v>
      </c>
      <c r="AQ120" s="4">
        <v>12</v>
      </c>
      <c r="AR120" s="4" t="s">
        <v>763</v>
      </c>
      <c r="AS120" s="4">
        <v>10</v>
      </c>
      <c r="AT120" s="4">
        <v>24</v>
      </c>
      <c r="AU120" s="4">
        <v>60</v>
      </c>
      <c r="AV120" s="4">
        <v>18</v>
      </c>
      <c r="AW120" s="4">
        <v>12</v>
      </c>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row>
    <row r="121" spans="1:270" ht="16">
      <c r="A121" s="8">
        <v>2020</v>
      </c>
      <c r="B121" s="12" t="s">
        <v>746</v>
      </c>
      <c r="C121" s="12">
        <v>0</v>
      </c>
      <c r="D121" s="9" t="s">
        <v>1590</v>
      </c>
      <c r="E121" s="12" t="s">
        <v>2629</v>
      </c>
      <c r="F121" s="12" t="s">
        <v>660</v>
      </c>
      <c r="G121" s="9" t="s">
        <v>2744</v>
      </c>
      <c r="H121" s="18">
        <v>4221</v>
      </c>
      <c r="I121" s="9" t="s">
        <v>764</v>
      </c>
      <c r="J121" s="9">
        <v>0</v>
      </c>
      <c r="K121" s="9"/>
      <c r="L121" s="9"/>
      <c r="M121" s="9" t="s">
        <v>2676</v>
      </c>
      <c r="N121" s="36">
        <v>0.122</v>
      </c>
      <c r="O121" s="36" t="s">
        <v>1590</v>
      </c>
      <c r="P121" s="18">
        <v>120</v>
      </c>
      <c r="Q121" s="18">
        <v>764</v>
      </c>
      <c r="R121" s="18">
        <f t="shared" si="18"/>
        <v>6.3666666666666663</v>
      </c>
      <c r="S121" s="18">
        <f>Q121/Z121</f>
        <v>5.4964028776978413</v>
      </c>
      <c r="T121" s="38">
        <f>Q121/AA121</f>
        <v>4.5476190476190474</v>
      </c>
      <c r="U121" s="38">
        <f t="shared" si="19"/>
        <v>54.571428571428569</v>
      </c>
      <c r="V121" s="38">
        <f t="shared" si="29"/>
        <v>5.4642857142857144</v>
      </c>
      <c r="W121" s="38">
        <f t="shared" si="24"/>
        <v>3.7891865079365084</v>
      </c>
      <c r="X121" s="38">
        <f t="shared" si="20"/>
        <v>4.7058531746031749</v>
      </c>
      <c r="Y121" s="18">
        <f t="shared" si="21"/>
        <v>110</v>
      </c>
      <c r="Z121" s="18">
        <f t="shared" si="22"/>
        <v>139</v>
      </c>
      <c r="AA121" s="18">
        <f t="shared" si="23"/>
        <v>168</v>
      </c>
      <c r="AB121" s="18">
        <f t="shared" si="25"/>
        <v>0.91666666666666663</v>
      </c>
      <c r="AC121" s="18">
        <f t="shared" si="26"/>
        <v>11</v>
      </c>
      <c r="AD121" s="4">
        <v>1</v>
      </c>
      <c r="AE121" s="4" t="s">
        <v>764</v>
      </c>
      <c r="AF121" s="4" t="s">
        <v>765</v>
      </c>
      <c r="AG121" s="4">
        <v>110</v>
      </c>
      <c r="AH121" s="4">
        <v>139</v>
      </c>
      <c r="AI121" s="4">
        <v>168</v>
      </c>
      <c r="AJ121" s="4">
        <v>11</v>
      </c>
      <c r="AK121" s="4">
        <v>11</v>
      </c>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row>
    <row r="122" spans="1:270" ht="48">
      <c r="A122" s="8">
        <v>2020</v>
      </c>
      <c r="B122" s="12" t="s">
        <v>746</v>
      </c>
      <c r="C122" s="12">
        <v>0</v>
      </c>
      <c r="D122" s="9" t="s">
        <v>1590</v>
      </c>
      <c r="E122" s="12" t="s">
        <v>2629</v>
      </c>
      <c r="F122" s="12" t="s">
        <v>660</v>
      </c>
      <c r="G122" s="9" t="s">
        <v>2744</v>
      </c>
      <c r="H122" s="18">
        <v>4225</v>
      </c>
      <c r="I122" s="9" t="s">
        <v>766</v>
      </c>
      <c r="J122" s="9">
        <v>0</v>
      </c>
      <c r="K122" s="9"/>
      <c r="L122" s="9"/>
      <c r="M122" s="9" t="s">
        <v>2676</v>
      </c>
      <c r="N122" s="18" t="s">
        <v>1590</v>
      </c>
      <c r="O122" s="36" t="s">
        <v>1590</v>
      </c>
      <c r="P122" s="18" t="s">
        <v>1590</v>
      </c>
      <c r="Q122" s="18" t="s">
        <v>1590</v>
      </c>
      <c r="R122" s="18" t="s">
        <v>1590</v>
      </c>
      <c r="S122" s="18" t="s">
        <v>1590</v>
      </c>
      <c r="T122" s="38" t="s">
        <v>1590</v>
      </c>
      <c r="U122" s="38" t="s">
        <v>1590</v>
      </c>
      <c r="V122" s="38" t="s">
        <v>1590</v>
      </c>
      <c r="W122" s="38" t="s">
        <v>1590</v>
      </c>
      <c r="X122" s="38" t="s">
        <v>1590</v>
      </c>
      <c r="Y122" s="18">
        <f t="shared" si="21"/>
        <v>25</v>
      </c>
      <c r="Z122" s="18">
        <f t="shared" si="22"/>
        <v>480</v>
      </c>
      <c r="AA122" s="18">
        <f t="shared" si="23"/>
        <v>1440</v>
      </c>
      <c r="AB122" s="18">
        <f t="shared" si="25"/>
        <v>1</v>
      </c>
      <c r="AC122" s="18">
        <f t="shared" si="26"/>
        <v>12</v>
      </c>
      <c r="AD122" s="4">
        <v>1</v>
      </c>
      <c r="AE122" s="4" t="s">
        <v>767</v>
      </c>
      <c r="AF122" s="4" t="s">
        <v>768</v>
      </c>
      <c r="AG122" s="4">
        <v>25</v>
      </c>
      <c r="AH122" s="4">
        <v>480</v>
      </c>
      <c r="AI122" s="4">
        <v>1440</v>
      </c>
      <c r="AJ122" s="4">
        <v>12</v>
      </c>
      <c r="AK122" s="4">
        <v>12</v>
      </c>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row>
    <row r="123" spans="1:270" ht="64.25" customHeight="1">
      <c r="A123" s="8">
        <v>2020</v>
      </c>
      <c r="B123" s="12" t="s">
        <v>659</v>
      </c>
      <c r="C123" s="12">
        <v>0</v>
      </c>
      <c r="D123" s="9" t="s">
        <v>1590</v>
      </c>
      <c r="E123" s="12" t="s">
        <v>2628</v>
      </c>
      <c r="F123" s="12" t="s">
        <v>12</v>
      </c>
      <c r="G123" s="9" t="s">
        <v>2744</v>
      </c>
      <c r="H123" s="18">
        <v>145</v>
      </c>
      <c r="I123" s="9" t="s">
        <v>769</v>
      </c>
      <c r="J123" s="9">
        <v>0</v>
      </c>
      <c r="K123" s="9"/>
      <c r="L123" s="9"/>
      <c r="M123" s="9" t="s">
        <v>2676</v>
      </c>
      <c r="N123" s="36">
        <v>75.12</v>
      </c>
      <c r="O123" s="36" t="s">
        <v>1590</v>
      </c>
      <c r="P123" s="18">
        <v>24</v>
      </c>
      <c r="Q123" s="18">
        <v>714</v>
      </c>
      <c r="R123" s="18">
        <f t="shared" si="18"/>
        <v>29.75</v>
      </c>
      <c r="S123" s="18">
        <f>Q123/Z123</f>
        <v>4.25</v>
      </c>
      <c r="T123" s="38">
        <f>Q123/AA123</f>
        <v>3.3055555555555554</v>
      </c>
      <c r="U123" s="38">
        <f t="shared" si="19"/>
        <v>39.666666666666664</v>
      </c>
      <c r="V123" s="38">
        <f t="shared" si="29"/>
        <v>3.3055555555555554</v>
      </c>
      <c r="W123" s="38">
        <f t="shared" si="24"/>
        <v>3.3055555555555554</v>
      </c>
      <c r="X123" s="38">
        <f t="shared" si="20"/>
        <v>3.3055555555555554</v>
      </c>
      <c r="Y123" s="18">
        <f t="shared" si="21"/>
        <v>72</v>
      </c>
      <c r="Z123" s="18">
        <f t="shared" si="22"/>
        <v>168</v>
      </c>
      <c r="AA123" s="18">
        <f t="shared" si="23"/>
        <v>216</v>
      </c>
      <c r="AB123" s="18">
        <f t="shared" si="25"/>
        <v>0</v>
      </c>
      <c r="AC123" s="18">
        <f>SUM(AK123, AQ123, AW123, BC123, BI123,  BO123, BU123, CA123, CG123, CM123, CS123, CY123, DE123, DK123, DQ123, DW123, EC123, EK123, EQ123, EW123, FC123, FI123, FO123, FU123, GA123, GI123, GO123, GW123, HC123, HI123, HO123, HU123, IA123, II123, IO123, IU123, JC123, JI123)/2</f>
        <v>0</v>
      </c>
      <c r="AD123" s="4">
        <v>1</v>
      </c>
      <c r="AE123" s="4" t="s">
        <v>771</v>
      </c>
      <c r="AF123" s="4" t="s">
        <v>770</v>
      </c>
      <c r="AG123" s="4">
        <v>24</v>
      </c>
      <c r="AH123" s="4">
        <v>48</v>
      </c>
      <c r="AI123" s="4">
        <v>72</v>
      </c>
      <c r="AJ123" s="4">
        <v>28</v>
      </c>
      <c r="AK123" s="4">
        <v>0</v>
      </c>
      <c r="AL123" s="4" t="s">
        <v>772</v>
      </c>
      <c r="AM123" s="4">
        <v>48</v>
      </c>
      <c r="AN123" s="4">
        <v>120</v>
      </c>
      <c r="AO123" s="4">
        <v>144</v>
      </c>
      <c r="AP123" s="4">
        <v>12</v>
      </c>
      <c r="AQ123" s="4">
        <v>0</v>
      </c>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row>
    <row r="124" spans="1:270" ht="198" customHeight="1">
      <c r="A124" s="8">
        <v>2020</v>
      </c>
      <c r="B124" s="12" t="s">
        <v>659</v>
      </c>
      <c r="C124" s="12">
        <v>1</v>
      </c>
      <c r="D124" s="12" t="s">
        <v>1187</v>
      </c>
      <c r="E124" s="12" t="s">
        <v>2628</v>
      </c>
      <c r="F124" s="12" t="s">
        <v>12</v>
      </c>
      <c r="G124" s="9" t="s">
        <v>2744</v>
      </c>
      <c r="H124" s="18">
        <v>147</v>
      </c>
      <c r="I124" s="9" t="s">
        <v>2602</v>
      </c>
      <c r="J124" s="9">
        <v>0</v>
      </c>
      <c r="K124" s="9"/>
      <c r="L124" s="9" t="s">
        <v>2582</v>
      </c>
      <c r="M124" s="9" t="s">
        <v>651</v>
      </c>
      <c r="N124" s="36">
        <v>123.95059999999999</v>
      </c>
      <c r="O124" s="36" t="s">
        <v>1590</v>
      </c>
      <c r="P124" s="18">
        <v>30</v>
      </c>
      <c r="Q124" s="18">
        <v>693</v>
      </c>
      <c r="R124" s="18">
        <f t="shared" si="18"/>
        <v>23.1</v>
      </c>
      <c r="S124" s="18">
        <f>Q124/Z124</f>
        <v>17.324999999999999</v>
      </c>
      <c r="T124" s="38">
        <f>Q124/AA124</f>
        <v>14.4375</v>
      </c>
      <c r="U124" s="38">
        <f t="shared" si="19"/>
        <v>173.25</v>
      </c>
      <c r="V124" s="38">
        <f t="shared" si="29"/>
        <v>15.854166666666666</v>
      </c>
      <c r="W124" s="38">
        <f t="shared" si="24"/>
        <v>13.256944444444445</v>
      </c>
      <c r="X124" s="38">
        <f t="shared" si="20"/>
        <v>14.673611111111111</v>
      </c>
      <c r="Y124" s="18">
        <f t="shared" si="21"/>
        <v>12</v>
      </c>
      <c r="Z124" s="18">
        <f t="shared" si="22"/>
        <v>40</v>
      </c>
      <c r="AA124" s="18">
        <f t="shared" si="23"/>
        <v>48</v>
      </c>
      <c r="AB124" s="18">
        <f t="shared" si="25"/>
        <v>1.4166666666666667</v>
      </c>
      <c r="AC124" s="18">
        <f>SUM(AK124, AQ124, AW124, BC124, BI124,  BO124, BU124, CA124, CG124, CM124, CS124, CY124, DE124, DK124, DQ124, DW124, EC124, EK124, EQ124, EW124, FC124, FI124, FO124, FU124, GA124, GI124, GO124, GW124, HC124, HI124, HO124, HU124, IA124, II124, IO124, IU124, JC124, JI124)/2</f>
        <v>17</v>
      </c>
      <c r="AD124" s="4">
        <v>1</v>
      </c>
      <c r="AE124" s="4" t="s">
        <v>773</v>
      </c>
      <c r="AF124" s="4" t="s">
        <v>774</v>
      </c>
      <c r="AG124" s="4">
        <v>6</v>
      </c>
      <c r="AH124" s="4">
        <v>20</v>
      </c>
      <c r="AI124" s="4">
        <v>24</v>
      </c>
      <c r="AJ124" s="4">
        <v>22</v>
      </c>
      <c r="AK124" s="4">
        <v>22</v>
      </c>
      <c r="AL124" s="4" t="s">
        <v>775</v>
      </c>
      <c r="AM124" s="4">
        <v>6</v>
      </c>
      <c r="AN124" s="4">
        <v>20</v>
      </c>
      <c r="AO124" s="4">
        <v>24</v>
      </c>
      <c r="AP124" s="4">
        <v>17</v>
      </c>
      <c r="AQ124" s="4">
        <v>12</v>
      </c>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row>
    <row r="125" spans="1:270" ht="78" customHeight="1">
      <c r="A125" s="8">
        <v>2020</v>
      </c>
      <c r="B125" s="12" t="s">
        <v>659</v>
      </c>
      <c r="C125" s="12">
        <v>0</v>
      </c>
      <c r="D125" s="9" t="s">
        <v>1590</v>
      </c>
      <c r="E125" s="12" t="s">
        <v>2628</v>
      </c>
      <c r="F125" s="12" t="s">
        <v>12</v>
      </c>
      <c r="G125" s="9" t="s">
        <v>2744</v>
      </c>
      <c r="H125" s="18">
        <v>158</v>
      </c>
      <c r="I125" s="9" t="s">
        <v>776</v>
      </c>
      <c r="J125" s="9">
        <v>1</v>
      </c>
      <c r="K125" s="9"/>
      <c r="L125" s="9" t="s">
        <v>2572</v>
      </c>
      <c r="M125" s="9" t="s">
        <v>651</v>
      </c>
      <c r="N125" s="36">
        <v>161.494</v>
      </c>
      <c r="O125" s="36" t="s">
        <v>1590</v>
      </c>
      <c r="P125" s="18">
        <v>6</v>
      </c>
      <c r="Q125" s="18">
        <v>194</v>
      </c>
      <c r="R125" s="18">
        <f t="shared" si="18"/>
        <v>32.333333333333336</v>
      </c>
      <c r="S125" s="18" t="s">
        <v>1590</v>
      </c>
      <c r="T125" s="38" t="s">
        <v>1590</v>
      </c>
      <c r="U125" s="38" t="s">
        <v>1590</v>
      </c>
      <c r="V125" s="38" t="s">
        <v>1590</v>
      </c>
      <c r="W125" s="38" t="s">
        <v>1590</v>
      </c>
      <c r="X125" s="38" t="s">
        <v>1590</v>
      </c>
      <c r="Y125" s="18">
        <f t="shared" si="21"/>
        <v>0</v>
      </c>
      <c r="Z125" s="18">
        <f t="shared" si="22"/>
        <v>0</v>
      </c>
      <c r="AA125" s="18">
        <f t="shared" si="23"/>
        <v>0</v>
      </c>
      <c r="AB125" s="18">
        <f t="shared" si="25"/>
        <v>2.4583333333333335</v>
      </c>
      <c r="AC125" s="18">
        <f>SUM(AK125, AQ125, AW125, BC125, BI125,  BO125, BU125, CA125, CG125, CM125, CS125, CY125, DE125, DK125, DQ125, DW125, EC125, EK125, EQ125, EW125, FC125, FI125, FO125, FU125, GA125, GI125, GO125, GW125, HC125, HI125, HO125, HU125, IA125, II125, IO125, IU125, JC125, JI125)/2</f>
        <v>29.5</v>
      </c>
      <c r="AD125" s="4">
        <v>1</v>
      </c>
      <c r="AE125" s="4" t="s">
        <v>776</v>
      </c>
      <c r="AF125" s="4" t="s">
        <v>777</v>
      </c>
      <c r="AG125" s="4"/>
      <c r="AH125" s="4"/>
      <c r="AI125" s="4" t="s">
        <v>715</v>
      </c>
      <c r="AJ125" s="4">
        <v>36</v>
      </c>
      <c r="AK125" s="4">
        <v>27</v>
      </c>
      <c r="AL125" s="4" t="s">
        <v>772</v>
      </c>
      <c r="AM125" s="4"/>
      <c r="AN125" s="4"/>
      <c r="AO125" s="4" t="s">
        <v>715</v>
      </c>
      <c r="AP125" s="4">
        <v>21</v>
      </c>
      <c r="AQ125" s="4">
        <v>32</v>
      </c>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row>
    <row r="126" spans="1:270" ht="233" customHeight="1">
      <c r="A126" s="8">
        <v>2020</v>
      </c>
      <c r="B126" s="12" t="s">
        <v>659</v>
      </c>
      <c r="C126" s="12">
        <v>1</v>
      </c>
      <c r="D126" s="12" t="s">
        <v>1187</v>
      </c>
      <c r="E126" s="12" t="s">
        <v>2628</v>
      </c>
      <c r="F126" s="12" t="s">
        <v>12</v>
      </c>
      <c r="G126" s="9" t="s">
        <v>2744</v>
      </c>
      <c r="H126" s="18">
        <v>164</v>
      </c>
      <c r="I126" s="9" t="s">
        <v>778</v>
      </c>
      <c r="J126" s="9">
        <v>0</v>
      </c>
      <c r="K126" s="9"/>
      <c r="L126" s="9" t="s">
        <v>2573</v>
      </c>
      <c r="M126" s="9" t="s">
        <v>651</v>
      </c>
      <c r="N126" s="36">
        <v>99.54</v>
      </c>
      <c r="O126" s="36" t="s">
        <v>1590</v>
      </c>
      <c r="P126" s="18">
        <v>10</v>
      </c>
      <c r="Q126" s="18">
        <v>464</v>
      </c>
      <c r="R126" s="18">
        <f t="shared" si="18"/>
        <v>46.4</v>
      </c>
      <c r="S126" s="18">
        <f>Q126/Z126</f>
        <v>46.4</v>
      </c>
      <c r="T126" s="38">
        <f>Q126/AA126</f>
        <v>3.5151515151515151</v>
      </c>
      <c r="U126" s="38">
        <f t="shared" ref="U126:U147" si="30">T126*12</f>
        <v>42.18181818181818</v>
      </c>
      <c r="V126" s="38">
        <f t="shared" si="29"/>
        <v>5.0984848484848486</v>
      </c>
      <c r="W126" s="38">
        <f t="shared" si="24"/>
        <v>3.3952020202020203</v>
      </c>
      <c r="X126" s="38">
        <f t="shared" si="20"/>
        <v>4.9785353535353538</v>
      </c>
      <c r="Y126" s="18">
        <f t="shared" si="21"/>
        <v>6</v>
      </c>
      <c r="Z126" s="18">
        <f t="shared" si="22"/>
        <v>10</v>
      </c>
      <c r="AA126" s="18">
        <f t="shared" si="23"/>
        <v>132</v>
      </c>
      <c r="AB126" s="18">
        <f t="shared" si="25"/>
        <v>1.5833333333333333</v>
      </c>
      <c r="AC126" s="18">
        <f>SUM(AK126, AQ126, AW126, BC126, BI126,  BO126, BU126, CA126, CG126, CM126, CS126, CY126, DE126, DK126, DQ126, DW126, EC126, EK126, EQ126, EW126, FC126, FI126, FO126, FU126, GA126, GI126, GO126, GW126, HC126, HI126, HO126, HU126, IA126, II126, IO126, IU126, JC126, JI126)/2</f>
        <v>19</v>
      </c>
      <c r="AD126" s="4">
        <v>1</v>
      </c>
      <c r="AE126" s="4" t="s">
        <v>778</v>
      </c>
      <c r="AF126" s="4" t="s">
        <v>779</v>
      </c>
      <c r="AG126" s="4">
        <v>6</v>
      </c>
      <c r="AH126" s="4">
        <v>10</v>
      </c>
      <c r="AI126" s="4">
        <v>44</v>
      </c>
      <c r="AJ126" s="4">
        <v>24</v>
      </c>
      <c r="AK126" s="4">
        <v>24</v>
      </c>
      <c r="AL126" s="4" t="s">
        <v>780</v>
      </c>
      <c r="AM126" s="4"/>
      <c r="AN126" s="4"/>
      <c r="AO126" s="4">
        <v>88</v>
      </c>
      <c r="AP126" s="4">
        <v>14</v>
      </c>
      <c r="AQ126" s="4">
        <v>14</v>
      </c>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row>
    <row r="127" spans="1:270" ht="29" customHeight="1">
      <c r="A127" s="8">
        <v>2020</v>
      </c>
      <c r="B127" s="12" t="s">
        <v>659</v>
      </c>
      <c r="C127" s="12">
        <v>0</v>
      </c>
      <c r="D127" s="9" t="s">
        <v>1590</v>
      </c>
      <c r="E127" s="12" t="s">
        <v>2628</v>
      </c>
      <c r="F127" s="12" t="s">
        <v>12</v>
      </c>
      <c r="G127" s="9" t="s">
        <v>2744</v>
      </c>
      <c r="H127" s="18">
        <v>178</v>
      </c>
      <c r="I127" s="9" t="s">
        <v>781</v>
      </c>
      <c r="J127" s="9">
        <v>0</v>
      </c>
      <c r="K127" s="9"/>
      <c r="L127" s="9"/>
      <c r="M127" s="9" t="s">
        <v>651</v>
      </c>
      <c r="N127" s="18" t="s">
        <v>1590</v>
      </c>
      <c r="O127" s="36" t="s">
        <v>1590</v>
      </c>
      <c r="P127" s="18">
        <v>0</v>
      </c>
      <c r="Q127" s="18">
        <v>349</v>
      </c>
      <c r="R127" s="18" t="s">
        <v>1590</v>
      </c>
      <c r="S127" s="18">
        <f>Q127/Z127</f>
        <v>6.98</v>
      </c>
      <c r="T127" s="38">
        <f>Q127/AA127</f>
        <v>3.7934782608695654</v>
      </c>
      <c r="U127" s="38">
        <f t="shared" si="30"/>
        <v>45.521739130434781</v>
      </c>
      <c r="V127" s="38">
        <f t="shared" si="29"/>
        <v>5.2101449275362324</v>
      </c>
      <c r="W127" s="38">
        <f t="shared" si="24"/>
        <v>3.0235507246376807</v>
      </c>
      <c r="X127" s="38">
        <f t="shared" si="20"/>
        <v>4.4402173913043477</v>
      </c>
      <c r="Y127" s="18">
        <f t="shared" ref="Y127:Y187" si="31">SUM(AG127,AM127,AS127,AY127,BE127,BK127,BQ127,BW127,CC127,CI127,CO127,CU127,DA127,DG127,DM127,DS127,DY127,EG127,EM127,ES127,EY127,FE127,FK127,FQ127,FW127,GE127,GK127,GS127,GY127,HE127,HK127,HQ127,HW127,IE127,IK127,IQ127,IY127,JE127)</f>
        <v>36</v>
      </c>
      <c r="Z127" s="18">
        <f t="shared" ref="Z127:Z187" si="32">SUM(AH127,AN127,AT127,AZ127,BF127,BL127,BR127,BX127,CD127,CJ127,CP127,CV127,DB127,DH127,DN127,DT127,DZ127, EH127,EN127,ET127,EZ127,FF127,FL127,FR127,FX127,GF127,GL127,GT127,GZ127,HF127,HL127,HR127,HX127,IF127,IL127,IR127,IZ127,JF127)</f>
        <v>50</v>
      </c>
      <c r="AA127" s="18">
        <f t="shared" ref="AA127:AA187" si="33">SUM(AI127,AO127,AU127,BA127,BG127,BM127,BS127,BY127,CE127,CK127,CQ127,CW127,DC127,DI127,DO127,DU127,EA127,EI127,EO127,EU127,FA127,FG127,FM127,FS127,FY127,GG127,GM127,GU127,HA127,HG127,HM127,HS127,HY127,IG127,IM127,IS127,JA127,JG127)</f>
        <v>92</v>
      </c>
      <c r="AB127" s="18">
        <f t="shared" si="25"/>
        <v>1.4166666666666667</v>
      </c>
      <c r="AC127" s="18">
        <f>SUM(AK127, AQ127, AW127, BC127, BI127,  BO127, BU127, CA127, CG127, CM127, CS127, CY127, DE127, DK127, DQ127, DW127, EC127, EK127, EQ127, EW127, FC127, FI127, FO127, FU127, GA127, GI127, GO127, GW127, HC127, HI127, HO127, HU127, IA127, II127, IO127, IU127, JC127, JI127)/2</f>
        <v>17</v>
      </c>
      <c r="AD127" s="4">
        <v>2</v>
      </c>
      <c r="AE127" s="4" t="s">
        <v>783</v>
      </c>
      <c r="AF127" s="4" t="s">
        <v>782</v>
      </c>
      <c r="AG127" s="4">
        <v>24</v>
      </c>
      <c r="AH127" s="4">
        <v>26</v>
      </c>
      <c r="AI127" s="4">
        <v>32</v>
      </c>
      <c r="AJ127" s="4">
        <v>24</v>
      </c>
      <c r="AK127" s="4">
        <v>24</v>
      </c>
      <c r="AL127" s="4" t="s">
        <v>784</v>
      </c>
      <c r="AM127" s="4">
        <v>12</v>
      </c>
      <c r="AN127" s="4">
        <v>24</v>
      </c>
      <c r="AO127" s="4">
        <v>60</v>
      </c>
      <c r="AP127" s="4">
        <v>16</v>
      </c>
      <c r="AQ127" s="4">
        <v>10</v>
      </c>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row>
    <row r="128" spans="1:270" ht="65.5" customHeight="1">
      <c r="A128" s="8">
        <v>2020</v>
      </c>
      <c r="B128" s="12" t="s">
        <v>659</v>
      </c>
      <c r="C128" s="12">
        <v>0</v>
      </c>
      <c r="D128" s="9" t="s">
        <v>1590</v>
      </c>
      <c r="E128" s="12" t="s">
        <v>2628</v>
      </c>
      <c r="F128" s="12" t="s">
        <v>12</v>
      </c>
      <c r="G128" s="9" t="s">
        <v>2744</v>
      </c>
      <c r="H128" s="18">
        <v>193</v>
      </c>
      <c r="I128" s="9" t="s">
        <v>785</v>
      </c>
      <c r="J128" s="9">
        <v>0</v>
      </c>
      <c r="K128" s="9"/>
      <c r="L128" s="9" t="s">
        <v>2574</v>
      </c>
      <c r="M128" s="9" t="s">
        <v>651</v>
      </c>
      <c r="N128" s="36">
        <v>231.11699999999999</v>
      </c>
      <c r="O128" s="36" t="s">
        <v>1590</v>
      </c>
      <c r="P128" s="18">
        <v>6</v>
      </c>
      <c r="Q128" s="18">
        <v>117</v>
      </c>
      <c r="R128" s="18">
        <f t="shared" si="18"/>
        <v>19.5</v>
      </c>
      <c r="S128" s="18">
        <f>Q128/Z128</f>
        <v>6.5</v>
      </c>
      <c r="T128" s="38">
        <f>Q128/AA128</f>
        <v>3.9</v>
      </c>
      <c r="U128" s="38">
        <f t="shared" si="30"/>
        <v>46.8</v>
      </c>
      <c r="V128" s="38">
        <f t="shared" si="29"/>
        <v>5.8166666666666664</v>
      </c>
      <c r="W128" s="38">
        <f t="shared" si="24"/>
        <v>2.75</v>
      </c>
      <c r="X128" s="38">
        <f t="shared" si="20"/>
        <v>4.666666666666667</v>
      </c>
      <c r="Y128" s="18">
        <f t="shared" si="31"/>
        <v>6</v>
      </c>
      <c r="Z128" s="18">
        <f t="shared" si="32"/>
        <v>18</v>
      </c>
      <c r="AA128" s="18">
        <f t="shared" si="33"/>
        <v>30</v>
      </c>
      <c r="AB128" s="18">
        <f t="shared" si="25"/>
        <v>1.9166666666666667</v>
      </c>
      <c r="AC128" s="18">
        <f t="shared" si="26"/>
        <v>23</v>
      </c>
      <c r="AD128" s="4">
        <v>1</v>
      </c>
      <c r="AE128" s="4" t="s">
        <v>786</v>
      </c>
      <c r="AF128" s="4" t="s">
        <v>787</v>
      </c>
      <c r="AG128" s="4">
        <v>6</v>
      </c>
      <c r="AH128" s="4">
        <v>18</v>
      </c>
      <c r="AI128" s="4">
        <v>30</v>
      </c>
      <c r="AJ128" s="4">
        <v>34</v>
      </c>
      <c r="AK128" s="4">
        <v>23</v>
      </c>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row>
    <row r="129" spans="1:270" ht="76.25" customHeight="1">
      <c r="A129" s="8">
        <v>2020</v>
      </c>
      <c r="B129" s="12" t="s">
        <v>659</v>
      </c>
      <c r="C129" s="12">
        <v>0</v>
      </c>
      <c r="D129" s="9" t="s">
        <v>1590</v>
      </c>
      <c r="E129" s="12" t="s">
        <v>2628</v>
      </c>
      <c r="F129" s="12" t="s">
        <v>12</v>
      </c>
      <c r="G129" s="9" t="s">
        <v>2744</v>
      </c>
      <c r="H129" s="18">
        <v>195</v>
      </c>
      <c r="I129" s="9" t="s">
        <v>788</v>
      </c>
      <c r="J129" s="9">
        <v>0</v>
      </c>
      <c r="K129" s="9"/>
      <c r="L129" s="9" t="s">
        <v>2575</v>
      </c>
      <c r="M129" s="9" t="s">
        <v>651</v>
      </c>
      <c r="N129" s="36">
        <v>217.65</v>
      </c>
      <c r="O129" s="36" t="s">
        <v>1590</v>
      </c>
      <c r="P129" s="18">
        <v>4</v>
      </c>
      <c r="Q129" s="18">
        <v>114</v>
      </c>
      <c r="R129" s="18">
        <f t="shared" si="18"/>
        <v>28.5</v>
      </c>
      <c r="S129" s="18">
        <f>Q129/Z129</f>
        <v>9.5</v>
      </c>
      <c r="T129" s="38">
        <f>Q129/AA129</f>
        <v>7.125</v>
      </c>
      <c r="U129" s="38">
        <f t="shared" si="30"/>
        <v>85.5</v>
      </c>
      <c r="V129" s="38">
        <f t="shared" si="29"/>
        <v>10.625</v>
      </c>
      <c r="W129" s="38">
        <f t="shared" si="24"/>
        <v>4.5</v>
      </c>
      <c r="X129" s="38">
        <f t="shared" si="20"/>
        <v>8</v>
      </c>
      <c r="Y129" s="18">
        <f t="shared" si="31"/>
        <v>8</v>
      </c>
      <c r="Z129" s="18">
        <f t="shared" si="32"/>
        <v>12</v>
      </c>
      <c r="AA129" s="18">
        <f t="shared" si="33"/>
        <v>16</v>
      </c>
      <c r="AB129" s="18">
        <f t="shared" si="25"/>
        <v>3.5</v>
      </c>
      <c r="AC129" s="18">
        <f>SUM(AK129, AQ129, AW129, BC129, BI129,  BO129, BU129, CA129, CG129, CM129, CS129, CY129, DE129, DK129, DQ129, DW129, EC129, EK129, EQ129, EW129, FC129, FI129, FO129, FU129, GA129, GI129, GO129, GW129, HC129, HI129, HO129, HU129, IA129, II129, IO129, IU129, JC129, JI129)/2</f>
        <v>42</v>
      </c>
      <c r="AD129" s="4">
        <v>1</v>
      </c>
      <c r="AE129" s="4" t="s">
        <v>789</v>
      </c>
      <c r="AF129" s="4" t="s">
        <v>790</v>
      </c>
      <c r="AG129" s="4">
        <v>4</v>
      </c>
      <c r="AH129" s="4">
        <v>6</v>
      </c>
      <c r="AI129" s="4">
        <v>8</v>
      </c>
      <c r="AJ129" s="4">
        <v>0</v>
      </c>
      <c r="AK129" s="4">
        <v>42</v>
      </c>
      <c r="AL129" s="4" t="s">
        <v>790</v>
      </c>
      <c r="AM129" s="4">
        <v>4</v>
      </c>
      <c r="AN129" s="4">
        <v>6</v>
      </c>
      <c r="AO129" s="4">
        <v>8</v>
      </c>
      <c r="AP129" s="4">
        <v>0</v>
      </c>
      <c r="AQ129" s="4">
        <v>42</v>
      </c>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row>
    <row r="130" spans="1:270" ht="16">
      <c r="A130" s="8">
        <v>2020</v>
      </c>
      <c r="B130" s="12" t="s">
        <v>659</v>
      </c>
      <c r="C130" s="12">
        <v>0</v>
      </c>
      <c r="D130" s="9" t="s">
        <v>1590</v>
      </c>
      <c r="E130" s="12" t="s">
        <v>2628</v>
      </c>
      <c r="F130" s="12" t="s">
        <v>12</v>
      </c>
      <c r="G130" s="9" t="s">
        <v>2744</v>
      </c>
      <c r="H130" s="18">
        <v>246</v>
      </c>
      <c r="I130" s="9" t="s">
        <v>791</v>
      </c>
      <c r="J130" s="9">
        <v>1</v>
      </c>
      <c r="K130" s="9" t="s">
        <v>2615</v>
      </c>
      <c r="L130" s="9"/>
      <c r="M130" s="9" t="s">
        <v>2676</v>
      </c>
      <c r="N130" s="18" t="s">
        <v>1590</v>
      </c>
      <c r="O130" s="36" t="s">
        <v>1590</v>
      </c>
      <c r="P130" s="18">
        <v>0</v>
      </c>
      <c r="Q130" s="18">
        <v>14</v>
      </c>
      <c r="R130" s="18" t="s">
        <v>1590</v>
      </c>
      <c r="S130" s="18" t="s">
        <v>1590</v>
      </c>
      <c r="T130" s="18" t="s">
        <v>1590</v>
      </c>
      <c r="U130" s="18" t="s">
        <v>1590</v>
      </c>
      <c r="V130" s="38" t="s">
        <v>1590</v>
      </c>
      <c r="W130" s="38" t="s">
        <v>1590</v>
      </c>
      <c r="X130" s="38" t="s">
        <v>1590</v>
      </c>
      <c r="Y130" s="18">
        <f t="shared" si="31"/>
        <v>0</v>
      </c>
      <c r="Z130" s="18">
        <f t="shared" si="32"/>
        <v>0</v>
      </c>
      <c r="AA130" s="18">
        <f t="shared" si="33"/>
        <v>0</v>
      </c>
      <c r="AB130" s="18">
        <f t="shared" si="25"/>
        <v>0</v>
      </c>
      <c r="AC130" s="18">
        <f t="shared" si="26"/>
        <v>0</v>
      </c>
      <c r="AD130" s="4">
        <v>1</v>
      </c>
      <c r="AE130" s="4" t="s">
        <v>791</v>
      </c>
      <c r="AF130" s="4" t="s">
        <v>792</v>
      </c>
      <c r="AG130" s="4"/>
      <c r="AH130" s="4"/>
      <c r="AI130" s="4" t="s">
        <v>715</v>
      </c>
      <c r="AJ130" s="4">
        <v>24</v>
      </c>
      <c r="AK130" s="4">
        <v>0</v>
      </c>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row>
    <row r="131" spans="1:270" ht="32">
      <c r="A131" s="8">
        <v>2020</v>
      </c>
      <c r="B131" s="12" t="s">
        <v>659</v>
      </c>
      <c r="C131" s="12">
        <v>0</v>
      </c>
      <c r="D131" s="9" t="s">
        <v>1590</v>
      </c>
      <c r="E131" s="12" t="s">
        <v>2628</v>
      </c>
      <c r="F131" s="12" t="s">
        <v>12</v>
      </c>
      <c r="G131" s="9" t="s">
        <v>2744</v>
      </c>
      <c r="H131" s="18">
        <v>344</v>
      </c>
      <c r="I131" s="9" t="s">
        <v>793</v>
      </c>
      <c r="J131" s="9">
        <v>0</v>
      </c>
      <c r="K131" s="9"/>
      <c r="L131" s="9"/>
      <c r="M131" s="9" t="s">
        <v>2676</v>
      </c>
      <c r="N131" s="36">
        <v>8.16</v>
      </c>
      <c r="O131" s="36" t="s">
        <v>1590</v>
      </c>
      <c r="P131" s="18">
        <v>32</v>
      </c>
      <c r="Q131" s="18">
        <v>109</v>
      </c>
      <c r="R131" s="18">
        <f t="shared" ref="R131:R187" si="34">Q131/P131</f>
        <v>3.40625</v>
      </c>
      <c r="S131" s="18">
        <f>Q131/Z131</f>
        <v>4.541666666666667</v>
      </c>
      <c r="T131" s="38">
        <f>Q131/AA131</f>
        <v>3.0277777777777777</v>
      </c>
      <c r="U131" s="38">
        <f t="shared" si="30"/>
        <v>36.333333333333329</v>
      </c>
      <c r="V131" s="38">
        <f t="shared" si="29"/>
        <v>3.0277777777777777</v>
      </c>
      <c r="W131" s="38">
        <f t="shared" si="24"/>
        <v>3.0277777777777777</v>
      </c>
      <c r="X131" s="38">
        <f t="shared" ref="X131:X187" si="35">W131+AB131</f>
        <v>3.0277777777777777</v>
      </c>
      <c r="Y131" s="18">
        <f t="shared" si="31"/>
        <v>12</v>
      </c>
      <c r="Z131" s="18">
        <f t="shared" si="32"/>
        <v>24</v>
      </c>
      <c r="AA131" s="18">
        <f t="shared" si="33"/>
        <v>36</v>
      </c>
      <c r="AB131" s="18">
        <f t="shared" si="25"/>
        <v>0</v>
      </c>
      <c r="AC131" s="18">
        <f t="shared" si="26"/>
        <v>0</v>
      </c>
      <c r="AD131" s="4">
        <v>1</v>
      </c>
      <c r="AE131" s="4" t="s">
        <v>793</v>
      </c>
      <c r="AF131" s="4" t="s">
        <v>22</v>
      </c>
      <c r="AG131" s="4">
        <v>12</v>
      </c>
      <c r="AH131" s="4">
        <v>24</v>
      </c>
      <c r="AI131" s="4">
        <v>36</v>
      </c>
      <c r="AJ131" s="4">
        <v>12</v>
      </c>
      <c r="AK131" s="4">
        <v>0</v>
      </c>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row>
    <row r="132" spans="1:270" ht="32">
      <c r="A132" s="8">
        <v>2020</v>
      </c>
      <c r="B132" s="12" t="s">
        <v>659</v>
      </c>
      <c r="C132" s="12">
        <v>0</v>
      </c>
      <c r="D132" s="9" t="s">
        <v>1590</v>
      </c>
      <c r="E132" s="12" t="s">
        <v>2628</v>
      </c>
      <c r="F132" s="12" t="s">
        <v>12</v>
      </c>
      <c r="G132" s="9" t="s">
        <v>2744</v>
      </c>
      <c r="H132" s="18">
        <v>417</v>
      </c>
      <c r="I132" s="9" t="s">
        <v>795</v>
      </c>
      <c r="J132" s="9">
        <v>1</v>
      </c>
      <c r="K132" s="9" t="s">
        <v>2552</v>
      </c>
      <c r="L132" s="9"/>
      <c r="M132" s="9" t="s">
        <v>2676</v>
      </c>
      <c r="N132" s="36">
        <v>1.8029999999999999</v>
      </c>
      <c r="O132" s="36" t="s">
        <v>1590</v>
      </c>
      <c r="P132" s="18">
        <v>22</v>
      </c>
      <c r="Q132" s="18">
        <v>22</v>
      </c>
      <c r="R132" s="18">
        <f t="shared" si="34"/>
        <v>1</v>
      </c>
      <c r="S132" s="18" t="s">
        <v>1590</v>
      </c>
      <c r="T132" s="38" t="s">
        <v>1590</v>
      </c>
      <c r="U132" s="38" t="s">
        <v>1590</v>
      </c>
      <c r="V132" s="38" t="s">
        <v>1590</v>
      </c>
      <c r="W132" s="38" t="s">
        <v>1590</v>
      </c>
      <c r="X132" s="38" t="s">
        <v>1590</v>
      </c>
      <c r="Y132" s="18">
        <f t="shared" si="31"/>
        <v>0</v>
      </c>
      <c r="Z132" s="18">
        <f t="shared" si="32"/>
        <v>0</v>
      </c>
      <c r="AA132" s="18">
        <f t="shared" si="33"/>
        <v>0</v>
      </c>
      <c r="AB132" s="18">
        <f t="shared" si="25"/>
        <v>0</v>
      </c>
      <c r="AC132" s="18">
        <f t="shared" si="26"/>
        <v>0</v>
      </c>
      <c r="AD132" s="4">
        <v>1</v>
      </c>
      <c r="AE132" s="4" t="s">
        <v>795</v>
      </c>
      <c r="AF132" s="4" t="s">
        <v>796</v>
      </c>
      <c r="AG132" s="4"/>
      <c r="AH132" s="4"/>
      <c r="AI132" s="4" t="s">
        <v>715</v>
      </c>
      <c r="AJ132" s="4">
        <v>11</v>
      </c>
      <c r="AK132" s="4">
        <v>0</v>
      </c>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row>
    <row r="133" spans="1:270" ht="32">
      <c r="A133" s="8">
        <v>2020</v>
      </c>
      <c r="B133" s="12" t="s">
        <v>659</v>
      </c>
      <c r="C133" s="12">
        <v>0</v>
      </c>
      <c r="D133" s="9" t="s">
        <v>1590</v>
      </c>
      <c r="E133" s="12" t="s">
        <v>2628</v>
      </c>
      <c r="F133" s="12" t="s">
        <v>12</v>
      </c>
      <c r="G133" s="9" t="s">
        <v>2744</v>
      </c>
      <c r="H133" s="18">
        <v>442</v>
      </c>
      <c r="I133" s="9" t="s">
        <v>797</v>
      </c>
      <c r="J133" s="9">
        <v>0</v>
      </c>
      <c r="K133" s="9"/>
      <c r="L133" s="9"/>
      <c r="M133" s="9" t="s">
        <v>651</v>
      </c>
      <c r="N133" s="36">
        <v>265.83300000000003</v>
      </c>
      <c r="O133" s="36" t="s">
        <v>1590</v>
      </c>
      <c r="P133" s="18">
        <v>2</v>
      </c>
      <c r="Q133" s="18">
        <v>66</v>
      </c>
      <c r="R133" s="18">
        <f t="shared" si="34"/>
        <v>33</v>
      </c>
      <c r="S133" s="18">
        <f>Q133/Z133</f>
        <v>11</v>
      </c>
      <c r="T133" s="38">
        <f>Q133/AA133</f>
        <v>5.5</v>
      </c>
      <c r="U133" s="38">
        <f t="shared" si="30"/>
        <v>66</v>
      </c>
      <c r="V133" s="38">
        <f t="shared" si="29"/>
        <v>8.3333333333333339</v>
      </c>
      <c r="W133" s="38">
        <f t="shared" ref="W133:W187" si="36">((Q133-(AB133*Z133))/AA133)</f>
        <v>4.083333333333333</v>
      </c>
      <c r="X133" s="38">
        <f t="shared" si="35"/>
        <v>6.9166666666666661</v>
      </c>
      <c r="Y133" s="18">
        <f t="shared" si="31"/>
        <v>3</v>
      </c>
      <c r="Z133" s="18">
        <f t="shared" si="32"/>
        <v>6</v>
      </c>
      <c r="AA133" s="18">
        <f t="shared" si="33"/>
        <v>12</v>
      </c>
      <c r="AB133" s="18">
        <f t="shared" ref="AB133:AB196" si="37">AC133/12</f>
        <v>2.8333333333333335</v>
      </c>
      <c r="AC133" s="18">
        <f t="shared" si="26"/>
        <v>34</v>
      </c>
      <c r="AD133" s="4">
        <v>1</v>
      </c>
      <c r="AE133" s="4" t="s">
        <v>798</v>
      </c>
      <c r="AF133" s="4" t="s">
        <v>799</v>
      </c>
      <c r="AG133" s="4">
        <v>3</v>
      </c>
      <c r="AH133" s="4">
        <v>6</v>
      </c>
      <c r="AI133" s="4">
        <v>12</v>
      </c>
      <c r="AJ133" s="4">
        <v>21</v>
      </c>
      <c r="AK133" s="4">
        <v>34</v>
      </c>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row>
    <row r="134" spans="1:270" ht="48">
      <c r="A134" s="8">
        <v>2020</v>
      </c>
      <c r="B134" s="12" t="s">
        <v>659</v>
      </c>
      <c r="C134" s="12">
        <v>0</v>
      </c>
      <c r="D134" s="9" t="s">
        <v>1590</v>
      </c>
      <c r="E134" s="12" t="s">
        <v>2628</v>
      </c>
      <c r="F134" s="12" t="s">
        <v>12</v>
      </c>
      <c r="G134" s="9" t="s">
        <v>2744</v>
      </c>
      <c r="H134" s="18">
        <v>443</v>
      </c>
      <c r="I134" s="12" t="s">
        <v>800</v>
      </c>
      <c r="J134" s="9">
        <v>0</v>
      </c>
      <c r="K134" s="9"/>
      <c r="L134" s="9" t="s">
        <v>2576</v>
      </c>
      <c r="M134" s="9" t="s">
        <v>651</v>
      </c>
      <c r="N134" s="18">
        <v>0</v>
      </c>
      <c r="O134" s="36" t="s">
        <v>1590</v>
      </c>
      <c r="P134" s="18">
        <v>0</v>
      </c>
      <c r="Q134" s="18">
        <v>61</v>
      </c>
      <c r="R134" s="18" t="s">
        <v>1590</v>
      </c>
      <c r="S134" s="18">
        <f>Q134/Z134</f>
        <v>6.1</v>
      </c>
      <c r="T134" s="38">
        <f>Q134/AA134</f>
        <v>1.8484848484848484</v>
      </c>
      <c r="U134" s="38">
        <f t="shared" si="30"/>
        <v>22.18181818181818</v>
      </c>
      <c r="V134" s="38">
        <f t="shared" si="29"/>
        <v>4.1818181818181817</v>
      </c>
      <c r="W134" s="38">
        <f t="shared" si="36"/>
        <v>1.1414141414141414</v>
      </c>
      <c r="X134" s="38">
        <f t="shared" si="35"/>
        <v>3.4747474747474749</v>
      </c>
      <c r="Y134" s="18">
        <f t="shared" si="31"/>
        <v>6</v>
      </c>
      <c r="Z134" s="18">
        <f t="shared" si="32"/>
        <v>10</v>
      </c>
      <c r="AA134" s="18">
        <f t="shared" si="33"/>
        <v>33</v>
      </c>
      <c r="AB134" s="18">
        <f t="shared" si="37"/>
        <v>2.3333333333333335</v>
      </c>
      <c r="AC134" s="18">
        <f t="shared" si="26"/>
        <v>28</v>
      </c>
      <c r="AD134" s="4">
        <v>1</v>
      </c>
      <c r="AE134" s="4" t="s">
        <v>800</v>
      </c>
      <c r="AF134" s="4" t="s">
        <v>801</v>
      </c>
      <c r="AG134" s="4">
        <v>6</v>
      </c>
      <c r="AH134" s="4">
        <v>10</v>
      </c>
      <c r="AI134" s="4">
        <v>33</v>
      </c>
      <c r="AJ134" s="4">
        <v>0</v>
      </c>
      <c r="AK134" s="4">
        <v>28</v>
      </c>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row>
    <row r="135" spans="1:270" ht="336.5" customHeight="1">
      <c r="A135" s="8">
        <v>2020</v>
      </c>
      <c r="B135" s="12" t="s">
        <v>659</v>
      </c>
      <c r="C135" s="12">
        <v>0</v>
      </c>
      <c r="D135" s="9" t="s">
        <v>1590</v>
      </c>
      <c r="E135" s="12" t="s">
        <v>2628</v>
      </c>
      <c r="F135" s="12" t="s">
        <v>12</v>
      </c>
      <c r="G135" s="9" t="s">
        <v>2744</v>
      </c>
      <c r="H135" s="18">
        <v>444</v>
      </c>
      <c r="I135" s="9" t="s">
        <v>802</v>
      </c>
      <c r="J135" s="9">
        <v>1</v>
      </c>
      <c r="K135" s="12" t="s">
        <v>2551</v>
      </c>
      <c r="L135" s="12" t="s">
        <v>2636</v>
      </c>
      <c r="M135" s="9" t="s">
        <v>2676</v>
      </c>
      <c r="N135" s="18" t="s">
        <v>1590</v>
      </c>
      <c r="O135" s="36" t="s">
        <v>1590</v>
      </c>
      <c r="P135" s="18">
        <v>0</v>
      </c>
      <c r="Q135" s="18">
        <v>16</v>
      </c>
      <c r="R135" s="18" t="s">
        <v>1590</v>
      </c>
      <c r="S135" s="18">
        <f>Q135/Z135</f>
        <v>0.4</v>
      </c>
      <c r="T135" s="38">
        <f>Q135/AA135</f>
        <v>0.26666666666666666</v>
      </c>
      <c r="U135" s="38">
        <f t="shared" si="30"/>
        <v>3.2</v>
      </c>
      <c r="V135" s="38">
        <f t="shared" si="29"/>
        <v>0.43333333333333335</v>
      </c>
      <c r="W135" s="38">
        <f t="shared" si="36"/>
        <v>0.15555555555555556</v>
      </c>
      <c r="X135" s="38">
        <f t="shared" si="35"/>
        <v>0.32222222222222219</v>
      </c>
      <c r="Y135" s="18">
        <f t="shared" si="31"/>
        <v>30</v>
      </c>
      <c r="Z135" s="18">
        <f t="shared" si="32"/>
        <v>40</v>
      </c>
      <c r="AA135" s="18">
        <f t="shared" si="33"/>
        <v>60</v>
      </c>
      <c r="AB135" s="18">
        <f t="shared" si="37"/>
        <v>0.16666666666666666</v>
      </c>
      <c r="AC135" s="18">
        <f t="shared" si="26"/>
        <v>2</v>
      </c>
      <c r="AD135" s="4">
        <v>1</v>
      </c>
      <c r="AE135" s="4" t="s">
        <v>803</v>
      </c>
      <c r="AF135" s="4" t="s">
        <v>804</v>
      </c>
      <c r="AG135" s="4">
        <v>30</v>
      </c>
      <c r="AH135" s="4">
        <v>40</v>
      </c>
      <c r="AI135" s="4">
        <v>60</v>
      </c>
      <c r="AJ135" s="4">
        <v>2</v>
      </c>
      <c r="AK135" s="4">
        <v>2</v>
      </c>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row>
    <row r="136" spans="1:270" ht="71" customHeight="1">
      <c r="A136" s="8">
        <v>2020</v>
      </c>
      <c r="B136" s="12" t="s">
        <v>659</v>
      </c>
      <c r="C136" s="12">
        <v>0</v>
      </c>
      <c r="D136" s="9" t="s">
        <v>1590</v>
      </c>
      <c r="E136" s="12" t="s">
        <v>2628</v>
      </c>
      <c r="F136" s="12" t="s">
        <v>12</v>
      </c>
      <c r="G136" s="9" t="s">
        <v>2744</v>
      </c>
      <c r="H136" s="18">
        <v>455</v>
      </c>
      <c r="I136" s="9" t="s">
        <v>806</v>
      </c>
      <c r="J136" s="9">
        <v>0</v>
      </c>
      <c r="K136" s="9"/>
      <c r="L136" s="9" t="s">
        <v>2577</v>
      </c>
      <c r="M136" s="9" t="s">
        <v>651</v>
      </c>
      <c r="N136" s="36">
        <v>111.35</v>
      </c>
      <c r="O136" s="36" t="s">
        <v>1590</v>
      </c>
      <c r="P136" s="18">
        <v>6</v>
      </c>
      <c r="Q136" s="18">
        <v>17</v>
      </c>
      <c r="R136" s="18">
        <f t="shared" si="34"/>
        <v>2.8333333333333335</v>
      </c>
      <c r="S136" s="18">
        <f>Q136/Z136</f>
        <v>2.8333333333333335</v>
      </c>
      <c r="T136" s="38">
        <f>Q136/AA136</f>
        <v>2.125</v>
      </c>
      <c r="U136" s="38">
        <f t="shared" si="30"/>
        <v>25.5</v>
      </c>
      <c r="V136" s="38">
        <f t="shared" si="29"/>
        <v>4.2916666666666661</v>
      </c>
      <c r="W136" s="38">
        <f t="shared" si="36"/>
        <v>0.5</v>
      </c>
      <c r="X136" s="38">
        <f t="shared" si="35"/>
        <v>2.6666666666666665</v>
      </c>
      <c r="Y136" s="18">
        <f t="shared" si="31"/>
        <v>4</v>
      </c>
      <c r="Z136" s="18">
        <f t="shared" si="32"/>
        <v>6</v>
      </c>
      <c r="AA136" s="18">
        <f t="shared" si="33"/>
        <v>8</v>
      </c>
      <c r="AB136" s="18">
        <f t="shared" si="37"/>
        <v>2.1666666666666665</v>
      </c>
      <c r="AC136" s="18">
        <f t="shared" si="26"/>
        <v>26</v>
      </c>
      <c r="AD136" s="4">
        <v>1</v>
      </c>
      <c r="AE136" s="4" t="s">
        <v>806</v>
      </c>
      <c r="AF136" s="4" t="s">
        <v>807</v>
      </c>
      <c r="AG136" s="4">
        <v>4</v>
      </c>
      <c r="AH136" s="4">
        <v>6</v>
      </c>
      <c r="AI136" s="4">
        <v>8</v>
      </c>
      <c r="AJ136" s="4">
        <v>26</v>
      </c>
      <c r="AK136" s="4">
        <v>26</v>
      </c>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row>
    <row r="137" spans="1:270" ht="49.25" customHeight="1">
      <c r="A137" s="8">
        <v>2020</v>
      </c>
      <c r="B137" s="12" t="s">
        <v>659</v>
      </c>
      <c r="C137" s="12">
        <v>0</v>
      </c>
      <c r="D137" s="9" t="s">
        <v>1590</v>
      </c>
      <c r="E137" s="12" t="s">
        <v>2628</v>
      </c>
      <c r="F137" s="12" t="s">
        <v>12</v>
      </c>
      <c r="G137" s="9" t="s">
        <v>2744</v>
      </c>
      <c r="H137" s="18">
        <v>705</v>
      </c>
      <c r="I137" s="9" t="s">
        <v>851</v>
      </c>
      <c r="J137" s="9">
        <v>0</v>
      </c>
      <c r="K137" s="9"/>
      <c r="L137" s="9"/>
      <c r="M137" s="9" t="s">
        <v>2676</v>
      </c>
      <c r="N137" s="18" t="s">
        <v>1590</v>
      </c>
      <c r="O137" s="36" t="s">
        <v>1590</v>
      </c>
      <c r="P137" s="18" t="s">
        <v>1590</v>
      </c>
      <c r="Q137" s="18" t="s">
        <v>1590</v>
      </c>
      <c r="R137" s="18" t="s">
        <v>1590</v>
      </c>
      <c r="S137" s="18" t="s">
        <v>1590</v>
      </c>
      <c r="T137" s="38" t="s">
        <v>1590</v>
      </c>
      <c r="U137" s="38" t="s">
        <v>1590</v>
      </c>
      <c r="V137" s="38" t="s">
        <v>1590</v>
      </c>
      <c r="W137" s="38" t="s">
        <v>1590</v>
      </c>
      <c r="X137" s="38" t="s">
        <v>1590</v>
      </c>
      <c r="Y137" s="18">
        <f t="shared" si="31"/>
        <v>98</v>
      </c>
      <c r="Z137" s="18">
        <f t="shared" si="32"/>
        <v>970</v>
      </c>
      <c r="AA137" s="18">
        <f t="shared" si="33"/>
        <v>2165</v>
      </c>
      <c r="AB137" s="18">
        <f t="shared" si="37"/>
        <v>1.2345679012345678</v>
      </c>
      <c r="AC137" s="18">
        <f>SUM(AK137, AQ137, AW137, BC137, BI137,  BO137, BU137, CA137, CG137, CM137, CS137, CY137, DE137, DK137, DQ137, DW137, EC137, EK137, EQ137, EW137, FC137, FI137, FO137, FU137, GA137, GI137, GO137, GW137, HC137, HI137, HO137, HU137, IA137, II137, IO137, IU137, JC137, JI137)/27</f>
        <v>14.814814814814815</v>
      </c>
      <c r="AD137" s="4"/>
      <c r="AE137" s="4" t="s">
        <v>852</v>
      </c>
      <c r="AF137" s="4" t="s">
        <v>850</v>
      </c>
      <c r="AG137" s="4">
        <v>2</v>
      </c>
      <c r="AH137" s="4">
        <v>84</v>
      </c>
      <c r="AI137" s="4">
        <v>168</v>
      </c>
      <c r="AJ137" s="4">
        <v>7</v>
      </c>
      <c r="AK137" s="4">
        <v>0</v>
      </c>
      <c r="AL137" s="4" t="s">
        <v>853</v>
      </c>
      <c r="AM137" s="4">
        <v>1</v>
      </c>
      <c r="AN137" s="4">
        <v>96</v>
      </c>
      <c r="AO137" s="4">
        <v>192</v>
      </c>
      <c r="AP137" s="4">
        <v>4</v>
      </c>
      <c r="AQ137" s="4">
        <v>3</v>
      </c>
      <c r="AR137" s="4" t="s">
        <v>22</v>
      </c>
      <c r="AS137" s="4">
        <v>1</v>
      </c>
      <c r="AT137" s="4">
        <v>26</v>
      </c>
      <c r="AU137" s="4">
        <v>58</v>
      </c>
      <c r="AV137" s="4">
        <v>6</v>
      </c>
      <c r="AW137" s="4">
        <v>5</v>
      </c>
      <c r="AX137" s="4" t="s">
        <v>854</v>
      </c>
      <c r="AY137" s="4">
        <v>2</v>
      </c>
      <c r="AZ137" s="4">
        <v>116</v>
      </c>
      <c r="BA137" s="4">
        <v>120</v>
      </c>
      <c r="BB137" s="4">
        <v>6</v>
      </c>
      <c r="BC137" s="4">
        <v>0</v>
      </c>
      <c r="BD137" s="4" t="s">
        <v>22</v>
      </c>
      <c r="BE137" s="4">
        <v>1</v>
      </c>
      <c r="BF137" s="4">
        <v>6</v>
      </c>
      <c r="BG137" s="4">
        <v>17</v>
      </c>
      <c r="BH137" s="4">
        <v>9</v>
      </c>
      <c r="BI137" s="4">
        <v>6</v>
      </c>
      <c r="BJ137" s="4" t="s">
        <v>855</v>
      </c>
      <c r="BK137" s="4">
        <v>1</v>
      </c>
      <c r="BL137" s="4">
        <v>24</v>
      </c>
      <c r="BM137" s="4">
        <v>48</v>
      </c>
      <c r="BN137" s="4">
        <v>11</v>
      </c>
      <c r="BO137" s="4">
        <v>6</v>
      </c>
      <c r="BP137" s="4" t="s">
        <v>22</v>
      </c>
      <c r="BQ137" s="4">
        <v>1</v>
      </c>
      <c r="BR137" s="4">
        <v>10</v>
      </c>
      <c r="BS137" s="4">
        <v>180</v>
      </c>
      <c r="BT137" s="4">
        <v>9</v>
      </c>
      <c r="BU137" s="4">
        <v>10</v>
      </c>
      <c r="BV137" s="4" t="s">
        <v>856</v>
      </c>
      <c r="BW137" s="4">
        <v>1</v>
      </c>
      <c r="BX137" s="4">
        <v>1</v>
      </c>
      <c r="BY137" s="4">
        <v>2</v>
      </c>
      <c r="BZ137" s="4">
        <v>11</v>
      </c>
      <c r="CA137" s="4">
        <v>0</v>
      </c>
      <c r="CB137" s="4" t="s">
        <v>857</v>
      </c>
      <c r="CC137" s="4">
        <v>2</v>
      </c>
      <c r="CD137" s="4">
        <v>120</v>
      </c>
      <c r="CE137" s="4">
        <v>240</v>
      </c>
      <c r="CF137" s="4">
        <v>6</v>
      </c>
      <c r="CG137" s="4">
        <v>19</v>
      </c>
      <c r="CH137" s="4" t="s">
        <v>858</v>
      </c>
      <c r="CI137" s="4">
        <v>2</v>
      </c>
      <c r="CJ137" s="4">
        <v>120</v>
      </c>
      <c r="CK137" s="4">
        <v>240</v>
      </c>
      <c r="CL137" s="4">
        <v>12</v>
      </c>
      <c r="CM137" s="4">
        <v>0</v>
      </c>
      <c r="CN137" s="4" t="s">
        <v>855</v>
      </c>
      <c r="CO137" s="4">
        <v>1</v>
      </c>
      <c r="CP137" s="4">
        <v>6</v>
      </c>
      <c r="CQ137" s="4">
        <v>60</v>
      </c>
      <c r="CR137" s="4">
        <v>14</v>
      </c>
      <c r="CS137" s="4">
        <v>11</v>
      </c>
      <c r="CT137" s="4" t="s">
        <v>22</v>
      </c>
      <c r="CU137" s="4"/>
      <c r="CV137" s="4">
        <v>1</v>
      </c>
      <c r="CW137" s="4">
        <v>63</v>
      </c>
      <c r="CX137" s="4">
        <v>11</v>
      </c>
      <c r="CY137" s="4">
        <v>0</v>
      </c>
      <c r="CZ137" s="4" t="s">
        <v>22</v>
      </c>
      <c r="DA137" s="4"/>
      <c r="DB137" s="4">
        <v>1</v>
      </c>
      <c r="DC137" s="4">
        <v>47</v>
      </c>
      <c r="DD137" s="4">
        <v>11</v>
      </c>
      <c r="DE137" s="4">
        <v>0</v>
      </c>
      <c r="DF137" s="4" t="s">
        <v>859</v>
      </c>
      <c r="DG137" s="4">
        <v>3</v>
      </c>
      <c r="DH137" s="4">
        <v>180</v>
      </c>
      <c r="DI137" s="4">
        <v>360</v>
      </c>
      <c r="DJ137" s="4">
        <v>5</v>
      </c>
      <c r="DK137" s="4">
        <v>2</v>
      </c>
      <c r="DL137" s="4" t="s">
        <v>860</v>
      </c>
      <c r="DM137" s="4">
        <v>1</v>
      </c>
      <c r="DN137" s="4">
        <v>60</v>
      </c>
      <c r="DO137" s="4">
        <v>120</v>
      </c>
      <c r="DP137" s="4">
        <v>6</v>
      </c>
      <c r="DQ137" s="4">
        <v>0</v>
      </c>
      <c r="DR137" s="4" t="s">
        <v>22</v>
      </c>
      <c r="DS137" s="4">
        <v>1</v>
      </c>
      <c r="DT137" s="4">
        <v>1</v>
      </c>
      <c r="DU137" s="4">
        <v>80</v>
      </c>
      <c r="DV137" s="4">
        <v>11</v>
      </c>
      <c r="DW137" s="4">
        <v>0</v>
      </c>
      <c r="DX137" s="4" t="s">
        <v>22</v>
      </c>
      <c r="DY137" s="4">
        <v>1</v>
      </c>
      <c r="DZ137" s="4">
        <v>5</v>
      </c>
      <c r="EA137" s="4">
        <v>11</v>
      </c>
      <c r="EB137" s="4">
        <v>19</v>
      </c>
      <c r="EC137" s="4">
        <v>17</v>
      </c>
      <c r="ED137" s="4"/>
      <c r="EE137" s="4" t="s">
        <v>861</v>
      </c>
      <c r="EF137" s="4" t="s">
        <v>862</v>
      </c>
      <c r="EG137" s="4">
        <v>24</v>
      </c>
      <c r="EH137" s="4">
        <v>36</v>
      </c>
      <c r="EI137" s="4">
        <v>48</v>
      </c>
      <c r="EJ137" s="4">
        <v>13</v>
      </c>
      <c r="EK137" s="4">
        <v>18</v>
      </c>
      <c r="EL137" s="4" t="s">
        <v>863</v>
      </c>
      <c r="EM137" s="4">
        <v>24</v>
      </c>
      <c r="EN137" s="4">
        <v>36</v>
      </c>
      <c r="EO137" s="4">
        <v>48</v>
      </c>
      <c r="EP137" s="4">
        <v>16</v>
      </c>
      <c r="EQ137" s="4">
        <v>18</v>
      </c>
      <c r="ER137" s="4" t="s">
        <v>864</v>
      </c>
      <c r="ES137" s="4">
        <v>24</v>
      </c>
      <c r="ET137" s="4">
        <v>36</v>
      </c>
      <c r="EU137" s="4">
        <v>48</v>
      </c>
      <c r="EV137" s="4">
        <v>16</v>
      </c>
      <c r="EW137" s="4">
        <v>18</v>
      </c>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t="s">
        <v>865</v>
      </c>
      <c r="GD137" s="4" t="s">
        <v>867</v>
      </c>
      <c r="GE137" s="4"/>
      <c r="GF137" s="4"/>
      <c r="GG137" s="4" t="s">
        <v>715</v>
      </c>
      <c r="GH137" s="4">
        <v>0</v>
      </c>
      <c r="GI137" s="4">
        <v>15</v>
      </c>
      <c r="GJ137" s="4"/>
      <c r="GK137" s="4"/>
      <c r="GL137" s="4"/>
      <c r="GM137" s="4"/>
      <c r="GN137" s="4"/>
      <c r="GO137" s="4"/>
      <c r="GP137" s="4"/>
      <c r="GQ137" s="4" t="s">
        <v>869</v>
      </c>
      <c r="GR137" s="4" t="s">
        <v>870</v>
      </c>
      <c r="GS137" s="4">
        <v>1</v>
      </c>
      <c r="GT137" s="4">
        <v>1</v>
      </c>
      <c r="GU137" s="4">
        <v>3</v>
      </c>
      <c r="GV137" s="4">
        <v>41</v>
      </c>
      <c r="GW137" s="4">
        <v>43</v>
      </c>
      <c r="GX137" s="4" t="s">
        <v>871</v>
      </c>
      <c r="GY137" s="4">
        <v>1</v>
      </c>
      <c r="GZ137" s="4">
        <v>1</v>
      </c>
      <c r="HA137" s="4">
        <v>3</v>
      </c>
      <c r="HB137" s="4">
        <v>63</v>
      </c>
      <c r="HC137" s="4">
        <v>45</v>
      </c>
      <c r="HD137" s="4" t="s">
        <v>872</v>
      </c>
      <c r="HE137" s="4">
        <v>1</v>
      </c>
      <c r="HF137" s="4">
        <v>1</v>
      </c>
      <c r="HG137" s="4">
        <v>3</v>
      </c>
      <c r="HH137" s="4">
        <v>0</v>
      </c>
      <c r="HI137" s="4">
        <v>55</v>
      </c>
      <c r="HJ137" s="4" t="s">
        <v>871</v>
      </c>
      <c r="HK137" s="4">
        <v>1</v>
      </c>
      <c r="HL137" s="4">
        <v>1</v>
      </c>
      <c r="HM137" s="4">
        <v>3</v>
      </c>
      <c r="HN137" s="4">
        <v>66</v>
      </c>
      <c r="HO137" s="4">
        <v>57</v>
      </c>
      <c r="HP137" s="4" t="s">
        <v>885</v>
      </c>
      <c r="HQ137" s="4">
        <v>1</v>
      </c>
      <c r="HR137" s="4">
        <v>1</v>
      </c>
      <c r="HS137" s="4">
        <v>3</v>
      </c>
      <c r="HT137" s="4">
        <v>0</v>
      </c>
      <c r="HU137" s="4">
        <v>31</v>
      </c>
      <c r="HV137" s="4" t="s">
        <v>770</v>
      </c>
      <c r="HW137" s="4"/>
      <c r="HX137" s="4"/>
      <c r="HY137" s="4" t="s">
        <v>715</v>
      </c>
      <c r="HZ137" s="4">
        <v>22</v>
      </c>
      <c r="IA137" s="4">
        <v>21</v>
      </c>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row>
    <row r="138" spans="1:270" ht="47.5" customHeight="1">
      <c r="A138" s="8">
        <v>2020</v>
      </c>
      <c r="B138" s="12" t="s">
        <v>659</v>
      </c>
      <c r="C138" s="12">
        <v>0</v>
      </c>
      <c r="D138" s="9" t="s">
        <v>1590</v>
      </c>
      <c r="E138" s="12" t="s">
        <v>2628</v>
      </c>
      <c r="F138" s="12" t="s">
        <v>12</v>
      </c>
      <c r="G138" s="9" t="s">
        <v>2744</v>
      </c>
      <c r="H138" s="18">
        <v>720</v>
      </c>
      <c r="I138" s="9" t="s">
        <v>886</v>
      </c>
      <c r="J138" s="9">
        <v>0</v>
      </c>
      <c r="K138" s="9"/>
      <c r="L138" s="9"/>
      <c r="M138" s="9" t="s">
        <v>2676</v>
      </c>
      <c r="N138" s="18" t="s">
        <v>1590</v>
      </c>
      <c r="O138" s="36" t="s">
        <v>1590</v>
      </c>
      <c r="P138" s="18" t="s">
        <v>1590</v>
      </c>
      <c r="Q138" s="18" t="s">
        <v>1590</v>
      </c>
      <c r="R138" s="18" t="s">
        <v>1590</v>
      </c>
      <c r="S138" s="18" t="s">
        <v>1590</v>
      </c>
      <c r="T138" s="38" t="s">
        <v>1590</v>
      </c>
      <c r="U138" s="38" t="s">
        <v>1590</v>
      </c>
      <c r="V138" s="38" t="s">
        <v>1590</v>
      </c>
      <c r="W138" s="38" t="s">
        <v>1590</v>
      </c>
      <c r="X138" s="38" t="s">
        <v>1590</v>
      </c>
      <c r="Y138" s="18">
        <f t="shared" si="31"/>
        <v>200</v>
      </c>
      <c r="Z138" s="18">
        <f t="shared" si="32"/>
        <v>490</v>
      </c>
      <c r="AA138" s="18">
        <f t="shared" si="33"/>
        <v>840</v>
      </c>
      <c r="AB138" s="18">
        <f t="shared" si="37"/>
        <v>0.47222222222222227</v>
      </c>
      <c r="AC138" s="18">
        <f>SUM(AK138, AQ138, AW138, BC138, BI138,  BO138, BU138, CA138, CG138, CM138, CS138, CY138, DE138, DK138, DQ138, DW138, EC138, EK138, EQ138, EW138, FC138, FI138, FO138, FU138, GA138, GI138, GO138, GW138, HC138, HI138, HO138, HU138, IA138, II138, IO138, IU138, JC138, JI138)/3</f>
        <v>5.666666666666667</v>
      </c>
      <c r="AD138" s="4"/>
      <c r="AE138" s="4" t="s">
        <v>886</v>
      </c>
      <c r="AF138" s="4" t="s">
        <v>888</v>
      </c>
      <c r="AG138" s="4">
        <v>120</v>
      </c>
      <c r="AH138" s="4">
        <v>180</v>
      </c>
      <c r="AI138" s="4">
        <v>300</v>
      </c>
      <c r="AJ138" s="4">
        <v>18</v>
      </c>
      <c r="AK138" s="4">
        <v>0</v>
      </c>
      <c r="AL138" s="4" t="s">
        <v>889</v>
      </c>
      <c r="AM138" s="4">
        <v>60</v>
      </c>
      <c r="AN138" s="4">
        <v>180</v>
      </c>
      <c r="AO138" s="4">
        <v>300</v>
      </c>
      <c r="AP138" s="4">
        <v>24</v>
      </c>
      <c r="AQ138" s="4">
        <v>17</v>
      </c>
      <c r="AR138" s="4" t="s">
        <v>770</v>
      </c>
      <c r="AS138" s="4">
        <v>20</v>
      </c>
      <c r="AT138" s="4">
        <v>130</v>
      </c>
      <c r="AU138" s="4">
        <v>240</v>
      </c>
      <c r="AV138" s="4">
        <v>16</v>
      </c>
      <c r="AW138" s="4">
        <v>0</v>
      </c>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row>
    <row r="139" spans="1:270" ht="32">
      <c r="A139" s="8">
        <v>2020</v>
      </c>
      <c r="B139" s="12" t="s">
        <v>659</v>
      </c>
      <c r="C139" s="12">
        <v>0</v>
      </c>
      <c r="D139" s="9" t="s">
        <v>1590</v>
      </c>
      <c r="E139" s="12" t="s">
        <v>2631</v>
      </c>
      <c r="F139" s="12" t="s">
        <v>890</v>
      </c>
      <c r="G139" s="9" t="s">
        <v>2744</v>
      </c>
      <c r="H139" s="18">
        <v>910</v>
      </c>
      <c r="I139" s="9" t="s">
        <v>891</v>
      </c>
      <c r="J139" s="9">
        <v>0</v>
      </c>
      <c r="K139" s="9"/>
      <c r="L139" s="9"/>
      <c r="M139" s="9" t="s">
        <v>2676</v>
      </c>
      <c r="N139" s="18" t="s">
        <v>1590</v>
      </c>
      <c r="O139" s="36" t="s">
        <v>1590</v>
      </c>
      <c r="P139" s="18" t="s">
        <v>1590</v>
      </c>
      <c r="Q139" s="18" t="s">
        <v>1590</v>
      </c>
      <c r="R139" s="18" t="s">
        <v>1590</v>
      </c>
      <c r="S139" s="18" t="s">
        <v>1590</v>
      </c>
      <c r="T139" s="38" t="s">
        <v>1590</v>
      </c>
      <c r="U139" s="38" t="s">
        <v>1590</v>
      </c>
      <c r="V139" s="38" t="s">
        <v>1590</v>
      </c>
      <c r="W139" s="38" t="s">
        <v>1590</v>
      </c>
      <c r="X139" s="38" t="s">
        <v>1590</v>
      </c>
      <c r="Y139" s="18">
        <f t="shared" si="31"/>
        <v>0</v>
      </c>
      <c r="Z139" s="18">
        <f t="shared" si="32"/>
        <v>0</v>
      </c>
      <c r="AA139" s="18">
        <f t="shared" si="33"/>
        <v>0</v>
      </c>
      <c r="AB139" s="18">
        <f t="shared" si="37"/>
        <v>0</v>
      </c>
      <c r="AC139" s="18">
        <f t="shared" ref="AC139:AC202" si="38">SUM(AK139, AQ139, AW139, BC139, BI139,  BO139, BU139, CA139, CG139, CM139, CS139, CY139, DE139, DK139, DQ139, DW139, EC139, EK139, EQ139, EW139, FC139, FI139, FO139, FU139, GA139, GI139, GO139, GW139, HC139, HI139, HO139, HU139, IA139, II139, IO139, IU139, JC139, JI139)/1</f>
        <v>0</v>
      </c>
      <c r="AD139" s="4"/>
      <c r="AE139" s="4" t="s">
        <v>891</v>
      </c>
      <c r="AF139" s="4" t="s">
        <v>892</v>
      </c>
      <c r="AG139" s="4"/>
      <c r="AH139" s="4"/>
      <c r="AI139" s="4" t="s">
        <v>715</v>
      </c>
      <c r="AJ139" s="4">
        <v>0</v>
      </c>
      <c r="AK139" s="4">
        <v>0</v>
      </c>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row>
    <row r="140" spans="1:270" ht="61.25" customHeight="1">
      <c r="A140" s="8">
        <v>2020</v>
      </c>
      <c r="B140" s="12" t="s">
        <v>659</v>
      </c>
      <c r="C140" s="12">
        <v>0</v>
      </c>
      <c r="D140" s="9" t="s">
        <v>1590</v>
      </c>
      <c r="E140" s="12" t="s">
        <v>2632</v>
      </c>
      <c r="F140" s="12" t="s">
        <v>890</v>
      </c>
      <c r="G140" s="9" t="s">
        <v>2744</v>
      </c>
      <c r="H140" s="18">
        <v>944</v>
      </c>
      <c r="I140" s="9" t="s">
        <v>893</v>
      </c>
      <c r="J140" s="9">
        <v>0</v>
      </c>
      <c r="K140" s="9"/>
      <c r="L140" s="9"/>
      <c r="M140" s="9" t="s">
        <v>2676</v>
      </c>
      <c r="N140" s="18" t="s">
        <v>1590</v>
      </c>
      <c r="O140" s="36" t="s">
        <v>1590</v>
      </c>
      <c r="P140" s="18" t="s">
        <v>1590</v>
      </c>
      <c r="Q140" s="18" t="s">
        <v>1590</v>
      </c>
      <c r="R140" s="18" t="s">
        <v>1590</v>
      </c>
      <c r="S140" s="18" t="s">
        <v>1590</v>
      </c>
      <c r="T140" s="38" t="s">
        <v>1590</v>
      </c>
      <c r="U140" s="38" t="s">
        <v>1590</v>
      </c>
      <c r="V140" s="38" t="s">
        <v>1590</v>
      </c>
      <c r="W140" s="38" t="s">
        <v>1590</v>
      </c>
      <c r="X140" s="38" t="s">
        <v>1590</v>
      </c>
      <c r="Y140" s="18">
        <f t="shared" si="31"/>
        <v>0</v>
      </c>
      <c r="Z140" s="18">
        <f t="shared" si="32"/>
        <v>0</v>
      </c>
      <c r="AA140" s="18">
        <f t="shared" si="33"/>
        <v>0</v>
      </c>
      <c r="AB140" s="18">
        <f t="shared" si="37"/>
        <v>2</v>
      </c>
      <c r="AC140" s="18">
        <f>SUM(AK140, AQ140, AW140, BC140, BI140,  BO140, BU140, CA140, CG140, CM140, CS140, CY140, DE140, DK140, DQ140, DW140, EC140, EK140, EQ140, EW140, FC140, FI140, FO140, FU140, GA140, GI140, GO140, GW140, HC140, HI140, HO140, HU140, IA140, II140, IO140, IU140, JC140, JI140)/2</f>
        <v>24</v>
      </c>
      <c r="AD140" s="4"/>
      <c r="AE140" s="4" t="s">
        <v>893</v>
      </c>
      <c r="AF140" s="4" t="s">
        <v>894</v>
      </c>
      <c r="AG140" s="4"/>
      <c r="AH140" s="4"/>
      <c r="AI140" s="4" t="s">
        <v>715</v>
      </c>
      <c r="AJ140" s="4">
        <v>0</v>
      </c>
      <c r="AK140" s="4">
        <v>24</v>
      </c>
      <c r="AL140" s="4" t="s">
        <v>895</v>
      </c>
      <c r="AM140" s="4"/>
      <c r="AN140" s="4"/>
      <c r="AO140" s="4" t="s">
        <v>715</v>
      </c>
      <c r="AP140" s="4">
        <v>0</v>
      </c>
      <c r="AQ140" s="4">
        <v>24</v>
      </c>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row>
    <row r="141" spans="1:270" ht="69.5" customHeight="1">
      <c r="A141" s="8">
        <v>2020</v>
      </c>
      <c r="B141" s="12" t="s">
        <v>659</v>
      </c>
      <c r="C141" s="12">
        <v>0</v>
      </c>
      <c r="D141" s="9" t="s">
        <v>1590</v>
      </c>
      <c r="E141" s="12" t="s">
        <v>2632</v>
      </c>
      <c r="F141" s="12" t="s">
        <v>890</v>
      </c>
      <c r="G141" s="9" t="s">
        <v>2744</v>
      </c>
      <c r="H141" s="18">
        <v>947</v>
      </c>
      <c r="I141" s="9" t="s">
        <v>896</v>
      </c>
      <c r="J141" s="9">
        <v>0</v>
      </c>
      <c r="K141" s="9"/>
      <c r="L141" s="9"/>
      <c r="M141" s="9" t="s">
        <v>2676</v>
      </c>
      <c r="N141" s="18" t="s">
        <v>1590</v>
      </c>
      <c r="O141" s="36" t="s">
        <v>1590</v>
      </c>
      <c r="P141" s="18" t="s">
        <v>1590</v>
      </c>
      <c r="Q141" s="18" t="s">
        <v>1590</v>
      </c>
      <c r="R141" s="18" t="s">
        <v>1590</v>
      </c>
      <c r="S141" s="18" t="s">
        <v>1590</v>
      </c>
      <c r="T141" s="38" t="s">
        <v>1590</v>
      </c>
      <c r="U141" s="38" t="s">
        <v>1590</v>
      </c>
      <c r="V141" s="38" t="s">
        <v>1590</v>
      </c>
      <c r="W141" s="38" t="s">
        <v>1590</v>
      </c>
      <c r="X141" s="38" t="s">
        <v>1590</v>
      </c>
      <c r="Y141" s="18">
        <f t="shared" si="31"/>
        <v>3</v>
      </c>
      <c r="Z141" s="18">
        <f t="shared" si="32"/>
        <v>3</v>
      </c>
      <c r="AA141" s="18">
        <f t="shared" si="33"/>
        <v>3</v>
      </c>
      <c r="AB141" s="18">
        <f t="shared" si="37"/>
        <v>0.5</v>
      </c>
      <c r="AC141" s="18">
        <f>SUM(AK141, AQ141, AW141, BC141, BI141,  BO141, BU141, CA141, CG141, CM141, CS141, CY141, DE141, DK141, DQ141, DW141, EC141, EK141, EQ141, EW141, FC141, FI141, FO141, FU141, GA141, GI141, GO141, GW141, HC141, HI141, HO141, HU141, IA141, II141, IO141, IU141, JC141, JI141)/2</f>
        <v>6</v>
      </c>
      <c r="AD141" s="4"/>
      <c r="AE141" s="4" t="s">
        <v>896</v>
      </c>
      <c r="AF141" s="4" t="s">
        <v>897</v>
      </c>
      <c r="AG141" s="4"/>
      <c r="AH141" s="4"/>
      <c r="AI141" s="4" t="s">
        <v>715</v>
      </c>
      <c r="AJ141" s="4">
        <v>18</v>
      </c>
      <c r="AK141" s="4">
        <v>12</v>
      </c>
      <c r="AL141" s="4" t="s">
        <v>897</v>
      </c>
      <c r="AM141" s="4">
        <v>3</v>
      </c>
      <c r="AN141" s="4">
        <v>3</v>
      </c>
      <c r="AO141" s="4">
        <v>3</v>
      </c>
      <c r="AP141" s="4">
        <v>10</v>
      </c>
      <c r="AQ141" s="4">
        <v>0</v>
      </c>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row>
    <row r="142" spans="1:270" ht="60.5" customHeight="1">
      <c r="A142" s="8">
        <v>2020</v>
      </c>
      <c r="B142" s="12" t="s">
        <v>659</v>
      </c>
      <c r="C142" s="12">
        <v>0</v>
      </c>
      <c r="D142" s="9" t="s">
        <v>1590</v>
      </c>
      <c r="E142" s="12" t="s">
        <v>2632</v>
      </c>
      <c r="F142" s="12" t="s">
        <v>890</v>
      </c>
      <c r="G142" s="9" t="s">
        <v>2744</v>
      </c>
      <c r="H142" s="18">
        <v>977</v>
      </c>
      <c r="I142" s="9" t="s">
        <v>898</v>
      </c>
      <c r="J142" s="9">
        <v>0</v>
      </c>
      <c r="K142" s="9"/>
      <c r="L142" s="9"/>
      <c r="M142" s="9" t="s">
        <v>2676</v>
      </c>
      <c r="N142" s="18" t="s">
        <v>1590</v>
      </c>
      <c r="O142" s="36" t="s">
        <v>1590</v>
      </c>
      <c r="P142" s="18" t="s">
        <v>1590</v>
      </c>
      <c r="Q142" s="18" t="s">
        <v>1590</v>
      </c>
      <c r="R142" s="18" t="s">
        <v>1590</v>
      </c>
      <c r="S142" s="18" t="s">
        <v>1590</v>
      </c>
      <c r="T142" s="38" t="s">
        <v>1590</v>
      </c>
      <c r="U142" s="38" t="s">
        <v>1590</v>
      </c>
      <c r="V142" s="38" t="s">
        <v>1590</v>
      </c>
      <c r="W142" s="38" t="s">
        <v>1590</v>
      </c>
      <c r="X142" s="38" t="s">
        <v>1590</v>
      </c>
      <c r="Y142" s="18">
        <f t="shared" si="31"/>
        <v>0</v>
      </c>
      <c r="Z142" s="18">
        <f t="shared" si="32"/>
        <v>0</v>
      </c>
      <c r="AA142" s="18">
        <f t="shared" si="33"/>
        <v>0</v>
      </c>
      <c r="AB142" s="18">
        <f t="shared" si="37"/>
        <v>0</v>
      </c>
      <c r="AC142" s="18">
        <f t="shared" si="38"/>
        <v>0</v>
      </c>
      <c r="AD142" s="4">
        <v>1</v>
      </c>
      <c r="AE142" s="4" t="s">
        <v>898</v>
      </c>
      <c r="AF142" s="4" t="s">
        <v>900</v>
      </c>
      <c r="AG142" s="4"/>
      <c r="AH142" s="4"/>
      <c r="AI142" s="4" t="s">
        <v>715</v>
      </c>
      <c r="AJ142" s="4">
        <v>0</v>
      </c>
      <c r="AK142" s="4">
        <v>0</v>
      </c>
      <c r="AL142" s="4" t="s">
        <v>900</v>
      </c>
      <c r="AM142" s="4"/>
      <c r="AN142" s="4"/>
      <c r="AO142" s="4" t="s">
        <v>715</v>
      </c>
      <c r="AP142" s="4">
        <v>0</v>
      </c>
      <c r="AQ142" s="4">
        <v>0</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v>2</v>
      </c>
      <c r="EE142" s="4" t="s">
        <v>899</v>
      </c>
      <c r="EF142" s="4" t="s">
        <v>900</v>
      </c>
      <c r="EG142" s="4"/>
      <c r="EH142" s="4"/>
      <c r="EI142" s="4" t="s">
        <v>715</v>
      </c>
      <c r="EJ142" s="4">
        <v>0</v>
      </c>
      <c r="EK142" s="4">
        <v>0</v>
      </c>
      <c r="EL142" s="4" t="s">
        <v>900</v>
      </c>
      <c r="EM142" s="4"/>
      <c r="EN142" s="4"/>
      <c r="EO142" s="4" t="s">
        <v>715</v>
      </c>
      <c r="EP142" s="4">
        <v>0</v>
      </c>
      <c r="EQ142" s="4">
        <v>0</v>
      </c>
      <c r="ER142" s="4" t="s">
        <v>900</v>
      </c>
      <c r="ES142" s="4"/>
      <c r="ET142" s="4"/>
      <c r="EU142" s="4" t="s">
        <v>715</v>
      </c>
      <c r="EV142" s="4">
        <v>0</v>
      </c>
      <c r="EW142" s="4">
        <v>0</v>
      </c>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row>
    <row r="143" spans="1:270" ht="16">
      <c r="A143" s="8">
        <v>2020</v>
      </c>
      <c r="B143" s="12" t="s">
        <v>659</v>
      </c>
      <c r="C143" s="12">
        <v>0</v>
      </c>
      <c r="D143" s="9" t="s">
        <v>1590</v>
      </c>
      <c r="E143" s="12" t="s">
        <v>2632</v>
      </c>
      <c r="F143" s="12" t="s">
        <v>890</v>
      </c>
      <c r="G143" s="9" t="s">
        <v>2744</v>
      </c>
      <c r="H143" s="18">
        <v>1445</v>
      </c>
      <c r="I143" s="9" t="s">
        <v>901</v>
      </c>
      <c r="J143" s="9">
        <v>0</v>
      </c>
      <c r="K143" s="9"/>
      <c r="L143" s="9"/>
      <c r="M143" s="9" t="s">
        <v>2676</v>
      </c>
      <c r="N143" s="18" t="s">
        <v>1590</v>
      </c>
      <c r="O143" s="36" t="s">
        <v>1590</v>
      </c>
      <c r="P143" s="18" t="s">
        <v>1590</v>
      </c>
      <c r="Q143" s="18" t="s">
        <v>1590</v>
      </c>
      <c r="R143" s="18" t="s">
        <v>1590</v>
      </c>
      <c r="S143" s="18" t="s">
        <v>1590</v>
      </c>
      <c r="T143" s="38" t="s">
        <v>1590</v>
      </c>
      <c r="U143" s="38" t="s">
        <v>1590</v>
      </c>
      <c r="V143" s="38" t="s">
        <v>1590</v>
      </c>
      <c r="W143" s="38" t="s">
        <v>1590</v>
      </c>
      <c r="X143" s="38" t="s">
        <v>1590</v>
      </c>
      <c r="Y143" s="18">
        <f t="shared" si="31"/>
        <v>0</v>
      </c>
      <c r="Z143" s="18">
        <f t="shared" si="32"/>
        <v>0</v>
      </c>
      <c r="AA143" s="18">
        <f t="shared" si="33"/>
        <v>0</v>
      </c>
      <c r="AB143" s="18">
        <f t="shared" si="37"/>
        <v>0.4285714285714286</v>
      </c>
      <c r="AC143" s="18">
        <f>SUM(AK143, AQ143, AW143, BC143, BI143,  BO143, BU143, CA143, CG143, CM143, CS143, CY143, DE143, DK143, DQ143, DW143, EC143, EK143, EQ143, EW143, FC143, FI143, FO143, FU143, GA143, GI143, GO143, GW143, HC143, HI143, HO143, HU143, IA143, II143, IO143, IU143, JC143, JI143)/7</f>
        <v>5.1428571428571432</v>
      </c>
      <c r="AD143" s="4"/>
      <c r="AE143" s="4" t="s">
        <v>901</v>
      </c>
      <c r="AF143" s="4" t="s">
        <v>902</v>
      </c>
      <c r="AG143" s="4"/>
      <c r="AH143" s="4"/>
      <c r="AI143" s="4" t="s">
        <v>715</v>
      </c>
      <c r="AJ143" s="4">
        <v>24</v>
      </c>
      <c r="AK143" s="4">
        <v>24</v>
      </c>
      <c r="AL143" s="4" t="s">
        <v>903</v>
      </c>
      <c r="AM143" s="4"/>
      <c r="AN143" s="4"/>
      <c r="AO143" s="4" t="s">
        <v>715</v>
      </c>
      <c r="AP143" s="4">
        <v>12</v>
      </c>
      <c r="AQ143" s="4">
        <v>12</v>
      </c>
      <c r="AR143" s="4" t="s">
        <v>903</v>
      </c>
      <c r="AS143" s="4"/>
      <c r="AT143" s="4"/>
      <c r="AU143" s="4" t="s">
        <v>715</v>
      </c>
      <c r="AV143" s="4">
        <v>24</v>
      </c>
      <c r="AW143" s="4">
        <v>0</v>
      </c>
      <c r="AX143" s="4" t="s">
        <v>22</v>
      </c>
      <c r="AY143" s="4"/>
      <c r="AZ143" s="4"/>
      <c r="BA143" s="4" t="s">
        <v>715</v>
      </c>
      <c r="BB143" s="4">
        <v>12</v>
      </c>
      <c r="BC143" s="4">
        <v>0</v>
      </c>
      <c r="BD143" s="4" t="s">
        <v>903</v>
      </c>
      <c r="BE143" s="4"/>
      <c r="BF143" s="4"/>
      <c r="BG143" s="4" t="s">
        <v>715</v>
      </c>
      <c r="BH143" s="4">
        <v>12</v>
      </c>
      <c r="BI143" s="4">
        <v>0</v>
      </c>
      <c r="BJ143" s="4" t="s">
        <v>22</v>
      </c>
      <c r="BK143" s="4"/>
      <c r="BL143" s="4"/>
      <c r="BM143" s="4" t="s">
        <v>715</v>
      </c>
      <c r="BN143" s="4">
        <v>12</v>
      </c>
      <c r="BO143" s="4">
        <v>0</v>
      </c>
      <c r="BP143" s="4" t="s">
        <v>22</v>
      </c>
      <c r="BQ143" s="4"/>
      <c r="BR143" s="4"/>
      <c r="BS143" s="4" t="s">
        <v>715</v>
      </c>
      <c r="BT143" s="4">
        <v>12</v>
      </c>
      <c r="BU143" s="4">
        <v>0</v>
      </c>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row>
    <row r="144" spans="1:270" ht="48">
      <c r="A144" s="8">
        <v>2020</v>
      </c>
      <c r="B144" s="12" t="s">
        <v>659</v>
      </c>
      <c r="C144" s="12">
        <v>0</v>
      </c>
      <c r="D144" s="9" t="s">
        <v>1590</v>
      </c>
      <c r="E144" s="12" t="s">
        <v>2632</v>
      </c>
      <c r="F144" s="12" t="s">
        <v>890</v>
      </c>
      <c r="G144" s="9" t="s">
        <v>2744</v>
      </c>
      <c r="H144" s="18">
        <v>1600</v>
      </c>
      <c r="I144" s="9" t="s">
        <v>904</v>
      </c>
      <c r="J144" s="9">
        <v>0</v>
      </c>
      <c r="K144" s="9"/>
      <c r="L144" s="9"/>
      <c r="M144" s="9" t="s">
        <v>2676</v>
      </c>
      <c r="N144" s="18" t="s">
        <v>1590</v>
      </c>
      <c r="O144" s="36" t="s">
        <v>1590</v>
      </c>
      <c r="P144" s="18" t="s">
        <v>1590</v>
      </c>
      <c r="Q144" s="18" t="s">
        <v>1590</v>
      </c>
      <c r="R144" s="18" t="s">
        <v>1590</v>
      </c>
      <c r="S144" s="18" t="s">
        <v>1590</v>
      </c>
      <c r="T144" s="38" t="s">
        <v>1590</v>
      </c>
      <c r="U144" s="38" t="s">
        <v>1590</v>
      </c>
      <c r="V144" s="38" t="s">
        <v>1590</v>
      </c>
      <c r="W144" s="38" t="s">
        <v>1590</v>
      </c>
      <c r="X144" s="38" t="s">
        <v>1590</v>
      </c>
      <c r="Y144" s="18">
        <f t="shared" si="31"/>
        <v>2</v>
      </c>
      <c r="Z144" s="18">
        <f t="shared" si="32"/>
        <v>9</v>
      </c>
      <c r="AA144" s="18">
        <f t="shared" si="33"/>
        <v>26</v>
      </c>
      <c r="AB144" s="18">
        <f t="shared" si="37"/>
        <v>1.5</v>
      </c>
      <c r="AC144" s="18">
        <f>SUM(AK144, AQ144, AW144, BC144, BI144,  BO144, BU144, CA144, CG144, CM144, CS144, CY144, DE144, DK144, DQ144, DW144, EC144, EK144, EQ144, EW144, FC144, FI144, FO144, FU144, GA144, GI144, GO144, GW144, HC144, HI144, HO144, HU144, IA144, II144, IO144, IU144, JC144, JI144)/2</f>
        <v>18</v>
      </c>
      <c r="AD144" s="4"/>
      <c r="AE144" s="4" t="s">
        <v>907</v>
      </c>
      <c r="AF144" s="4" t="s">
        <v>905</v>
      </c>
      <c r="AG144" s="4">
        <v>1</v>
      </c>
      <c r="AH144" s="4">
        <v>2</v>
      </c>
      <c r="AI144" s="4">
        <v>6</v>
      </c>
      <c r="AJ144" s="4">
        <v>18</v>
      </c>
      <c r="AK144" s="4">
        <v>18</v>
      </c>
      <c r="AL144" s="4" t="s">
        <v>906</v>
      </c>
      <c r="AM144" s="4">
        <v>1</v>
      </c>
      <c r="AN144" s="4">
        <v>7</v>
      </c>
      <c r="AO144" s="4">
        <v>20</v>
      </c>
      <c r="AP144" s="4">
        <v>18</v>
      </c>
      <c r="AQ144" s="4">
        <v>18</v>
      </c>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row>
    <row r="145" spans="1:270" ht="150" customHeight="1">
      <c r="A145" s="8">
        <v>2020</v>
      </c>
      <c r="B145" s="12" t="s">
        <v>659</v>
      </c>
      <c r="C145" s="12">
        <v>0</v>
      </c>
      <c r="D145" s="9" t="s">
        <v>1590</v>
      </c>
      <c r="E145" s="12" t="s">
        <v>2632</v>
      </c>
      <c r="F145" s="12" t="s">
        <v>890</v>
      </c>
      <c r="G145" s="9" t="s">
        <v>2744</v>
      </c>
      <c r="H145" s="18">
        <v>1601</v>
      </c>
      <c r="I145" s="9" t="s">
        <v>908</v>
      </c>
      <c r="J145" s="9">
        <v>1</v>
      </c>
      <c r="K145" s="12" t="s">
        <v>2625</v>
      </c>
      <c r="L145" s="12" t="s">
        <v>2578</v>
      </c>
      <c r="M145" s="9" t="s">
        <v>651</v>
      </c>
      <c r="N145" s="18" t="s">
        <v>1590</v>
      </c>
      <c r="O145" s="36" t="s">
        <v>1590</v>
      </c>
      <c r="P145" s="18" t="s">
        <v>1590</v>
      </c>
      <c r="Q145" s="18">
        <v>24</v>
      </c>
      <c r="R145" s="18" t="s">
        <v>1590</v>
      </c>
      <c r="S145" s="18">
        <f>Q145/Z145</f>
        <v>8</v>
      </c>
      <c r="T145" s="38">
        <f>Q145/AA145</f>
        <v>3</v>
      </c>
      <c r="U145" s="38">
        <f t="shared" si="30"/>
        <v>36</v>
      </c>
      <c r="V145" s="38">
        <f t="shared" ref="V145:V207" si="39">T145+AB145</f>
        <v>4.6602564102564106</v>
      </c>
      <c r="W145" s="38">
        <f t="shared" si="36"/>
        <v>2.3774038461538463</v>
      </c>
      <c r="X145" s="38">
        <f t="shared" si="35"/>
        <v>4.0376602564102564</v>
      </c>
      <c r="Y145" s="18">
        <v>1</v>
      </c>
      <c r="Z145" s="18">
        <v>3</v>
      </c>
      <c r="AA145" s="18">
        <v>8</v>
      </c>
      <c r="AB145" s="18">
        <f t="shared" si="37"/>
        <v>1.6602564102564104</v>
      </c>
      <c r="AC145" s="18">
        <f>SUM(AK145, AQ145, AW145, BC145, BI145,  BO145, BU145, CA145, CG145, CM145, CS145, CY145, DE145, DK145, DQ145, DW145, EC145, EK145, EQ145, EW145, FC145, FI145, FO145, FU145, GA145, GI145, GO145, GW145, HC145, HI145, HO145, HU145, IA145, II145, IO145, IU145, JC145, JI145)/13</f>
        <v>19.923076923076923</v>
      </c>
      <c r="AD145" s="4">
        <v>1</v>
      </c>
      <c r="AE145" s="4" t="s">
        <v>909</v>
      </c>
      <c r="AF145" s="4" t="s">
        <v>910</v>
      </c>
      <c r="AG145" s="4">
        <v>1</v>
      </c>
      <c r="AH145" s="4">
        <v>6</v>
      </c>
      <c r="AI145" s="4">
        <v>12</v>
      </c>
      <c r="AJ145" s="4">
        <v>18</v>
      </c>
      <c r="AK145" s="4">
        <v>18</v>
      </c>
      <c r="AL145" s="4" t="s">
        <v>22</v>
      </c>
      <c r="AM145" s="4">
        <v>1</v>
      </c>
      <c r="AN145" s="4">
        <v>6</v>
      </c>
      <c r="AO145" s="4">
        <v>10</v>
      </c>
      <c r="AP145" s="4">
        <v>24</v>
      </c>
      <c r="AQ145" s="4">
        <v>18</v>
      </c>
      <c r="AR145" s="4" t="s">
        <v>897</v>
      </c>
      <c r="AS145" s="4">
        <v>2</v>
      </c>
      <c r="AT145" s="4">
        <v>3</v>
      </c>
      <c r="AU145" s="4">
        <v>8</v>
      </c>
      <c r="AV145" s="4">
        <v>18</v>
      </c>
      <c r="AW145" s="4">
        <v>18</v>
      </c>
      <c r="AX145" s="4" t="s">
        <v>911</v>
      </c>
      <c r="AY145" s="4">
        <v>1</v>
      </c>
      <c r="AZ145" s="4">
        <v>4</v>
      </c>
      <c r="BA145" s="4">
        <v>8</v>
      </c>
      <c r="BB145" s="4">
        <v>18</v>
      </c>
      <c r="BC145" s="4">
        <v>18</v>
      </c>
      <c r="BD145" s="4" t="s">
        <v>912</v>
      </c>
      <c r="BE145" s="4">
        <v>1</v>
      </c>
      <c r="BF145" s="4">
        <v>4</v>
      </c>
      <c r="BG145" s="4">
        <v>8</v>
      </c>
      <c r="BH145" s="4">
        <v>18</v>
      </c>
      <c r="BI145" s="4">
        <v>18</v>
      </c>
      <c r="BJ145" s="4" t="s">
        <v>913</v>
      </c>
      <c r="BK145" s="4">
        <v>2</v>
      </c>
      <c r="BL145" s="4">
        <v>6</v>
      </c>
      <c r="BM145" s="4">
        <v>12</v>
      </c>
      <c r="BN145" s="4">
        <v>24</v>
      </c>
      <c r="BO145" s="4">
        <v>24</v>
      </c>
      <c r="BP145" s="4" t="s">
        <v>914</v>
      </c>
      <c r="BQ145" s="4">
        <v>2</v>
      </c>
      <c r="BR145" s="4">
        <v>4</v>
      </c>
      <c r="BS145" s="4">
        <v>10</v>
      </c>
      <c r="BT145" s="4">
        <v>14</v>
      </c>
      <c r="BU145" s="4">
        <v>18</v>
      </c>
      <c r="BV145" s="4" t="s">
        <v>915</v>
      </c>
      <c r="BW145" s="4">
        <v>1</v>
      </c>
      <c r="BX145" s="4">
        <v>6</v>
      </c>
      <c r="BY145" s="4">
        <v>10</v>
      </c>
      <c r="BZ145" s="4">
        <v>14</v>
      </c>
      <c r="CA145" s="4">
        <v>14</v>
      </c>
      <c r="CB145" s="4" t="s">
        <v>910</v>
      </c>
      <c r="CC145" s="4">
        <v>1</v>
      </c>
      <c r="CD145" s="4">
        <v>6</v>
      </c>
      <c r="CE145" s="4">
        <v>12</v>
      </c>
      <c r="CF145" s="4">
        <v>24</v>
      </c>
      <c r="CG145" s="4">
        <v>24</v>
      </c>
      <c r="CH145" s="4" t="s">
        <v>912</v>
      </c>
      <c r="CI145" s="4">
        <v>1</v>
      </c>
      <c r="CJ145" s="4">
        <v>6</v>
      </c>
      <c r="CK145" s="4">
        <v>10</v>
      </c>
      <c r="CL145" s="4">
        <v>24</v>
      </c>
      <c r="CM145" s="4">
        <v>24</v>
      </c>
      <c r="CN145" s="4" t="s">
        <v>912</v>
      </c>
      <c r="CO145" s="4">
        <v>1</v>
      </c>
      <c r="CP145" s="4">
        <v>6</v>
      </c>
      <c r="CQ145" s="4">
        <v>10</v>
      </c>
      <c r="CR145" s="4">
        <v>24</v>
      </c>
      <c r="CS145" s="4">
        <v>24</v>
      </c>
      <c r="CT145" s="4" t="s">
        <v>912</v>
      </c>
      <c r="CU145" s="4">
        <v>1</v>
      </c>
      <c r="CV145" s="4">
        <v>6</v>
      </c>
      <c r="CW145" s="4">
        <v>10</v>
      </c>
      <c r="CX145" s="4">
        <v>24</v>
      </c>
      <c r="CY145" s="4">
        <v>24</v>
      </c>
      <c r="CZ145" s="4" t="s">
        <v>22</v>
      </c>
      <c r="DA145" s="4">
        <v>2</v>
      </c>
      <c r="DB145" s="4">
        <v>3</v>
      </c>
      <c r="DC145" s="4">
        <v>8</v>
      </c>
      <c r="DD145" s="4">
        <v>17</v>
      </c>
      <c r="DE145" s="4">
        <v>17</v>
      </c>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row>
    <row r="146" spans="1:270" ht="112">
      <c r="A146" s="8">
        <v>2020</v>
      </c>
      <c r="B146" s="12" t="s">
        <v>659</v>
      </c>
      <c r="C146" s="12">
        <v>0</v>
      </c>
      <c r="D146" s="9" t="s">
        <v>1590</v>
      </c>
      <c r="E146" s="12" t="s">
        <v>2632</v>
      </c>
      <c r="F146" s="12" t="s">
        <v>890</v>
      </c>
      <c r="G146" s="9" t="s">
        <v>2744</v>
      </c>
      <c r="H146" s="18">
        <v>1602</v>
      </c>
      <c r="I146" s="9" t="s">
        <v>916</v>
      </c>
      <c r="J146" s="9">
        <v>1</v>
      </c>
      <c r="K146" s="9" t="s">
        <v>2626</v>
      </c>
      <c r="L146" s="12" t="s">
        <v>2578</v>
      </c>
      <c r="M146" s="9" t="s">
        <v>651</v>
      </c>
      <c r="N146" s="18" t="s">
        <v>1590</v>
      </c>
      <c r="O146" s="36" t="s">
        <v>1590</v>
      </c>
      <c r="P146" s="18" t="s">
        <v>1590</v>
      </c>
      <c r="Q146" s="18">
        <v>10</v>
      </c>
      <c r="R146" s="18" t="s">
        <v>1590</v>
      </c>
      <c r="S146" s="18">
        <f>Q146/Z146</f>
        <v>2.5</v>
      </c>
      <c r="T146" s="38">
        <f>Q146/AA146</f>
        <v>1.25</v>
      </c>
      <c r="U146" s="38">
        <f t="shared" si="30"/>
        <v>15</v>
      </c>
      <c r="V146" s="38">
        <f t="shared" si="39"/>
        <v>3.083333333333333</v>
      </c>
      <c r="W146" s="38">
        <f t="shared" si="36"/>
        <v>0.33333333333333337</v>
      </c>
      <c r="X146" s="38">
        <f t="shared" si="35"/>
        <v>2.1666666666666665</v>
      </c>
      <c r="Y146" s="18">
        <v>1</v>
      </c>
      <c r="Z146" s="18">
        <v>4</v>
      </c>
      <c r="AA146" s="18">
        <v>8</v>
      </c>
      <c r="AB146" s="18">
        <f t="shared" si="37"/>
        <v>1.8333333333333333</v>
      </c>
      <c r="AC146" s="18">
        <f>SUM(AK146, AQ146, AW146, BC146, BI146,  BO146, BU146, CA146, CG146, CM146, CS146, CY146, DE146, DK146, DQ146, DW146, EC146, EK146, EQ146, EW146, FC146, FI146, FO146, FU146, GA146, GI146, GO146, GW146, HC146, HI146, HO146, HU146, IA146, II146, IO146, IU146, JC146, JI146)/2</f>
        <v>22</v>
      </c>
      <c r="AD146" s="4">
        <v>1</v>
      </c>
      <c r="AE146" s="4" t="s">
        <v>916</v>
      </c>
      <c r="AF146" s="4" t="s">
        <v>897</v>
      </c>
      <c r="AG146" s="4">
        <v>1</v>
      </c>
      <c r="AH146" s="4">
        <v>4</v>
      </c>
      <c r="AI146" s="4">
        <v>8</v>
      </c>
      <c r="AJ146" s="4">
        <v>20</v>
      </c>
      <c r="AK146" s="4">
        <v>20</v>
      </c>
      <c r="AL146" s="4" t="s">
        <v>917</v>
      </c>
      <c r="AM146" s="4">
        <v>1</v>
      </c>
      <c r="AN146" s="4">
        <v>4</v>
      </c>
      <c r="AO146" s="4">
        <v>8</v>
      </c>
      <c r="AP146" s="4">
        <v>24</v>
      </c>
      <c r="AQ146" s="4">
        <v>24</v>
      </c>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row>
    <row r="147" spans="1:270" ht="112">
      <c r="A147" s="8">
        <v>2020</v>
      </c>
      <c r="B147" s="12" t="s">
        <v>659</v>
      </c>
      <c r="C147" s="31">
        <v>0</v>
      </c>
      <c r="D147" s="9" t="s">
        <v>1590</v>
      </c>
      <c r="E147" s="12" t="s">
        <v>2632</v>
      </c>
      <c r="F147" s="12" t="s">
        <v>890</v>
      </c>
      <c r="G147" s="9" t="s">
        <v>2744</v>
      </c>
      <c r="H147" s="18">
        <v>1603</v>
      </c>
      <c r="I147" s="9" t="s">
        <v>918</v>
      </c>
      <c r="J147" s="9">
        <v>1</v>
      </c>
      <c r="K147" s="16" t="s">
        <v>2626</v>
      </c>
      <c r="L147" s="12" t="s">
        <v>2578</v>
      </c>
      <c r="M147" s="9" t="s">
        <v>651</v>
      </c>
      <c r="N147" s="18" t="s">
        <v>1590</v>
      </c>
      <c r="O147" s="36" t="s">
        <v>1590</v>
      </c>
      <c r="P147" s="18" t="s">
        <v>1590</v>
      </c>
      <c r="Q147" s="18">
        <v>10</v>
      </c>
      <c r="R147" s="18" t="s">
        <v>1590</v>
      </c>
      <c r="S147" s="18">
        <f>Q147/Z147</f>
        <v>5</v>
      </c>
      <c r="T147" s="38">
        <f>Q147/AA147</f>
        <v>1.25</v>
      </c>
      <c r="U147" s="38">
        <f t="shared" si="30"/>
        <v>15</v>
      </c>
      <c r="V147" s="38">
        <f t="shared" si="39"/>
        <v>2.625</v>
      </c>
      <c r="W147" s="38">
        <f t="shared" si="36"/>
        <v>0.90625</v>
      </c>
      <c r="X147" s="38">
        <f t="shared" si="35"/>
        <v>2.28125</v>
      </c>
      <c r="Y147" s="18">
        <v>1</v>
      </c>
      <c r="Z147" s="18">
        <v>2</v>
      </c>
      <c r="AA147" s="18">
        <v>8</v>
      </c>
      <c r="AB147" s="18">
        <f t="shared" si="37"/>
        <v>1.375</v>
      </c>
      <c r="AC147" s="18">
        <f>SUM(AK147, AQ147, AW147, BC147, BI147,  BO147, BU147, CA147, CG147, CM147, CS147, CY147, DE147, DK147, DQ147, DW147, EC147, EK147, EQ147, EW147, FC147, FI147, FO147, FU147, GA147, GI147, GO147, GW147, HC147, HI147, HO147, HU147, IA147, II147, IO147, IU147, JC147, JI147)/4</f>
        <v>16.5</v>
      </c>
      <c r="AD147" s="4"/>
      <c r="AE147" s="4" t="s">
        <v>919</v>
      </c>
      <c r="AF147" s="4" t="s">
        <v>906</v>
      </c>
      <c r="AG147" s="4">
        <v>1</v>
      </c>
      <c r="AH147" s="4">
        <v>2</v>
      </c>
      <c r="AI147" s="4">
        <v>8</v>
      </c>
      <c r="AJ147" s="4">
        <v>18</v>
      </c>
      <c r="AK147" s="4">
        <v>18</v>
      </c>
      <c r="AL147" s="4" t="s">
        <v>920</v>
      </c>
      <c r="AM147" s="4">
        <v>2</v>
      </c>
      <c r="AN147" s="4">
        <v>6</v>
      </c>
      <c r="AO147" s="4">
        <v>18</v>
      </c>
      <c r="AP147" s="4">
        <v>22</v>
      </c>
      <c r="AQ147" s="4">
        <v>18</v>
      </c>
      <c r="AR147" s="4" t="s">
        <v>906</v>
      </c>
      <c r="AS147" s="4">
        <v>1</v>
      </c>
      <c r="AT147" s="4">
        <v>2</v>
      </c>
      <c r="AU147" s="4">
        <v>8</v>
      </c>
      <c r="AV147" s="4">
        <v>18</v>
      </c>
      <c r="AW147" s="4">
        <v>18</v>
      </c>
      <c r="AX147" s="4" t="s">
        <v>29</v>
      </c>
      <c r="AY147" s="4">
        <v>1</v>
      </c>
      <c r="AZ147" s="4">
        <v>4</v>
      </c>
      <c r="BA147" s="4">
        <v>8</v>
      </c>
      <c r="BB147" s="4">
        <v>12</v>
      </c>
      <c r="BC147" s="4">
        <v>12</v>
      </c>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row>
    <row r="148" spans="1:270" ht="16">
      <c r="A148" s="8">
        <v>2020</v>
      </c>
      <c r="B148" s="12" t="s">
        <v>659</v>
      </c>
      <c r="C148" s="12">
        <v>0</v>
      </c>
      <c r="D148" s="9" t="s">
        <v>1590</v>
      </c>
      <c r="E148" s="12" t="s">
        <v>2632</v>
      </c>
      <c r="F148" s="12" t="s">
        <v>890</v>
      </c>
      <c r="G148" s="9" t="s">
        <v>2744</v>
      </c>
      <c r="H148" s="18">
        <v>1611</v>
      </c>
      <c r="I148" s="9" t="s">
        <v>921</v>
      </c>
      <c r="J148" s="9">
        <v>0</v>
      </c>
      <c r="K148" s="9"/>
      <c r="L148" s="9"/>
      <c r="M148" s="9" t="s">
        <v>2676</v>
      </c>
      <c r="N148" s="18" t="s">
        <v>1590</v>
      </c>
      <c r="O148" s="36" t="s">
        <v>1590</v>
      </c>
      <c r="P148" s="18" t="s">
        <v>1590</v>
      </c>
      <c r="Q148" s="18" t="s">
        <v>1590</v>
      </c>
      <c r="R148" s="18" t="s">
        <v>1590</v>
      </c>
      <c r="S148" s="18" t="s">
        <v>1590</v>
      </c>
      <c r="T148" s="38" t="s">
        <v>1590</v>
      </c>
      <c r="U148" s="38" t="s">
        <v>1590</v>
      </c>
      <c r="V148" s="38" t="s">
        <v>1590</v>
      </c>
      <c r="W148" s="38" t="s">
        <v>1590</v>
      </c>
      <c r="X148" s="38" t="s">
        <v>1590</v>
      </c>
      <c r="Y148" s="18">
        <f t="shared" si="31"/>
        <v>1</v>
      </c>
      <c r="Z148" s="18">
        <f t="shared" si="32"/>
        <v>6</v>
      </c>
      <c r="AA148" s="18">
        <f t="shared" si="33"/>
        <v>10</v>
      </c>
      <c r="AB148" s="18">
        <f t="shared" si="37"/>
        <v>1.1666666666666667</v>
      </c>
      <c r="AC148" s="18">
        <f t="shared" si="38"/>
        <v>14</v>
      </c>
      <c r="AD148" s="4">
        <v>1</v>
      </c>
      <c r="AE148" s="4" t="s">
        <v>921</v>
      </c>
      <c r="AF148" s="4" t="s">
        <v>22</v>
      </c>
      <c r="AG148" s="4">
        <v>1</v>
      </c>
      <c r="AH148" s="4">
        <v>6</v>
      </c>
      <c r="AI148" s="4">
        <v>10</v>
      </c>
      <c r="AJ148" s="4">
        <v>14</v>
      </c>
      <c r="AK148" s="4">
        <v>14</v>
      </c>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row>
    <row r="149" spans="1:270" ht="48">
      <c r="A149" s="8">
        <v>2020</v>
      </c>
      <c r="B149" s="12" t="s">
        <v>659</v>
      </c>
      <c r="C149" s="12">
        <v>0</v>
      </c>
      <c r="D149" s="9" t="s">
        <v>1590</v>
      </c>
      <c r="E149" s="12" t="s">
        <v>2632</v>
      </c>
      <c r="F149" s="12" t="s">
        <v>890</v>
      </c>
      <c r="G149" s="9" t="s">
        <v>2744</v>
      </c>
      <c r="H149" s="18">
        <v>2210</v>
      </c>
      <c r="I149" s="9" t="s">
        <v>922</v>
      </c>
      <c r="J149" s="9">
        <v>0</v>
      </c>
      <c r="K149" s="9"/>
      <c r="L149" s="9"/>
      <c r="M149" s="9" t="s">
        <v>2676</v>
      </c>
      <c r="N149" s="18" t="s">
        <v>1590</v>
      </c>
      <c r="O149" s="36" t="s">
        <v>1590</v>
      </c>
      <c r="P149" s="18" t="s">
        <v>1590</v>
      </c>
      <c r="Q149" s="18" t="s">
        <v>1590</v>
      </c>
      <c r="R149" s="18" t="s">
        <v>1590</v>
      </c>
      <c r="S149" s="18" t="s">
        <v>1590</v>
      </c>
      <c r="T149" s="38" t="s">
        <v>1590</v>
      </c>
      <c r="U149" s="38" t="s">
        <v>1590</v>
      </c>
      <c r="V149" s="38" t="s">
        <v>1590</v>
      </c>
      <c r="W149" s="38" t="s">
        <v>1590</v>
      </c>
      <c r="X149" s="38" t="s">
        <v>1590</v>
      </c>
      <c r="Y149" s="18">
        <f t="shared" si="31"/>
        <v>1320</v>
      </c>
      <c r="Z149" s="18">
        <f t="shared" si="32"/>
        <v>2976</v>
      </c>
      <c r="AA149" s="18">
        <f t="shared" si="33"/>
        <v>5952</v>
      </c>
      <c r="AB149" s="18">
        <f t="shared" si="37"/>
        <v>0.55952380952380953</v>
      </c>
      <c r="AC149" s="18">
        <f>SUM(AK149, AQ149, AW149, BC149, BI149,  BO149, BU149, CA149, CG149, CM149, CS149, CY149, DE149, DK149, DQ149, DW149, EC149, EK149, EQ149, EW149, FC149, FI149, FO149, FU149, GA149, GI149, GO149, GW149, HC149, HI149, HO149, HU149, IA149, II149, IO149, IU149, JC149, JI149)/7</f>
        <v>6.7142857142857144</v>
      </c>
      <c r="AD149" s="4"/>
      <c r="AE149" s="4" t="s">
        <v>922</v>
      </c>
      <c r="AF149" s="4" t="s">
        <v>923</v>
      </c>
      <c r="AG149" s="4"/>
      <c r="AH149" s="4"/>
      <c r="AI149" s="4" t="s">
        <v>715</v>
      </c>
      <c r="AJ149" s="4">
        <v>0</v>
      </c>
      <c r="AK149" s="4">
        <v>0</v>
      </c>
      <c r="AL149" s="4" t="s">
        <v>924</v>
      </c>
      <c r="AM149" s="4">
        <v>192</v>
      </c>
      <c r="AN149" s="4">
        <v>288</v>
      </c>
      <c r="AO149" s="4">
        <v>576</v>
      </c>
      <c r="AP149" s="4">
        <v>0</v>
      </c>
      <c r="AQ149" s="4">
        <v>12</v>
      </c>
      <c r="AR149" s="4" t="s">
        <v>924</v>
      </c>
      <c r="AS149" s="4"/>
      <c r="AT149" s="4"/>
      <c r="AU149" s="4" t="s">
        <v>715</v>
      </c>
      <c r="AV149" s="4">
        <v>0</v>
      </c>
      <c r="AW149" s="4">
        <v>0</v>
      </c>
      <c r="AX149" s="4" t="s">
        <v>924</v>
      </c>
      <c r="AY149" s="4">
        <v>192</v>
      </c>
      <c r="AZ149" s="4">
        <v>288</v>
      </c>
      <c r="BA149" s="4">
        <v>576</v>
      </c>
      <c r="BB149" s="4">
        <v>11</v>
      </c>
      <c r="BC149" s="4">
        <v>11</v>
      </c>
      <c r="BD149" s="4" t="s">
        <v>924</v>
      </c>
      <c r="BE149" s="4">
        <v>840</v>
      </c>
      <c r="BF149" s="4">
        <v>1440</v>
      </c>
      <c r="BG149" s="4">
        <v>2880</v>
      </c>
      <c r="BH149" s="4">
        <v>0</v>
      </c>
      <c r="BI149" s="4">
        <v>12</v>
      </c>
      <c r="BJ149" s="4" t="s">
        <v>925</v>
      </c>
      <c r="BK149" s="4">
        <v>48</v>
      </c>
      <c r="BL149" s="4">
        <v>480</v>
      </c>
      <c r="BM149" s="4">
        <v>960</v>
      </c>
      <c r="BN149" s="4">
        <v>0</v>
      </c>
      <c r="BO149" s="4">
        <v>6</v>
      </c>
      <c r="BP149" s="4" t="s">
        <v>926</v>
      </c>
      <c r="BQ149" s="4">
        <v>48</v>
      </c>
      <c r="BR149" s="4">
        <v>480</v>
      </c>
      <c r="BS149" s="4">
        <v>960</v>
      </c>
      <c r="BT149" s="4">
        <v>0</v>
      </c>
      <c r="BU149" s="4">
        <v>6</v>
      </c>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row>
    <row r="150" spans="1:270" ht="63.5" customHeight="1">
      <c r="A150" s="8">
        <v>2020</v>
      </c>
      <c r="B150" s="12" t="s">
        <v>659</v>
      </c>
      <c r="C150" s="12">
        <v>0</v>
      </c>
      <c r="D150" s="9" t="s">
        <v>1590</v>
      </c>
      <c r="E150" s="12" t="s">
        <v>2632</v>
      </c>
      <c r="F150" s="12" t="s">
        <v>890</v>
      </c>
      <c r="G150" s="9" t="s">
        <v>2744</v>
      </c>
      <c r="H150" s="18">
        <v>2622</v>
      </c>
      <c r="I150" s="9" t="s">
        <v>927</v>
      </c>
      <c r="J150" s="9">
        <v>0</v>
      </c>
      <c r="K150" s="9"/>
      <c r="L150" s="9"/>
      <c r="M150" s="9" t="s">
        <v>2676</v>
      </c>
      <c r="N150" s="18" t="s">
        <v>1590</v>
      </c>
      <c r="O150" s="36" t="s">
        <v>1590</v>
      </c>
      <c r="P150" s="18" t="s">
        <v>1590</v>
      </c>
      <c r="Q150" s="18" t="s">
        <v>1590</v>
      </c>
      <c r="R150" s="18" t="s">
        <v>1590</v>
      </c>
      <c r="S150" s="18" t="s">
        <v>1590</v>
      </c>
      <c r="T150" s="38" t="s">
        <v>1590</v>
      </c>
      <c r="U150" s="38" t="s">
        <v>1590</v>
      </c>
      <c r="V150" s="38" t="s">
        <v>1590</v>
      </c>
      <c r="W150" s="38" t="s">
        <v>1590</v>
      </c>
      <c r="X150" s="38" t="s">
        <v>1590</v>
      </c>
      <c r="Y150" s="18">
        <f t="shared" si="31"/>
        <v>1</v>
      </c>
      <c r="Z150" s="18">
        <f t="shared" si="32"/>
        <v>6</v>
      </c>
      <c r="AA150" s="18">
        <f t="shared" si="33"/>
        <v>10</v>
      </c>
      <c r="AB150" s="18">
        <f t="shared" si="37"/>
        <v>1.1666666666666667</v>
      </c>
      <c r="AC150" s="18">
        <f t="shared" si="38"/>
        <v>14</v>
      </c>
      <c r="AD150" s="4">
        <v>3</v>
      </c>
      <c r="AE150" s="4" t="s">
        <v>928</v>
      </c>
      <c r="AF150" s="4" t="s">
        <v>914</v>
      </c>
      <c r="AG150" s="4">
        <v>1</v>
      </c>
      <c r="AH150" s="4">
        <v>6</v>
      </c>
      <c r="AI150" s="4">
        <v>10</v>
      </c>
      <c r="AJ150" s="4">
        <v>14</v>
      </c>
      <c r="AK150" s="4">
        <v>14</v>
      </c>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row>
    <row r="151" spans="1:270" ht="42.5" customHeight="1">
      <c r="A151" s="8">
        <v>2020</v>
      </c>
      <c r="B151" s="12" t="s">
        <v>659</v>
      </c>
      <c r="C151" s="12">
        <v>0</v>
      </c>
      <c r="D151" s="9" t="s">
        <v>1590</v>
      </c>
      <c r="E151" s="12" t="s">
        <v>2632</v>
      </c>
      <c r="F151" s="12" t="s">
        <v>890</v>
      </c>
      <c r="G151" s="9" t="s">
        <v>2744</v>
      </c>
      <c r="H151" s="18">
        <v>2624</v>
      </c>
      <c r="I151" s="9" t="s">
        <v>929</v>
      </c>
      <c r="J151" s="9">
        <v>0</v>
      </c>
      <c r="K151" s="9"/>
      <c r="L151" s="9"/>
      <c r="M151" s="9" t="s">
        <v>2676</v>
      </c>
      <c r="N151" s="18" t="s">
        <v>1590</v>
      </c>
      <c r="O151" s="36" t="s">
        <v>1590</v>
      </c>
      <c r="P151" s="18" t="s">
        <v>1590</v>
      </c>
      <c r="Q151" s="18" t="s">
        <v>1590</v>
      </c>
      <c r="R151" s="18" t="s">
        <v>1590</v>
      </c>
      <c r="S151" s="18" t="s">
        <v>1590</v>
      </c>
      <c r="T151" s="38" t="s">
        <v>1590</v>
      </c>
      <c r="U151" s="38" t="s">
        <v>1590</v>
      </c>
      <c r="V151" s="38" t="s">
        <v>1590</v>
      </c>
      <c r="W151" s="38" t="s">
        <v>1590</v>
      </c>
      <c r="X151" s="38" t="s">
        <v>1590</v>
      </c>
      <c r="Y151" s="18">
        <f t="shared" si="31"/>
        <v>2</v>
      </c>
      <c r="Z151" s="18">
        <f t="shared" si="32"/>
        <v>6</v>
      </c>
      <c r="AA151" s="18">
        <f t="shared" si="33"/>
        <v>12</v>
      </c>
      <c r="AB151" s="18">
        <f t="shared" si="37"/>
        <v>2</v>
      </c>
      <c r="AC151" s="18">
        <f t="shared" si="38"/>
        <v>24</v>
      </c>
      <c r="AD151" s="4">
        <v>1</v>
      </c>
      <c r="AE151" s="4" t="s">
        <v>930</v>
      </c>
      <c r="AF151" s="4" t="s">
        <v>931</v>
      </c>
      <c r="AG151" s="4">
        <v>2</v>
      </c>
      <c r="AH151" s="4">
        <v>6</v>
      </c>
      <c r="AI151" s="4">
        <v>12</v>
      </c>
      <c r="AJ151" s="4">
        <v>24</v>
      </c>
      <c r="AK151" s="4">
        <v>24</v>
      </c>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row>
    <row r="152" spans="1:270" ht="32">
      <c r="A152" s="8">
        <v>2020</v>
      </c>
      <c r="B152" s="12" t="s">
        <v>659</v>
      </c>
      <c r="C152" s="12">
        <v>0</v>
      </c>
      <c r="D152" s="9" t="s">
        <v>1590</v>
      </c>
      <c r="E152" s="9" t="s">
        <v>2633</v>
      </c>
      <c r="F152" s="12" t="s">
        <v>890</v>
      </c>
      <c r="G152" s="9" t="s">
        <v>2744</v>
      </c>
      <c r="H152" s="18">
        <v>2906</v>
      </c>
      <c r="I152" s="9" t="s">
        <v>932</v>
      </c>
      <c r="J152" s="9">
        <v>0</v>
      </c>
      <c r="K152" s="9"/>
      <c r="L152" s="9"/>
      <c r="M152" s="9" t="s">
        <v>2676</v>
      </c>
      <c r="N152" s="18" t="s">
        <v>1590</v>
      </c>
      <c r="O152" s="36" t="s">
        <v>1590</v>
      </c>
      <c r="P152" s="18" t="s">
        <v>1590</v>
      </c>
      <c r="Q152" s="18" t="s">
        <v>1590</v>
      </c>
      <c r="R152" s="18" t="s">
        <v>1590</v>
      </c>
      <c r="S152" s="18" t="s">
        <v>1590</v>
      </c>
      <c r="T152" s="38" t="s">
        <v>1590</v>
      </c>
      <c r="U152" s="38" t="s">
        <v>1590</v>
      </c>
      <c r="V152" s="38" t="s">
        <v>1590</v>
      </c>
      <c r="W152" s="38" t="s">
        <v>1590</v>
      </c>
      <c r="X152" s="38" t="s">
        <v>1590</v>
      </c>
      <c r="Y152" s="18">
        <f t="shared" si="31"/>
        <v>1</v>
      </c>
      <c r="Z152" s="18">
        <f t="shared" si="32"/>
        <v>3</v>
      </c>
      <c r="AA152" s="18">
        <f t="shared" si="33"/>
        <v>6</v>
      </c>
      <c r="AB152" s="18">
        <f t="shared" si="37"/>
        <v>0.16666666666666666</v>
      </c>
      <c r="AC152" s="18">
        <f t="shared" si="38"/>
        <v>2</v>
      </c>
      <c r="AD152" s="4"/>
      <c r="AE152" s="4" t="s">
        <v>932</v>
      </c>
      <c r="AF152" s="4" t="s">
        <v>933</v>
      </c>
      <c r="AG152" s="4">
        <v>1</v>
      </c>
      <c r="AH152" s="4">
        <v>3</v>
      </c>
      <c r="AI152" s="4">
        <v>6</v>
      </c>
      <c r="AJ152" s="4">
        <v>2</v>
      </c>
      <c r="AK152" s="4">
        <v>2</v>
      </c>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row>
    <row r="153" spans="1:270" ht="32">
      <c r="A153" s="8">
        <v>2020</v>
      </c>
      <c r="B153" s="12" t="s">
        <v>659</v>
      </c>
      <c r="C153" s="12">
        <v>0</v>
      </c>
      <c r="D153" s="9" t="s">
        <v>1590</v>
      </c>
      <c r="E153" s="12" t="s">
        <v>2632</v>
      </c>
      <c r="F153" s="12" t="s">
        <v>890</v>
      </c>
      <c r="G153" s="9" t="s">
        <v>2744</v>
      </c>
      <c r="H153" s="18">
        <v>3620</v>
      </c>
      <c r="I153" s="9" t="s">
        <v>934</v>
      </c>
      <c r="J153" s="9">
        <v>0</v>
      </c>
      <c r="K153" s="9"/>
      <c r="L153" s="9"/>
      <c r="M153" s="9" t="s">
        <v>2676</v>
      </c>
      <c r="N153" s="18" t="s">
        <v>1590</v>
      </c>
      <c r="O153" s="36" t="s">
        <v>1590</v>
      </c>
      <c r="P153" s="18" t="s">
        <v>1590</v>
      </c>
      <c r="Q153" s="18" t="s">
        <v>1590</v>
      </c>
      <c r="R153" s="18" t="s">
        <v>1590</v>
      </c>
      <c r="S153" s="18" t="s">
        <v>1590</v>
      </c>
      <c r="T153" s="38" t="s">
        <v>1590</v>
      </c>
      <c r="U153" s="38" t="s">
        <v>1590</v>
      </c>
      <c r="V153" s="38" t="s">
        <v>1590</v>
      </c>
      <c r="W153" s="38" t="s">
        <v>1590</v>
      </c>
      <c r="X153" s="38" t="s">
        <v>1590</v>
      </c>
      <c r="Y153" s="18">
        <f t="shared" si="31"/>
        <v>0</v>
      </c>
      <c r="Z153" s="18">
        <f t="shared" si="32"/>
        <v>0</v>
      </c>
      <c r="AA153" s="18">
        <f t="shared" si="33"/>
        <v>7</v>
      </c>
      <c r="AB153" s="18">
        <f t="shared" si="37"/>
        <v>1.5</v>
      </c>
      <c r="AC153" s="18">
        <f t="shared" si="38"/>
        <v>18</v>
      </c>
      <c r="AD153" s="4"/>
      <c r="AE153" s="4" t="s">
        <v>934</v>
      </c>
      <c r="AF153" s="4" t="s">
        <v>935</v>
      </c>
      <c r="AG153" s="4"/>
      <c r="AH153" s="4"/>
      <c r="AI153" s="4">
        <v>7</v>
      </c>
      <c r="AJ153" s="4">
        <v>18</v>
      </c>
      <c r="AK153" s="4">
        <v>18</v>
      </c>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row>
    <row r="154" spans="1:270" ht="48">
      <c r="A154" s="8">
        <v>2020</v>
      </c>
      <c r="B154" s="12" t="s">
        <v>659</v>
      </c>
      <c r="C154" s="12">
        <v>0</v>
      </c>
      <c r="D154" s="9" t="s">
        <v>1590</v>
      </c>
      <c r="E154" s="12" t="s">
        <v>2632</v>
      </c>
      <c r="F154" s="12" t="s">
        <v>890</v>
      </c>
      <c r="G154" s="9" t="s">
        <v>2744</v>
      </c>
      <c r="H154" s="18">
        <v>4048</v>
      </c>
      <c r="I154" s="9" t="s">
        <v>936</v>
      </c>
      <c r="J154" s="9">
        <v>0</v>
      </c>
      <c r="K154" s="9"/>
      <c r="L154" s="9"/>
      <c r="M154" s="9" t="s">
        <v>2676</v>
      </c>
      <c r="N154" s="18" t="s">
        <v>1590</v>
      </c>
      <c r="O154" s="36" t="s">
        <v>1590</v>
      </c>
      <c r="P154" s="18" t="s">
        <v>1590</v>
      </c>
      <c r="Q154" s="18" t="s">
        <v>1590</v>
      </c>
      <c r="R154" s="18" t="s">
        <v>1590</v>
      </c>
      <c r="S154" s="18" t="s">
        <v>1590</v>
      </c>
      <c r="T154" s="38" t="s">
        <v>1590</v>
      </c>
      <c r="U154" s="38" t="s">
        <v>1590</v>
      </c>
      <c r="V154" s="38" t="s">
        <v>1590</v>
      </c>
      <c r="W154" s="38" t="s">
        <v>1590</v>
      </c>
      <c r="X154" s="38" t="s">
        <v>1590</v>
      </c>
      <c r="Y154" s="18">
        <f t="shared" si="31"/>
        <v>57048</v>
      </c>
      <c r="Z154" s="18">
        <f t="shared" si="32"/>
        <v>111400</v>
      </c>
      <c r="AA154" s="18">
        <f t="shared" si="33"/>
        <v>255500</v>
      </c>
      <c r="AB154" s="18">
        <f t="shared" si="37"/>
        <v>0</v>
      </c>
      <c r="AC154" s="18">
        <f t="shared" si="38"/>
        <v>0</v>
      </c>
      <c r="AD154" s="4">
        <v>1</v>
      </c>
      <c r="AE154" s="4" t="s">
        <v>937</v>
      </c>
      <c r="AF154" s="4" t="s">
        <v>938</v>
      </c>
      <c r="AG154" s="6">
        <v>45000</v>
      </c>
      <c r="AH154" s="6">
        <v>62000</v>
      </c>
      <c r="AI154" s="6">
        <v>135000</v>
      </c>
      <c r="AJ154" s="6">
        <v>12</v>
      </c>
      <c r="AK154" s="6">
        <v>0</v>
      </c>
      <c r="AL154" s="4" t="s">
        <v>938</v>
      </c>
      <c r="AM154" s="6">
        <v>7000</v>
      </c>
      <c r="AN154" s="6">
        <v>26000</v>
      </c>
      <c r="AO154" s="6">
        <v>67000</v>
      </c>
      <c r="AP154" s="6">
        <v>12</v>
      </c>
      <c r="AQ154" s="6">
        <v>0</v>
      </c>
      <c r="AR154" s="4" t="s">
        <v>938</v>
      </c>
      <c r="AS154" s="6">
        <v>2000</v>
      </c>
      <c r="AT154" s="6">
        <v>8000</v>
      </c>
      <c r="AU154" s="6">
        <v>16000</v>
      </c>
      <c r="AV154" s="6">
        <v>12</v>
      </c>
      <c r="AW154" s="6">
        <v>0</v>
      </c>
      <c r="AX154" s="4" t="s">
        <v>938</v>
      </c>
      <c r="AY154" s="6">
        <v>2000</v>
      </c>
      <c r="AZ154" s="6">
        <v>7000</v>
      </c>
      <c r="BA154" s="6">
        <v>19500</v>
      </c>
      <c r="BB154" s="6">
        <v>12</v>
      </c>
      <c r="BC154" s="6">
        <v>0</v>
      </c>
      <c r="BD154" s="4" t="s">
        <v>939</v>
      </c>
      <c r="BE154" s="6">
        <v>1048</v>
      </c>
      <c r="BF154" s="6">
        <v>8400</v>
      </c>
      <c r="BG154" s="6">
        <v>18000</v>
      </c>
      <c r="BH154" s="6">
        <v>12</v>
      </c>
      <c r="BI154" s="6">
        <v>0</v>
      </c>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row>
    <row r="155" spans="1:270" ht="48">
      <c r="A155" s="8">
        <v>2020</v>
      </c>
      <c r="B155" s="12" t="s">
        <v>659</v>
      </c>
      <c r="C155" s="12">
        <v>0</v>
      </c>
      <c r="D155" s="9" t="s">
        <v>1590</v>
      </c>
      <c r="E155" s="12" t="s">
        <v>2566</v>
      </c>
      <c r="F155" s="12" t="s">
        <v>890</v>
      </c>
      <c r="G155" s="9" t="s">
        <v>2744</v>
      </c>
      <c r="H155" s="18">
        <v>4213</v>
      </c>
      <c r="I155" s="9" t="s">
        <v>940</v>
      </c>
      <c r="J155" s="9">
        <v>0</v>
      </c>
      <c r="K155" s="9"/>
      <c r="L155" s="9"/>
      <c r="M155" s="9" t="s">
        <v>2676</v>
      </c>
      <c r="N155" s="18" t="s">
        <v>1590</v>
      </c>
      <c r="O155" s="36" t="s">
        <v>1590</v>
      </c>
      <c r="P155" s="18" t="s">
        <v>1590</v>
      </c>
      <c r="Q155" s="18" t="s">
        <v>1590</v>
      </c>
      <c r="R155" s="18" t="s">
        <v>1590</v>
      </c>
      <c r="S155" s="18" t="s">
        <v>1590</v>
      </c>
      <c r="T155" s="38" t="s">
        <v>1590</v>
      </c>
      <c r="U155" s="38" t="s">
        <v>1590</v>
      </c>
      <c r="V155" s="38" t="s">
        <v>1590</v>
      </c>
      <c r="W155" s="38" t="s">
        <v>1590</v>
      </c>
      <c r="X155" s="38" t="s">
        <v>1590</v>
      </c>
      <c r="Y155" s="18">
        <f t="shared" si="31"/>
        <v>5</v>
      </c>
      <c r="Z155" s="18">
        <f t="shared" si="32"/>
        <v>10</v>
      </c>
      <c r="AA155" s="18">
        <f t="shared" si="33"/>
        <v>48</v>
      </c>
      <c r="AB155" s="18">
        <f t="shared" si="37"/>
        <v>0.25</v>
      </c>
      <c r="AC155" s="18">
        <f>SUM(AK155, AQ155, AW155, BC155, BI155,  BO155, BU155, CA155, CG155, CM155, CS155, CY155, DE155, DK155, DQ155, DW155, EC155, EK155, EQ155, EW155, FC155, FI155, FO155, FU155, GA155, GI155, GO155, GW155, HC155, HI155, HO155, HU155, IA155, II155, IO155, IU155, JC155, JI155)/3</f>
        <v>3</v>
      </c>
      <c r="AD155" s="4">
        <v>1</v>
      </c>
      <c r="AE155" s="4" t="s">
        <v>941</v>
      </c>
      <c r="AF155" s="4" t="s">
        <v>22</v>
      </c>
      <c r="AG155" s="4"/>
      <c r="AH155" s="4"/>
      <c r="AI155" s="4" t="s">
        <v>715</v>
      </c>
      <c r="AJ155" s="4">
        <v>2</v>
      </c>
      <c r="AK155" s="4">
        <v>2</v>
      </c>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v>2</v>
      </c>
      <c r="EE155" s="4" t="s">
        <v>942</v>
      </c>
      <c r="EF155" s="4" t="s">
        <v>943</v>
      </c>
      <c r="EG155" s="4">
        <v>5</v>
      </c>
      <c r="EH155" s="4">
        <v>10</v>
      </c>
      <c r="EI155" s="4">
        <v>48</v>
      </c>
      <c r="EJ155" s="4">
        <v>7</v>
      </c>
      <c r="EK155" s="4">
        <v>6</v>
      </c>
      <c r="EL155" s="4" t="s">
        <v>22</v>
      </c>
      <c r="EM155" s="4"/>
      <c r="EN155" s="4"/>
      <c r="EO155" s="4" t="s">
        <v>715</v>
      </c>
      <c r="EP155" s="4">
        <v>6</v>
      </c>
      <c r="EQ155" s="4">
        <v>1</v>
      </c>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row>
    <row r="156" spans="1:270" ht="32">
      <c r="A156" s="8">
        <v>2020</v>
      </c>
      <c r="B156" s="12" t="s">
        <v>659</v>
      </c>
      <c r="C156" s="12">
        <v>0</v>
      </c>
      <c r="D156" s="9" t="s">
        <v>1590</v>
      </c>
      <c r="E156" s="12" t="s">
        <v>2628</v>
      </c>
      <c r="F156" s="12" t="s">
        <v>890</v>
      </c>
      <c r="G156" s="9" t="s">
        <v>2744</v>
      </c>
      <c r="H156" s="18">
        <v>4248</v>
      </c>
      <c r="I156" s="9" t="s">
        <v>944</v>
      </c>
      <c r="J156" s="9">
        <v>0</v>
      </c>
      <c r="K156" s="9"/>
      <c r="L156" s="9"/>
      <c r="M156" s="9" t="s">
        <v>2676</v>
      </c>
      <c r="N156" s="18" t="s">
        <v>1590</v>
      </c>
      <c r="O156" s="36" t="s">
        <v>1590</v>
      </c>
      <c r="P156" s="18" t="s">
        <v>1590</v>
      </c>
      <c r="Q156" s="18" t="s">
        <v>1590</v>
      </c>
      <c r="R156" s="18" t="s">
        <v>1590</v>
      </c>
      <c r="S156" s="18" t="s">
        <v>1590</v>
      </c>
      <c r="T156" s="38" t="s">
        <v>1590</v>
      </c>
      <c r="U156" s="38" t="s">
        <v>1590</v>
      </c>
      <c r="V156" s="38" t="s">
        <v>1590</v>
      </c>
      <c r="W156" s="38" t="s">
        <v>1590</v>
      </c>
      <c r="X156" s="38" t="s">
        <v>1590</v>
      </c>
      <c r="Y156" s="18">
        <f t="shared" si="31"/>
        <v>2</v>
      </c>
      <c r="Z156" s="18">
        <f t="shared" si="32"/>
        <v>5</v>
      </c>
      <c r="AA156" s="18">
        <f t="shared" si="33"/>
        <v>18</v>
      </c>
      <c r="AB156" s="18">
        <f t="shared" si="37"/>
        <v>1.5</v>
      </c>
      <c r="AC156" s="18">
        <f t="shared" si="38"/>
        <v>18</v>
      </c>
      <c r="AD156" s="4">
        <v>2</v>
      </c>
      <c r="AE156" s="4" t="s">
        <v>945</v>
      </c>
      <c r="AF156" s="4" t="s">
        <v>946</v>
      </c>
      <c r="AG156" s="4">
        <v>2</v>
      </c>
      <c r="AH156" s="4">
        <v>5</v>
      </c>
      <c r="AI156" s="4">
        <v>18</v>
      </c>
      <c r="AJ156" s="4">
        <v>18</v>
      </c>
      <c r="AK156" s="4">
        <v>18</v>
      </c>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row>
    <row r="157" spans="1:270" ht="64">
      <c r="A157" s="8">
        <v>2020</v>
      </c>
      <c r="B157" s="12" t="s">
        <v>659</v>
      </c>
      <c r="C157" s="12">
        <v>0</v>
      </c>
      <c r="D157" s="9" t="s">
        <v>1590</v>
      </c>
      <c r="E157" s="12" t="s">
        <v>2628</v>
      </c>
      <c r="F157" s="12" t="s">
        <v>890</v>
      </c>
      <c r="G157" s="9" t="s">
        <v>2744</v>
      </c>
      <c r="H157" s="18">
        <v>4268</v>
      </c>
      <c r="I157" s="9" t="s">
        <v>947</v>
      </c>
      <c r="J157" s="9">
        <v>0</v>
      </c>
      <c r="K157" s="9"/>
      <c r="L157" s="9"/>
      <c r="M157" s="9" t="s">
        <v>2676</v>
      </c>
      <c r="N157" s="18" t="s">
        <v>1590</v>
      </c>
      <c r="O157" s="36" t="s">
        <v>1590</v>
      </c>
      <c r="P157" s="18" t="s">
        <v>1590</v>
      </c>
      <c r="Q157" s="18" t="s">
        <v>1590</v>
      </c>
      <c r="R157" s="18" t="s">
        <v>1590</v>
      </c>
      <c r="S157" s="18" t="s">
        <v>1590</v>
      </c>
      <c r="T157" s="38" t="s">
        <v>1590</v>
      </c>
      <c r="U157" s="38" t="s">
        <v>1590</v>
      </c>
      <c r="V157" s="38" t="s">
        <v>1590</v>
      </c>
      <c r="W157" s="38" t="s">
        <v>1590</v>
      </c>
      <c r="X157" s="38" t="s">
        <v>1590</v>
      </c>
      <c r="Y157" s="18">
        <f t="shared" si="31"/>
        <v>656</v>
      </c>
      <c r="Z157" s="18">
        <f t="shared" si="32"/>
        <v>3140</v>
      </c>
      <c r="AA157" s="18">
        <f t="shared" si="33"/>
        <v>8980</v>
      </c>
      <c r="AB157" s="18">
        <f t="shared" si="37"/>
        <v>0.66666666666666663</v>
      </c>
      <c r="AC157" s="18">
        <f>SUM(AK157, AQ157, AW157, BC157, BI157,  BO157, BU157, CA157, CG157, CM157, CS157, CY157, DE157, DK157, DQ157, DW157, EC157, EK157, EQ157, EW157, FC157, FI157, FO157, FU157, GA157, GI157, GO157, GW157, HC157, HI157, HO157, HU157, IA157, II157, IO157, IU157, JC157, JI157)/4</f>
        <v>8</v>
      </c>
      <c r="AD157" s="4">
        <v>1</v>
      </c>
      <c r="AE157" s="4" t="s">
        <v>949</v>
      </c>
      <c r="AF157" s="4" t="s">
        <v>948</v>
      </c>
      <c r="AG157" s="4">
        <v>3</v>
      </c>
      <c r="AH157" s="4">
        <v>120</v>
      </c>
      <c r="AI157" s="4">
        <v>240</v>
      </c>
      <c r="AJ157" s="4">
        <v>0</v>
      </c>
      <c r="AK157" s="4">
        <v>14</v>
      </c>
      <c r="AL157" s="4" t="s">
        <v>950</v>
      </c>
      <c r="AM157" s="4">
        <v>3</v>
      </c>
      <c r="AN157" s="4">
        <v>120</v>
      </c>
      <c r="AO157" s="4">
        <v>240</v>
      </c>
      <c r="AP157" s="4">
        <v>0</v>
      </c>
      <c r="AQ157" s="4">
        <v>12</v>
      </c>
      <c r="AR157" s="4" t="s">
        <v>951</v>
      </c>
      <c r="AS157" s="4">
        <v>50</v>
      </c>
      <c r="AT157" s="4">
        <v>900</v>
      </c>
      <c r="AU157" s="4">
        <v>3500</v>
      </c>
      <c r="AV157" s="4">
        <v>2</v>
      </c>
      <c r="AW157" s="4">
        <v>2</v>
      </c>
      <c r="AX157" s="4" t="s">
        <v>952</v>
      </c>
      <c r="AY157" s="4"/>
      <c r="AZ157" s="4"/>
      <c r="BA157" s="4" t="s">
        <v>715</v>
      </c>
      <c r="BB157" s="4">
        <v>0</v>
      </c>
      <c r="BC157" s="4">
        <v>2</v>
      </c>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v>2</v>
      </c>
      <c r="EE157" s="4" t="s">
        <v>953</v>
      </c>
      <c r="EF157" s="4" t="s">
        <v>954</v>
      </c>
      <c r="EG157" s="4">
        <v>600</v>
      </c>
      <c r="EH157" s="4">
        <v>2000</v>
      </c>
      <c r="EI157" s="4">
        <v>5000</v>
      </c>
      <c r="EJ157" s="4">
        <v>0</v>
      </c>
      <c r="EK157" s="4">
        <v>2</v>
      </c>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row>
    <row r="158" spans="1:270" ht="32">
      <c r="A158" s="8">
        <v>2020</v>
      </c>
      <c r="B158" s="12" t="s">
        <v>659</v>
      </c>
      <c r="C158" s="12">
        <v>0</v>
      </c>
      <c r="D158" s="9" t="s">
        <v>1590</v>
      </c>
      <c r="E158" s="12" t="s">
        <v>2629</v>
      </c>
      <c r="F158" s="12" t="s">
        <v>890</v>
      </c>
      <c r="G158" s="9" t="s">
        <v>2744</v>
      </c>
      <c r="H158" s="18">
        <v>5231</v>
      </c>
      <c r="I158" s="9" t="s">
        <v>955</v>
      </c>
      <c r="J158" s="9">
        <v>0</v>
      </c>
      <c r="K158" s="9"/>
      <c r="L158" s="9"/>
      <c r="M158" s="9" t="s">
        <v>2676</v>
      </c>
      <c r="N158" s="18" t="s">
        <v>1590</v>
      </c>
      <c r="O158" s="36" t="s">
        <v>1590</v>
      </c>
      <c r="P158" s="18" t="s">
        <v>1590</v>
      </c>
      <c r="Q158" s="18" t="s">
        <v>1590</v>
      </c>
      <c r="R158" s="18" t="s">
        <v>1590</v>
      </c>
      <c r="S158" s="18" t="s">
        <v>1590</v>
      </c>
      <c r="T158" s="38" t="s">
        <v>1590</v>
      </c>
      <c r="U158" s="38" t="s">
        <v>1590</v>
      </c>
      <c r="V158" s="38" t="s">
        <v>1590</v>
      </c>
      <c r="W158" s="38" t="s">
        <v>1590</v>
      </c>
      <c r="X158" s="38" t="s">
        <v>1590</v>
      </c>
      <c r="Y158" s="18">
        <f t="shared" si="31"/>
        <v>0</v>
      </c>
      <c r="Z158" s="18">
        <f t="shared" si="32"/>
        <v>0</v>
      </c>
      <c r="AA158" s="18">
        <f t="shared" si="33"/>
        <v>192</v>
      </c>
      <c r="AB158" s="18">
        <f t="shared" si="37"/>
        <v>1</v>
      </c>
      <c r="AC158" s="18">
        <f>SUM(AK158, AQ158, AW158, BC158, BI158,  BO158, BU158, CA158, CG158, CM158, CS158, CY158, DE158, DK158, DQ158, DW158, EC158, EK158, EQ158, EW158, FC158, FI158, FO158, FU158, GA158, GI158, GO158, GW158, HC158, HI158, HO158, HU158, IA158, II158, IO158, IU158, JC158, JI158)/2</f>
        <v>12</v>
      </c>
      <c r="AD158" s="4"/>
      <c r="AE158" s="4" t="s">
        <v>956</v>
      </c>
      <c r="AF158" s="4" t="s">
        <v>957</v>
      </c>
      <c r="AG158" s="4"/>
      <c r="AH158" s="4"/>
      <c r="AI158" s="4">
        <v>192</v>
      </c>
      <c r="AJ158" s="4">
        <v>12</v>
      </c>
      <c r="AK158" s="4">
        <v>12</v>
      </c>
      <c r="AL158" s="4" t="s">
        <v>958</v>
      </c>
      <c r="AM158" s="4"/>
      <c r="AN158" s="4"/>
      <c r="AO158" s="4" t="s">
        <v>715</v>
      </c>
      <c r="AP158" s="4">
        <v>12</v>
      </c>
      <c r="AQ158" s="4">
        <v>12</v>
      </c>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row>
    <row r="159" spans="1:270" ht="96">
      <c r="A159" s="8">
        <v>2020</v>
      </c>
      <c r="B159" s="12" t="s">
        <v>659</v>
      </c>
      <c r="C159" s="12">
        <v>0</v>
      </c>
      <c r="D159" s="9" t="s">
        <v>1590</v>
      </c>
      <c r="E159" s="12" t="s">
        <v>2629</v>
      </c>
      <c r="F159" s="12" t="s">
        <v>890</v>
      </c>
      <c r="G159" s="9" t="s">
        <v>2744</v>
      </c>
      <c r="H159" s="18">
        <v>5358</v>
      </c>
      <c r="I159" s="9" t="s">
        <v>959</v>
      </c>
      <c r="J159" s="9">
        <v>0</v>
      </c>
      <c r="K159" s="9"/>
      <c r="L159" s="9"/>
      <c r="M159" s="9" t="s">
        <v>2676</v>
      </c>
      <c r="N159" s="18" t="s">
        <v>1590</v>
      </c>
      <c r="O159" s="36" t="s">
        <v>1590</v>
      </c>
      <c r="P159" s="18" t="s">
        <v>1590</v>
      </c>
      <c r="Q159" s="18" t="s">
        <v>1590</v>
      </c>
      <c r="R159" s="18" t="s">
        <v>1590</v>
      </c>
      <c r="S159" s="18" t="s">
        <v>1590</v>
      </c>
      <c r="T159" s="38" t="s">
        <v>1590</v>
      </c>
      <c r="U159" s="38" t="s">
        <v>1590</v>
      </c>
      <c r="V159" s="38" t="s">
        <v>1590</v>
      </c>
      <c r="W159" s="38" t="s">
        <v>1590</v>
      </c>
      <c r="X159" s="38" t="s">
        <v>1590</v>
      </c>
      <c r="Y159" s="18">
        <f t="shared" si="31"/>
        <v>56</v>
      </c>
      <c r="Z159" s="18">
        <f t="shared" si="32"/>
        <v>155</v>
      </c>
      <c r="AA159" s="18">
        <f t="shared" si="33"/>
        <v>235</v>
      </c>
      <c r="AB159" s="18">
        <f t="shared" si="37"/>
        <v>1.0833333333333333</v>
      </c>
      <c r="AC159" s="18">
        <f>SUM(AK159, AQ159, AW159, BC159, BI159,  BO159, BU159, CA159, CG159, CM159, CS159, CY159, DE159, DK159, DQ159, DW159, EC159, EK159, EQ159, EW159, FC159, FI159, FO159, FU159, GA159, GI159, GO159, GW159, HC159, HI159, HO159, HU159, IA159, II159, IO159, IU159, JC159, JI159)/8</f>
        <v>13</v>
      </c>
      <c r="AD159" s="4"/>
      <c r="AE159" s="4" t="s">
        <v>959</v>
      </c>
      <c r="AF159" s="4" t="s">
        <v>960</v>
      </c>
      <c r="AG159" s="4">
        <v>17</v>
      </c>
      <c r="AH159" s="4">
        <v>24</v>
      </c>
      <c r="AI159" s="4">
        <v>36</v>
      </c>
      <c r="AJ159" s="4">
        <v>24</v>
      </c>
      <c r="AK159" s="4">
        <v>24</v>
      </c>
      <c r="AL159" s="4" t="s">
        <v>663</v>
      </c>
      <c r="AM159" s="4">
        <v>15</v>
      </c>
      <c r="AN159" s="4">
        <v>20</v>
      </c>
      <c r="AO159" s="4">
        <v>25</v>
      </c>
      <c r="AP159" s="4">
        <v>0</v>
      </c>
      <c r="AQ159" s="4">
        <v>0</v>
      </c>
      <c r="AR159" s="4" t="s">
        <v>961</v>
      </c>
      <c r="AS159" s="4">
        <v>1</v>
      </c>
      <c r="AT159" s="4">
        <v>12</v>
      </c>
      <c r="AU159" s="4">
        <v>24</v>
      </c>
      <c r="AV159" s="4">
        <v>24</v>
      </c>
      <c r="AW159" s="4">
        <v>24</v>
      </c>
      <c r="AX159" s="4" t="s">
        <v>962</v>
      </c>
      <c r="AY159" s="4">
        <v>10</v>
      </c>
      <c r="AZ159" s="4">
        <v>72</v>
      </c>
      <c r="BA159" s="4">
        <v>96</v>
      </c>
      <c r="BB159" s="4">
        <v>15</v>
      </c>
      <c r="BC159" s="4">
        <v>15</v>
      </c>
      <c r="BD159" s="4" t="s">
        <v>963</v>
      </c>
      <c r="BE159" s="4">
        <v>6</v>
      </c>
      <c r="BF159" s="4">
        <v>12</v>
      </c>
      <c r="BG159" s="4">
        <v>16</v>
      </c>
      <c r="BH159" s="4">
        <v>13</v>
      </c>
      <c r="BI159" s="4">
        <v>13</v>
      </c>
      <c r="BJ159" s="4" t="s">
        <v>964</v>
      </c>
      <c r="BK159" s="4">
        <v>2</v>
      </c>
      <c r="BL159" s="4">
        <v>4</v>
      </c>
      <c r="BM159" s="4">
        <v>15</v>
      </c>
      <c r="BN159" s="4">
        <v>12</v>
      </c>
      <c r="BO159" s="4">
        <v>9</v>
      </c>
      <c r="BP159" s="4" t="s">
        <v>965</v>
      </c>
      <c r="BQ159" s="4">
        <v>3</v>
      </c>
      <c r="BR159" s="4">
        <v>5</v>
      </c>
      <c r="BS159" s="4">
        <v>7</v>
      </c>
      <c r="BT159" s="4">
        <v>7</v>
      </c>
      <c r="BU159" s="4">
        <v>7</v>
      </c>
      <c r="BV159" s="4" t="s">
        <v>966</v>
      </c>
      <c r="BW159" s="4">
        <v>2</v>
      </c>
      <c r="BX159" s="4">
        <v>6</v>
      </c>
      <c r="BY159" s="4">
        <v>16</v>
      </c>
      <c r="BZ159" s="4">
        <v>12</v>
      </c>
      <c r="CA159" s="4">
        <v>12</v>
      </c>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row>
    <row r="160" spans="1:270" ht="48">
      <c r="A160" s="8">
        <v>2020</v>
      </c>
      <c r="B160" s="12" t="s">
        <v>659</v>
      </c>
      <c r="C160" s="12">
        <v>0</v>
      </c>
      <c r="D160" s="9" t="s">
        <v>1590</v>
      </c>
      <c r="E160" s="12" t="s">
        <v>2629</v>
      </c>
      <c r="F160" s="12" t="s">
        <v>890</v>
      </c>
      <c r="G160" s="9" t="s">
        <v>2744</v>
      </c>
      <c r="H160" s="18">
        <v>5509</v>
      </c>
      <c r="I160" s="9" t="s">
        <v>967</v>
      </c>
      <c r="J160" s="9">
        <v>0</v>
      </c>
      <c r="K160" s="9"/>
      <c r="L160" s="9"/>
      <c r="M160" s="9" t="s">
        <v>2676</v>
      </c>
      <c r="N160" s="18" t="s">
        <v>1590</v>
      </c>
      <c r="O160" s="36" t="s">
        <v>1590</v>
      </c>
      <c r="P160" s="18" t="s">
        <v>1590</v>
      </c>
      <c r="Q160" s="18" t="s">
        <v>1590</v>
      </c>
      <c r="R160" s="18" t="s">
        <v>1590</v>
      </c>
      <c r="S160" s="18" t="s">
        <v>1590</v>
      </c>
      <c r="T160" s="38" t="s">
        <v>1590</v>
      </c>
      <c r="U160" s="38" t="s">
        <v>1590</v>
      </c>
      <c r="V160" s="38" t="s">
        <v>1590</v>
      </c>
      <c r="W160" s="38" t="s">
        <v>1590</v>
      </c>
      <c r="X160" s="38" t="s">
        <v>1590</v>
      </c>
      <c r="Y160" s="18">
        <f t="shared" si="31"/>
        <v>0</v>
      </c>
      <c r="Z160" s="18">
        <f t="shared" si="32"/>
        <v>0</v>
      </c>
      <c r="AA160" s="18">
        <f t="shared" si="33"/>
        <v>0</v>
      </c>
      <c r="AB160" s="18">
        <f t="shared" si="37"/>
        <v>0</v>
      </c>
      <c r="AC160" s="18">
        <f t="shared" si="38"/>
        <v>0</v>
      </c>
      <c r="AD160" s="4">
        <v>1</v>
      </c>
      <c r="AE160" s="4" t="s">
        <v>968</v>
      </c>
      <c r="AF160" s="4" t="s">
        <v>969</v>
      </c>
      <c r="AG160" s="4"/>
      <c r="AH160" s="4"/>
      <c r="AI160" s="4" t="s">
        <v>715</v>
      </c>
      <c r="AJ160" s="4">
        <v>0</v>
      </c>
      <c r="AK160" s="4">
        <v>0</v>
      </c>
      <c r="AL160" s="4" t="s">
        <v>970</v>
      </c>
      <c r="AM160" s="4"/>
      <c r="AN160" s="4"/>
      <c r="AO160" s="4" t="s">
        <v>715</v>
      </c>
      <c r="AP160" s="4">
        <v>0</v>
      </c>
      <c r="AQ160" s="4">
        <v>0</v>
      </c>
      <c r="AR160" s="4" t="s">
        <v>970</v>
      </c>
      <c r="AS160" s="4"/>
      <c r="AT160" s="4"/>
      <c r="AU160" s="4" t="s">
        <v>715</v>
      </c>
      <c r="AV160" s="4">
        <v>0</v>
      </c>
      <c r="AW160" s="4">
        <v>0</v>
      </c>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row>
    <row r="161" spans="1:270" ht="48">
      <c r="A161" s="8">
        <v>2020</v>
      </c>
      <c r="B161" s="12" t="s">
        <v>659</v>
      </c>
      <c r="C161" s="12">
        <v>0</v>
      </c>
      <c r="D161" s="9" t="s">
        <v>1590</v>
      </c>
      <c r="E161" s="12" t="s">
        <v>2629</v>
      </c>
      <c r="F161" s="12" t="s">
        <v>890</v>
      </c>
      <c r="G161" s="9" t="s">
        <v>2744</v>
      </c>
      <c r="H161" s="18">
        <v>5530</v>
      </c>
      <c r="I161" s="9" t="s">
        <v>971</v>
      </c>
      <c r="J161" s="9">
        <v>0</v>
      </c>
      <c r="K161" s="9"/>
      <c r="L161" s="9"/>
      <c r="M161" s="9" t="s">
        <v>2676</v>
      </c>
      <c r="N161" s="18" t="s">
        <v>1590</v>
      </c>
      <c r="O161" s="36" t="s">
        <v>1590</v>
      </c>
      <c r="P161" s="18" t="s">
        <v>1590</v>
      </c>
      <c r="Q161" s="18" t="s">
        <v>1590</v>
      </c>
      <c r="R161" s="18" t="s">
        <v>1590</v>
      </c>
      <c r="S161" s="18" t="s">
        <v>1590</v>
      </c>
      <c r="T161" s="38" t="s">
        <v>1590</v>
      </c>
      <c r="U161" s="38" t="s">
        <v>1590</v>
      </c>
      <c r="V161" s="38" t="s">
        <v>1590</v>
      </c>
      <c r="W161" s="38" t="s">
        <v>1590</v>
      </c>
      <c r="X161" s="38" t="s">
        <v>1590</v>
      </c>
      <c r="Y161" s="18">
        <f t="shared" si="31"/>
        <v>0</v>
      </c>
      <c r="Z161" s="18">
        <f t="shared" si="32"/>
        <v>0</v>
      </c>
      <c r="AA161" s="18">
        <f t="shared" si="33"/>
        <v>192</v>
      </c>
      <c r="AB161" s="18">
        <f t="shared" si="37"/>
        <v>1</v>
      </c>
      <c r="AC161" s="18">
        <f t="shared" si="38"/>
        <v>12</v>
      </c>
      <c r="AD161" s="4"/>
      <c r="AE161" s="4" t="s">
        <v>972</v>
      </c>
      <c r="AF161" s="4" t="s">
        <v>957</v>
      </c>
      <c r="AG161" s="4"/>
      <c r="AH161" s="4"/>
      <c r="AI161" s="4">
        <v>192</v>
      </c>
      <c r="AJ161" s="4">
        <v>12</v>
      </c>
      <c r="AK161" s="4">
        <v>12</v>
      </c>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row>
    <row r="162" spans="1:270" ht="32">
      <c r="A162" s="8">
        <v>2020</v>
      </c>
      <c r="B162" s="12" t="s">
        <v>659</v>
      </c>
      <c r="C162" s="12">
        <v>0</v>
      </c>
      <c r="D162" s="9" t="s">
        <v>1590</v>
      </c>
      <c r="E162" s="12" t="s">
        <v>2632</v>
      </c>
      <c r="F162" s="12" t="s">
        <v>890</v>
      </c>
      <c r="G162" s="9" t="s">
        <v>2744</v>
      </c>
      <c r="H162" s="18">
        <v>5661</v>
      </c>
      <c r="I162" s="9" t="s">
        <v>973</v>
      </c>
      <c r="J162" s="9">
        <v>0</v>
      </c>
      <c r="K162" s="9"/>
      <c r="L162" s="9"/>
      <c r="M162" s="9" t="s">
        <v>2676</v>
      </c>
      <c r="N162" s="18" t="s">
        <v>1590</v>
      </c>
      <c r="O162" s="36" t="s">
        <v>1590</v>
      </c>
      <c r="P162" s="18" t="s">
        <v>1590</v>
      </c>
      <c r="Q162" s="18" t="s">
        <v>1590</v>
      </c>
      <c r="R162" s="18" t="s">
        <v>1590</v>
      </c>
      <c r="S162" s="18" t="s">
        <v>1590</v>
      </c>
      <c r="T162" s="38" t="s">
        <v>1590</v>
      </c>
      <c r="U162" s="38" t="s">
        <v>1590</v>
      </c>
      <c r="V162" s="38" t="s">
        <v>1590</v>
      </c>
      <c r="W162" s="38" t="s">
        <v>1590</v>
      </c>
      <c r="X162" s="38" t="s">
        <v>1590</v>
      </c>
      <c r="Y162" s="18">
        <f t="shared" si="31"/>
        <v>0</v>
      </c>
      <c r="Z162" s="18">
        <f t="shared" si="32"/>
        <v>0</v>
      </c>
      <c r="AA162" s="18">
        <f t="shared" si="33"/>
        <v>0</v>
      </c>
      <c r="AB162" s="18">
        <f t="shared" si="37"/>
        <v>0</v>
      </c>
      <c r="AC162" s="18">
        <f t="shared" si="38"/>
        <v>0</v>
      </c>
      <c r="AD162" s="4"/>
      <c r="AE162" s="4" t="s">
        <v>974</v>
      </c>
      <c r="AF162" s="4" t="s">
        <v>975</v>
      </c>
      <c r="AG162" s="4"/>
      <c r="AH162" s="4"/>
      <c r="AI162" s="4" t="s">
        <v>715</v>
      </c>
      <c r="AJ162" s="4">
        <v>0</v>
      </c>
      <c r="AK162" s="4">
        <v>0</v>
      </c>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row>
    <row r="163" spans="1:270" ht="32">
      <c r="A163" s="8">
        <v>2020</v>
      </c>
      <c r="B163" s="12" t="s">
        <v>659</v>
      </c>
      <c r="C163" s="12">
        <v>0</v>
      </c>
      <c r="D163" s="9" t="s">
        <v>1590</v>
      </c>
      <c r="E163" s="12" t="s">
        <v>2632</v>
      </c>
      <c r="F163" s="12" t="s">
        <v>890</v>
      </c>
      <c r="G163" s="9" t="s">
        <v>2744</v>
      </c>
      <c r="H163" s="18">
        <v>5664</v>
      </c>
      <c r="I163" s="9" t="s">
        <v>976</v>
      </c>
      <c r="J163" s="9">
        <v>0</v>
      </c>
      <c r="K163" s="9"/>
      <c r="L163" s="9"/>
      <c r="M163" s="9" t="s">
        <v>2676</v>
      </c>
      <c r="N163" s="18" t="s">
        <v>1590</v>
      </c>
      <c r="O163" s="36" t="s">
        <v>1590</v>
      </c>
      <c r="P163" s="18" t="s">
        <v>1590</v>
      </c>
      <c r="Q163" s="18" t="s">
        <v>1590</v>
      </c>
      <c r="R163" s="18" t="s">
        <v>1590</v>
      </c>
      <c r="S163" s="18" t="s">
        <v>1590</v>
      </c>
      <c r="T163" s="38" t="s">
        <v>1590</v>
      </c>
      <c r="U163" s="38" t="s">
        <v>1590</v>
      </c>
      <c r="V163" s="38" t="s">
        <v>1590</v>
      </c>
      <c r="W163" s="38" t="s">
        <v>1590</v>
      </c>
      <c r="X163" s="38" t="s">
        <v>1590</v>
      </c>
      <c r="Y163" s="18">
        <f t="shared" si="31"/>
        <v>0</v>
      </c>
      <c r="Z163" s="18">
        <f t="shared" si="32"/>
        <v>0</v>
      </c>
      <c r="AA163" s="18">
        <f t="shared" si="33"/>
        <v>0</v>
      </c>
      <c r="AB163" s="18">
        <f t="shared" si="37"/>
        <v>2</v>
      </c>
      <c r="AC163" s="18">
        <f t="shared" si="38"/>
        <v>24</v>
      </c>
      <c r="AD163" s="4"/>
      <c r="AE163" s="4" t="s">
        <v>977</v>
      </c>
      <c r="AF163" s="4"/>
      <c r="AG163" s="4"/>
      <c r="AH163" s="4"/>
      <c r="AI163" s="4" t="s">
        <v>715</v>
      </c>
      <c r="AJ163" s="4">
        <v>24</v>
      </c>
      <c r="AK163" s="4">
        <v>24</v>
      </c>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row>
    <row r="164" spans="1:270" ht="32">
      <c r="A164" s="8">
        <v>2020</v>
      </c>
      <c r="B164" s="12" t="s">
        <v>659</v>
      </c>
      <c r="C164" s="12">
        <v>0</v>
      </c>
      <c r="D164" s="9" t="s">
        <v>1590</v>
      </c>
      <c r="E164" s="12" t="s">
        <v>2632</v>
      </c>
      <c r="F164" s="12" t="s">
        <v>890</v>
      </c>
      <c r="G164" s="9" t="s">
        <v>2744</v>
      </c>
      <c r="H164" s="18">
        <v>6033</v>
      </c>
      <c r="I164" s="9" t="s">
        <v>978</v>
      </c>
      <c r="J164" s="9">
        <v>0</v>
      </c>
      <c r="K164" s="9"/>
      <c r="L164" s="9"/>
      <c r="M164" s="9" t="s">
        <v>2676</v>
      </c>
      <c r="N164" s="18" t="s">
        <v>1590</v>
      </c>
      <c r="O164" s="36" t="s">
        <v>1590</v>
      </c>
      <c r="P164" s="18" t="s">
        <v>1590</v>
      </c>
      <c r="Q164" s="18" t="s">
        <v>1590</v>
      </c>
      <c r="R164" s="18" t="s">
        <v>1590</v>
      </c>
      <c r="S164" s="18" t="s">
        <v>1590</v>
      </c>
      <c r="T164" s="38" t="s">
        <v>1590</v>
      </c>
      <c r="U164" s="38" t="s">
        <v>1590</v>
      </c>
      <c r="V164" s="38" t="s">
        <v>1590</v>
      </c>
      <c r="W164" s="38" t="s">
        <v>1590</v>
      </c>
      <c r="X164" s="38" t="s">
        <v>1590</v>
      </c>
      <c r="Y164" s="18">
        <f t="shared" si="31"/>
        <v>0</v>
      </c>
      <c r="Z164" s="18">
        <f t="shared" si="32"/>
        <v>0</v>
      </c>
      <c r="AA164" s="18">
        <f t="shared" si="33"/>
        <v>0</v>
      </c>
      <c r="AB164" s="18">
        <f t="shared" si="37"/>
        <v>0</v>
      </c>
      <c r="AC164" s="18">
        <f t="shared" si="38"/>
        <v>0</v>
      </c>
      <c r="AD164" s="4">
        <v>1</v>
      </c>
      <c r="AE164" s="4" t="s">
        <v>978</v>
      </c>
      <c r="AF164" s="4" t="s">
        <v>979</v>
      </c>
      <c r="AG164" s="4"/>
      <c r="AH164" s="4"/>
      <c r="AI164" s="4" t="s">
        <v>715</v>
      </c>
      <c r="AJ164" s="4">
        <v>6</v>
      </c>
      <c r="AK164" s="4">
        <v>0</v>
      </c>
      <c r="AL164" s="4" t="s">
        <v>980</v>
      </c>
      <c r="AM164" s="4"/>
      <c r="AN164" s="4"/>
      <c r="AO164" s="4" t="s">
        <v>715</v>
      </c>
      <c r="AP164" s="4">
        <v>0</v>
      </c>
      <c r="AQ164" s="4">
        <v>0</v>
      </c>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row>
    <row r="165" spans="1:270" ht="32">
      <c r="A165" s="8">
        <v>2020</v>
      </c>
      <c r="B165" s="12" t="s">
        <v>659</v>
      </c>
      <c r="C165" s="12">
        <v>0</v>
      </c>
      <c r="D165" s="9" t="s">
        <v>1590</v>
      </c>
      <c r="E165" s="12" t="s">
        <v>2631</v>
      </c>
      <c r="F165" s="12" t="s">
        <v>890</v>
      </c>
      <c r="G165" s="9" t="s">
        <v>2744</v>
      </c>
      <c r="H165" s="18">
        <v>8081</v>
      </c>
      <c r="I165" s="9" t="s">
        <v>981</v>
      </c>
      <c r="J165" s="9">
        <v>0</v>
      </c>
      <c r="K165" s="9"/>
      <c r="L165" s="9"/>
      <c r="M165" s="9" t="s">
        <v>2676</v>
      </c>
      <c r="N165" s="18" t="s">
        <v>1590</v>
      </c>
      <c r="O165" s="36" t="s">
        <v>1590</v>
      </c>
      <c r="P165" s="18" t="s">
        <v>1590</v>
      </c>
      <c r="Q165" s="18" t="s">
        <v>1590</v>
      </c>
      <c r="R165" s="18" t="s">
        <v>1590</v>
      </c>
      <c r="S165" s="18" t="s">
        <v>1590</v>
      </c>
      <c r="T165" s="38" t="s">
        <v>1590</v>
      </c>
      <c r="U165" s="38" t="s">
        <v>1590</v>
      </c>
      <c r="V165" s="38" t="s">
        <v>1590</v>
      </c>
      <c r="W165" s="38" t="s">
        <v>1590</v>
      </c>
      <c r="X165" s="38" t="s">
        <v>1590</v>
      </c>
      <c r="Y165" s="18">
        <f t="shared" si="31"/>
        <v>0</v>
      </c>
      <c r="Z165" s="18">
        <f t="shared" si="32"/>
        <v>0</v>
      </c>
      <c r="AA165" s="18">
        <f t="shared" si="33"/>
        <v>0</v>
      </c>
      <c r="AB165" s="18">
        <f t="shared" si="37"/>
        <v>0</v>
      </c>
      <c r="AC165" s="18">
        <f t="shared" si="38"/>
        <v>0</v>
      </c>
      <c r="AD165" s="4"/>
      <c r="AE165" s="4" t="s">
        <v>981</v>
      </c>
      <c r="AF165" s="4" t="s">
        <v>982</v>
      </c>
      <c r="AG165" s="4"/>
      <c r="AH165" s="4"/>
      <c r="AI165" s="4" t="s">
        <v>715</v>
      </c>
      <c r="AJ165" s="4">
        <v>0</v>
      </c>
      <c r="AK165" s="4">
        <v>0</v>
      </c>
      <c r="AL165" s="4" t="s">
        <v>22</v>
      </c>
      <c r="AM165" s="4"/>
      <c r="AN165" s="4"/>
      <c r="AO165" s="4" t="s">
        <v>715</v>
      </c>
      <c r="AP165" s="4">
        <v>0</v>
      </c>
      <c r="AQ165" s="4">
        <v>0</v>
      </c>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row>
    <row r="166" spans="1:270" ht="48">
      <c r="A166" s="8">
        <v>2020</v>
      </c>
      <c r="B166" s="12" t="s">
        <v>659</v>
      </c>
      <c r="C166" s="12">
        <v>0</v>
      </c>
      <c r="D166" s="9" t="s">
        <v>1590</v>
      </c>
      <c r="E166" s="12" t="s">
        <v>2631</v>
      </c>
      <c r="F166" s="12" t="s">
        <v>890</v>
      </c>
      <c r="G166" s="9" t="s">
        <v>2744</v>
      </c>
      <c r="H166" s="18">
        <v>8101</v>
      </c>
      <c r="I166" s="9" t="s">
        <v>983</v>
      </c>
      <c r="J166" s="9">
        <v>0</v>
      </c>
      <c r="K166" s="9"/>
      <c r="L166" s="9"/>
      <c r="M166" s="9" t="s">
        <v>2676</v>
      </c>
      <c r="N166" s="18" t="s">
        <v>1590</v>
      </c>
      <c r="O166" s="36" t="s">
        <v>1590</v>
      </c>
      <c r="P166" s="18" t="s">
        <v>1590</v>
      </c>
      <c r="Q166" s="18" t="s">
        <v>1590</v>
      </c>
      <c r="R166" s="18" t="s">
        <v>1590</v>
      </c>
      <c r="S166" s="18" t="s">
        <v>1590</v>
      </c>
      <c r="T166" s="38" t="s">
        <v>1590</v>
      </c>
      <c r="U166" s="38" t="s">
        <v>1590</v>
      </c>
      <c r="V166" s="38" t="s">
        <v>1590</v>
      </c>
      <c r="W166" s="38" t="s">
        <v>1590</v>
      </c>
      <c r="X166" s="38" t="s">
        <v>1590</v>
      </c>
      <c r="Y166" s="18">
        <f t="shared" si="31"/>
        <v>0</v>
      </c>
      <c r="Z166" s="18">
        <f t="shared" si="32"/>
        <v>0</v>
      </c>
      <c r="AA166" s="18">
        <f t="shared" si="33"/>
        <v>0</v>
      </c>
      <c r="AB166" s="18">
        <f t="shared" si="37"/>
        <v>0</v>
      </c>
      <c r="AC166" s="18">
        <f t="shared" si="38"/>
        <v>0</v>
      </c>
      <c r="AD166" s="4"/>
      <c r="AE166" s="4" t="s">
        <v>981</v>
      </c>
      <c r="AF166" s="4" t="s">
        <v>984</v>
      </c>
      <c r="AG166" s="4"/>
      <c r="AH166" s="4"/>
      <c r="AI166" s="4" t="s">
        <v>715</v>
      </c>
      <c r="AJ166" s="4">
        <v>0</v>
      </c>
      <c r="AK166" s="4">
        <v>0</v>
      </c>
      <c r="AL166" s="4" t="s">
        <v>984</v>
      </c>
      <c r="AM166" s="4"/>
      <c r="AN166" s="4"/>
      <c r="AO166" s="4" t="s">
        <v>715</v>
      </c>
      <c r="AP166" s="4">
        <v>0</v>
      </c>
      <c r="AQ166" s="4">
        <v>0</v>
      </c>
      <c r="AR166" s="4" t="s">
        <v>984</v>
      </c>
      <c r="AS166" s="4"/>
      <c r="AT166" s="4"/>
      <c r="AU166" s="4" t="s">
        <v>715</v>
      </c>
      <c r="AV166" s="4">
        <v>0</v>
      </c>
      <c r="AW166" s="4">
        <v>0</v>
      </c>
      <c r="AX166" s="4" t="s">
        <v>984</v>
      </c>
      <c r="AY166" s="4"/>
      <c r="AZ166" s="4"/>
      <c r="BA166" s="4" t="s">
        <v>715</v>
      </c>
      <c r="BB166" s="4">
        <v>0</v>
      </c>
      <c r="BC166" s="4">
        <v>0</v>
      </c>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row>
    <row r="167" spans="1:270" ht="48">
      <c r="A167" s="8">
        <v>2020</v>
      </c>
      <c r="B167" s="12" t="s">
        <v>659</v>
      </c>
      <c r="C167" s="12">
        <v>0</v>
      </c>
      <c r="D167" s="9" t="s">
        <v>1590</v>
      </c>
      <c r="E167" s="12" t="s">
        <v>2631</v>
      </c>
      <c r="F167" s="12" t="s">
        <v>890</v>
      </c>
      <c r="G167" s="9" t="s">
        <v>2744</v>
      </c>
      <c r="H167" s="18">
        <v>8106</v>
      </c>
      <c r="I167" s="9" t="s">
        <v>985</v>
      </c>
      <c r="J167" s="9">
        <v>0</v>
      </c>
      <c r="K167" s="9"/>
      <c r="L167" s="9"/>
      <c r="M167" s="9" t="s">
        <v>2676</v>
      </c>
      <c r="N167" s="18" t="s">
        <v>1590</v>
      </c>
      <c r="O167" s="36" t="s">
        <v>1590</v>
      </c>
      <c r="P167" s="18" t="s">
        <v>1590</v>
      </c>
      <c r="Q167" s="18" t="s">
        <v>1590</v>
      </c>
      <c r="R167" s="18" t="s">
        <v>1590</v>
      </c>
      <c r="S167" s="18" t="s">
        <v>1590</v>
      </c>
      <c r="T167" s="38" t="s">
        <v>1590</v>
      </c>
      <c r="U167" s="38" t="s">
        <v>1590</v>
      </c>
      <c r="V167" s="38" t="s">
        <v>1590</v>
      </c>
      <c r="W167" s="38" t="s">
        <v>1590</v>
      </c>
      <c r="X167" s="38" t="s">
        <v>1590</v>
      </c>
      <c r="Y167" s="18">
        <f t="shared" si="31"/>
        <v>13</v>
      </c>
      <c r="Z167" s="18">
        <f t="shared" si="32"/>
        <v>16</v>
      </c>
      <c r="AA167" s="18">
        <f t="shared" si="33"/>
        <v>20</v>
      </c>
      <c r="AB167" s="18">
        <f t="shared" si="37"/>
        <v>2.7777777777777776E-2</v>
      </c>
      <c r="AC167" s="18">
        <f>SUM(AK167, AQ167, AW167, BC167, BI167,  BO167, BU167, CA167, CG167, CM167, CS167, CY167, DE167, DK167, DQ167, DW167, EC167, EK167, EQ167, EW167, FC167, FI167, FO167, FU167, GA167, GI167, GO167, GW167, HC167, HI167, HO167, HU167, IA167, II167, IO167, IU167, JC167, JI167)/6</f>
        <v>0.33333333333333331</v>
      </c>
      <c r="AD167" s="4"/>
      <c r="AE167" s="4" t="s">
        <v>985</v>
      </c>
      <c r="AF167" s="4" t="s">
        <v>986</v>
      </c>
      <c r="AG167" s="4"/>
      <c r="AH167" s="4"/>
      <c r="AI167" s="4" t="s">
        <v>715</v>
      </c>
      <c r="AJ167" s="4">
        <v>1</v>
      </c>
      <c r="AK167" s="4">
        <v>0</v>
      </c>
      <c r="AL167" s="4" t="s">
        <v>987</v>
      </c>
      <c r="AM167" s="4"/>
      <c r="AN167" s="4"/>
      <c r="AO167" s="4" t="s">
        <v>715</v>
      </c>
      <c r="AP167" s="4">
        <v>1</v>
      </c>
      <c r="AQ167" s="4">
        <v>0</v>
      </c>
      <c r="AR167" s="4" t="s">
        <v>988</v>
      </c>
      <c r="AS167" s="4"/>
      <c r="AT167" s="4"/>
      <c r="AU167" s="4" t="s">
        <v>715</v>
      </c>
      <c r="AV167" s="4">
        <v>2</v>
      </c>
      <c r="AW167" s="4">
        <v>0</v>
      </c>
      <c r="AX167" s="4" t="s">
        <v>989</v>
      </c>
      <c r="AY167" s="4"/>
      <c r="AZ167" s="4"/>
      <c r="BA167" s="4" t="s">
        <v>715</v>
      </c>
      <c r="BB167" s="4">
        <v>0</v>
      </c>
      <c r="BC167" s="4">
        <v>0</v>
      </c>
      <c r="BD167" s="4" t="s">
        <v>22</v>
      </c>
      <c r="BE167" s="4"/>
      <c r="BF167" s="4"/>
      <c r="BG167" s="4" t="s">
        <v>715</v>
      </c>
      <c r="BH167" s="4">
        <v>0</v>
      </c>
      <c r="BI167" s="4">
        <v>0</v>
      </c>
      <c r="BJ167" s="4" t="s">
        <v>990</v>
      </c>
      <c r="BK167" s="4">
        <v>13</v>
      </c>
      <c r="BL167" s="4">
        <v>16</v>
      </c>
      <c r="BM167" s="4">
        <v>20</v>
      </c>
      <c r="BN167" s="4">
        <v>2</v>
      </c>
      <c r="BO167" s="4">
        <v>2</v>
      </c>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row>
    <row r="168" spans="1:270" ht="16">
      <c r="A168" s="8">
        <v>2020</v>
      </c>
      <c r="B168" s="12" t="s">
        <v>659</v>
      </c>
      <c r="C168" s="12">
        <v>0</v>
      </c>
      <c r="D168" s="9" t="s">
        <v>1590</v>
      </c>
      <c r="E168" s="9" t="s">
        <v>2633</v>
      </c>
      <c r="F168" s="12" t="s">
        <v>890</v>
      </c>
      <c r="G168" s="9" t="s">
        <v>2744</v>
      </c>
      <c r="H168" s="18">
        <v>8120</v>
      </c>
      <c r="I168" s="9" t="s">
        <v>991</v>
      </c>
      <c r="J168" s="9">
        <v>0</v>
      </c>
      <c r="K168" s="9"/>
      <c r="L168" s="9"/>
      <c r="M168" s="9" t="s">
        <v>2676</v>
      </c>
      <c r="N168" s="18" t="s">
        <v>1590</v>
      </c>
      <c r="O168" s="36" t="s">
        <v>1590</v>
      </c>
      <c r="P168" s="18" t="s">
        <v>1590</v>
      </c>
      <c r="Q168" s="18" t="s">
        <v>1590</v>
      </c>
      <c r="R168" s="18" t="s">
        <v>1590</v>
      </c>
      <c r="S168" s="18" t="s">
        <v>1590</v>
      </c>
      <c r="T168" s="38" t="s">
        <v>1590</v>
      </c>
      <c r="U168" s="38" t="s">
        <v>1590</v>
      </c>
      <c r="V168" s="38" t="s">
        <v>1590</v>
      </c>
      <c r="W168" s="38" t="s">
        <v>1590</v>
      </c>
      <c r="X168" s="38" t="s">
        <v>1590</v>
      </c>
      <c r="Y168" s="18">
        <f t="shared" si="31"/>
        <v>0</v>
      </c>
      <c r="Z168" s="18">
        <f t="shared" si="32"/>
        <v>0</v>
      </c>
      <c r="AA168" s="18">
        <f t="shared" si="33"/>
        <v>0</v>
      </c>
      <c r="AB168" s="18">
        <f t="shared" si="37"/>
        <v>0</v>
      </c>
      <c r="AC168" s="18">
        <f t="shared" si="38"/>
        <v>0</v>
      </c>
      <c r="AD168" s="4">
        <v>1</v>
      </c>
      <c r="AE168" s="4" t="s">
        <v>991</v>
      </c>
      <c r="AF168" s="4" t="s">
        <v>990</v>
      </c>
      <c r="AG168" s="4"/>
      <c r="AH168" s="4"/>
      <c r="AI168" s="4" t="s">
        <v>715</v>
      </c>
      <c r="AJ168" s="4">
        <v>0</v>
      </c>
      <c r="AK168" s="4">
        <v>0</v>
      </c>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row>
    <row r="169" spans="1:270" ht="48">
      <c r="A169" s="8">
        <v>2020</v>
      </c>
      <c r="B169" s="12" t="s">
        <v>659</v>
      </c>
      <c r="C169" s="12">
        <v>0</v>
      </c>
      <c r="D169" s="9" t="s">
        <v>1590</v>
      </c>
      <c r="E169" s="12" t="s">
        <v>2631</v>
      </c>
      <c r="F169" s="12" t="s">
        <v>890</v>
      </c>
      <c r="G169" s="9" t="s">
        <v>2744</v>
      </c>
      <c r="H169" s="18">
        <v>8161</v>
      </c>
      <c r="I169" s="9" t="s">
        <v>992</v>
      </c>
      <c r="J169" s="9">
        <v>0</v>
      </c>
      <c r="K169" s="9"/>
      <c r="L169" s="9"/>
      <c r="M169" s="9" t="s">
        <v>2676</v>
      </c>
      <c r="N169" s="18" t="s">
        <v>1590</v>
      </c>
      <c r="O169" s="36" t="s">
        <v>1590</v>
      </c>
      <c r="P169" s="18" t="s">
        <v>1590</v>
      </c>
      <c r="Q169" s="18" t="s">
        <v>1590</v>
      </c>
      <c r="R169" s="18" t="s">
        <v>1590</v>
      </c>
      <c r="S169" s="18" t="s">
        <v>1590</v>
      </c>
      <c r="T169" s="38" t="s">
        <v>1590</v>
      </c>
      <c r="U169" s="38" t="s">
        <v>1590</v>
      </c>
      <c r="V169" s="38" t="s">
        <v>1590</v>
      </c>
      <c r="W169" s="38" t="s">
        <v>1590</v>
      </c>
      <c r="X169" s="38" t="s">
        <v>1590</v>
      </c>
      <c r="Y169" s="18">
        <f t="shared" si="31"/>
        <v>0</v>
      </c>
      <c r="Z169" s="18">
        <f t="shared" si="32"/>
        <v>0</v>
      </c>
      <c r="AA169" s="18">
        <f t="shared" si="33"/>
        <v>0</v>
      </c>
      <c r="AB169" s="18">
        <f t="shared" si="37"/>
        <v>0</v>
      </c>
      <c r="AC169" s="18">
        <f t="shared" si="38"/>
        <v>0</v>
      </c>
      <c r="AD169" s="4">
        <v>1</v>
      </c>
      <c r="AE169" s="4" t="s">
        <v>992</v>
      </c>
      <c r="AF169" s="4" t="s">
        <v>990</v>
      </c>
      <c r="AG169" s="4"/>
      <c r="AH169" s="4"/>
      <c r="AI169" s="4" t="s">
        <v>715</v>
      </c>
      <c r="AJ169" s="4">
        <v>0</v>
      </c>
      <c r="AK169" s="4">
        <v>0</v>
      </c>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row>
    <row r="170" spans="1:270" ht="64">
      <c r="A170" s="8">
        <v>2020</v>
      </c>
      <c r="B170" s="12" t="s">
        <v>659</v>
      </c>
      <c r="C170" s="12">
        <v>0</v>
      </c>
      <c r="D170" s="9" t="s">
        <v>1590</v>
      </c>
      <c r="E170" s="12" t="s">
        <v>2629</v>
      </c>
      <c r="F170" s="12" t="s">
        <v>657</v>
      </c>
      <c r="G170" s="9" t="s">
        <v>2744</v>
      </c>
      <c r="H170" s="18">
        <v>145</v>
      </c>
      <c r="I170" s="9" t="s">
        <v>993</v>
      </c>
      <c r="J170" s="9">
        <v>0</v>
      </c>
      <c r="K170" s="9"/>
      <c r="L170" s="9"/>
      <c r="M170" s="9" t="s">
        <v>2676</v>
      </c>
      <c r="N170" s="18" t="s">
        <v>1590</v>
      </c>
      <c r="O170" s="36" t="s">
        <v>1590</v>
      </c>
      <c r="P170" s="18" t="s">
        <v>1590</v>
      </c>
      <c r="Q170" s="18" t="s">
        <v>1590</v>
      </c>
      <c r="R170" s="18" t="s">
        <v>1590</v>
      </c>
      <c r="S170" s="18" t="s">
        <v>1590</v>
      </c>
      <c r="T170" s="38" t="s">
        <v>1590</v>
      </c>
      <c r="U170" s="38" t="s">
        <v>1590</v>
      </c>
      <c r="V170" s="38" t="s">
        <v>1590</v>
      </c>
      <c r="W170" s="38" t="s">
        <v>1590</v>
      </c>
      <c r="X170" s="38" t="s">
        <v>1590</v>
      </c>
      <c r="Y170" s="18">
        <f t="shared" si="31"/>
        <v>49997</v>
      </c>
      <c r="Z170" s="18">
        <f t="shared" si="32"/>
        <v>172749</v>
      </c>
      <c r="AA170" s="18">
        <f t="shared" si="33"/>
        <v>372688</v>
      </c>
      <c r="AB170" s="18">
        <f t="shared" si="37"/>
        <v>1.6777777777777778</v>
      </c>
      <c r="AC170" s="18">
        <f>SUM(AK170, AQ170, AW170, BC170, BI170,  BO170, BU170, CA170, CG170, CM170, CS170, CY170, DE170, DK170, DQ170, DW170, EC170, EK170, EQ170, EW170, FC170, FI170, FO170, FU170, GA170, GI170, GO170, GW170, HC170, HI170, HO170, HU170, IA170, II170, IO170, IU170, JC170, JI170)/15</f>
        <v>20.133333333333333</v>
      </c>
      <c r="AD170" s="4">
        <v>1</v>
      </c>
      <c r="AE170" s="4" t="s">
        <v>994</v>
      </c>
      <c r="AF170" s="4" t="s">
        <v>995</v>
      </c>
      <c r="AG170" s="6">
        <v>21359</v>
      </c>
      <c r="AH170" s="6">
        <v>38544</v>
      </c>
      <c r="AI170" s="6">
        <v>100200</v>
      </c>
      <c r="AJ170" s="6">
        <v>24</v>
      </c>
      <c r="AK170" s="6">
        <v>36</v>
      </c>
      <c r="AL170" s="4" t="s">
        <v>996</v>
      </c>
      <c r="AM170" s="4" t="s">
        <v>997</v>
      </c>
      <c r="AN170" s="6">
        <v>21300</v>
      </c>
      <c r="AO170" s="6">
        <v>55296</v>
      </c>
      <c r="AP170" s="6">
        <v>24</v>
      </c>
      <c r="AQ170" s="6">
        <v>36</v>
      </c>
      <c r="AR170" s="4" t="s">
        <v>998</v>
      </c>
      <c r="AS170" s="6">
        <v>1344</v>
      </c>
      <c r="AT170" s="6">
        <v>2232</v>
      </c>
      <c r="AU170" s="6">
        <v>6480</v>
      </c>
      <c r="AV170" s="6">
        <v>24</v>
      </c>
      <c r="AW170" s="6">
        <v>41</v>
      </c>
      <c r="AX170" s="4" t="s">
        <v>999</v>
      </c>
      <c r="AY170" s="6">
        <v>400</v>
      </c>
      <c r="AZ170" s="6">
        <v>1200</v>
      </c>
      <c r="BA170" s="6">
        <v>7400</v>
      </c>
      <c r="BB170" s="6">
        <v>33</v>
      </c>
      <c r="BC170" s="6">
        <v>33</v>
      </c>
      <c r="BD170" s="4" t="s">
        <v>1000</v>
      </c>
      <c r="BE170" s="6">
        <v>5000</v>
      </c>
      <c r="BF170" s="6">
        <v>10000</v>
      </c>
      <c r="BG170" s="6">
        <v>12000</v>
      </c>
      <c r="BH170" s="6">
        <v>12</v>
      </c>
      <c r="BI170" s="6">
        <v>12</v>
      </c>
      <c r="BJ170" s="4" t="s">
        <v>1001</v>
      </c>
      <c r="BK170" s="6">
        <v>4000</v>
      </c>
      <c r="BL170" s="6">
        <v>10000</v>
      </c>
      <c r="BM170" s="6">
        <v>36000</v>
      </c>
      <c r="BN170" s="6">
        <v>12</v>
      </c>
      <c r="BO170" s="6">
        <v>12</v>
      </c>
      <c r="BP170" s="4" t="s">
        <v>1002</v>
      </c>
      <c r="BQ170" s="6">
        <v>2000</v>
      </c>
      <c r="BR170" s="6">
        <v>5000</v>
      </c>
      <c r="BS170" s="6">
        <v>8000</v>
      </c>
      <c r="BT170" s="6">
        <v>16</v>
      </c>
      <c r="BU170" s="6">
        <v>0</v>
      </c>
      <c r="BV170" s="4" t="s">
        <v>1003</v>
      </c>
      <c r="BW170" s="6">
        <v>1200</v>
      </c>
      <c r="BX170" s="6">
        <v>4800</v>
      </c>
      <c r="BY170" s="6">
        <v>5760</v>
      </c>
      <c r="BZ170" s="6">
        <v>12</v>
      </c>
      <c r="CA170" s="6">
        <v>12</v>
      </c>
      <c r="CB170" s="4" t="s">
        <v>1004</v>
      </c>
      <c r="CC170" s="6">
        <v>1200</v>
      </c>
      <c r="CD170" s="6">
        <v>4800</v>
      </c>
      <c r="CE170" s="6">
        <v>5760</v>
      </c>
      <c r="CF170" s="6">
        <v>12</v>
      </c>
      <c r="CG170" s="6">
        <v>12</v>
      </c>
      <c r="CH170" s="4" t="s">
        <v>1005</v>
      </c>
      <c r="CI170" s="6">
        <v>1800</v>
      </c>
      <c r="CJ170" s="6">
        <v>4800</v>
      </c>
      <c r="CK170" s="6">
        <v>14400</v>
      </c>
      <c r="CL170" s="6">
        <v>20</v>
      </c>
      <c r="CM170" s="6">
        <v>20</v>
      </c>
      <c r="CN170" s="4" t="s">
        <v>1006</v>
      </c>
      <c r="CO170" s="6">
        <v>1728</v>
      </c>
      <c r="CP170" s="6">
        <v>4500</v>
      </c>
      <c r="CQ170" s="6">
        <v>36000</v>
      </c>
      <c r="CR170" s="6">
        <v>20</v>
      </c>
      <c r="CS170" s="6">
        <v>20</v>
      </c>
      <c r="CT170" s="4" t="s">
        <v>1007</v>
      </c>
      <c r="CU170" s="6">
        <v>1800</v>
      </c>
      <c r="CV170" s="6">
        <v>4800</v>
      </c>
      <c r="CW170" s="6">
        <v>14400</v>
      </c>
      <c r="CX170" s="6">
        <v>20</v>
      </c>
      <c r="CY170" s="6">
        <v>20</v>
      </c>
      <c r="CZ170" s="4" t="s">
        <v>1008</v>
      </c>
      <c r="DA170" s="6">
        <v>6000</v>
      </c>
      <c r="DB170" s="6">
        <v>10000</v>
      </c>
      <c r="DC170" s="6">
        <v>20000</v>
      </c>
      <c r="DD170" s="6">
        <v>0</v>
      </c>
      <c r="DE170" s="6">
        <v>24</v>
      </c>
      <c r="DF170" s="4" t="s">
        <v>1009</v>
      </c>
      <c r="DG170" s="6">
        <v>2000</v>
      </c>
      <c r="DH170" s="6">
        <v>50000</v>
      </c>
      <c r="DI170" s="6">
        <v>50000</v>
      </c>
      <c r="DJ170" s="6">
        <v>12</v>
      </c>
      <c r="DK170" s="6">
        <v>12</v>
      </c>
      <c r="DL170" s="4" t="s">
        <v>1010</v>
      </c>
      <c r="DM170" s="6">
        <v>166</v>
      </c>
      <c r="DN170" s="6">
        <v>773</v>
      </c>
      <c r="DO170" s="6">
        <v>992</v>
      </c>
      <c r="DP170" s="6">
        <v>12</v>
      </c>
      <c r="DQ170" s="6">
        <v>12</v>
      </c>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row>
    <row r="171" spans="1:270" ht="48">
      <c r="A171" s="8">
        <v>2020</v>
      </c>
      <c r="B171" s="12" t="s">
        <v>659</v>
      </c>
      <c r="C171" s="12">
        <v>0</v>
      </c>
      <c r="D171" s="9" t="s">
        <v>1590</v>
      </c>
      <c r="E171" s="12" t="s">
        <v>2629</v>
      </c>
      <c r="F171" s="12" t="s">
        <v>657</v>
      </c>
      <c r="G171" s="9" t="s">
        <v>2744</v>
      </c>
      <c r="H171" s="18">
        <v>151</v>
      </c>
      <c r="I171" s="9" t="s">
        <v>1011</v>
      </c>
      <c r="J171" s="9">
        <v>0</v>
      </c>
      <c r="K171" s="9"/>
      <c r="L171" s="9"/>
      <c r="M171" s="9" t="s">
        <v>2676</v>
      </c>
      <c r="N171" s="18" t="s">
        <v>1590</v>
      </c>
      <c r="O171" s="36" t="s">
        <v>1590</v>
      </c>
      <c r="P171" s="18" t="s">
        <v>1590</v>
      </c>
      <c r="Q171" s="18" t="s">
        <v>1590</v>
      </c>
      <c r="R171" s="18" t="s">
        <v>1590</v>
      </c>
      <c r="S171" s="18" t="s">
        <v>1590</v>
      </c>
      <c r="T171" s="38" t="s">
        <v>1590</v>
      </c>
      <c r="U171" s="38" t="s">
        <v>1590</v>
      </c>
      <c r="V171" s="38" t="s">
        <v>1590</v>
      </c>
      <c r="W171" s="38" t="s">
        <v>1590</v>
      </c>
      <c r="X171" s="38" t="s">
        <v>1590</v>
      </c>
      <c r="Y171" s="18">
        <f t="shared" si="31"/>
        <v>5609</v>
      </c>
      <c r="Z171" s="18">
        <f t="shared" si="32"/>
        <v>312142</v>
      </c>
      <c r="AA171" s="18">
        <f t="shared" si="33"/>
        <v>577285</v>
      </c>
      <c r="AB171" s="18">
        <f t="shared" si="37"/>
        <v>1.2291666666666667</v>
      </c>
      <c r="AC171" s="18">
        <f>SUM(AK171, AQ171, AW171, BC171, BI171,  BO171, BU171, CA171, CG171, CM171, CS171, CY171, DE171, DK171, DQ171, DW171, EC171, EK171, EQ171, EW171, FC171, FI171, FO171, FU171, GA171, GI171, GO171, GW171, HC171, HI171, HO171, HU171, IA171, II171, IO171, IU171, JC171, JI171)/4</f>
        <v>14.75</v>
      </c>
      <c r="AD171" s="4"/>
      <c r="AE171" s="4" t="s">
        <v>1011</v>
      </c>
      <c r="AF171" s="4" t="s">
        <v>1012</v>
      </c>
      <c r="AG171" s="6">
        <v>3600</v>
      </c>
      <c r="AH171" s="6">
        <v>300000</v>
      </c>
      <c r="AI171" s="6">
        <v>552000</v>
      </c>
      <c r="AJ171" s="6">
        <v>0</v>
      </c>
      <c r="AK171" s="6">
        <v>18</v>
      </c>
      <c r="AL171" s="4" t="s">
        <v>1013</v>
      </c>
      <c r="AM171" s="4"/>
      <c r="AN171" s="4"/>
      <c r="AO171" s="4" t="s">
        <v>715</v>
      </c>
      <c r="AP171" s="4">
        <v>0</v>
      </c>
      <c r="AQ171" s="4">
        <v>18</v>
      </c>
      <c r="AR171" s="4" t="s">
        <v>1014</v>
      </c>
      <c r="AS171" s="4">
        <v>9</v>
      </c>
      <c r="AT171" s="4">
        <v>142</v>
      </c>
      <c r="AU171" s="4">
        <v>285</v>
      </c>
      <c r="AV171" s="4">
        <v>0</v>
      </c>
      <c r="AW171" s="4">
        <v>12</v>
      </c>
      <c r="AX171" s="4" t="s">
        <v>1015</v>
      </c>
      <c r="AY171" s="4">
        <v>2000</v>
      </c>
      <c r="AZ171" s="4">
        <v>12000</v>
      </c>
      <c r="BA171" s="4">
        <v>25000</v>
      </c>
      <c r="BB171" s="4">
        <v>0</v>
      </c>
      <c r="BC171" s="4">
        <v>11</v>
      </c>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row>
    <row r="172" spans="1:270" ht="80">
      <c r="A172" s="8">
        <v>2020</v>
      </c>
      <c r="B172" s="12" t="s">
        <v>659</v>
      </c>
      <c r="C172" s="12">
        <v>0</v>
      </c>
      <c r="D172" s="9" t="s">
        <v>1590</v>
      </c>
      <c r="E172" s="12" t="s">
        <v>2629</v>
      </c>
      <c r="F172" s="12" t="s">
        <v>657</v>
      </c>
      <c r="G172" s="9" t="s">
        <v>2744</v>
      </c>
      <c r="H172" s="18">
        <v>155</v>
      </c>
      <c r="I172" s="9" t="s">
        <v>1016</v>
      </c>
      <c r="J172" s="9">
        <v>0</v>
      </c>
      <c r="K172" s="9"/>
      <c r="L172" s="9"/>
      <c r="M172" s="9" t="s">
        <v>2676</v>
      </c>
      <c r="N172" s="18" t="s">
        <v>1590</v>
      </c>
      <c r="O172" s="36" t="s">
        <v>1590</v>
      </c>
      <c r="P172" s="18" t="s">
        <v>1590</v>
      </c>
      <c r="Q172" s="18" t="s">
        <v>1590</v>
      </c>
      <c r="R172" s="18" t="s">
        <v>1590</v>
      </c>
      <c r="S172" s="18" t="s">
        <v>1590</v>
      </c>
      <c r="T172" s="38" t="s">
        <v>1590</v>
      </c>
      <c r="U172" s="38" t="s">
        <v>1590</v>
      </c>
      <c r="V172" s="38" t="s">
        <v>1590</v>
      </c>
      <c r="W172" s="38" t="s">
        <v>1590</v>
      </c>
      <c r="X172" s="38" t="s">
        <v>1590</v>
      </c>
      <c r="Y172" s="18">
        <f t="shared" si="31"/>
        <v>875000</v>
      </c>
      <c r="Z172" s="18">
        <f t="shared" si="32"/>
        <v>4500000</v>
      </c>
      <c r="AA172" s="18">
        <f t="shared" si="33"/>
        <v>7990000</v>
      </c>
      <c r="AB172" s="18">
        <f t="shared" si="37"/>
        <v>1</v>
      </c>
      <c r="AC172" s="18">
        <f>SUM(AK172, AQ172, AW172, BC172, BI172,  BO172, BU172, CA172, CG172, CM172, CS172, CY172, DE172, DK172, DQ172, DW172, EC172, EK172, EQ172, EW172, FC172, FI172, FO172, FU172, GA172, GI172, GO172, GW172, HC172, HI172, HO172, HU172, IA172, II172, IO172, IU172, JC172, JI172)/3</f>
        <v>12</v>
      </c>
      <c r="AD172" s="4"/>
      <c r="AE172" s="4" t="s">
        <v>1016</v>
      </c>
      <c r="AF172" s="4" t="s">
        <v>1017</v>
      </c>
      <c r="AG172" s="6">
        <v>500000</v>
      </c>
      <c r="AH172" s="6">
        <v>2350000</v>
      </c>
      <c r="AI172" s="6">
        <v>3350000</v>
      </c>
      <c r="AJ172" s="6">
        <v>0</v>
      </c>
      <c r="AK172" s="6">
        <v>12</v>
      </c>
      <c r="AL172" s="4" t="s">
        <v>1017</v>
      </c>
      <c r="AM172" s="6">
        <v>125000</v>
      </c>
      <c r="AN172" s="6">
        <v>1250000</v>
      </c>
      <c r="AO172" s="6">
        <v>2000000</v>
      </c>
      <c r="AP172" s="6">
        <v>0</v>
      </c>
      <c r="AQ172" s="6">
        <v>12</v>
      </c>
      <c r="AR172" s="4" t="s">
        <v>1017</v>
      </c>
      <c r="AS172" s="6">
        <v>200000</v>
      </c>
      <c r="AT172" s="6">
        <v>800000</v>
      </c>
      <c r="AU172" s="6">
        <v>1200000</v>
      </c>
      <c r="AV172" s="6">
        <v>0</v>
      </c>
      <c r="AW172" s="6">
        <v>12</v>
      </c>
      <c r="AX172" s="4" t="s">
        <v>1017</v>
      </c>
      <c r="AY172" s="6">
        <v>50000</v>
      </c>
      <c r="AZ172" s="6">
        <v>100000</v>
      </c>
      <c r="BA172" s="6">
        <v>1440000</v>
      </c>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row>
    <row r="173" spans="1:270" ht="48">
      <c r="A173" s="8">
        <v>2020</v>
      </c>
      <c r="B173" s="12" t="s">
        <v>659</v>
      </c>
      <c r="C173" s="12">
        <v>0</v>
      </c>
      <c r="D173" s="9" t="s">
        <v>1590</v>
      </c>
      <c r="E173" s="12" t="s">
        <v>2629</v>
      </c>
      <c r="F173" s="12" t="s">
        <v>657</v>
      </c>
      <c r="G173" s="9" t="s">
        <v>2744</v>
      </c>
      <c r="H173" s="18">
        <v>160</v>
      </c>
      <c r="I173" s="9" t="s">
        <v>1018</v>
      </c>
      <c r="J173" s="9">
        <v>0</v>
      </c>
      <c r="K173" s="9"/>
      <c r="L173" s="9"/>
      <c r="M173" s="9" t="s">
        <v>2676</v>
      </c>
      <c r="N173" s="18" t="s">
        <v>1590</v>
      </c>
      <c r="O173" s="36" t="s">
        <v>1590</v>
      </c>
      <c r="P173" s="18" t="s">
        <v>1590</v>
      </c>
      <c r="Q173" s="18" t="s">
        <v>1590</v>
      </c>
      <c r="R173" s="18" t="s">
        <v>1590</v>
      </c>
      <c r="S173" s="18" t="s">
        <v>1590</v>
      </c>
      <c r="T173" s="38" t="s">
        <v>1590</v>
      </c>
      <c r="U173" s="38" t="s">
        <v>1590</v>
      </c>
      <c r="V173" s="38" t="s">
        <v>1590</v>
      </c>
      <c r="W173" s="38" t="s">
        <v>1590</v>
      </c>
      <c r="X173" s="38" t="s">
        <v>1590</v>
      </c>
      <c r="Y173" s="18">
        <f t="shared" si="31"/>
        <v>46703</v>
      </c>
      <c r="Z173" s="18">
        <f t="shared" si="32"/>
        <v>162267</v>
      </c>
      <c r="AA173" s="18">
        <f t="shared" si="33"/>
        <v>428680</v>
      </c>
      <c r="AB173" s="18">
        <f t="shared" si="37"/>
        <v>2.4583333333333335</v>
      </c>
      <c r="AC173" s="18">
        <f>SUM(AK173, AQ173, AW173, BC173, BI173,  BO173, BU173, CA173, CG173, CM173, CS173, CY173, DE173, DK173, DQ173, DW173, EC173, EK173, EQ173, EW173, FC173, FI173, FO173, FU173, GA173, GI173, GO173, GW173, HC173, HI173, HO173, HU173, IA173, II173, IO173, IU173, JC173, JI173)/4</f>
        <v>29.5</v>
      </c>
      <c r="AD173" s="4">
        <v>1</v>
      </c>
      <c r="AE173" s="4" t="s">
        <v>1018</v>
      </c>
      <c r="AF173" s="4" t="s">
        <v>1019</v>
      </c>
      <c r="AG173" s="6">
        <v>20000</v>
      </c>
      <c r="AH173" s="6">
        <v>113000</v>
      </c>
      <c r="AI173" s="6">
        <v>300000</v>
      </c>
      <c r="AJ173" s="6">
        <v>0</v>
      </c>
      <c r="AK173" s="6">
        <v>24</v>
      </c>
      <c r="AL173" s="4" t="s">
        <v>1020</v>
      </c>
      <c r="AM173" s="6">
        <v>21359</v>
      </c>
      <c r="AN173" s="6">
        <v>38544</v>
      </c>
      <c r="AO173" s="6">
        <v>100200</v>
      </c>
      <c r="AP173" s="6">
        <v>0</v>
      </c>
      <c r="AQ173" s="6">
        <v>36</v>
      </c>
      <c r="AR173" s="4" t="s">
        <v>1021</v>
      </c>
      <c r="AS173" s="6">
        <v>1344</v>
      </c>
      <c r="AT173" s="6">
        <v>2323</v>
      </c>
      <c r="AU173" s="6">
        <v>6480</v>
      </c>
      <c r="AV173" s="6">
        <v>0</v>
      </c>
      <c r="AW173" s="6">
        <v>36</v>
      </c>
      <c r="AX173" s="4" t="s">
        <v>1022</v>
      </c>
      <c r="AY173" s="6">
        <v>4000</v>
      </c>
      <c r="AZ173" s="6">
        <v>8400</v>
      </c>
      <c r="BA173" s="6">
        <v>22000</v>
      </c>
      <c r="BB173" s="6">
        <v>0</v>
      </c>
      <c r="BC173" s="6">
        <v>22</v>
      </c>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row>
    <row r="174" spans="1:270" ht="48">
      <c r="A174" s="8">
        <v>2020</v>
      </c>
      <c r="B174" s="12" t="s">
        <v>659</v>
      </c>
      <c r="C174" s="12">
        <v>0</v>
      </c>
      <c r="D174" s="9" t="s">
        <v>1590</v>
      </c>
      <c r="E174" s="12" t="s">
        <v>2629</v>
      </c>
      <c r="F174" s="12" t="s">
        <v>657</v>
      </c>
      <c r="G174" s="9" t="s">
        <v>2744</v>
      </c>
      <c r="H174" s="18">
        <v>180</v>
      </c>
      <c r="I174" s="9" t="s">
        <v>1023</v>
      </c>
      <c r="J174" s="9">
        <v>0</v>
      </c>
      <c r="K174" s="9"/>
      <c r="L174" s="9"/>
      <c r="M174" s="9" t="s">
        <v>2676</v>
      </c>
      <c r="N174" s="18" t="s">
        <v>1590</v>
      </c>
      <c r="O174" s="36" t="s">
        <v>1590</v>
      </c>
      <c r="P174" s="18" t="s">
        <v>1590</v>
      </c>
      <c r="Q174" s="18" t="s">
        <v>1590</v>
      </c>
      <c r="R174" s="18" t="s">
        <v>1590</v>
      </c>
      <c r="S174" s="18" t="s">
        <v>1590</v>
      </c>
      <c r="T174" s="38" t="s">
        <v>1590</v>
      </c>
      <c r="U174" s="38" t="s">
        <v>1590</v>
      </c>
      <c r="V174" s="38" t="s">
        <v>1590</v>
      </c>
      <c r="W174" s="38" t="s">
        <v>1590</v>
      </c>
      <c r="X174" s="38" t="s">
        <v>1590</v>
      </c>
      <c r="Y174" s="18">
        <f t="shared" si="31"/>
        <v>100</v>
      </c>
      <c r="Z174" s="18">
        <f t="shared" si="32"/>
        <v>500</v>
      </c>
      <c r="AA174" s="18">
        <f t="shared" si="33"/>
        <v>1260</v>
      </c>
      <c r="AB174" s="18">
        <f t="shared" si="37"/>
        <v>1</v>
      </c>
      <c r="AC174" s="18">
        <f t="shared" si="38"/>
        <v>12</v>
      </c>
      <c r="AD174" s="4"/>
      <c r="AE174" s="4" t="s">
        <v>1024</v>
      </c>
      <c r="AF174" s="4" t="s">
        <v>1025</v>
      </c>
      <c r="AG174" s="6">
        <v>100</v>
      </c>
      <c r="AH174" s="6">
        <v>500</v>
      </c>
      <c r="AI174" s="6">
        <v>1260</v>
      </c>
      <c r="AJ174" s="6">
        <v>12</v>
      </c>
      <c r="AK174" s="6">
        <v>12</v>
      </c>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row>
    <row r="175" spans="1:270" ht="112">
      <c r="A175" s="8">
        <v>2020</v>
      </c>
      <c r="B175" s="12" t="s">
        <v>659</v>
      </c>
      <c r="C175" s="12">
        <v>0</v>
      </c>
      <c r="D175" s="9" t="s">
        <v>1590</v>
      </c>
      <c r="E175" s="12" t="s">
        <v>2629</v>
      </c>
      <c r="F175" s="12" t="s">
        <v>657</v>
      </c>
      <c r="G175" s="9" t="s">
        <v>2744</v>
      </c>
      <c r="H175" s="18">
        <v>182</v>
      </c>
      <c r="I175" s="9" t="s">
        <v>1026</v>
      </c>
      <c r="J175" s="9">
        <v>0</v>
      </c>
      <c r="K175" s="9"/>
      <c r="L175" s="9"/>
      <c r="M175" s="9" t="s">
        <v>2676</v>
      </c>
      <c r="N175" s="18" t="s">
        <v>1590</v>
      </c>
      <c r="O175" s="36" t="s">
        <v>1590</v>
      </c>
      <c r="P175" s="18" t="s">
        <v>1590</v>
      </c>
      <c r="Q175" s="18" t="s">
        <v>1590</v>
      </c>
      <c r="R175" s="18" t="s">
        <v>1590</v>
      </c>
      <c r="S175" s="18" t="s">
        <v>1590</v>
      </c>
      <c r="T175" s="38" t="s">
        <v>1590</v>
      </c>
      <c r="U175" s="38" t="s">
        <v>1590</v>
      </c>
      <c r="V175" s="38" t="s">
        <v>1590</v>
      </c>
      <c r="W175" s="38" t="s">
        <v>1590</v>
      </c>
      <c r="X175" s="38" t="s">
        <v>1590</v>
      </c>
      <c r="Y175" s="18">
        <f t="shared" si="31"/>
        <v>128712</v>
      </c>
      <c r="Z175" s="18">
        <f t="shared" si="32"/>
        <v>411560</v>
      </c>
      <c r="AA175" s="18">
        <f t="shared" si="33"/>
        <v>665040</v>
      </c>
      <c r="AB175" s="18">
        <f t="shared" si="37"/>
        <v>0.87962962962962965</v>
      </c>
      <c r="AC175" s="18">
        <f>SUM(AK175, AQ175, AW175, BC175, BI175,  BO175, BU175, CA175, CG175, CM175, CS175, CY175, DE175, DK175, DQ175, DW175, EC175, EK175, EQ175, EW175, FC175, FI175, FO175, FU175, GA175, GI175, GO175, GW175, HC175, HI175, HO175, HU175, IA175, II175, IO175, IU175, JC175, JI175)/9</f>
        <v>10.555555555555555</v>
      </c>
      <c r="AD175" s="4"/>
      <c r="AE175" s="4" t="s">
        <v>1026</v>
      </c>
      <c r="AF175" s="4" t="s">
        <v>23</v>
      </c>
      <c r="AG175" s="6">
        <v>192</v>
      </c>
      <c r="AH175" s="6">
        <v>360</v>
      </c>
      <c r="AI175" s="6">
        <v>600</v>
      </c>
      <c r="AJ175" s="6">
        <v>13</v>
      </c>
      <c r="AK175" s="6">
        <v>13</v>
      </c>
      <c r="AL175" s="4" t="s">
        <v>1027</v>
      </c>
      <c r="AM175" s="6">
        <v>12000</v>
      </c>
      <c r="AN175" s="6">
        <v>86400</v>
      </c>
      <c r="AO175" s="6">
        <v>129000</v>
      </c>
      <c r="AP175" s="6">
        <v>0</v>
      </c>
      <c r="AQ175" s="6">
        <v>7</v>
      </c>
      <c r="AR175" s="4" t="s">
        <v>1028</v>
      </c>
      <c r="AS175" s="6">
        <v>100800</v>
      </c>
      <c r="AT175" s="6">
        <v>201600</v>
      </c>
      <c r="AU175" s="6">
        <v>342000</v>
      </c>
      <c r="AV175" s="6">
        <v>10</v>
      </c>
      <c r="AW175" s="6">
        <v>8</v>
      </c>
      <c r="AX175" s="4" t="s">
        <v>1029</v>
      </c>
      <c r="AY175" s="6">
        <v>5000</v>
      </c>
      <c r="AZ175" s="6">
        <v>20000</v>
      </c>
      <c r="BA175" s="6">
        <v>35000</v>
      </c>
      <c r="BB175" s="6">
        <v>0</v>
      </c>
      <c r="BC175" s="6">
        <v>3</v>
      </c>
      <c r="BD175" s="4" t="s">
        <v>1027</v>
      </c>
      <c r="BE175" s="6">
        <v>5000</v>
      </c>
      <c r="BF175" s="6">
        <v>30000</v>
      </c>
      <c r="BG175" s="6">
        <v>55000</v>
      </c>
      <c r="BH175" s="6">
        <v>16</v>
      </c>
      <c r="BI175" s="6">
        <v>16</v>
      </c>
      <c r="BJ175" s="4" t="s">
        <v>1030</v>
      </c>
      <c r="BK175" s="6">
        <v>4600</v>
      </c>
      <c r="BL175" s="6">
        <v>60000</v>
      </c>
      <c r="BM175" s="6">
        <v>72000</v>
      </c>
      <c r="BN175" s="6">
        <v>8</v>
      </c>
      <c r="BO175" s="6">
        <v>0</v>
      </c>
      <c r="BP175" s="4" t="s">
        <v>23</v>
      </c>
      <c r="BQ175" s="6">
        <v>120</v>
      </c>
      <c r="BR175" s="6">
        <v>1200</v>
      </c>
      <c r="BS175" s="6">
        <v>1440</v>
      </c>
      <c r="BT175" s="6">
        <v>24</v>
      </c>
      <c r="BU175" s="6">
        <v>24</v>
      </c>
      <c r="BV175" s="4" t="s">
        <v>23</v>
      </c>
      <c r="BW175" s="6">
        <v>1000</v>
      </c>
      <c r="BX175" s="6">
        <v>12000</v>
      </c>
      <c r="BY175" s="6">
        <v>30000</v>
      </c>
      <c r="BZ175" s="6">
        <v>15</v>
      </c>
      <c r="CA175" s="6">
        <v>15</v>
      </c>
      <c r="CB175" s="4" t="s">
        <v>1031</v>
      </c>
      <c r="CC175" s="4"/>
      <c r="CD175" s="4"/>
      <c r="CE175" s="4" t="s">
        <v>715</v>
      </c>
      <c r="CF175" s="4">
        <v>9</v>
      </c>
      <c r="CG175" s="4">
        <v>9</v>
      </c>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row>
    <row r="176" spans="1:270" ht="48">
      <c r="A176" s="8">
        <v>2020</v>
      </c>
      <c r="B176" s="12" t="s">
        <v>659</v>
      </c>
      <c r="C176" s="12">
        <v>0</v>
      </c>
      <c r="D176" s="9" t="s">
        <v>1590</v>
      </c>
      <c r="E176" s="12" t="s">
        <v>2629</v>
      </c>
      <c r="F176" s="12" t="s">
        <v>657</v>
      </c>
      <c r="G176" s="9" t="s">
        <v>2744</v>
      </c>
      <c r="H176" s="18">
        <v>194</v>
      </c>
      <c r="I176" s="9" t="s">
        <v>1032</v>
      </c>
      <c r="J176" s="9">
        <v>0</v>
      </c>
      <c r="K176" s="9"/>
      <c r="L176" s="9"/>
      <c r="M176" s="9" t="s">
        <v>2676</v>
      </c>
      <c r="N176" s="18" t="s">
        <v>1590</v>
      </c>
      <c r="O176" s="36" t="s">
        <v>1590</v>
      </c>
      <c r="P176" s="18" t="s">
        <v>1590</v>
      </c>
      <c r="Q176" s="18" t="s">
        <v>1590</v>
      </c>
      <c r="R176" s="18" t="s">
        <v>1590</v>
      </c>
      <c r="S176" s="18" t="s">
        <v>1590</v>
      </c>
      <c r="T176" s="38" t="s">
        <v>1590</v>
      </c>
      <c r="U176" s="38" t="s">
        <v>1590</v>
      </c>
      <c r="V176" s="38" t="s">
        <v>1590</v>
      </c>
      <c r="W176" s="38" t="s">
        <v>1590</v>
      </c>
      <c r="X176" s="38" t="s">
        <v>1590</v>
      </c>
      <c r="Y176" s="18">
        <f t="shared" si="31"/>
        <v>400</v>
      </c>
      <c r="Z176" s="18">
        <f t="shared" si="32"/>
        <v>1000</v>
      </c>
      <c r="AA176" s="18">
        <f t="shared" si="33"/>
        <v>12000</v>
      </c>
      <c r="AB176" s="18">
        <f t="shared" si="37"/>
        <v>1.4166666666666667</v>
      </c>
      <c r="AC176" s="18">
        <f>SUM(AK176, AQ176, AW176, BC176, BI176,  BO176, BU176, CA176, CG176, CM176, CS176, CY176, DE176, DK176, DQ176, DW176, EC176, EK176, EQ176, EW176, FC176, FI176, FO176, FU176, GA176, GI176, GO176, GW176, HC176, HI176, HO176, HU176, IA176, II176, IO176, IU176, JC176, JI176)/2</f>
        <v>17</v>
      </c>
      <c r="AD176" s="4"/>
      <c r="AE176" s="4" t="s">
        <v>1033</v>
      </c>
      <c r="AF176" s="4" t="s">
        <v>1034</v>
      </c>
      <c r="AG176" s="6">
        <v>200</v>
      </c>
      <c r="AH176" s="6">
        <v>500</v>
      </c>
      <c r="AI176" s="6">
        <v>6000</v>
      </c>
      <c r="AJ176" s="6">
        <v>18</v>
      </c>
      <c r="AK176" s="6">
        <v>17</v>
      </c>
      <c r="AL176" s="4" t="s">
        <v>1035</v>
      </c>
      <c r="AM176" s="6">
        <v>200</v>
      </c>
      <c r="AN176" s="6">
        <v>500</v>
      </c>
      <c r="AO176" s="6">
        <v>6000</v>
      </c>
      <c r="AP176" s="6">
        <v>0</v>
      </c>
      <c r="AQ176" s="6">
        <v>17</v>
      </c>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row>
    <row r="177" spans="1:270" ht="32">
      <c r="A177" s="8">
        <v>2020</v>
      </c>
      <c r="B177" s="12" t="s">
        <v>659</v>
      </c>
      <c r="C177" s="12">
        <v>0</v>
      </c>
      <c r="D177" s="9" t="s">
        <v>1590</v>
      </c>
      <c r="E177" s="12" t="s">
        <v>2629</v>
      </c>
      <c r="F177" s="12" t="s">
        <v>657</v>
      </c>
      <c r="G177" s="9" t="s">
        <v>2744</v>
      </c>
      <c r="H177" s="18">
        <v>250</v>
      </c>
      <c r="I177" s="9" t="s">
        <v>1036</v>
      </c>
      <c r="J177" s="9">
        <v>0</v>
      </c>
      <c r="K177" s="9"/>
      <c r="L177" s="9"/>
      <c r="M177" s="9" t="s">
        <v>2676</v>
      </c>
      <c r="N177" s="18" t="s">
        <v>1590</v>
      </c>
      <c r="O177" s="36" t="s">
        <v>1590</v>
      </c>
      <c r="P177" s="18" t="s">
        <v>1590</v>
      </c>
      <c r="Q177" s="18" t="s">
        <v>1590</v>
      </c>
      <c r="R177" s="18" t="s">
        <v>1590</v>
      </c>
      <c r="S177" s="18" t="s">
        <v>1590</v>
      </c>
      <c r="T177" s="38" t="s">
        <v>1590</v>
      </c>
      <c r="U177" s="38" t="s">
        <v>1590</v>
      </c>
      <c r="V177" s="38" t="s">
        <v>1590</v>
      </c>
      <c r="W177" s="38" t="s">
        <v>1590</v>
      </c>
      <c r="X177" s="38" t="s">
        <v>1590</v>
      </c>
      <c r="Y177" s="18">
        <f t="shared" si="31"/>
        <v>16000</v>
      </c>
      <c r="Z177" s="18">
        <f t="shared" si="32"/>
        <v>162000</v>
      </c>
      <c r="AA177" s="18">
        <f t="shared" si="33"/>
        <v>315000</v>
      </c>
      <c r="AB177" s="18">
        <f t="shared" si="37"/>
        <v>2.0833333333333335</v>
      </c>
      <c r="AC177" s="18">
        <f>SUM(AK177, AQ177, AW177, BC177, BI177,  BO177, BU177, CA177, CG177, CM177, CS177, CY177, DE177, DK177, DQ177, DW177, EC177, EK177, EQ177, EW177, FC177, FI177, FO177, FU177, GA177, GI177, GO177, GW177, HC177, HI177, HO177, HU177, IA177, II177, IO177, IU177, JC177, JI177)/4</f>
        <v>25</v>
      </c>
      <c r="AD177" s="4">
        <v>1</v>
      </c>
      <c r="AE177" s="4" t="s">
        <v>1036</v>
      </c>
      <c r="AF177" s="4" t="s">
        <v>1037</v>
      </c>
      <c r="AG177" s="6">
        <v>5000</v>
      </c>
      <c r="AH177" s="6">
        <v>60000</v>
      </c>
      <c r="AI177" s="6">
        <v>120000</v>
      </c>
      <c r="AJ177" s="6">
        <v>33</v>
      </c>
      <c r="AK177" s="6">
        <v>34</v>
      </c>
      <c r="AL177" s="4" t="s">
        <v>1038</v>
      </c>
      <c r="AM177" s="6">
        <v>5000</v>
      </c>
      <c r="AN177" s="6">
        <v>60000</v>
      </c>
      <c r="AO177" s="6">
        <v>120000</v>
      </c>
      <c r="AP177" s="6">
        <v>23</v>
      </c>
      <c r="AQ177" s="6">
        <v>18</v>
      </c>
      <c r="AR177" s="4" t="s">
        <v>22</v>
      </c>
      <c r="AS177" s="6">
        <v>3000</v>
      </c>
      <c r="AT177" s="6">
        <v>36000</v>
      </c>
      <c r="AU177" s="6">
        <v>60000</v>
      </c>
      <c r="AV177" s="6">
        <v>27</v>
      </c>
      <c r="AW177" s="6">
        <v>24</v>
      </c>
      <c r="AX177" s="4" t="s">
        <v>22</v>
      </c>
      <c r="AY177" s="6">
        <v>3000</v>
      </c>
      <c r="AZ177" s="6">
        <v>6000</v>
      </c>
      <c r="BA177" s="6">
        <v>15000</v>
      </c>
      <c r="BB177" s="6">
        <v>30</v>
      </c>
      <c r="BC177" s="6">
        <v>24</v>
      </c>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row>
    <row r="178" spans="1:270" ht="48">
      <c r="A178" s="8">
        <v>2020</v>
      </c>
      <c r="B178" s="12" t="s">
        <v>659</v>
      </c>
      <c r="C178" s="12">
        <v>0</v>
      </c>
      <c r="D178" s="9" t="s">
        <v>1590</v>
      </c>
      <c r="E178" s="12" t="s">
        <v>2629</v>
      </c>
      <c r="F178" s="12" t="s">
        <v>657</v>
      </c>
      <c r="G178" s="9" t="s">
        <v>2744</v>
      </c>
      <c r="H178" s="18">
        <v>266</v>
      </c>
      <c r="I178" s="9" t="s">
        <v>1039</v>
      </c>
      <c r="J178" s="9">
        <v>0</v>
      </c>
      <c r="K178" s="9"/>
      <c r="L178" s="9"/>
      <c r="M178" s="9" t="s">
        <v>2676</v>
      </c>
      <c r="N178" s="18" t="s">
        <v>1590</v>
      </c>
      <c r="O178" s="36" t="s">
        <v>1590</v>
      </c>
      <c r="P178" s="18" t="s">
        <v>1590</v>
      </c>
      <c r="Q178" s="18" t="s">
        <v>1590</v>
      </c>
      <c r="R178" s="18" t="s">
        <v>1590</v>
      </c>
      <c r="S178" s="18" t="s">
        <v>1590</v>
      </c>
      <c r="T178" s="38" t="s">
        <v>1590</v>
      </c>
      <c r="U178" s="38" t="s">
        <v>1590</v>
      </c>
      <c r="V178" s="38" t="s">
        <v>1590</v>
      </c>
      <c r="W178" s="38" t="s">
        <v>1590</v>
      </c>
      <c r="X178" s="38" t="s">
        <v>1590</v>
      </c>
      <c r="Y178" s="18">
        <f t="shared" si="31"/>
        <v>37400</v>
      </c>
      <c r="Z178" s="18">
        <f t="shared" si="32"/>
        <v>64100</v>
      </c>
      <c r="AA178" s="18">
        <f t="shared" si="33"/>
        <v>150280</v>
      </c>
      <c r="AB178" s="18">
        <f t="shared" si="37"/>
        <v>1.9404761904761905</v>
      </c>
      <c r="AC178" s="18">
        <f>SUM(AK178, AQ178, AW178, BC178, BI178,  BO178, BU178, CA178, CG178, CM178, CS178, CY178, DE178, DK178, DQ178, DW178, EC178, EK178, EQ178, EW178, FC178, FI178, FO178, FU178, GA178, GI178, GO178, GW178, HC178, HI178, HO178, HU178, IA178, II178, IO178, IU178, JC178, JI178)/7</f>
        <v>23.285714285714285</v>
      </c>
      <c r="AD178" s="4"/>
      <c r="AE178" s="4" t="s">
        <v>1039</v>
      </c>
      <c r="AF178" s="4" t="s">
        <v>1040</v>
      </c>
      <c r="AG178" s="6">
        <v>10000</v>
      </c>
      <c r="AH178" s="6">
        <v>12600</v>
      </c>
      <c r="AI178" s="6">
        <v>35280</v>
      </c>
      <c r="AJ178" s="6">
        <v>74</v>
      </c>
      <c r="AK178" s="6">
        <v>29</v>
      </c>
      <c r="AL178" s="4" t="s">
        <v>1040</v>
      </c>
      <c r="AM178" s="6">
        <v>2300</v>
      </c>
      <c r="AN178" s="6">
        <v>7500</v>
      </c>
      <c r="AO178" s="6">
        <v>15000</v>
      </c>
      <c r="AP178" s="6">
        <v>67</v>
      </c>
      <c r="AQ178" s="6">
        <v>60</v>
      </c>
      <c r="AR178" s="4" t="s">
        <v>1040</v>
      </c>
      <c r="AS178" s="6">
        <v>2300</v>
      </c>
      <c r="AT178" s="6">
        <v>7500</v>
      </c>
      <c r="AU178" s="6">
        <v>15000</v>
      </c>
      <c r="AV178" s="6">
        <v>38</v>
      </c>
      <c r="AW178" s="6">
        <v>12</v>
      </c>
      <c r="AX178" s="4" t="s">
        <v>22</v>
      </c>
      <c r="AY178" s="6">
        <v>2300</v>
      </c>
      <c r="AZ178" s="6">
        <v>7500</v>
      </c>
      <c r="BA178" s="6">
        <v>15000</v>
      </c>
      <c r="BB178" s="6">
        <v>24</v>
      </c>
      <c r="BC178" s="6">
        <v>18</v>
      </c>
      <c r="BD178" s="4" t="s">
        <v>1041</v>
      </c>
      <c r="BE178" s="6">
        <v>500</v>
      </c>
      <c r="BF178" s="6">
        <v>5000</v>
      </c>
      <c r="BG178" s="6">
        <v>10000</v>
      </c>
      <c r="BH178" s="6">
        <v>14</v>
      </c>
      <c r="BI178" s="6">
        <v>12</v>
      </c>
      <c r="BJ178" s="4" t="s">
        <v>22</v>
      </c>
      <c r="BK178" s="6">
        <v>10000</v>
      </c>
      <c r="BL178" s="6">
        <v>12000</v>
      </c>
      <c r="BM178" s="6">
        <v>30000</v>
      </c>
      <c r="BN178" s="6">
        <v>24</v>
      </c>
      <c r="BO178" s="6">
        <v>20</v>
      </c>
      <c r="BP178" s="4" t="s">
        <v>952</v>
      </c>
      <c r="BQ178" s="6">
        <v>10000</v>
      </c>
      <c r="BR178" s="6">
        <v>12000</v>
      </c>
      <c r="BS178" s="6">
        <v>30000</v>
      </c>
      <c r="BT178" s="6">
        <v>18</v>
      </c>
      <c r="BU178" s="6">
        <v>12</v>
      </c>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row>
    <row r="179" spans="1:270" ht="48">
      <c r="A179" s="8">
        <v>2020</v>
      </c>
      <c r="B179" s="12" t="s">
        <v>659</v>
      </c>
      <c r="C179" s="12">
        <v>0</v>
      </c>
      <c r="D179" s="9" t="s">
        <v>1590</v>
      </c>
      <c r="E179" s="12" t="s">
        <v>2629</v>
      </c>
      <c r="F179" s="12" t="s">
        <v>657</v>
      </c>
      <c r="G179" s="9" t="s">
        <v>2744</v>
      </c>
      <c r="H179" s="18">
        <v>270</v>
      </c>
      <c r="I179" s="9" t="s">
        <v>1042</v>
      </c>
      <c r="J179" s="9">
        <v>0</v>
      </c>
      <c r="K179" s="9"/>
      <c r="L179" s="9"/>
      <c r="M179" s="9" t="s">
        <v>2676</v>
      </c>
      <c r="N179" s="18" t="s">
        <v>1590</v>
      </c>
      <c r="O179" s="36" t="s">
        <v>1590</v>
      </c>
      <c r="P179" s="18" t="s">
        <v>1590</v>
      </c>
      <c r="Q179" s="18" t="s">
        <v>1590</v>
      </c>
      <c r="R179" s="18" t="s">
        <v>1590</v>
      </c>
      <c r="S179" s="18" t="s">
        <v>1590</v>
      </c>
      <c r="T179" s="38" t="s">
        <v>1590</v>
      </c>
      <c r="U179" s="38" t="s">
        <v>1590</v>
      </c>
      <c r="V179" s="38" t="s">
        <v>1590</v>
      </c>
      <c r="W179" s="38" t="s">
        <v>1590</v>
      </c>
      <c r="X179" s="38" t="s">
        <v>1590</v>
      </c>
      <c r="Y179" s="18">
        <f t="shared" si="31"/>
        <v>430</v>
      </c>
      <c r="Z179" s="18">
        <f t="shared" si="32"/>
        <v>4270000</v>
      </c>
      <c r="AA179" s="18">
        <f t="shared" si="33"/>
        <v>10140000</v>
      </c>
      <c r="AB179" s="18">
        <f t="shared" si="37"/>
        <v>0.72916666666666663</v>
      </c>
      <c r="AC179" s="18">
        <f>SUM(AK179, AQ179, AW179, BC179, BI179,  BO179, BU179, CA179, CG179, CM179, CS179, CY179, DE179, DK179, DQ179, DW179, EC179, EK179, EQ179, EW179, FC179, FI179, FO179, FU179, GA179, GI179, GO179, GW179, HC179, HI179, HO179, HU179, IA179, II179, IO179, IU179, JC179, JI179)/8</f>
        <v>8.75</v>
      </c>
      <c r="AD179" s="4">
        <v>1</v>
      </c>
      <c r="AE179" s="4" t="s">
        <v>1043</v>
      </c>
      <c r="AF179" s="4" t="s">
        <v>1044</v>
      </c>
      <c r="AG179" s="6">
        <v>70</v>
      </c>
      <c r="AH179" s="6">
        <v>840000</v>
      </c>
      <c r="AI179" s="6">
        <v>1700000</v>
      </c>
      <c r="AJ179" s="6">
        <v>14</v>
      </c>
      <c r="AK179" s="6">
        <v>9</v>
      </c>
      <c r="AL179" s="4" t="s">
        <v>1045</v>
      </c>
      <c r="AM179" s="6">
        <v>70</v>
      </c>
      <c r="AN179" s="6">
        <v>840000</v>
      </c>
      <c r="AO179" s="6">
        <v>1700000</v>
      </c>
      <c r="AP179" s="6">
        <v>23</v>
      </c>
      <c r="AQ179" s="6">
        <v>7</v>
      </c>
      <c r="AR179" s="4" t="s">
        <v>1046</v>
      </c>
      <c r="AS179" s="6">
        <v>70</v>
      </c>
      <c r="AT179" s="6">
        <v>840000</v>
      </c>
      <c r="AU179" s="6">
        <v>1700000</v>
      </c>
      <c r="AV179" s="6">
        <v>10</v>
      </c>
      <c r="AW179" s="6">
        <v>5</v>
      </c>
      <c r="AX179" s="4" t="s">
        <v>1047</v>
      </c>
      <c r="AY179" s="6">
        <v>70</v>
      </c>
      <c r="AZ179" s="6">
        <v>840000</v>
      </c>
      <c r="BA179" s="6">
        <v>1700000</v>
      </c>
      <c r="BB179" s="6">
        <v>12</v>
      </c>
      <c r="BC179" s="6">
        <v>16</v>
      </c>
      <c r="BD179" s="4" t="s">
        <v>22</v>
      </c>
      <c r="BE179" s="6">
        <v>70</v>
      </c>
      <c r="BF179" s="6">
        <v>840000</v>
      </c>
      <c r="BG179" s="6">
        <v>1700000</v>
      </c>
      <c r="BH179" s="6">
        <v>12</v>
      </c>
      <c r="BI179" s="6">
        <v>8</v>
      </c>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v>2</v>
      </c>
      <c r="EE179" s="4" t="s">
        <v>1048</v>
      </c>
      <c r="EF179" s="4" t="s">
        <v>1049</v>
      </c>
      <c r="EG179" s="4">
        <v>80</v>
      </c>
      <c r="EH179" s="6">
        <v>70000</v>
      </c>
      <c r="EI179" s="6">
        <v>1640000</v>
      </c>
      <c r="EJ179" s="4">
        <v>18</v>
      </c>
      <c r="EK179" s="4">
        <v>18</v>
      </c>
      <c r="EL179" s="4" t="s">
        <v>152</v>
      </c>
      <c r="EM179" s="4"/>
      <c r="EN179" s="4"/>
      <c r="EO179" s="4" t="s">
        <v>715</v>
      </c>
      <c r="EP179" s="4">
        <v>19</v>
      </c>
      <c r="EQ179" s="4">
        <v>7</v>
      </c>
      <c r="ER179" s="4" t="s">
        <v>1050</v>
      </c>
      <c r="ES179" s="4"/>
      <c r="ET179" s="4"/>
      <c r="EU179" s="4" t="s">
        <v>715</v>
      </c>
      <c r="EV179" s="4">
        <v>18</v>
      </c>
      <c r="EW179" s="4">
        <v>0</v>
      </c>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row>
    <row r="180" spans="1:270" ht="48">
      <c r="A180" s="8">
        <v>2020</v>
      </c>
      <c r="B180" s="12" t="s">
        <v>659</v>
      </c>
      <c r="C180" s="12">
        <v>0</v>
      </c>
      <c r="D180" s="9" t="s">
        <v>1590</v>
      </c>
      <c r="E180" s="12" t="s">
        <v>2629</v>
      </c>
      <c r="F180" s="12" t="s">
        <v>657</v>
      </c>
      <c r="G180" s="9" t="s">
        <v>2744</v>
      </c>
      <c r="H180" s="18">
        <v>335</v>
      </c>
      <c r="I180" s="9" t="s">
        <v>1051</v>
      </c>
      <c r="J180" s="9">
        <v>0</v>
      </c>
      <c r="K180" s="9"/>
      <c r="L180" s="9"/>
      <c r="M180" s="9" t="s">
        <v>2676</v>
      </c>
      <c r="N180" s="18" t="s">
        <v>1590</v>
      </c>
      <c r="O180" s="36" t="s">
        <v>1590</v>
      </c>
      <c r="P180" s="18" t="s">
        <v>1590</v>
      </c>
      <c r="Q180" s="18" t="s">
        <v>1590</v>
      </c>
      <c r="R180" s="18" t="s">
        <v>1590</v>
      </c>
      <c r="S180" s="18" t="s">
        <v>1590</v>
      </c>
      <c r="T180" s="38" t="s">
        <v>1590</v>
      </c>
      <c r="U180" s="38" t="s">
        <v>1590</v>
      </c>
      <c r="V180" s="38" t="s">
        <v>1590</v>
      </c>
      <c r="W180" s="38" t="s">
        <v>1590</v>
      </c>
      <c r="X180" s="38" t="s">
        <v>1590</v>
      </c>
      <c r="Y180" s="18">
        <f t="shared" si="31"/>
        <v>80</v>
      </c>
      <c r="Z180" s="18">
        <f t="shared" si="32"/>
        <v>93500</v>
      </c>
      <c r="AA180" s="18">
        <f t="shared" si="33"/>
        <v>21679300</v>
      </c>
      <c r="AB180" s="18">
        <f t="shared" si="37"/>
        <v>0.79166666666666663</v>
      </c>
      <c r="AC180" s="18">
        <f>SUM(AK180, AQ180, AW180, BC180, BI180,  BO180, BU180, CA180, CG180, CM180, CS180, CY180, DE180, DK180, DQ180, DW180, EC180, EK180, EQ180, EW180, FC180, FI180, FO180, FU180, GA180, GI180, GO180, GW180, HC180, HI180, HO180, HU180, IA180, II180, IO180, IU180, JC180, JI180)/4</f>
        <v>9.5</v>
      </c>
      <c r="AD180" s="4">
        <v>1</v>
      </c>
      <c r="AE180" s="4" t="s">
        <v>1043</v>
      </c>
      <c r="AF180" s="4" t="s">
        <v>1052</v>
      </c>
      <c r="AG180" s="4"/>
      <c r="AH180" s="6">
        <v>6000</v>
      </c>
      <c r="AI180" s="6">
        <v>10000000</v>
      </c>
      <c r="AJ180" s="6">
        <v>12</v>
      </c>
      <c r="AK180" s="6">
        <v>9</v>
      </c>
      <c r="AL180" s="4" t="s">
        <v>22</v>
      </c>
      <c r="AM180" s="4"/>
      <c r="AN180" s="6">
        <v>6000</v>
      </c>
      <c r="AO180" s="6">
        <v>10000000</v>
      </c>
      <c r="AP180" s="6">
        <v>12</v>
      </c>
      <c r="AQ180" s="6">
        <v>18</v>
      </c>
      <c r="AR180" s="4" t="s">
        <v>1049</v>
      </c>
      <c r="AS180" s="6">
        <v>80</v>
      </c>
      <c r="AT180" s="6">
        <v>70000</v>
      </c>
      <c r="AU180" s="6">
        <v>1640000</v>
      </c>
      <c r="AV180" s="6">
        <v>12</v>
      </c>
      <c r="AW180" s="6">
        <v>4</v>
      </c>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v>2</v>
      </c>
      <c r="EE180" s="4" t="s">
        <v>1053</v>
      </c>
      <c r="EF180" s="4" t="s">
        <v>1054</v>
      </c>
      <c r="EG180" s="4"/>
      <c r="EH180" s="6">
        <v>11500</v>
      </c>
      <c r="EI180" s="6">
        <v>39300</v>
      </c>
      <c r="EJ180" s="4">
        <v>5</v>
      </c>
      <c r="EK180" s="4">
        <v>7</v>
      </c>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row>
    <row r="181" spans="1:270" ht="48">
      <c r="A181" s="8">
        <v>2020</v>
      </c>
      <c r="B181" s="12" t="s">
        <v>659</v>
      </c>
      <c r="C181" s="12">
        <v>0</v>
      </c>
      <c r="D181" s="9" t="s">
        <v>1590</v>
      </c>
      <c r="E181" s="12" t="s">
        <v>2629</v>
      </c>
      <c r="F181" s="12" t="s">
        <v>657</v>
      </c>
      <c r="G181" s="9" t="s">
        <v>2744</v>
      </c>
      <c r="H181" s="18">
        <v>400</v>
      </c>
      <c r="I181" s="9" t="s">
        <v>1055</v>
      </c>
      <c r="J181" s="9">
        <v>0</v>
      </c>
      <c r="K181" s="9"/>
      <c r="L181" s="9"/>
      <c r="M181" s="9" t="s">
        <v>2676</v>
      </c>
      <c r="N181" s="18" t="s">
        <v>1590</v>
      </c>
      <c r="O181" s="36" t="s">
        <v>1590</v>
      </c>
      <c r="P181" s="18" t="s">
        <v>1590</v>
      </c>
      <c r="Q181" s="18" t="s">
        <v>1590</v>
      </c>
      <c r="R181" s="18" t="s">
        <v>1590</v>
      </c>
      <c r="S181" s="18" t="s">
        <v>1590</v>
      </c>
      <c r="T181" s="38" t="s">
        <v>1590</v>
      </c>
      <c r="U181" s="38" t="s">
        <v>1590</v>
      </c>
      <c r="V181" s="38" t="s">
        <v>1590</v>
      </c>
      <c r="W181" s="38" t="s">
        <v>1590</v>
      </c>
      <c r="X181" s="38" t="s">
        <v>1590</v>
      </c>
      <c r="Y181" s="18">
        <f t="shared" si="31"/>
        <v>6750</v>
      </c>
      <c r="Z181" s="18">
        <f t="shared" si="32"/>
        <v>11000</v>
      </c>
      <c r="AA181" s="18">
        <f t="shared" si="33"/>
        <v>45000</v>
      </c>
      <c r="AB181" s="18">
        <f t="shared" si="37"/>
        <v>1.0833333333333333</v>
      </c>
      <c r="AC181" s="18">
        <f>SUM(AK181, AQ181, AW181, BC181, BI181,  BO181, BU181, CA181, CG181, CM181, CS181, CY181, DE181, DK181, DQ181, DW181, EC181, EK181, EQ181, EW181, FC181, FI181, FO181, FU181, GA181, GI181, GO181, GW181, HC181, HI181, HO181, HU181, IA181, II181, IO181, IU181, JC181, JI181)/2</f>
        <v>13</v>
      </c>
      <c r="AD181" s="4"/>
      <c r="AE181" s="4" t="s">
        <v>1055</v>
      </c>
      <c r="AF181" s="4" t="s">
        <v>1056</v>
      </c>
      <c r="AG181" s="6">
        <v>3000</v>
      </c>
      <c r="AH181" s="6">
        <v>4000</v>
      </c>
      <c r="AI181" s="6">
        <v>15000</v>
      </c>
      <c r="AJ181" s="6">
        <v>14</v>
      </c>
      <c r="AK181" s="6">
        <v>14</v>
      </c>
      <c r="AL181" s="4" t="s">
        <v>1057</v>
      </c>
      <c r="AM181" s="6">
        <v>3000</v>
      </c>
      <c r="AN181" s="6">
        <v>4000</v>
      </c>
      <c r="AO181" s="6">
        <v>15000</v>
      </c>
      <c r="AP181" s="6">
        <v>0</v>
      </c>
      <c r="AQ181" s="6">
        <v>12</v>
      </c>
      <c r="AR181" s="4" t="s">
        <v>1058</v>
      </c>
      <c r="AS181" s="6">
        <v>750</v>
      </c>
      <c r="AT181" s="6">
        <v>3000</v>
      </c>
      <c r="AU181" s="6">
        <v>15000</v>
      </c>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row>
    <row r="182" spans="1:270" ht="48">
      <c r="A182" s="8">
        <v>2020</v>
      </c>
      <c r="B182" s="12" t="s">
        <v>659</v>
      </c>
      <c r="C182" s="12">
        <v>0</v>
      </c>
      <c r="D182" s="9" t="s">
        <v>1590</v>
      </c>
      <c r="E182" s="12" t="s">
        <v>2629</v>
      </c>
      <c r="F182" s="12" t="s">
        <v>657</v>
      </c>
      <c r="G182" s="9" t="s">
        <v>2744</v>
      </c>
      <c r="H182" s="18">
        <v>1085</v>
      </c>
      <c r="I182" s="9" t="s">
        <v>1059</v>
      </c>
      <c r="J182" s="9">
        <v>0</v>
      </c>
      <c r="K182" s="9"/>
      <c r="L182" s="9"/>
      <c r="M182" s="9" t="s">
        <v>2676</v>
      </c>
      <c r="N182" s="18" t="s">
        <v>1590</v>
      </c>
      <c r="O182" s="36" t="s">
        <v>1590</v>
      </c>
      <c r="P182" s="18" t="s">
        <v>1590</v>
      </c>
      <c r="Q182" s="18" t="s">
        <v>1590</v>
      </c>
      <c r="R182" s="18" t="s">
        <v>1590</v>
      </c>
      <c r="S182" s="18" t="s">
        <v>1590</v>
      </c>
      <c r="T182" s="38" t="s">
        <v>1590</v>
      </c>
      <c r="U182" s="38" t="s">
        <v>1590</v>
      </c>
      <c r="V182" s="38" t="s">
        <v>1590</v>
      </c>
      <c r="W182" s="38" t="s">
        <v>1590</v>
      </c>
      <c r="X182" s="38" t="s">
        <v>1590</v>
      </c>
      <c r="Y182" s="18">
        <f t="shared" si="31"/>
        <v>100000</v>
      </c>
      <c r="Z182" s="18">
        <f t="shared" si="32"/>
        <v>300000</v>
      </c>
      <c r="AA182" s="18">
        <f t="shared" si="33"/>
        <v>820000</v>
      </c>
      <c r="AB182" s="18">
        <f t="shared" si="37"/>
        <v>2.6666666666666665</v>
      </c>
      <c r="AC182" s="18">
        <f>SUM(AK182, AQ182, AW182, BC182, BI182,  BO182, BU182, CA182, CG182, CM182, CS182, CY182, DE182, DK182, DQ182, DW182, EC182, EK182, EQ182, EW182, FC182, FI182, FO182, FU182, GA182, GI182, GO182, GW182, HC182, HI182, HO182, HU182, IA182, II182, IO182, IU182, JC182, JI182)/3</f>
        <v>32</v>
      </c>
      <c r="AD182" s="4">
        <v>1</v>
      </c>
      <c r="AE182" s="4" t="s">
        <v>1060</v>
      </c>
      <c r="AF182" s="4" t="s">
        <v>1061</v>
      </c>
      <c r="AG182" s="6">
        <v>48000</v>
      </c>
      <c r="AH182" s="6">
        <v>144000</v>
      </c>
      <c r="AI182" s="6">
        <v>360000</v>
      </c>
      <c r="AJ182" s="6">
        <v>36</v>
      </c>
      <c r="AK182" s="6">
        <v>36</v>
      </c>
      <c r="AL182" s="4" t="s">
        <v>1061</v>
      </c>
      <c r="AM182" s="6">
        <v>4000</v>
      </c>
      <c r="AN182" s="6">
        <v>12000</v>
      </c>
      <c r="AO182" s="6">
        <v>100000</v>
      </c>
      <c r="AP182" s="6">
        <v>30</v>
      </c>
      <c r="AQ182" s="6">
        <v>30</v>
      </c>
      <c r="AR182" s="4" t="s">
        <v>1062</v>
      </c>
      <c r="AS182" s="6">
        <v>48000</v>
      </c>
      <c r="AT182" s="6">
        <v>144000</v>
      </c>
      <c r="AU182" s="6">
        <v>360000</v>
      </c>
      <c r="AV182" s="6">
        <v>30</v>
      </c>
      <c r="AW182" s="6">
        <v>30</v>
      </c>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row>
    <row r="183" spans="1:270" ht="32">
      <c r="A183" s="8">
        <v>2020</v>
      </c>
      <c r="B183" s="12" t="s">
        <v>659</v>
      </c>
      <c r="C183" s="12">
        <v>0</v>
      </c>
      <c r="D183" s="9" t="s">
        <v>1590</v>
      </c>
      <c r="E183" s="12" t="s">
        <v>2629</v>
      </c>
      <c r="F183" s="12" t="s">
        <v>657</v>
      </c>
      <c r="G183" s="9" t="s">
        <v>2744</v>
      </c>
      <c r="H183" s="18">
        <v>1125</v>
      </c>
      <c r="I183" s="9" t="s">
        <v>1063</v>
      </c>
      <c r="J183" s="9">
        <v>0</v>
      </c>
      <c r="K183" s="9"/>
      <c r="L183" s="9"/>
      <c r="M183" s="9" t="s">
        <v>2676</v>
      </c>
      <c r="N183" s="18" t="s">
        <v>1590</v>
      </c>
      <c r="O183" s="36" t="s">
        <v>1590</v>
      </c>
      <c r="P183" s="18" t="s">
        <v>1590</v>
      </c>
      <c r="Q183" s="18" t="s">
        <v>1590</v>
      </c>
      <c r="R183" s="18" t="s">
        <v>1590</v>
      </c>
      <c r="S183" s="18" t="s">
        <v>1590</v>
      </c>
      <c r="T183" s="38" t="s">
        <v>1590</v>
      </c>
      <c r="U183" s="38" t="s">
        <v>1590</v>
      </c>
      <c r="V183" s="38" t="s">
        <v>1590</v>
      </c>
      <c r="W183" s="38" t="s">
        <v>1590</v>
      </c>
      <c r="X183" s="38" t="s">
        <v>1590</v>
      </c>
      <c r="Y183" s="18">
        <f t="shared" si="31"/>
        <v>47600</v>
      </c>
      <c r="Z183" s="18">
        <f t="shared" si="32"/>
        <v>139500</v>
      </c>
      <c r="AA183" s="18">
        <f t="shared" si="33"/>
        <v>243000</v>
      </c>
      <c r="AB183" s="18">
        <f t="shared" si="37"/>
        <v>1.3148148148148149</v>
      </c>
      <c r="AC183" s="18">
        <f>SUM(AK183, AQ183, AW183, BC183, BI183,  BO183, BU183, CA183, CG183, CM183, CS183, CY183, DE183, DK183, DQ183, DW183, EC183, EK183, EQ183, EW183, FC183, FI183, FO183, FU183, GA183, GI183, GO183, GW183, HC183, HI183, HO183, HU183, IA183, II183, IO183, IU183, JC183, JI183)/9</f>
        <v>15.777777777777779</v>
      </c>
      <c r="AD183" s="4">
        <v>1</v>
      </c>
      <c r="AE183" s="4" t="s">
        <v>1090</v>
      </c>
      <c r="AF183" s="4" t="s">
        <v>1091</v>
      </c>
      <c r="AG183" s="4"/>
      <c r="AH183" s="4"/>
      <c r="AI183" s="4" t="s">
        <v>715</v>
      </c>
      <c r="AJ183" s="6">
        <v>24</v>
      </c>
      <c r="AK183" s="6">
        <v>24</v>
      </c>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6"/>
      <c r="CD183" s="6"/>
      <c r="CE183" s="6"/>
      <c r="CF183" s="6"/>
      <c r="CG183" s="6"/>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v>2</v>
      </c>
      <c r="EE183" s="4" t="s">
        <v>1064</v>
      </c>
      <c r="EF183" s="4" t="s">
        <v>22</v>
      </c>
      <c r="EG183" s="6">
        <v>3000</v>
      </c>
      <c r="EH183" s="6">
        <v>6000</v>
      </c>
      <c r="EI183" s="6">
        <v>12000</v>
      </c>
      <c r="EJ183" s="6">
        <v>12</v>
      </c>
      <c r="EK183" s="6">
        <v>12</v>
      </c>
      <c r="EL183" s="4" t="s">
        <v>22</v>
      </c>
      <c r="EM183" s="6">
        <v>3000</v>
      </c>
      <c r="EN183" s="6">
        <v>6000</v>
      </c>
      <c r="EO183" s="6">
        <v>12000</v>
      </c>
      <c r="EP183" s="6">
        <v>12</v>
      </c>
      <c r="EQ183" s="6">
        <v>12</v>
      </c>
      <c r="ER183" s="4" t="s">
        <v>1050</v>
      </c>
      <c r="ES183" s="6">
        <v>1000</v>
      </c>
      <c r="ET183" s="6">
        <v>2500</v>
      </c>
      <c r="EU183" s="6">
        <v>12000</v>
      </c>
      <c r="EV183" s="6">
        <v>31</v>
      </c>
      <c r="EW183" s="6">
        <v>28</v>
      </c>
      <c r="EX183" s="4" t="s">
        <v>1065</v>
      </c>
      <c r="EY183" s="6">
        <v>600</v>
      </c>
      <c r="EZ183" s="6">
        <v>5000</v>
      </c>
      <c r="FA183" s="6">
        <v>7000</v>
      </c>
      <c r="FB183" s="6">
        <v>24</v>
      </c>
      <c r="FC183" s="6">
        <v>18</v>
      </c>
      <c r="FD183" s="4" t="s">
        <v>1066</v>
      </c>
      <c r="FE183" s="6">
        <v>10000</v>
      </c>
      <c r="FF183" s="6">
        <v>30000</v>
      </c>
      <c r="FG183" s="6">
        <v>50000</v>
      </c>
      <c r="FH183" s="6">
        <v>15</v>
      </c>
      <c r="FI183" s="6">
        <v>12</v>
      </c>
      <c r="FJ183" s="4" t="s">
        <v>1066</v>
      </c>
      <c r="FK183" s="6">
        <v>10000</v>
      </c>
      <c r="FL183" s="6">
        <v>30000</v>
      </c>
      <c r="FM183" s="6">
        <v>50000</v>
      </c>
      <c r="FN183" s="6">
        <v>15</v>
      </c>
      <c r="FO183" s="6">
        <v>12</v>
      </c>
      <c r="FP183" s="4" t="s">
        <v>1066</v>
      </c>
      <c r="FQ183" s="6">
        <v>10000</v>
      </c>
      <c r="FR183" s="6">
        <v>30000</v>
      </c>
      <c r="FS183" s="6">
        <v>50000</v>
      </c>
      <c r="FT183" s="6">
        <v>15</v>
      </c>
      <c r="FU183" s="6">
        <v>12</v>
      </c>
      <c r="FV183" s="4" t="s">
        <v>1066</v>
      </c>
      <c r="FW183" s="6">
        <v>10000</v>
      </c>
      <c r="FX183" s="6">
        <v>30000</v>
      </c>
      <c r="FY183" s="6">
        <v>50000</v>
      </c>
      <c r="FZ183" s="6">
        <v>23</v>
      </c>
      <c r="GA183" s="6">
        <v>12</v>
      </c>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row>
    <row r="184" spans="1:270" ht="48">
      <c r="A184" s="8">
        <v>2020</v>
      </c>
      <c r="B184" s="12" t="s">
        <v>659</v>
      </c>
      <c r="C184" s="12">
        <v>0</v>
      </c>
      <c r="D184" s="9" t="s">
        <v>1590</v>
      </c>
      <c r="E184" s="12" t="s">
        <v>2629</v>
      </c>
      <c r="F184" s="12" t="s">
        <v>657</v>
      </c>
      <c r="G184" s="9" t="s">
        <v>2744</v>
      </c>
      <c r="H184" s="18">
        <v>1350</v>
      </c>
      <c r="I184" s="9" t="s">
        <v>1092</v>
      </c>
      <c r="J184" s="9">
        <v>0</v>
      </c>
      <c r="K184" s="9"/>
      <c r="L184" s="9"/>
      <c r="M184" s="9" t="s">
        <v>2676</v>
      </c>
      <c r="N184" s="18" t="s">
        <v>1590</v>
      </c>
      <c r="O184" s="36" t="s">
        <v>1590</v>
      </c>
      <c r="P184" s="18" t="s">
        <v>1590</v>
      </c>
      <c r="Q184" s="18" t="s">
        <v>1590</v>
      </c>
      <c r="R184" s="18" t="s">
        <v>1590</v>
      </c>
      <c r="S184" s="18" t="s">
        <v>1590</v>
      </c>
      <c r="T184" s="38" t="s">
        <v>1590</v>
      </c>
      <c r="U184" s="38" t="s">
        <v>1590</v>
      </c>
      <c r="V184" s="38" t="s">
        <v>1590</v>
      </c>
      <c r="W184" s="38" t="s">
        <v>1590</v>
      </c>
      <c r="X184" s="38" t="s">
        <v>1590</v>
      </c>
      <c r="Y184" s="18">
        <f t="shared" si="31"/>
        <v>4470000</v>
      </c>
      <c r="Z184" s="18">
        <f t="shared" si="32"/>
        <v>48995000</v>
      </c>
      <c r="AA184" s="18">
        <f t="shared" si="33"/>
        <v>451075000</v>
      </c>
      <c r="AB184" s="18">
        <f t="shared" si="37"/>
        <v>0.76666666666666661</v>
      </c>
      <c r="AC184" s="18">
        <f>SUM(AK184, AQ184, AW184, BC184, BI184,  BO184, BU184, CA184, CG184, CM184, CS184, CY184, DE184, DK184, DQ184, DW184, EC184, EK184, EQ184, EW184, FC184, FI184, FO184, FU184, GA184, GI184, GO184, GW184, HC184, HI184, HO184, HU184, IA184, II184, IO184, IU184, JC184, JI184)/5</f>
        <v>9.1999999999999993</v>
      </c>
      <c r="AD184" s="4">
        <v>1</v>
      </c>
      <c r="AE184" s="4" t="s">
        <v>1093</v>
      </c>
      <c r="AF184" s="4" t="s">
        <v>1094</v>
      </c>
      <c r="AG184" s="6">
        <v>10000</v>
      </c>
      <c r="AH184" s="6">
        <v>70000</v>
      </c>
      <c r="AI184" s="6">
        <v>700000</v>
      </c>
      <c r="AJ184" s="6">
        <v>12</v>
      </c>
      <c r="AK184" s="6">
        <v>12</v>
      </c>
      <c r="AL184" s="4" t="s">
        <v>1044</v>
      </c>
      <c r="AM184" s="6">
        <v>100000</v>
      </c>
      <c r="AN184" s="6">
        <v>125000</v>
      </c>
      <c r="AO184" s="6">
        <v>375000</v>
      </c>
      <c r="AP184" s="6">
        <v>16</v>
      </c>
      <c r="AQ184" s="6">
        <v>16</v>
      </c>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v>3</v>
      </c>
      <c r="EE184" s="4" t="s">
        <v>1095</v>
      </c>
      <c r="EF184" s="4" t="s">
        <v>1096</v>
      </c>
      <c r="EG184" s="6">
        <v>3360000</v>
      </c>
      <c r="EH184" s="6">
        <v>38800000</v>
      </c>
      <c r="EI184" s="6">
        <v>350000000</v>
      </c>
      <c r="EJ184" s="6">
        <v>12</v>
      </c>
      <c r="EK184" s="6">
        <v>6</v>
      </c>
      <c r="EL184" s="4" t="s">
        <v>1097</v>
      </c>
      <c r="EM184" s="6">
        <v>1000000</v>
      </c>
      <c r="EN184" s="6">
        <v>10000000</v>
      </c>
      <c r="EO184" s="6">
        <v>100000000</v>
      </c>
      <c r="EP184" s="6">
        <v>12</v>
      </c>
      <c r="EQ184" s="6">
        <v>9</v>
      </c>
      <c r="ER184" s="4" t="s">
        <v>1098</v>
      </c>
      <c r="ES184" s="4"/>
      <c r="ET184" s="4"/>
      <c r="EU184" s="4" t="s">
        <v>715</v>
      </c>
      <c r="EV184" s="4">
        <v>6</v>
      </c>
      <c r="EW184" s="4">
        <v>3</v>
      </c>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row>
    <row r="185" spans="1:270" ht="46.25" customHeight="1">
      <c r="A185" s="8">
        <v>2020</v>
      </c>
      <c r="B185" s="12" t="s">
        <v>659</v>
      </c>
      <c r="C185" s="12">
        <v>0</v>
      </c>
      <c r="D185" s="9" t="s">
        <v>1590</v>
      </c>
      <c r="E185" s="12" t="s">
        <v>2629</v>
      </c>
      <c r="F185" s="12" t="s">
        <v>657</v>
      </c>
      <c r="G185" s="9" t="s">
        <v>2744</v>
      </c>
      <c r="H185" s="18">
        <v>1550</v>
      </c>
      <c r="I185" s="9" t="s">
        <v>1099</v>
      </c>
      <c r="J185" s="9">
        <v>0</v>
      </c>
      <c r="K185" s="9"/>
      <c r="L185" s="9"/>
      <c r="M185" s="9" t="s">
        <v>2676</v>
      </c>
      <c r="N185" s="18" t="s">
        <v>1590</v>
      </c>
      <c r="O185" s="36" t="s">
        <v>1590</v>
      </c>
      <c r="P185" s="18" t="s">
        <v>1590</v>
      </c>
      <c r="Q185" s="18" t="s">
        <v>1590</v>
      </c>
      <c r="R185" s="18" t="s">
        <v>1590</v>
      </c>
      <c r="S185" s="18" t="s">
        <v>1590</v>
      </c>
      <c r="T185" s="38" t="s">
        <v>1590</v>
      </c>
      <c r="U185" s="38" t="s">
        <v>1590</v>
      </c>
      <c r="V185" s="38" t="s">
        <v>1590</v>
      </c>
      <c r="W185" s="38" t="s">
        <v>1590</v>
      </c>
      <c r="X185" s="38" t="s">
        <v>1590</v>
      </c>
      <c r="Y185" s="18">
        <f t="shared" si="31"/>
        <v>460300</v>
      </c>
      <c r="Z185" s="18">
        <f t="shared" si="32"/>
        <v>910280</v>
      </c>
      <c r="AA185" s="18">
        <f t="shared" si="33"/>
        <v>1432525</v>
      </c>
      <c r="AB185" s="18">
        <f t="shared" si="37"/>
        <v>1.1041666666666667</v>
      </c>
      <c r="AC185" s="18">
        <f>SUM(AK185, AQ185, AW185, BC185, BI185,  BO185, BU185, CA185, CG185, CM185, CS185, CY185, DE185, DK185, DQ185, DW185, EC185, EK185, EQ185, EW185, FC185, FI185, FO185, FU185, GA185, GI185, GO185, GW185, HC185, HI185, HO185, HU185, IA185, II185, IO185, IU185, JC185, JI185)/8</f>
        <v>13.25</v>
      </c>
      <c r="AD185" s="4">
        <v>1</v>
      </c>
      <c r="AE185" s="4" t="s">
        <v>1100</v>
      </c>
      <c r="AF185" s="4" t="s">
        <v>1061</v>
      </c>
      <c r="AG185" s="4">
        <v>25</v>
      </c>
      <c r="AH185" s="4">
        <v>75</v>
      </c>
      <c r="AI185" s="4">
        <v>375</v>
      </c>
      <c r="AJ185" s="6">
        <v>24</v>
      </c>
      <c r="AK185" s="6">
        <v>18</v>
      </c>
      <c r="AL185" s="4" t="s">
        <v>152</v>
      </c>
      <c r="AM185" s="6">
        <v>25</v>
      </c>
      <c r="AN185" s="6">
        <v>75</v>
      </c>
      <c r="AO185" s="6">
        <v>375</v>
      </c>
      <c r="AP185" s="6">
        <v>18</v>
      </c>
      <c r="AQ185" s="6">
        <v>16</v>
      </c>
      <c r="AR185" s="4" t="s">
        <v>1101</v>
      </c>
      <c r="AS185" s="6">
        <v>200000</v>
      </c>
      <c r="AT185" s="6">
        <v>400000</v>
      </c>
      <c r="AU185" s="6">
        <v>600000</v>
      </c>
      <c r="AV185" s="6">
        <v>3</v>
      </c>
      <c r="AW185" s="6">
        <v>3</v>
      </c>
      <c r="AX185" s="4" t="s">
        <v>1061</v>
      </c>
      <c r="AY185" s="6">
        <v>200000</v>
      </c>
      <c r="AZ185" s="6">
        <v>400000</v>
      </c>
      <c r="BA185" s="6">
        <v>600000</v>
      </c>
      <c r="BB185" s="6">
        <v>3</v>
      </c>
      <c r="BC185" s="6">
        <v>3</v>
      </c>
      <c r="BD185" s="4" t="s">
        <v>1061</v>
      </c>
      <c r="BE185" s="6">
        <v>50</v>
      </c>
      <c r="BF185" s="6">
        <v>130</v>
      </c>
      <c r="BG185" s="6">
        <v>775</v>
      </c>
      <c r="BH185" s="6">
        <v>21</v>
      </c>
      <c r="BI185" s="6">
        <v>18</v>
      </c>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v>2</v>
      </c>
      <c r="EE185" s="4" t="s">
        <v>234</v>
      </c>
      <c r="EF185" s="4" t="s">
        <v>1102</v>
      </c>
      <c r="EG185" s="6">
        <v>30000</v>
      </c>
      <c r="EH185" s="6">
        <v>50000</v>
      </c>
      <c r="EI185" s="6">
        <v>100000</v>
      </c>
      <c r="EJ185" s="6">
        <v>24</v>
      </c>
      <c r="EK185" s="6">
        <v>18</v>
      </c>
      <c r="EL185" s="4" t="s">
        <v>22</v>
      </c>
      <c r="EM185" s="6">
        <v>30000</v>
      </c>
      <c r="EN185" s="6">
        <v>50000</v>
      </c>
      <c r="EO185" s="6">
        <v>100000</v>
      </c>
      <c r="EP185" s="6">
        <v>24</v>
      </c>
      <c r="EQ185" s="6">
        <v>18</v>
      </c>
      <c r="ER185" s="4" t="s">
        <v>1103</v>
      </c>
      <c r="ES185" s="6">
        <v>200</v>
      </c>
      <c r="ET185" s="6">
        <v>10000</v>
      </c>
      <c r="EU185" s="6">
        <v>31000</v>
      </c>
      <c r="EV185" s="6">
        <v>18</v>
      </c>
      <c r="EW185" s="6">
        <v>12</v>
      </c>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row>
    <row r="186" spans="1:270" ht="38" customHeight="1">
      <c r="A186" s="8">
        <v>2020</v>
      </c>
      <c r="B186" s="12" t="s">
        <v>659</v>
      </c>
      <c r="C186" s="12">
        <v>0</v>
      </c>
      <c r="D186" s="9" t="s">
        <v>1590</v>
      </c>
      <c r="E186" s="12" t="s">
        <v>2629</v>
      </c>
      <c r="F186" s="12" t="s">
        <v>657</v>
      </c>
      <c r="G186" s="9" t="s">
        <v>2744</v>
      </c>
      <c r="H186" s="18">
        <v>1650</v>
      </c>
      <c r="I186" s="9" t="s">
        <v>1104</v>
      </c>
      <c r="J186" s="9">
        <v>0</v>
      </c>
      <c r="K186" s="9"/>
      <c r="L186" s="9"/>
      <c r="M186" s="9" t="s">
        <v>2676</v>
      </c>
      <c r="N186" s="18" t="s">
        <v>1590</v>
      </c>
      <c r="O186" s="36" t="s">
        <v>1590</v>
      </c>
      <c r="P186" s="18" t="s">
        <v>1590</v>
      </c>
      <c r="Q186" s="18" t="s">
        <v>1590</v>
      </c>
      <c r="R186" s="18" t="s">
        <v>1590</v>
      </c>
      <c r="S186" s="18" t="s">
        <v>1590</v>
      </c>
      <c r="T186" s="38" t="s">
        <v>1590</v>
      </c>
      <c r="U186" s="38" t="s">
        <v>1590</v>
      </c>
      <c r="V186" s="38" t="s">
        <v>1590</v>
      </c>
      <c r="W186" s="38" t="s">
        <v>1590</v>
      </c>
      <c r="X186" s="38" t="s">
        <v>1590</v>
      </c>
      <c r="Y186" s="18">
        <f t="shared" si="31"/>
        <v>136430</v>
      </c>
      <c r="Z186" s="18">
        <f t="shared" si="32"/>
        <v>252000</v>
      </c>
      <c r="AA186" s="18">
        <f t="shared" si="33"/>
        <v>827000</v>
      </c>
      <c r="AB186" s="18">
        <f t="shared" si="37"/>
        <v>1.9375</v>
      </c>
      <c r="AC186" s="18">
        <f>SUM(AK186, AQ186, AW186, BC186, BI186,  BO186, BU186, CA186, CG186, CM186, CS186, CY186, DE186, DK186, DQ186, DW186, EC186, EK186, EQ186, EW186, FC186, FI186, FO186, FU186, GA186, GI186, GO186, GW186, HC186, HI186, HO186, HU186, IA186, II186, IO186, IU186, JC186, JI186)/8</f>
        <v>23.25</v>
      </c>
      <c r="AD186" s="4"/>
      <c r="AE186" s="4" t="s">
        <v>1105</v>
      </c>
      <c r="AF186" s="4" t="s">
        <v>170</v>
      </c>
      <c r="AG186" s="6">
        <v>9000</v>
      </c>
      <c r="AH186" s="6">
        <v>12000</v>
      </c>
      <c r="AI186" s="6">
        <v>15000</v>
      </c>
      <c r="AJ186" s="6">
        <v>30</v>
      </c>
      <c r="AK186" s="6">
        <v>30</v>
      </c>
      <c r="AL186" s="4" t="s">
        <v>1106</v>
      </c>
      <c r="AM186" s="6">
        <v>8100</v>
      </c>
      <c r="AN186" s="6">
        <v>16000</v>
      </c>
      <c r="AO186" s="6">
        <v>20000</v>
      </c>
      <c r="AP186" s="6">
        <v>24</v>
      </c>
      <c r="AQ186" s="6">
        <v>24</v>
      </c>
      <c r="AR186" s="4" t="s">
        <v>1107</v>
      </c>
      <c r="AS186" s="6">
        <v>10000</v>
      </c>
      <c r="AT186" s="6">
        <v>35000</v>
      </c>
      <c r="AU186" s="6">
        <v>40000</v>
      </c>
      <c r="AV186" s="6">
        <v>12</v>
      </c>
      <c r="AW186" s="6">
        <v>12</v>
      </c>
      <c r="AX186" s="4" t="s">
        <v>1108</v>
      </c>
      <c r="AY186" s="6">
        <v>5000</v>
      </c>
      <c r="AZ186" s="6">
        <v>13000</v>
      </c>
      <c r="BA186" s="6">
        <v>30000</v>
      </c>
      <c r="BB186" s="6">
        <v>24</v>
      </c>
      <c r="BC186" s="6">
        <v>24</v>
      </c>
      <c r="BD186" s="4" t="s">
        <v>1109</v>
      </c>
      <c r="BE186" s="6">
        <v>81000</v>
      </c>
      <c r="BF186" s="6">
        <v>130000</v>
      </c>
      <c r="BG186" s="6">
        <v>200000</v>
      </c>
      <c r="BH186" s="6">
        <v>36</v>
      </c>
      <c r="BI186" s="6">
        <v>36</v>
      </c>
      <c r="BJ186" s="4" t="s">
        <v>1101</v>
      </c>
      <c r="BK186" s="4"/>
      <c r="BL186" s="4"/>
      <c r="BM186" s="4" t="s">
        <v>715</v>
      </c>
      <c r="BN186" s="4">
        <v>0</v>
      </c>
      <c r="BO186" s="4">
        <v>0</v>
      </c>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v>1</v>
      </c>
      <c r="EE186" s="4" t="s">
        <v>1110</v>
      </c>
      <c r="EF186" s="4" t="s">
        <v>1111</v>
      </c>
      <c r="EG186" s="6">
        <v>20000</v>
      </c>
      <c r="EH186" s="6">
        <v>35000</v>
      </c>
      <c r="EI186" s="6">
        <v>500000</v>
      </c>
      <c r="EJ186" s="6">
        <v>36</v>
      </c>
      <c r="EK186" s="6">
        <v>36</v>
      </c>
      <c r="EL186" s="4" t="s">
        <v>1112</v>
      </c>
      <c r="EM186" s="6">
        <v>3330</v>
      </c>
      <c r="EN186" s="6">
        <v>11000</v>
      </c>
      <c r="EO186" s="6">
        <v>22000</v>
      </c>
      <c r="EP186" s="6">
        <v>27</v>
      </c>
      <c r="EQ186" s="6">
        <v>24</v>
      </c>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row>
    <row r="187" spans="1:270" ht="48">
      <c r="A187" s="8">
        <v>2020</v>
      </c>
      <c r="B187" s="12" t="s">
        <v>1113</v>
      </c>
      <c r="C187" s="12">
        <v>0</v>
      </c>
      <c r="D187" s="9" t="s">
        <v>1590</v>
      </c>
      <c r="E187" s="12" t="s">
        <v>2630</v>
      </c>
      <c r="F187" s="12" t="s">
        <v>1114</v>
      </c>
      <c r="G187" s="9" t="s">
        <v>2744</v>
      </c>
      <c r="H187" s="18">
        <v>2025</v>
      </c>
      <c r="I187" s="9" t="s">
        <v>1116</v>
      </c>
      <c r="J187" s="9">
        <v>0</v>
      </c>
      <c r="K187" s="9"/>
      <c r="L187" s="9" t="s">
        <v>2580</v>
      </c>
      <c r="M187" s="9" t="s">
        <v>651</v>
      </c>
      <c r="N187" s="36">
        <v>5.68</v>
      </c>
      <c r="O187" s="36" t="s">
        <v>1590</v>
      </c>
      <c r="P187" s="18">
        <v>56</v>
      </c>
      <c r="Q187" s="18">
        <v>204</v>
      </c>
      <c r="R187" s="18">
        <f t="shared" si="34"/>
        <v>3.6428571428571428</v>
      </c>
      <c r="S187" s="18">
        <f>Q187/Z187</f>
        <v>3.6428571428571428</v>
      </c>
      <c r="T187" s="38">
        <f>Q187/AA187</f>
        <v>2.2173913043478262</v>
      </c>
      <c r="U187" s="38">
        <f t="shared" ref="U187:U226" si="40">T187*12</f>
        <v>26.608695652173914</v>
      </c>
      <c r="V187" s="38">
        <f t="shared" si="39"/>
        <v>2.8007246376811596</v>
      </c>
      <c r="W187" s="38">
        <f t="shared" si="36"/>
        <v>1.86231884057971</v>
      </c>
      <c r="X187" s="38">
        <f t="shared" si="35"/>
        <v>2.4456521739130435</v>
      </c>
      <c r="Y187" s="18">
        <f t="shared" si="31"/>
        <v>26</v>
      </c>
      <c r="Z187" s="18">
        <f t="shared" si="32"/>
        <v>56</v>
      </c>
      <c r="AA187" s="18">
        <f t="shared" si="33"/>
        <v>92</v>
      </c>
      <c r="AB187" s="18">
        <f t="shared" si="37"/>
        <v>0.58333333333333337</v>
      </c>
      <c r="AC187" s="18">
        <f t="shared" si="38"/>
        <v>7</v>
      </c>
      <c r="AD187" s="4"/>
      <c r="AE187" s="4" t="s">
        <v>1117</v>
      </c>
      <c r="AF187" s="4" t="s">
        <v>1115</v>
      </c>
      <c r="AG187" s="4">
        <v>26</v>
      </c>
      <c r="AH187" s="4">
        <v>56</v>
      </c>
      <c r="AI187" s="4">
        <v>92</v>
      </c>
      <c r="AJ187" s="6">
        <v>11</v>
      </c>
      <c r="AK187" s="6">
        <v>7</v>
      </c>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row>
    <row r="188" spans="1:270" ht="37.25" customHeight="1">
      <c r="A188" s="8">
        <v>2020</v>
      </c>
      <c r="B188" s="12" t="s">
        <v>1113</v>
      </c>
      <c r="C188" s="12">
        <v>0</v>
      </c>
      <c r="D188" s="9" t="s">
        <v>1590</v>
      </c>
      <c r="E188" s="12" t="s">
        <v>2630</v>
      </c>
      <c r="F188" s="12" t="s">
        <v>1114</v>
      </c>
      <c r="G188" s="9" t="s">
        <v>2744</v>
      </c>
      <c r="H188" s="18">
        <v>2038</v>
      </c>
      <c r="I188" s="9" t="s">
        <v>1118</v>
      </c>
      <c r="J188" s="9">
        <v>0</v>
      </c>
      <c r="K188" s="9"/>
      <c r="L188" s="9"/>
      <c r="M188" s="9" t="s">
        <v>2676</v>
      </c>
      <c r="N188" s="18" t="s">
        <v>1590</v>
      </c>
      <c r="O188" s="36" t="s">
        <v>1590</v>
      </c>
      <c r="P188" s="18" t="s">
        <v>1590</v>
      </c>
      <c r="Q188" s="18" t="s">
        <v>1590</v>
      </c>
      <c r="R188" s="18" t="s">
        <v>1590</v>
      </c>
      <c r="S188" s="18" t="s">
        <v>1590</v>
      </c>
      <c r="T188" s="38" t="s">
        <v>1590</v>
      </c>
      <c r="U188" s="38" t="s">
        <v>1590</v>
      </c>
      <c r="V188" s="38" t="s">
        <v>1590</v>
      </c>
      <c r="W188" s="38" t="s">
        <v>1590</v>
      </c>
      <c r="X188" s="38" t="s">
        <v>1590</v>
      </c>
      <c r="Y188" s="18">
        <f t="shared" ref="Y188:Y227" si="41">SUM(AG188,AM188,AS188,AY188,BE188,BK188,BQ188,BW188,CC188,CI188,CO188,CU188,DA188,DG188,DM188,DS188,DY188,EG188,EM188,ES188,EY188,FE188,FK188,FQ188,FW188,GE188,GK188,GS188,GY188,HE188,HK188,HQ188,HW188,IE188,IK188,IQ188,IY188,JE188)</f>
        <v>510</v>
      </c>
      <c r="Z188" s="18">
        <f t="shared" ref="Z188:Z227" si="42">SUM(AH188,AN188,AT188,AZ188,BF188,BL188,BR188,BX188,CD188,CJ188,CP188,CV188,DB188,DH188,DN188,DT188,DZ188, EH188,EN188,ET188,EZ188,FF188,FL188,FR188,FX188,GF188,GL188,GT188,GZ188,HF188,HL188,HR188,HX188,IF188,IL188,IR188,IZ188,JF188)</f>
        <v>900</v>
      </c>
      <c r="AA188" s="18">
        <f t="shared" ref="AA188:AA227" si="43">SUM(AI188,AO188,AU188,BA188,BG188,BM188,BS188,BY188,CE188,CK188,CQ188,CW188,DC188,DI188,DO188,DU188,EA188,EI188,EO188,EU188,FA188,FG188,FM188,FS188,FY188,GG188,GM188,GU188,HA188,HG188,HM188,HS188,HY188,IG188,IM188,IS188,JA188,JG188)</f>
        <v>1368</v>
      </c>
      <c r="AB188" s="18">
        <f t="shared" si="37"/>
        <v>0.93333333333333324</v>
      </c>
      <c r="AC188" s="18">
        <f>SUM(AK188, AQ188, AW188, BC188, BI188,  BO188, BU188, CA188, CG188, CM188, CS188, CY188, DE188, DK188, DQ188, DW188, EC188, EK188, EQ188, EW188, FC188, FI188, FO188, FU188, GA188, GI188, GO188, GW188, HC188, HI188, HO188, HU188, IA188, II188, IO188, IU188, JC188, JI188)/5</f>
        <v>11.2</v>
      </c>
      <c r="AD188" s="4"/>
      <c r="AE188" s="4" t="s">
        <v>1118</v>
      </c>
      <c r="AF188" s="4" t="s">
        <v>1119</v>
      </c>
      <c r="AG188" s="6">
        <v>60</v>
      </c>
      <c r="AH188" s="6">
        <v>60</v>
      </c>
      <c r="AI188" s="6">
        <v>84</v>
      </c>
      <c r="AJ188" s="6">
        <v>19</v>
      </c>
      <c r="AK188" s="6">
        <v>19</v>
      </c>
      <c r="AL188" s="4" t="s">
        <v>1119</v>
      </c>
      <c r="AM188" s="6">
        <v>60</v>
      </c>
      <c r="AN188" s="6">
        <v>60</v>
      </c>
      <c r="AO188" s="6">
        <v>84</v>
      </c>
      <c r="AP188" s="6">
        <v>19</v>
      </c>
      <c r="AQ188" s="6">
        <v>19</v>
      </c>
      <c r="AR188" s="4" t="s">
        <v>1120</v>
      </c>
      <c r="AS188" s="6">
        <v>30</v>
      </c>
      <c r="AT188" s="6">
        <v>60</v>
      </c>
      <c r="AU188" s="6">
        <v>120</v>
      </c>
      <c r="AV188" s="6">
        <v>90</v>
      </c>
      <c r="AW188" s="6">
        <v>12</v>
      </c>
      <c r="AX188" s="4" t="s">
        <v>1121</v>
      </c>
      <c r="AY188" s="6">
        <v>360</v>
      </c>
      <c r="AZ188" s="6">
        <v>720</v>
      </c>
      <c r="BA188" s="6">
        <v>1080</v>
      </c>
      <c r="BB188" s="6">
        <v>3</v>
      </c>
      <c r="BC188" s="6">
        <v>0</v>
      </c>
      <c r="BD188" s="4" t="s">
        <v>22</v>
      </c>
      <c r="BE188" s="4"/>
      <c r="BF188" s="4"/>
      <c r="BG188" s="4" t="s">
        <v>715</v>
      </c>
      <c r="BH188" s="4">
        <v>6</v>
      </c>
      <c r="BI188" s="4">
        <v>6</v>
      </c>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row>
    <row r="189" spans="1:270" ht="51" customHeight="1">
      <c r="A189" s="8">
        <v>2020</v>
      </c>
      <c r="B189" s="12" t="s">
        <v>1113</v>
      </c>
      <c r="C189" s="12">
        <v>0</v>
      </c>
      <c r="D189" s="9" t="s">
        <v>1590</v>
      </c>
      <c r="E189" s="12" t="s">
        <v>2630</v>
      </c>
      <c r="F189" s="12" t="s">
        <v>1114</v>
      </c>
      <c r="G189" s="9" t="s">
        <v>2744</v>
      </c>
      <c r="H189" s="18">
        <v>2212</v>
      </c>
      <c r="I189" s="9" t="s">
        <v>1122</v>
      </c>
      <c r="J189" s="9">
        <v>0</v>
      </c>
      <c r="K189" s="9"/>
      <c r="L189" s="9"/>
      <c r="M189" s="9" t="s">
        <v>2676</v>
      </c>
      <c r="N189" s="18" t="s">
        <v>1590</v>
      </c>
      <c r="O189" s="36" t="s">
        <v>1590</v>
      </c>
      <c r="P189" s="18" t="s">
        <v>1590</v>
      </c>
      <c r="Q189" s="18" t="s">
        <v>1590</v>
      </c>
      <c r="R189" s="18" t="s">
        <v>1590</v>
      </c>
      <c r="S189" s="18" t="s">
        <v>1590</v>
      </c>
      <c r="T189" s="38" t="s">
        <v>1590</v>
      </c>
      <c r="U189" s="38" t="s">
        <v>1590</v>
      </c>
      <c r="V189" s="38" t="s">
        <v>1590</v>
      </c>
      <c r="W189" s="38" t="s">
        <v>1590</v>
      </c>
      <c r="X189" s="38" t="s">
        <v>1590</v>
      </c>
      <c r="Y189" s="18">
        <f t="shared" si="41"/>
        <v>3568</v>
      </c>
      <c r="Z189" s="18">
        <f t="shared" si="42"/>
        <v>6864</v>
      </c>
      <c r="AA189" s="18">
        <f t="shared" si="43"/>
        <v>13456</v>
      </c>
      <c r="AB189" s="18">
        <f t="shared" si="37"/>
        <v>0.83333333333333337</v>
      </c>
      <c r="AC189" s="18">
        <f>SUM(AK189, AQ189, AW189, BC189, BI189,  BO189, BU189, CA189, CG189, CM189, CS189, CY189, DE189, DK189, DQ189, DW189, EC189, EK189, EQ189, EW189, FC189, FI189, FO189, FU189, GA189, GI189, GO189, GW189, HC189, HI189, HO189, HU189, IA189, II189, IO189, IU189, JC189, JI189)/6</f>
        <v>10</v>
      </c>
      <c r="AD189" s="4">
        <v>1</v>
      </c>
      <c r="AE189" s="4" t="s">
        <v>1124</v>
      </c>
      <c r="AF189" s="4" t="s">
        <v>1123</v>
      </c>
      <c r="AG189" s="4"/>
      <c r="AH189" s="4"/>
      <c r="AI189" s="4" t="s">
        <v>715</v>
      </c>
      <c r="AJ189" s="6">
        <v>0</v>
      </c>
      <c r="AK189" s="6">
        <v>0</v>
      </c>
      <c r="AL189" s="4" t="s">
        <v>1123</v>
      </c>
      <c r="AM189" s="4"/>
      <c r="AN189" s="4"/>
      <c r="AO189" s="6">
        <v>16</v>
      </c>
      <c r="AP189" s="6">
        <v>0</v>
      </c>
      <c r="AQ189" s="6">
        <v>0</v>
      </c>
      <c r="AR189" s="4" t="s">
        <v>1125</v>
      </c>
      <c r="AS189" s="4"/>
      <c r="AT189" s="4"/>
      <c r="AU189" s="4" t="s">
        <v>715</v>
      </c>
      <c r="AV189" s="6">
        <v>0</v>
      </c>
      <c r="AW189" s="6">
        <v>0</v>
      </c>
      <c r="AX189" s="4" t="s">
        <v>53</v>
      </c>
      <c r="AY189" s="6">
        <v>1080</v>
      </c>
      <c r="AZ189" s="6">
        <v>3000</v>
      </c>
      <c r="BA189" s="6">
        <v>6000</v>
      </c>
      <c r="BB189" s="6">
        <v>0</v>
      </c>
      <c r="BC189" s="6">
        <v>24</v>
      </c>
      <c r="BD189" s="4" t="s">
        <v>53</v>
      </c>
      <c r="BE189" s="6">
        <v>1848</v>
      </c>
      <c r="BF189" s="6">
        <v>3000</v>
      </c>
      <c r="BG189" s="6">
        <v>6000</v>
      </c>
      <c r="BH189" s="6">
        <v>0</v>
      </c>
      <c r="BI189" s="6">
        <v>20</v>
      </c>
      <c r="BJ189" s="4" t="s">
        <v>1126</v>
      </c>
      <c r="BK189" s="6">
        <v>640</v>
      </c>
      <c r="BL189" s="6">
        <v>864</v>
      </c>
      <c r="BM189" s="6">
        <v>1440</v>
      </c>
      <c r="BN189" s="6">
        <v>15</v>
      </c>
      <c r="BO189" s="6">
        <v>16</v>
      </c>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row>
    <row r="190" spans="1:270" ht="68" customHeight="1">
      <c r="A190" s="8">
        <v>2020</v>
      </c>
      <c r="B190" s="12" t="s">
        <v>1113</v>
      </c>
      <c r="C190" s="12">
        <v>0</v>
      </c>
      <c r="D190" s="9" t="s">
        <v>1590</v>
      </c>
      <c r="E190" s="12" t="s">
        <v>2630</v>
      </c>
      <c r="F190" s="12" t="s">
        <v>1114</v>
      </c>
      <c r="G190" s="9" t="s">
        <v>2744</v>
      </c>
      <c r="H190" s="18">
        <v>2220</v>
      </c>
      <c r="I190" s="9" t="s">
        <v>1127</v>
      </c>
      <c r="J190" s="9">
        <v>0</v>
      </c>
      <c r="K190" s="9"/>
      <c r="L190" s="9"/>
      <c r="M190" s="9" t="s">
        <v>2676</v>
      </c>
      <c r="N190" s="18" t="s">
        <v>1590</v>
      </c>
      <c r="O190" s="36" t="s">
        <v>1590</v>
      </c>
      <c r="P190" s="18" t="s">
        <v>1590</v>
      </c>
      <c r="Q190" s="18" t="s">
        <v>1590</v>
      </c>
      <c r="R190" s="18" t="s">
        <v>1590</v>
      </c>
      <c r="S190" s="18" t="s">
        <v>1590</v>
      </c>
      <c r="T190" s="38" t="s">
        <v>1590</v>
      </c>
      <c r="U190" s="38" t="s">
        <v>1590</v>
      </c>
      <c r="V190" s="38" t="s">
        <v>1590</v>
      </c>
      <c r="W190" s="38" t="s">
        <v>1590</v>
      </c>
      <c r="X190" s="38" t="s">
        <v>1590</v>
      </c>
      <c r="Y190" s="18">
        <f t="shared" si="41"/>
        <v>100</v>
      </c>
      <c r="Z190" s="18">
        <f t="shared" si="42"/>
        <v>300</v>
      </c>
      <c r="AA190" s="18">
        <f t="shared" si="43"/>
        <v>400</v>
      </c>
      <c r="AB190" s="18">
        <f t="shared" si="37"/>
        <v>0.41666666666666669</v>
      </c>
      <c r="AC190" s="18">
        <f t="shared" si="38"/>
        <v>5</v>
      </c>
      <c r="AD190" s="4"/>
      <c r="AE190" s="4" t="s">
        <v>1127</v>
      </c>
      <c r="AF190" s="4" t="s">
        <v>1128</v>
      </c>
      <c r="AG190" s="6">
        <v>100</v>
      </c>
      <c r="AH190" s="6">
        <v>300</v>
      </c>
      <c r="AI190" s="6">
        <v>400</v>
      </c>
      <c r="AJ190" s="6">
        <v>5</v>
      </c>
      <c r="AK190" s="6">
        <v>5</v>
      </c>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row>
    <row r="191" spans="1:270" ht="16">
      <c r="A191" s="8">
        <v>2020</v>
      </c>
      <c r="B191" s="12" t="s">
        <v>1113</v>
      </c>
      <c r="C191" s="12">
        <v>0</v>
      </c>
      <c r="D191" s="9" t="s">
        <v>1590</v>
      </c>
      <c r="E191" s="12" t="s">
        <v>2630</v>
      </c>
      <c r="F191" s="12" t="s">
        <v>1114</v>
      </c>
      <c r="G191" s="9" t="s">
        <v>2744</v>
      </c>
      <c r="H191" s="18">
        <v>2061</v>
      </c>
      <c r="I191" s="9" t="s">
        <v>1129</v>
      </c>
      <c r="J191" s="9">
        <v>0</v>
      </c>
      <c r="K191" s="9"/>
      <c r="L191" s="9"/>
      <c r="M191" s="9" t="s">
        <v>2676</v>
      </c>
      <c r="N191" s="18" t="s">
        <v>1590</v>
      </c>
      <c r="O191" s="36" t="s">
        <v>1590</v>
      </c>
      <c r="P191" s="18" t="s">
        <v>1590</v>
      </c>
      <c r="Q191" s="18" t="s">
        <v>1590</v>
      </c>
      <c r="R191" s="18" t="s">
        <v>1590</v>
      </c>
      <c r="S191" s="18" t="s">
        <v>1590</v>
      </c>
      <c r="T191" s="38" t="s">
        <v>1590</v>
      </c>
      <c r="U191" s="38" t="s">
        <v>1590</v>
      </c>
      <c r="V191" s="38" t="s">
        <v>1590</v>
      </c>
      <c r="W191" s="38" t="s">
        <v>1590</v>
      </c>
      <c r="X191" s="38" t="s">
        <v>1590</v>
      </c>
      <c r="Y191" s="18">
        <f t="shared" si="41"/>
        <v>12</v>
      </c>
      <c r="Z191" s="18">
        <f t="shared" si="42"/>
        <v>108</v>
      </c>
      <c r="AA191" s="18">
        <f t="shared" si="43"/>
        <v>400</v>
      </c>
      <c r="AB191" s="18">
        <f t="shared" si="37"/>
        <v>0.75</v>
      </c>
      <c r="AC191" s="18">
        <f t="shared" si="38"/>
        <v>9</v>
      </c>
      <c r="AD191" s="4"/>
      <c r="AE191" s="4" t="s">
        <v>1129</v>
      </c>
      <c r="AF191" s="4" t="s">
        <v>1119</v>
      </c>
      <c r="AG191" s="4">
        <v>12</v>
      </c>
      <c r="AH191" s="4">
        <v>108</v>
      </c>
      <c r="AI191" s="4">
        <v>400</v>
      </c>
      <c r="AJ191" s="6">
        <v>9</v>
      </c>
      <c r="AK191" s="6">
        <v>9</v>
      </c>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row>
    <row r="192" spans="1:270" ht="48">
      <c r="A192" s="8">
        <v>2020</v>
      </c>
      <c r="B192" s="12" t="s">
        <v>1113</v>
      </c>
      <c r="C192" s="12">
        <v>0</v>
      </c>
      <c r="D192" s="9" t="s">
        <v>1590</v>
      </c>
      <c r="E192" s="12" t="s">
        <v>2630</v>
      </c>
      <c r="F192" s="12" t="s">
        <v>1114</v>
      </c>
      <c r="G192" s="9" t="s">
        <v>2744</v>
      </c>
      <c r="H192" s="18">
        <v>3006</v>
      </c>
      <c r="I192" s="9" t="s">
        <v>1130</v>
      </c>
      <c r="J192" s="9">
        <v>0</v>
      </c>
      <c r="K192" s="9"/>
      <c r="L192" s="9"/>
      <c r="M192" s="9" t="s">
        <v>2676</v>
      </c>
      <c r="N192" s="18" t="s">
        <v>1590</v>
      </c>
      <c r="O192" s="36" t="s">
        <v>1590</v>
      </c>
      <c r="P192" s="18" t="s">
        <v>1590</v>
      </c>
      <c r="Q192" s="18" t="s">
        <v>1590</v>
      </c>
      <c r="R192" s="18" t="s">
        <v>1590</v>
      </c>
      <c r="S192" s="18" t="s">
        <v>1590</v>
      </c>
      <c r="T192" s="38" t="s">
        <v>1590</v>
      </c>
      <c r="U192" s="38" t="s">
        <v>1590</v>
      </c>
      <c r="V192" s="38" t="s">
        <v>1590</v>
      </c>
      <c r="W192" s="38" t="s">
        <v>1590</v>
      </c>
      <c r="X192" s="38" t="s">
        <v>1590</v>
      </c>
      <c r="Y192" s="18">
        <f t="shared" si="41"/>
        <v>348</v>
      </c>
      <c r="Z192" s="18">
        <f t="shared" si="42"/>
        <v>1128</v>
      </c>
      <c r="AA192" s="18">
        <f t="shared" si="43"/>
        <v>2112</v>
      </c>
      <c r="AB192" s="18">
        <f t="shared" si="37"/>
        <v>0.75</v>
      </c>
      <c r="AC192" s="18">
        <f>SUM(AK192, AQ192, AW192, BC192, BI192,  BO192, BU192, CA192, CG192, CM192, CS192, CY192, DE192, DK192, DQ192, DW192, EC192, EK192, EQ192, EW192, FC192, FI192, FO192, FU192, GA192, GI192, GO192, GW192, HC192, HI192, HO192, HU192, IA192, II192, IO192, IU192, JC192, JI192)/5</f>
        <v>9</v>
      </c>
      <c r="AD192" s="4">
        <v>1</v>
      </c>
      <c r="AE192" s="4" t="s">
        <v>1130</v>
      </c>
      <c r="AF192" s="4" t="s">
        <v>1131</v>
      </c>
      <c r="AG192" s="6">
        <v>16</v>
      </c>
      <c r="AH192" s="6">
        <v>32</v>
      </c>
      <c r="AI192" s="6">
        <v>64</v>
      </c>
      <c r="AJ192" s="6">
        <v>6</v>
      </c>
      <c r="AK192" s="6">
        <v>6</v>
      </c>
      <c r="AL192" s="4" t="s">
        <v>1132</v>
      </c>
      <c r="AM192" s="6">
        <v>64</v>
      </c>
      <c r="AN192" s="6">
        <v>640</v>
      </c>
      <c r="AO192" s="6">
        <v>1280</v>
      </c>
      <c r="AP192" s="6">
        <v>24</v>
      </c>
      <c r="AQ192" s="6">
        <v>21</v>
      </c>
      <c r="AR192" s="4" t="s">
        <v>1133</v>
      </c>
      <c r="AS192" s="6">
        <v>18</v>
      </c>
      <c r="AT192" s="6">
        <v>36</v>
      </c>
      <c r="AU192" s="6">
        <v>48</v>
      </c>
      <c r="AV192" s="6">
        <v>5</v>
      </c>
      <c r="AW192" s="6">
        <v>5</v>
      </c>
      <c r="AX192" s="4" t="s">
        <v>1134</v>
      </c>
      <c r="AY192" s="6">
        <v>100</v>
      </c>
      <c r="AZ192" s="6">
        <v>180</v>
      </c>
      <c r="BA192" s="6">
        <v>360</v>
      </c>
      <c r="BB192" s="6">
        <v>12</v>
      </c>
      <c r="BC192" s="6">
        <v>12</v>
      </c>
      <c r="BD192" s="4" t="s">
        <v>22</v>
      </c>
      <c r="BE192" s="6">
        <v>150</v>
      </c>
      <c r="BF192" s="6">
        <v>240</v>
      </c>
      <c r="BG192" s="6">
        <v>360</v>
      </c>
      <c r="BH192" s="6">
        <v>6</v>
      </c>
      <c r="BI192" s="6">
        <v>1</v>
      </c>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row>
    <row r="193" spans="1:270" ht="48">
      <c r="A193" s="8">
        <v>2020</v>
      </c>
      <c r="B193" s="12" t="s">
        <v>1113</v>
      </c>
      <c r="C193" s="12">
        <v>0</v>
      </c>
      <c r="D193" s="9" t="s">
        <v>1590</v>
      </c>
      <c r="E193" s="12" t="s">
        <v>2629</v>
      </c>
      <c r="F193" s="12" t="s">
        <v>1114</v>
      </c>
      <c r="G193" s="9" t="s">
        <v>2744</v>
      </c>
      <c r="H193" s="18">
        <v>3016</v>
      </c>
      <c r="I193" s="9" t="s">
        <v>1135</v>
      </c>
      <c r="J193" s="9">
        <v>0</v>
      </c>
      <c r="K193" s="9"/>
      <c r="L193" s="9"/>
      <c r="M193" s="9" t="s">
        <v>2676</v>
      </c>
      <c r="N193" s="18" t="s">
        <v>1590</v>
      </c>
      <c r="O193" s="36" t="s">
        <v>1590</v>
      </c>
      <c r="P193" s="18" t="s">
        <v>1590</v>
      </c>
      <c r="Q193" s="18" t="s">
        <v>1590</v>
      </c>
      <c r="R193" s="18" t="s">
        <v>1590</v>
      </c>
      <c r="S193" s="18" t="s">
        <v>1590</v>
      </c>
      <c r="T193" s="38" t="s">
        <v>1590</v>
      </c>
      <c r="U193" s="38" t="s">
        <v>1590</v>
      </c>
      <c r="V193" s="38" t="s">
        <v>1590</v>
      </c>
      <c r="W193" s="38" t="s">
        <v>1590</v>
      </c>
      <c r="X193" s="38" t="s">
        <v>1590</v>
      </c>
      <c r="Y193" s="18">
        <f t="shared" si="41"/>
        <v>1000</v>
      </c>
      <c r="Z193" s="18">
        <f t="shared" si="42"/>
        <v>1800</v>
      </c>
      <c r="AA193" s="18">
        <f t="shared" si="43"/>
        <v>3200</v>
      </c>
      <c r="AB193" s="18">
        <f t="shared" si="37"/>
        <v>0.83333333333333337</v>
      </c>
      <c r="AC193" s="18">
        <f>SUM(AK193, AQ193, AW193, BC193, BI193,  BO193, BU193, CA193, CG193, CM193, CS193, CY193, DE193, DK193, DQ193, DW193, EC193, EK193, EQ193, EW193, FC193, FI193, FO193, FU193, GA193, GI193, GO193, GW193, HC193, HI193, HO193, HU193, IA193, II193, IO193, IU193, JC193, JI193)/2</f>
        <v>10</v>
      </c>
      <c r="AD193" s="4">
        <v>1</v>
      </c>
      <c r="AE193" s="4" t="s">
        <v>1136</v>
      </c>
      <c r="AF193" s="4" t="s">
        <v>1138</v>
      </c>
      <c r="AG193" s="4">
        <v>400</v>
      </c>
      <c r="AH193" s="6">
        <v>600</v>
      </c>
      <c r="AI193" s="6">
        <v>800</v>
      </c>
      <c r="AJ193" s="6">
        <v>11</v>
      </c>
      <c r="AK193" s="6">
        <v>11</v>
      </c>
      <c r="AL193" s="4" t="s">
        <v>1137</v>
      </c>
      <c r="AM193" s="6">
        <v>600</v>
      </c>
      <c r="AN193" s="6">
        <v>1200</v>
      </c>
      <c r="AO193" s="6">
        <v>2400</v>
      </c>
      <c r="AP193" s="6">
        <v>6</v>
      </c>
      <c r="AQ193" s="6">
        <v>9</v>
      </c>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row>
    <row r="194" spans="1:270" ht="48">
      <c r="A194" s="8">
        <v>2020</v>
      </c>
      <c r="B194" s="12" t="s">
        <v>1113</v>
      </c>
      <c r="C194" s="12">
        <v>0</v>
      </c>
      <c r="D194" s="9" t="s">
        <v>1590</v>
      </c>
      <c r="E194" s="12" t="s">
        <v>2629</v>
      </c>
      <c r="F194" s="12" t="s">
        <v>1114</v>
      </c>
      <c r="G194" s="9" t="s">
        <v>2744</v>
      </c>
      <c r="H194" s="18">
        <v>3017</v>
      </c>
      <c r="I194" s="9" t="s">
        <v>1139</v>
      </c>
      <c r="J194" s="9">
        <v>0</v>
      </c>
      <c r="K194" s="9"/>
      <c r="L194" s="9"/>
      <c r="M194" s="9" t="s">
        <v>2676</v>
      </c>
      <c r="N194" s="18" t="s">
        <v>1590</v>
      </c>
      <c r="O194" s="36" t="s">
        <v>1590</v>
      </c>
      <c r="P194" s="18" t="s">
        <v>1590</v>
      </c>
      <c r="Q194" s="18" t="s">
        <v>1590</v>
      </c>
      <c r="R194" s="18" t="s">
        <v>1590</v>
      </c>
      <c r="S194" s="18" t="s">
        <v>1590</v>
      </c>
      <c r="T194" s="38" t="s">
        <v>1590</v>
      </c>
      <c r="U194" s="38" t="s">
        <v>1590</v>
      </c>
      <c r="V194" s="38" t="s">
        <v>1590</v>
      </c>
      <c r="W194" s="38" t="s">
        <v>1590</v>
      </c>
      <c r="X194" s="38" t="s">
        <v>1590</v>
      </c>
      <c r="Y194" s="18">
        <f t="shared" si="41"/>
        <v>2101</v>
      </c>
      <c r="Z194" s="18">
        <f t="shared" si="42"/>
        <v>7203</v>
      </c>
      <c r="AA194" s="18">
        <f t="shared" si="43"/>
        <v>16805</v>
      </c>
      <c r="AB194" s="18">
        <f t="shared" si="37"/>
        <v>0.66666666666666663</v>
      </c>
      <c r="AC194" s="18">
        <f>SUM(AK194, AQ194, AW194, BC194, BI194,  BO194, BU194, CA194, CG194, CM194, CS194, CY194, DE194, DK194, DQ194, DW194, EC194, EK194, EQ194, EW194, FC194, FI194, FO194, FU194, GA194, GI194, GO194, GW194, HC194, HI194, HO194, HU194, IA194, II194, IO194, IU194, JC194, JI194)/2</f>
        <v>8</v>
      </c>
      <c r="AD194" s="4">
        <v>1</v>
      </c>
      <c r="AE194" s="4" t="s">
        <v>1140</v>
      </c>
      <c r="AF194" s="4" t="s">
        <v>1141</v>
      </c>
      <c r="AG194" s="4">
        <v>2100</v>
      </c>
      <c r="AH194" s="4">
        <v>7200</v>
      </c>
      <c r="AI194" s="4">
        <v>16800</v>
      </c>
      <c r="AJ194" s="6">
        <v>16</v>
      </c>
      <c r="AK194" s="6">
        <v>16</v>
      </c>
      <c r="AL194" s="4" t="s">
        <v>1142</v>
      </c>
      <c r="AM194" s="4">
        <v>1</v>
      </c>
      <c r="AN194" s="4">
        <v>3</v>
      </c>
      <c r="AO194" s="4">
        <v>5</v>
      </c>
      <c r="AP194" s="4">
        <v>11</v>
      </c>
      <c r="AQ194" s="4">
        <v>0</v>
      </c>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row>
    <row r="195" spans="1:270" ht="32">
      <c r="A195" s="8">
        <v>2020</v>
      </c>
      <c r="B195" s="12" t="s">
        <v>1113</v>
      </c>
      <c r="C195" s="12">
        <v>0</v>
      </c>
      <c r="D195" s="9" t="s">
        <v>1590</v>
      </c>
      <c r="E195" s="12" t="s">
        <v>2631</v>
      </c>
      <c r="F195" s="12" t="s">
        <v>1114</v>
      </c>
      <c r="G195" s="9" t="s">
        <v>2744</v>
      </c>
      <c r="H195" s="18">
        <v>4181</v>
      </c>
      <c r="I195" s="9" t="s">
        <v>1143</v>
      </c>
      <c r="J195" s="9">
        <v>0</v>
      </c>
      <c r="K195" s="9"/>
      <c r="L195" s="9"/>
      <c r="M195" s="9" t="s">
        <v>2676</v>
      </c>
      <c r="N195" s="18" t="s">
        <v>1590</v>
      </c>
      <c r="O195" s="36" t="s">
        <v>1590</v>
      </c>
      <c r="P195" s="18" t="s">
        <v>1590</v>
      </c>
      <c r="Q195" s="18" t="s">
        <v>1590</v>
      </c>
      <c r="R195" s="18" t="s">
        <v>1590</v>
      </c>
      <c r="S195" s="18" t="s">
        <v>1590</v>
      </c>
      <c r="T195" s="38" t="s">
        <v>1590</v>
      </c>
      <c r="U195" s="38" t="s">
        <v>1590</v>
      </c>
      <c r="V195" s="38" t="s">
        <v>1590</v>
      </c>
      <c r="W195" s="38" t="s">
        <v>1590</v>
      </c>
      <c r="X195" s="38" t="s">
        <v>1590</v>
      </c>
      <c r="Y195" s="18">
        <f t="shared" si="41"/>
        <v>1302</v>
      </c>
      <c r="Z195" s="18">
        <f t="shared" si="42"/>
        <v>2107</v>
      </c>
      <c r="AA195" s="18">
        <f t="shared" si="43"/>
        <v>2911</v>
      </c>
      <c r="AB195" s="18">
        <f t="shared" si="37"/>
        <v>0.5625</v>
      </c>
      <c r="AC195" s="18">
        <f>SUM(AK195, AQ195, AW195, BC195, BI195,  BO195, BU195, CA195, CG195, CM195, CS195, CY195, DE195, DK195, DQ195, DW195, EC195, EK195, EQ195, EW195, FC195, FI195, FO195, FU195, GA195, GI195, GO195, GW195, HC195, HI195, HO195, HU195, IA195, II195, IO195, IU195, JC195, JI195)/4</f>
        <v>6.75</v>
      </c>
      <c r="AD195" s="4"/>
      <c r="AE195" s="4" t="s">
        <v>1143</v>
      </c>
      <c r="AF195" s="4" t="s">
        <v>1144</v>
      </c>
      <c r="AG195" s="4">
        <v>300</v>
      </c>
      <c r="AH195" s="4">
        <v>600</v>
      </c>
      <c r="AI195" s="4">
        <v>900</v>
      </c>
      <c r="AJ195" s="6">
        <v>6</v>
      </c>
      <c r="AK195" s="6">
        <v>6</v>
      </c>
      <c r="AL195" s="4" t="s">
        <v>22</v>
      </c>
      <c r="AM195" s="4">
        <v>1000</v>
      </c>
      <c r="AN195" s="4">
        <v>1500</v>
      </c>
      <c r="AO195" s="4">
        <v>2000</v>
      </c>
      <c r="AP195" s="4">
        <v>6</v>
      </c>
      <c r="AQ195" s="4">
        <v>6</v>
      </c>
      <c r="AR195" s="4" t="s">
        <v>22</v>
      </c>
      <c r="AS195" s="4">
        <v>1</v>
      </c>
      <c r="AT195" s="4">
        <v>5</v>
      </c>
      <c r="AU195" s="4">
        <v>8</v>
      </c>
      <c r="AV195" s="4">
        <v>12</v>
      </c>
      <c r="AW195" s="4">
        <v>9</v>
      </c>
      <c r="AX195" s="4" t="s">
        <v>1145</v>
      </c>
      <c r="AY195" s="4">
        <v>1</v>
      </c>
      <c r="AZ195" s="4">
        <v>2</v>
      </c>
      <c r="BA195" s="4">
        <v>3</v>
      </c>
      <c r="BB195" s="4">
        <v>12</v>
      </c>
      <c r="BC195" s="4">
        <v>6</v>
      </c>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row>
    <row r="196" spans="1:270" ht="48" customHeight="1">
      <c r="A196" s="8">
        <v>2020</v>
      </c>
      <c r="B196" s="12" t="s">
        <v>1113</v>
      </c>
      <c r="C196" s="12">
        <v>0</v>
      </c>
      <c r="D196" s="9" t="s">
        <v>1590</v>
      </c>
      <c r="E196" s="9" t="s">
        <v>2633</v>
      </c>
      <c r="F196" s="12" t="s">
        <v>1114</v>
      </c>
      <c r="G196" s="9" t="s">
        <v>2744</v>
      </c>
      <c r="H196" s="18">
        <v>4620</v>
      </c>
      <c r="I196" s="9" t="s">
        <v>1147</v>
      </c>
      <c r="J196" s="9">
        <v>0</v>
      </c>
      <c r="K196" s="9"/>
      <c r="L196" s="9"/>
      <c r="M196" s="9" t="s">
        <v>2676</v>
      </c>
      <c r="N196" s="18" t="s">
        <v>1590</v>
      </c>
      <c r="O196" s="36" t="s">
        <v>1590</v>
      </c>
      <c r="P196" s="18" t="s">
        <v>1590</v>
      </c>
      <c r="Q196" s="18" t="s">
        <v>1590</v>
      </c>
      <c r="R196" s="18" t="s">
        <v>1590</v>
      </c>
      <c r="S196" s="18" t="s">
        <v>1590</v>
      </c>
      <c r="T196" s="38" t="s">
        <v>1590</v>
      </c>
      <c r="U196" s="38" t="s">
        <v>1590</v>
      </c>
      <c r="V196" s="38" t="s">
        <v>1590</v>
      </c>
      <c r="W196" s="38" t="s">
        <v>1590</v>
      </c>
      <c r="X196" s="38" t="s">
        <v>1590</v>
      </c>
      <c r="Y196" s="18">
        <f t="shared" si="41"/>
        <v>8800</v>
      </c>
      <c r="Z196" s="18">
        <f t="shared" si="42"/>
        <v>25000</v>
      </c>
      <c r="AA196" s="18">
        <f t="shared" si="43"/>
        <v>75000</v>
      </c>
      <c r="AB196" s="18">
        <f t="shared" si="37"/>
        <v>0</v>
      </c>
      <c r="AC196" s="18">
        <f t="shared" si="38"/>
        <v>0</v>
      </c>
      <c r="AD196" s="4"/>
      <c r="AE196" s="4" t="s">
        <v>1147</v>
      </c>
      <c r="AF196" s="4" t="s">
        <v>1146</v>
      </c>
      <c r="AG196" s="4">
        <v>4800</v>
      </c>
      <c r="AH196" s="6">
        <v>18000</v>
      </c>
      <c r="AI196" s="6">
        <v>20000</v>
      </c>
      <c r="AJ196" s="6">
        <v>5</v>
      </c>
      <c r="AK196" s="6">
        <v>0</v>
      </c>
      <c r="AL196" s="4" t="s">
        <v>1138</v>
      </c>
      <c r="AM196" s="6">
        <v>2000</v>
      </c>
      <c r="AN196" s="6">
        <v>3500</v>
      </c>
      <c r="AO196" s="6">
        <v>5000</v>
      </c>
      <c r="AP196" s="6">
        <v>3</v>
      </c>
      <c r="AQ196" s="6">
        <v>0</v>
      </c>
      <c r="AR196" s="4" t="s">
        <v>1148</v>
      </c>
      <c r="AS196" s="6">
        <v>2000</v>
      </c>
      <c r="AT196" s="6">
        <v>3500</v>
      </c>
      <c r="AU196" s="6">
        <v>50000</v>
      </c>
      <c r="AV196" s="6">
        <v>12</v>
      </c>
      <c r="AW196" s="6">
        <v>0</v>
      </c>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row>
    <row r="197" spans="1:270" ht="32">
      <c r="A197" s="8">
        <v>2020</v>
      </c>
      <c r="B197" s="12" t="s">
        <v>1113</v>
      </c>
      <c r="C197" s="12">
        <v>0</v>
      </c>
      <c r="D197" s="9" t="s">
        <v>1590</v>
      </c>
      <c r="E197" s="9" t="s">
        <v>2633</v>
      </c>
      <c r="F197" s="12" t="s">
        <v>1114</v>
      </c>
      <c r="G197" s="9" t="s">
        <v>2744</v>
      </c>
      <c r="H197" s="18">
        <v>4640</v>
      </c>
      <c r="I197" s="9" t="s">
        <v>1149</v>
      </c>
      <c r="J197" s="9">
        <v>0</v>
      </c>
      <c r="K197" s="9"/>
      <c r="L197" s="9"/>
      <c r="M197" s="9" t="s">
        <v>2676</v>
      </c>
      <c r="N197" s="18" t="s">
        <v>1590</v>
      </c>
      <c r="O197" s="36" t="s">
        <v>1590</v>
      </c>
      <c r="P197" s="18" t="s">
        <v>1590</v>
      </c>
      <c r="Q197" s="18" t="s">
        <v>1590</v>
      </c>
      <c r="R197" s="18" t="s">
        <v>1590</v>
      </c>
      <c r="S197" s="18" t="s">
        <v>1590</v>
      </c>
      <c r="T197" s="38" t="s">
        <v>1590</v>
      </c>
      <c r="U197" s="38" t="s">
        <v>1590</v>
      </c>
      <c r="V197" s="38" t="s">
        <v>1590</v>
      </c>
      <c r="W197" s="38" t="s">
        <v>1590</v>
      </c>
      <c r="X197" s="38" t="s">
        <v>1590</v>
      </c>
      <c r="Y197" s="18">
        <f t="shared" si="41"/>
        <v>5</v>
      </c>
      <c r="Z197" s="18">
        <f t="shared" si="42"/>
        <v>5</v>
      </c>
      <c r="AA197" s="18">
        <f t="shared" si="43"/>
        <v>8</v>
      </c>
      <c r="AB197" s="18">
        <f t="shared" ref="AB197:AB645" si="44">AC197/12</f>
        <v>1</v>
      </c>
      <c r="AC197" s="18">
        <f t="shared" si="38"/>
        <v>12</v>
      </c>
      <c r="AD197" s="4"/>
      <c r="AE197" s="4" t="s">
        <v>1149</v>
      </c>
      <c r="AF197" s="4" t="s">
        <v>1150</v>
      </c>
      <c r="AG197" s="4">
        <v>5</v>
      </c>
      <c r="AH197" s="4">
        <v>5</v>
      </c>
      <c r="AI197" s="4">
        <v>8</v>
      </c>
      <c r="AJ197" s="6">
        <v>12</v>
      </c>
      <c r="AK197" s="6">
        <v>12</v>
      </c>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row>
    <row r="198" spans="1:270" ht="48">
      <c r="A198" s="8">
        <v>2020</v>
      </c>
      <c r="B198" s="12" t="s">
        <v>1113</v>
      </c>
      <c r="C198" s="12">
        <v>0</v>
      </c>
      <c r="D198" s="9" t="s">
        <v>1590</v>
      </c>
      <c r="E198" s="9" t="s">
        <v>2633</v>
      </c>
      <c r="F198" s="12" t="s">
        <v>1114</v>
      </c>
      <c r="G198" s="9" t="s">
        <v>2744</v>
      </c>
      <c r="H198" s="18">
        <v>4655</v>
      </c>
      <c r="I198" s="9" t="s">
        <v>1151</v>
      </c>
      <c r="J198" s="9">
        <v>1</v>
      </c>
      <c r="K198" s="9" t="s">
        <v>2553</v>
      </c>
      <c r="L198" s="9" t="s">
        <v>2581</v>
      </c>
      <c r="M198" s="9" t="s">
        <v>651</v>
      </c>
      <c r="N198" s="36">
        <v>34.130000000000003</v>
      </c>
      <c r="O198" s="36" t="s">
        <v>1590</v>
      </c>
      <c r="P198" s="18">
        <v>8</v>
      </c>
      <c r="Q198" s="18">
        <v>41</v>
      </c>
      <c r="R198" s="18">
        <f t="shared" ref="R198:R227" si="45">Q198/P198</f>
        <v>5.125</v>
      </c>
      <c r="S198" s="18">
        <f>Q198/Z198</f>
        <v>1.28125</v>
      </c>
      <c r="T198" s="38">
        <f>Q198/AA198</f>
        <v>1.1388888888888888</v>
      </c>
      <c r="U198" s="38">
        <f t="shared" si="40"/>
        <v>13.666666666666666</v>
      </c>
      <c r="V198" s="38">
        <f t="shared" si="39"/>
        <v>3.3055555555555554</v>
      </c>
      <c r="W198" s="38">
        <f t="shared" ref="W198:W645" si="46">((Q198-(AB198*Z198))/AA198)</f>
        <v>-0.78703703703703687</v>
      </c>
      <c r="X198" s="38">
        <f t="shared" ref="X198:X643" si="47">W198+AB198</f>
        <v>1.3796296296296298</v>
      </c>
      <c r="Y198" s="18">
        <f t="shared" si="41"/>
        <v>8</v>
      </c>
      <c r="Z198" s="18">
        <f t="shared" si="42"/>
        <v>32</v>
      </c>
      <c r="AA198" s="18">
        <f t="shared" si="43"/>
        <v>36</v>
      </c>
      <c r="AB198" s="18">
        <f t="shared" si="44"/>
        <v>2.1666666666666665</v>
      </c>
      <c r="AC198" s="18">
        <f>SUM(AK198, AQ198, AW198, BC198, BI198,  BO198, BU198, CA198, CG198, CM198, CS198, CY198, DE198, DK198, DQ198, DW198, EC198, EK198, EQ198, EW198, FC198, FI198, FO198, FU198, GA198, GI198, GO198, GW198, HC198, HI198, HO198, HU198, IA198, II198, IO198, IU198, JC198, JI198)/4</f>
        <v>26</v>
      </c>
      <c r="AD198" s="4">
        <v>1</v>
      </c>
      <c r="AE198" s="4" t="s">
        <v>1153</v>
      </c>
      <c r="AF198" s="4" t="s">
        <v>1152</v>
      </c>
      <c r="AG198" s="4">
        <v>2</v>
      </c>
      <c r="AH198" s="6">
        <v>8</v>
      </c>
      <c r="AI198" s="6">
        <v>9</v>
      </c>
      <c r="AJ198" s="6">
        <v>31</v>
      </c>
      <c r="AK198" s="6">
        <v>26</v>
      </c>
      <c r="AL198" s="4" t="s">
        <v>1154</v>
      </c>
      <c r="AM198" s="6">
        <v>2</v>
      </c>
      <c r="AN198" s="6">
        <v>8</v>
      </c>
      <c r="AO198" s="6">
        <v>9</v>
      </c>
      <c r="AP198" s="6">
        <v>23</v>
      </c>
      <c r="AQ198" s="6">
        <v>24</v>
      </c>
      <c r="AR198" s="4" t="s">
        <v>1155</v>
      </c>
      <c r="AS198" s="6">
        <v>2</v>
      </c>
      <c r="AT198" s="6">
        <v>8</v>
      </c>
      <c r="AU198" s="6">
        <v>9</v>
      </c>
      <c r="AV198" s="6">
        <v>24</v>
      </c>
      <c r="AW198" s="6">
        <v>24</v>
      </c>
      <c r="AX198" s="4" t="s">
        <v>1152</v>
      </c>
      <c r="AY198" s="6">
        <v>2</v>
      </c>
      <c r="AZ198" s="6">
        <v>8</v>
      </c>
      <c r="BA198" s="6">
        <v>9</v>
      </c>
      <c r="BB198" s="6">
        <v>28</v>
      </c>
      <c r="BC198" s="6">
        <v>30</v>
      </c>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row>
    <row r="199" spans="1:270" ht="54.75" customHeight="1">
      <c r="A199" s="8">
        <v>2020</v>
      </c>
      <c r="B199" s="12" t="s">
        <v>1113</v>
      </c>
      <c r="C199" s="12">
        <v>0</v>
      </c>
      <c r="D199" s="9" t="s">
        <v>1590</v>
      </c>
      <c r="E199" s="12" t="s">
        <v>2631</v>
      </c>
      <c r="F199" s="12" t="s">
        <v>1114</v>
      </c>
      <c r="G199" s="9" t="s">
        <v>2744</v>
      </c>
      <c r="H199" s="18">
        <v>4733</v>
      </c>
      <c r="I199" s="9" t="s">
        <v>1156</v>
      </c>
      <c r="J199" s="9">
        <v>0</v>
      </c>
      <c r="K199" s="9"/>
      <c r="L199" s="9"/>
      <c r="M199" s="9" t="s">
        <v>2676</v>
      </c>
      <c r="N199" s="18" t="s">
        <v>1590</v>
      </c>
      <c r="O199" s="36" t="s">
        <v>1590</v>
      </c>
      <c r="P199" s="18" t="s">
        <v>1590</v>
      </c>
      <c r="Q199" s="18" t="s">
        <v>1590</v>
      </c>
      <c r="R199" s="18" t="s">
        <v>1590</v>
      </c>
      <c r="S199" s="18" t="s">
        <v>1590</v>
      </c>
      <c r="T199" s="38" t="s">
        <v>1590</v>
      </c>
      <c r="U199" s="38" t="s">
        <v>1590</v>
      </c>
      <c r="V199" s="38" t="s">
        <v>1590</v>
      </c>
      <c r="W199" s="38" t="s">
        <v>1590</v>
      </c>
      <c r="X199" s="38" t="s">
        <v>1590</v>
      </c>
      <c r="Y199" s="18">
        <f t="shared" si="41"/>
        <v>80</v>
      </c>
      <c r="Z199" s="18">
        <f t="shared" si="42"/>
        <v>300</v>
      </c>
      <c r="AA199" s="18">
        <f t="shared" si="43"/>
        <v>500</v>
      </c>
      <c r="AB199" s="18">
        <f t="shared" si="44"/>
        <v>0.20833333333333334</v>
      </c>
      <c r="AC199" s="18">
        <f>SUM(AK199, AQ199, AW199, BC199, BI199,  BO199, BU199, CA199, CG199, CM199, CS199, CY199, DE199, DK199, DQ199, DW199, EC199, EK199, EQ199, EW199, FC199, FI199, FO199, FU199, GA199, GI199, GO199, GW199, HC199, HI199, HO199, HU199, IA199, II199, IO199, IU199, JC199, JI199)/2</f>
        <v>2.5</v>
      </c>
      <c r="AD199" s="4"/>
      <c r="AE199" s="4" t="s">
        <v>1156</v>
      </c>
      <c r="AF199" s="4" t="s">
        <v>1157</v>
      </c>
      <c r="AG199" s="4">
        <v>80</v>
      </c>
      <c r="AH199" s="4">
        <v>300</v>
      </c>
      <c r="AI199" s="4">
        <v>500</v>
      </c>
      <c r="AJ199" s="6">
        <v>9</v>
      </c>
      <c r="AK199" s="6">
        <v>5</v>
      </c>
      <c r="AL199" s="4" t="s">
        <v>1158</v>
      </c>
      <c r="AM199" s="4"/>
      <c r="AN199" s="4"/>
      <c r="AO199" s="4" t="s">
        <v>715</v>
      </c>
      <c r="AP199" s="4">
        <v>9</v>
      </c>
      <c r="AQ199" s="4">
        <v>0</v>
      </c>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row>
    <row r="200" spans="1:270" ht="32">
      <c r="A200" s="8">
        <v>2020</v>
      </c>
      <c r="B200" s="12" t="s">
        <v>1113</v>
      </c>
      <c r="C200" s="12">
        <v>0</v>
      </c>
      <c r="D200" s="9" t="s">
        <v>1590</v>
      </c>
      <c r="E200" s="9" t="s">
        <v>2633</v>
      </c>
      <c r="F200" s="12" t="s">
        <v>1114</v>
      </c>
      <c r="G200" s="9" t="s">
        <v>2744</v>
      </c>
      <c r="H200" s="18">
        <v>4747</v>
      </c>
      <c r="I200" s="9" t="s">
        <v>1159</v>
      </c>
      <c r="J200" s="9">
        <v>0</v>
      </c>
      <c r="K200" s="9"/>
      <c r="L200" s="9"/>
      <c r="M200" s="9" t="s">
        <v>2676</v>
      </c>
      <c r="N200" s="18" t="s">
        <v>1590</v>
      </c>
      <c r="O200" s="36" t="s">
        <v>1590</v>
      </c>
      <c r="P200" s="18" t="s">
        <v>1590</v>
      </c>
      <c r="Q200" s="18" t="s">
        <v>1590</v>
      </c>
      <c r="R200" s="18" t="s">
        <v>1590</v>
      </c>
      <c r="S200" s="18" t="s">
        <v>1590</v>
      </c>
      <c r="T200" s="38" t="s">
        <v>1590</v>
      </c>
      <c r="U200" s="38" t="s">
        <v>1590</v>
      </c>
      <c r="V200" s="38" t="s">
        <v>1590</v>
      </c>
      <c r="W200" s="38" t="s">
        <v>1590</v>
      </c>
      <c r="X200" s="38" t="s">
        <v>1590</v>
      </c>
      <c r="Y200" s="18">
        <f t="shared" si="41"/>
        <v>0</v>
      </c>
      <c r="Z200" s="18">
        <f t="shared" si="42"/>
        <v>8</v>
      </c>
      <c r="AA200" s="18">
        <f t="shared" si="43"/>
        <v>34</v>
      </c>
      <c r="AB200" s="18">
        <f t="shared" si="44"/>
        <v>0.3611111111111111</v>
      </c>
      <c r="AC200" s="18">
        <f>SUM(AK200, AQ200, AW200, BC200, BI200,  BO200, BU200, CA200, CG200, CM200, CS200, CY200, DE200, DK200, DQ200, DW200, EC200, EK200, EQ200, EW200, FC200, FI200, FO200, FU200, GA200, GI200, GO200, GW200, HC200, HI200, HO200, HU200, IA200, II200, IO200, IU200, JC200, JI200)/3</f>
        <v>4.333333333333333</v>
      </c>
      <c r="AD200" s="4"/>
      <c r="AE200" s="4" t="s">
        <v>1159</v>
      </c>
      <c r="AF200" s="4" t="s">
        <v>1160</v>
      </c>
      <c r="AG200" s="4"/>
      <c r="AH200" s="4"/>
      <c r="AI200" s="4" t="s">
        <v>715</v>
      </c>
      <c r="AJ200" s="6">
        <v>6</v>
      </c>
      <c r="AK200" s="6">
        <v>0</v>
      </c>
      <c r="AL200" s="4" t="s">
        <v>1161</v>
      </c>
      <c r="AM200" s="4"/>
      <c r="AN200" s="6">
        <v>8</v>
      </c>
      <c r="AO200" s="6">
        <v>15</v>
      </c>
      <c r="AP200" s="6">
        <v>7</v>
      </c>
      <c r="AQ200" s="6">
        <v>7</v>
      </c>
      <c r="AR200" s="4" t="s">
        <v>1161</v>
      </c>
      <c r="AS200" s="4"/>
      <c r="AT200" s="4"/>
      <c r="AU200" s="6">
        <v>19</v>
      </c>
      <c r="AV200" s="6">
        <v>6</v>
      </c>
      <c r="AW200" s="6">
        <v>6</v>
      </c>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row>
    <row r="201" spans="1:270" ht="51" customHeight="1">
      <c r="A201" s="8">
        <v>2020</v>
      </c>
      <c r="B201" s="12" t="s">
        <v>1113</v>
      </c>
      <c r="C201" s="12">
        <v>0</v>
      </c>
      <c r="D201" s="9" t="s">
        <v>1590</v>
      </c>
      <c r="E201" s="12" t="s">
        <v>2628</v>
      </c>
      <c r="F201" s="12" t="s">
        <v>1114</v>
      </c>
      <c r="G201" s="9" t="s">
        <v>2744</v>
      </c>
      <c r="H201" s="18">
        <v>4757</v>
      </c>
      <c r="I201" s="9" t="s">
        <v>1162</v>
      </c>
      <c r="J201" s="9">
        <v>0</v>
      </c>
      <c r="K201" s="9"/>
      <c r="L201" s="9"/>
      <c r="M201" s="9" t="s">
        <v>2676</v>
      </c>
      <c r="N201" s="18" t="s">
        <v>1590</v>
      </c>
      <c r="O201" s="36" t="s">
        <v>1590</v>
      </c>
      <c r="P201" s="18" t="s">
        <v>1590</v>
      </c>
      <c r="Q201" s="18" t="s">
        <v>1590</v>
      </c>
      <c r="R201" s="18" t="s">
        <v>1590</v>
      </c>
      <c r="S201" s="18" t="s">
        <v>1590</v>
      </c>
      <c r="T201" s="38" t="s">
        <v>1590</v>
      </c>
      <c r="U201" s="38" t="s">
        <v>1590</v>
      </c>
      <c r="V201" s="38" t="s">
        <v>1590</v>
      </c>
      <c r="W201" s="38" t="s">
        <v>1590</v>
      </c>
      <c r="X201" s="38" t="s">
        <v>1590</v>
      </c>
      <c r="Y201" s="18">
        <f t="shared" si="41"/>
        <v>12</v>
      </c>
      <c r="Z201" s="18">
        <f t="shared" si="42"/>
        <v>24</v>
      </c>
      <c r="AA201" s="18">
        <f t="shared" si="43"/>
        <v>328</v>
      </c>
      <c r="AB201" s="18">
        <f t="shared" si="44"/>
        <v>0.25</v>
      </c>
      <c r="AC201" s="18">
        <f>SUM(AK201, AQ201, AW201, BC201, BI201,  BO201, BU201, CA201, CG201, CM201, CS201, CY201, DE201, DK201, DQ201, DW201, EC201, EK201, EQ201, EW201, FC201, FI201, FO201, FU201, GA201, GI201, GO201, GW201, HC201, HI201, HO201, HU201, IA201, II201, IO201, IU201, JC201, JI201)/4</f>
        <v>3</v>
      </c>
      <c r="AD201" s="4">
        <v>1</v>
      </c>
      <c r="AE201" s="4" t="s">
        <v>1163</v>
      </c>
      <c r="AF201" s="4" t="s">
        <v>1164</v>
      </c>
      <c r="AG201" s="4">
        <v>6</v>
      </c>
      <c r="AH201" s="4">
        <v>12</v>
      </c>
      <c r="AI201" s="4">
        <v>64</v>
      </c>
      <c r="AJ201" s="6">
        <v>6</v>
      </c>
      <c r="AK201" s="6">
        <v>6</v>
      </c>
      <c r="AL201" s="4" t="s">
        <v>1164</v>
      </c>
      <c r="AM201" s="4">
        <v>6</v>
      </c>
      <c r="AN201" s="4">
        <v>12</v>
      </c>
      <c r="AO201" s="4">
        <v>64</v>
      </c>
      <c r="AP201" s="4">
        <v>4</v>
      </c>
      <c r="AQ201" s="4">
        <v>6</v>
      </c>
      <c r="AR201" s="4" t="s">
        <v>1165</v>
      </c>
      <c r="AS201" s="4"/>
      <c r="AT201" s="4"/>
      <c r="AU201" s="4">
        <v>200</v>
      </c>
      <c r="AV201" s="4">
        <v>2</v>
      </c>
      <c r="AW201" s="4">
        <v>0</v>
      </c>
      <c r="AX201" s="4" t="s">
        <v>29</v>
      </c>
      <c r="AY201" s="4"/>
      <c r="AZ201" s="4"/>
      <c r="BA201" s="4" t="s">
        <v>715</v>
      </c>
      <c r="BB201" s="4">
        <v>5</v>
      </c>
      <c r="BC201" s="4">
        <v>0</v>
      </c>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row>
    <row r="202" spans="1:270" ht="32">
      <c r="A202" s="8">
        <v>2020</v>
      </c>
      <c r="B202" s="12" t="s">
        <v>1113</v>
      </c>
      <c r="C202" s="12">
        <v>0</v>
      </c>
      <c r="D202" s="9" t="s">
        <v>1590</v>
      </c>
      <c r="E202" s="12" t="s">
        <v>2631</v>
      </c>
      <c r="F202" s="12" t="s">
        <v>1114</v>
      </c>
      <c r="G202" s="9" t="s">
        <v>2744</v>
      </c>
      <c r="H202" s="18">
        <v>4625</v>
      </c>
      <c r="I202" s="9" t="s">
        <v>1166</v>
      </c>
      <c r="J202" s="9">
        <v>0</v>
      </c>
      <c r="K202" s="9"/>
      <c r="L202" s="9"/>
      <c r="M202" s="9" t="s">
        <v>2676</v>
      </c>
      <c r="N202" s="18" t="s">
        <v>1590</v>
      </c>
      <c r="O202" s="36" t="s">
        <v>1590</v>
      </c>
      <c r="P202" s="18" t="s">
        <v>1590</v>
      </c>
      <c r="Q202" s="18" t="s">
        <v>1590</v>
      </c>
      <c r="R202" s="18" t="s">
        <v>1590</v>
      </c>
      <c r="S202" s="18" t="s">
        <v>1590</v>
      </c>
      <c r="T202" s="38" t="s">
        <v>1590</v>
      </c>
      <c r="U202" s="38" t="s">
        <v>1590</v>
      </c>
      <c r="V202" s="38" t="s">
        <v>1590</v>
      </c>
      <c r="W202" s="38" t="s">
        <v>1590</v>
      </c>
      <c r="X202" s="38" t="s">
        <v>1590</v>
      </c>
      <c r="Y202" s="18">
        <f t="shared" si="41"/>
        <v>37500</v>
      </c>
      <c r="Z202" s="18">
        <f t="shared" si="42"/>
        <v>0</v>
      </c>
      <c r="AA202" s="18">
        <f t="shared" si="43"/>
        <v>37500</v>
      </c>
      <c r="AB202" s="18">
        <f t="shared" si="44"/>
        <v>0</v>
      </c>
      <c r="AC202" s="18">
        <f t="shared" si="38"/>
        <v>0</v>
      </c>
      <c r="AD202" s="4">
        <v>1</v>
      </c>
      <c r="AE202" s="4" t="s">
        <v>1166</v>
      </c>
      <c r="AF202" s="4" t="s">
        <v>1167</v>
      </c>
      <c r="AG202" s="4"/>
      <c r="AH202" s="4"/>
      <c r="AI202" s="4">
        <v>37500</v>
      </c>
      <c r="AJ202" s="6">
        <v>0</v>
      </c>
      <c r="AK202" s="6">
        <v>0</v>
      </c>
      <c r="AL202" s="4" t="s">
        <v>1146</v>
      </c>
      <c r="AM202" s="4">
        <v>37500</v>
      </c>
      <c r="AN202" s="6">
        <v>0</v>
      </c>
      <c r="AO202" s="6">
        <v>0</v>
      </c>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row>
    <row r="203" spans="1:270" ht="69.75" customHeight="1">
      <c r="A203" s="8">
        <v>2020</v>
      </c>
      <c r="B203" s="12" t="s">
        <v>1113</v>
      </c>
      <c r="C203" s="12">
        <v>0</v>
      </c>
      <c r="D203" s="9" t="s">
        <v>1590</v>
      </c>
      <c r="E203" s="12" t="s">
        <v>2631</v>
      </c>
      <c r="F203" s="12" t="s">
        <v>1114</v>
      </c>
      <c r="G203" s="9" t="s">
        <v>2744</v>
      </c>
      <c r="H203" s="18">
        <v>4631</v>
      </c>
      <c r="I203" s="9" t="s">
        <v>1168</v>
      </c>
      <c r="J203" s="9">
        <v>0</v>
      </c>
      <c r="K203" s="9"/>
      <c r="L203" s="9"/>
      <c r="M203" s="9" t="s">
        <v>2676</v>
      </c>
      <c r="N203" s="18" t="s">
        <v>1590</v>
      </c>
      <c r="O203" s="36" t="s">
        <v>1590</v>
      </c>
      <c r="P203" s="18" t="s">
        <v>1590</v>
      </c>
      <c r="Q203" s="18" t="s">
        <v>1590</v>
      </c>
      <c r="R203" s="18" t="s">
        <v>1590</v>
      </c>
      <c r="S203" s="18" t="s">
        <v>1590</v>
      </c>
      <c r="T203" s="38" t="s">
        <v>1590</v>
      </c>
      <c r="U203" s="38" t="s">
        <v>1590</v>
      </c>
      <c r="V203" s="38" t="s">
        <v>1590</v>
      </c>
      <c r="W203" s="38" t="s">
        <v>1590</v>
      </c>
      <c r="X203" s="38" t="s">
        <v>1590</v>
      </c>
      <c r="Y203" s="18">
        <f t="shared" si="41"/>
        <v>0</v>
      </c>
      <c r="Z203" s="18">
        <f t="shared" si="42"/>
        <v>129</v>
      </c>
      <c r="AA203" s="18">
        <f t="shared" si="43"/>
        <v>162</v>
      </c>
      <c r="AB203" s="18">
        <f t="shared" si="44"/>
        <v>0.30555555555555552</v>
      </c>
      <c r="AC203" s="18">
        <f>SUM(AK203, AQ203, AW203, BC203, BI203,  BO203, BU203, CA203, CG203, CM203, CS203, CY203, DE203, DK203, DQ203, DW203, EC203, EK203, EQ203, EW203, FC203, FI203, FO203, FU203, GA203, GI203, GO203, GW203, HC203, HI203, HO203, HU203, IA203, II203, IO203, IU203, JC203, JI203)/6</f>
        <v>3.6666666666666665</v>
      </c>
      <c r="AD203" s="4"/>
      <c r="AE203" s="4" t="s">
        <v>1168</v>
      </c>
      <c r="AF203" s="4" t="s">
        <v>1169</v>
      </c>
      <c r="AG203" s="4"/>
      <c r="AH203" s="4">
        <v>23</v>
      </c>
      <c r="AI203" s="4">
        <v>40</v>
      </c>
      <c r="AJ203" s="6">
        <v>7</v>
      </c>
      <c r="AK203" s="6">
        <v>3</v>
      </c>
      <c r="AL203" s="4" t="s">
        <v>1170</v>
      </c>
      <c r="AM203" s="4"/>
      <c r="AN203" s="4">
        <v>23</v>
      </c>
      <c r="AO203" s="4">
        <v>40</v>
      </c>
      <c r="AP203" s="4">
        <v>3</v>
      </c>
      <c r="AQ203" s="4">
        <v>3</v>
      </c>
      <c r="AR203" s="4" t="s">
        <v>1171</v>
      </c>
      <c r="AS203" s="4"/>
      <c r="AT203" s="4">
        <v>20</v>
      </c>
      <c r="AU203" s="4">
        <v>20</v>
      </c>
      <c r="AV203" s="4">
        <v>2</v>
      </c>
      <c r="AW203" s="4">
        <v>2</v>
      </c>
      <c r="AX203" s="4" t="s">
        <v>1172</v>
      </c>
      <c r="AY203" s="4"/>
      <c r="AZ203" s="4">
        <v>37</v>
      </c>
      <c r="BA203" s="4">
        <v>37</v>
      </c>
      <c r="BB203" s="4">
        <v>6</v>
      </c>
      <c r="BC203" s="4">
        <v>6</v>
      </c>
      <c r="BD203" s="4" t="s">
        <v>1170</v>
      </c>
      <c r="BE203" s="4"/>
      <c r="BF203" s="4">
        <v>26</v>
      </c>
      <c r="BG203" s="4">
        <v>25</v>
      </c>
      <c r="BH203" s="4">
        <v>8</v>
      </c>
      <c r="BI203" s="4">
        <v>8</v>
      </c>
      <c r="BJ203" s="4" t="s">
        <v>22</v>
      </c>
      <c r="BK203" s="4"/>
      <c r="BL203" s="4"/>
      <c r="BM203" s="4" t="s">
        <v>715</v>
      </c>
      <c r="BN203" s="4">
        <v>0</v>
      </c>
      <c r="BO203" s="4">
        <v>0</v>
      </c>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row>
    <row r="204" spans="1:270" ht="48">
      <c r="A204" s="8">
        <v>2020</v>
      </c>
      <c r="B204" s="12" t="s">
        <v>1113</v>
      </c>
      <c r="C204" s="12">
        <v>0</v>
      </c>
      <c r="D204" s="9" t="s">
        <v>1590</v>
      </c>
      <c r="E204" s="9" t="s">
        <v>2633</v>
      </c>
      <c r="F204" s="12" t="s">
        <v>1114</v>
      </c>
      <c r="G204" s="9" t="s">
        <v>2744</v>
      </c>
      <c r="H204" s="18">
        <v>4633</v>
      </c>
      <c r="I204" s="9" t="s">
        <v>1173</v>
      </c>
      <c r="J204" s="9">
        <v>0</v>
      </c>
      <c r="K204" s="9"/>
      <c r="L204" s="9"/>
      <c r="M204" s="9" t="s">
        <v>2676</v>
      </c>
      <c r="N204" s="18" t="s">
        <v>1590</v>
      </c>
      <c r="O204" s="36" t="s">
        <v>1590</v>
      </c>
      <c r="P204" s="18" t="s">
        <v>1590</v>
      </c>
      <c r="Q204" s="18" t="s">
        <v>1590</v>
      </c>
      <c r="R204" s="18" t="s">
        <v>1590</v>
      </c>
      <c r="S204" s="18" t="s">
        <v>1590</v>
      </c>
      <c r="T204" s="38" t="s">
        <v>1590</v>
      </c>
      <c r="U204" s="38" t="s">
        <v>1590</v>
      </c>
      <c r="V204" s="38" t="s">
        <v>1590</v>
      </c>
      <c r="W204" s="38" t="s">
        <v>1590</v>
      </c>
      <c r="X204" s="38" t="s">
        <v>1590</v>
      </c>
      <c r="Y204" s="18">
        <f t="shared" si="41"/>
        <v>35450</v>
      </c>
      <c r="Z204" s="18">
        <f t="shared" si="42"/>
        <v>49265</v>
      </c>
      <c r="AA204" s="18">
        <f t="shared" si="43"/>
        <v>64400</v>
      </c>
      <c r="AB204" s="18">
        <f t="shared" si="44"/>
        <v>0.22222222222222221</v>
      </c>
      <c r="AC204" s="18">
        <f>SUM(AK204, AQ204, AW204, BC204, BI204,  BO204, BU204, CA204, CG204, CM204, CS204, CY204, DE204, DK204, DQ204, DW204, EC204, EK204, EQ204, EW204, FC204, FI204, FO204, FU204, GA204, GI204, GO204, GW204, HC204, HI204, HO204, HU204, IA204, II204, IO204, IU204, JC204, JI204)/15</f>
        <v>2.6666666666666665</v>
      </c>
      <c r="AD204" s="4"/>
      <c r="AE204" s="4" t="s">
        <v>1173</v>
      </c>
      <c r="AF204" s="4" t="s">
        <v>1174</v>
      </c>
      <c r="AG204" s="6">
        <v>11000</v>
      </c>
      <c r="AH204" s="6">
        <v>11000</v>
      </c>
      <c r="AI204" s="6">
        <v>11000</v>
      </c>
      <c r="AJ204" s="6">
        <v>3</v>
      </c>
      <c r="AK204" s="6">
        <v>3</v>
      </c>
      <c r="AL204" s="4" t="s">
        <v>1174</v>
      </c>
      <c r="AM204" s="6">
        <v>11000</v>
      </c>
      <c r="AN204" s="6">
        <v>11000</v>
      </c>
      <c r="AO204" s="6">
        <v>11000</v>
      </c>
      <c r="AP204" s="6">
        <v>3</v>
      </c>
      <c r="AQ204" s="6">
        <v>3</v>
      </c>
      <c r="AR204" s="4" t="s">
        <v>1174</v>
      </c>
      <c r="AS204" s="6">
        <v>11000</v>
      </c>
      <c r="AT204" s="6">
        <v>11000</v>
      </c>
      <c r="AU204" s="6">
        <v>11000</v>
      </c>
      <c r="AV204" s="6">
        <v>3</v>
      </c>
      <c r="AW204" s="6">
        <v>3</v>
      </c>
      <c r="AX204" s="4" t="s">
        <v>22</v>
      </c>
      <c r="AY204" s="4"/>
      <c r="AZ204" s="4"/>
      <c r="BA204" s="4" t="s">
        <v>715</v>
      </c>
      <c r="BB204" s="4">
        <v>6</v>
      </c>
      <c r="BC204" s="4">
        <v>6</v>
      </c>
      <c r="BD204" s="4" t="s">
        <v>1175</v>
      </c>
      <c r="BE204" s="6">
        <v>1200</v>
      </c>
      <c r="BF204" s="6">
        <v>12000</v>
      </c>
      <c r="BG204" s="6">
        <v>24000</v>
      </c>
      <c r="BH204" s="6">
        <v>3</v>
      </c>
      <c r="BI204" s="6">
        <v>3</v>
      </c>
      <c r="BJ204" s="4" t="s">
        <v>1175</v>
      </c>
      <c r="BK204" s="6">
        <v>1200</v>
      </c>
      <c r="BL204" s="6">
        <v>4200</v>
      </c>
      <c r="BM204" s="6">
        <v>7200</v>
      </c>
      <c r="BN204" s="6">
        <v>3</v>
      </c>
      <c r="BO204" s="6">
        <v>0</v>
      </c>
      <c r="BP204" s="4" t="s">
        <v>1176</v>
      </c>
      <c r="BQ204" s="4"/>
      <c r="BR204" s="4"/>
      <c r="BS204" s="4" t="s">
        <v>715</v>
      </c>
      <c r="BT204" s="4">
        <v>0</v>
      </c>
      <c r="BU204" s="4">
        <v>0</v>
      </c>
      <c r="BV204" s="4" t="s">
        <v>1177</v>
      </c>
      <c r="BW204" s="4"/>
      <c r="BX204" s="4"/>
      <c r="BY204" s="4" t="s">
        <v>715</v>
      </c>
      <c r="BZ204" s="4">
        <v>0</v>
      </c>
      <c r="CA204" s="4">
        <v>0</v>
      </c>
      <c r="CB204" s="4" t="s">
        <v>1177</v>
      </c>
      <c r="CC204" s="4"/>
      <c r="CD204" s="4"/>
      <c r="CE204" s="4" t="s">
        <v>715</v>
      </c>
      <c r="CF204" s="4">
        <v>0</v>
      </c>
      <c r="CG204" s="4">
        <v>0</v>
      </c>
      <c r="CH204" s="4" t="s">
        <v>1177</v>
      </c>
      <c r="CI204" s="4"/>
      <c r="CJ204" s="4"/>
      <c r="CK204" s="4" t="s">
        <v>715</v>
      </c>
      <c r="CL204" s="4">
        <v>0</v>
      </c>
      <c r="CM204" s="4">
        <v>0</v>
      </c>
      <c r="CN204" s="4" t="s">
        <v>1177</v>
      </c>
      <c r="CO204" s="4"/>
      <c r="CP204" s="4"/>
      <c r="CQ204" s="4" t="s">
        <v>715</v>
      </c>
      <c r="CR204" s="4">
        <v>0</v>
      </c>
      <c r="CS204" s="4">
        <v>0</v>
      </c>
      <c r="CT204" s="4" t="s">
        <v>1178</v>
      </c>
      <c r="CU204" s="4"/>
      <c r="CV204" s="4"/>
      <c r="CW204" s="4" t="s">
        <v>715</v>
      </c>
      <c r="CX204" s="4">
        <v>0</v>
      </c>
      <c r="CY204" s="4">
        <v>0</v>
      </c>
      <c r="CZ204" s="4" t="s">
        <v>1177</v>
      </c>
      <c r="DA204" s="4">
        <v>20</v>
      </c>
      <c r="DB204" s="4">
        <v>20</v>
      </c>
      <c r="DC204" s="4">
        <v>100</v>
      </c>
      <c r="DD204" s="4">
        <v>7</v>
      </c>
      <c r="DE204" s="4">
        <v>7</v>
      </c>
      <c r="DF204" s="4" t="s">
        <v>1179</v>
      </c>
      <c r="DG204" s="4">
        <v>30</v>
      </c>
      <c r="DH204" s="4">
        <v>45</v>
      </c>
      <c r="DI204" s="4">
        <v>100</v>
      </c>
      <c r="DJ204" s="4">
        <v>9</v>
      </c>
      <c r="DK204" s="4">
        <v>9</v>
      </c>
      <c r="DL204" s="4" t="s">
        <v>1177</v>
      </c>
      <c r="DM204" s="4"/>
      <c r="DN204" s="4"/>
      <c r="DO204" s="4" t="s">
        <v>715</v>
      </c>
      <c r="DP204" s="4">
        <v>6</v>
      </c>
      <c r="DQ204" s="4">
        <v>6</v>
      </c>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row>
    <row r="205" spans="1:270" ht="55.5" customHeight="1">
      <c r="A205" s="8">
        <v>2020</v>
      </c>
      <c r="B205" s="12" t="s">
        <v>1113</v>
      </c>
      <c r="C205" s="12">
        <v>0</v>
      </c>
      <c r="D205" s="9" t="s">
        <v>1590</v>
      </c>
      <c r="E205" s="12" t="s">
        <v>2630</v>
      </c>
      <c r="F205" s="12" t="s">
        <v>1114</v>
      </c>
      <c r="G205" s="9" t="s">
        <v>2744</v>
      </c>
      <c r="H205" s="18">
        <v>5006</v>
      </c>
      <c r="I205" s="9" t="s">
        <v>1180</v>
      </c>
      <c r="J205" s="9">
        <v>0</v>
      </c>
      <c r="K205" s="9"/>
      <c r="L205" s="9"/>
      <c r="M205" s="9" t="s">
        <v>2676</v>
      </c>
      <c r="N205" s="18" t="s">
        <v>1590</v>
      </c>
      <c r="O205" s="36" t="s">
        <v>1590</v>
      </c>
      <c r="P205" s="18" t="s">
        <v>1590</v>
      </c>
      <c r="Q205" s="18" t="s">
        <v>1590</v>
      </c>
      <c r="R205" s="18" t="s">
        <v>1590</v>
      </c>
      <c r="S205" s="18" t="s">
        <v>1590</v>
      </c>
      <c r="T205" s="38" t="s">
        <v>1590</v>
      </c>
      <c r="U205" s="38" t="s">
        <v>1590</v>
      </c>
      <c r="V205" s="38" t="s">
        <v>1590</v>
      </c>
      <c r="W205" s="38" t="s">
        <v>1590</v>
      </c>
      <c r="X205" s="38" t="s">
        <v>1590</v>
      </c>
      <c r="Y205" s="18">
        <f t="shared" si="41"/>
        <v>24</v>
      </c>
      <c r="Z205" s="18">
        <f t="shared" si="42"/>
        <v>400</v>
      </c>
      <c r="AA205" s="18">
        <f t="shared" si="43"/>
        <v>400</v>
      </c>
      <c r="AB205" s="18">
        <f t="shared" si="44"/>
        <v>0.16666666666666666</v>
      </c>
      <c r="AC205" s="18">
        <f>SUM(AK205, AQ205, AW205, BC205, BI205,  BO205, BU205, CA205, CG205, CM205, CS205, CY205, DE205, DK205, DQ205, DW205, EC205, EK205, EQ205, EW205, FC205, FI205, FO205, FU205, GA205, GI205, GO205, GW205, HC205, HI205, HO205, HU205, IA205, II205, IO205, IU205, JC205, JI205)/6</f>
        <v>2</v>
      </c>
      <c r="AD205" s="4"/>
      <c r="AE205" s="4" t="s">
        <v>1180</v>
      </c>
      <c r="AF205" s="4" t="s">
        <v>1181</v>
      </c>
      <c r="AG205" s="4">
        <v>12</v>
      </c>
      <c r="AH205" s="4">
        <v>200</v>
      </c>
      <c r="AI205" s="4">
        <v>200</v>
      </c>
      <c r="AJ205" s="6">
        <v>6</v>
      </c>
      <c r="AK205" s="6">
        <v>6</v>
      </c>
      <c r="AL205" s="6" t="s">
        <v>1182</v>
      </c>
      <c r="AM205" s="4">
        <v>12</v>
      </c>
      <c r="AN205" s="4">
        <v>200</v>
      </c>
      <c r="AO205" s="4">
        <v>200</v>
      </c>
      <c r="AP205" s="4">
        <v>6</v>
      </c>
      <c r="AQ205" s="4">
        <v>6</v>
      </c>
      <c r="AR205" s="4" t="s">
        <v>1183</v>
      </c>
      <c r="AS205" s="4"/>
      <c r="AT205" s="4"/>
      <c r="AU205" s="4" t="s">
        <v>715</v>
      </c>
      <c r="AV205" s="4">
        <v>0</v>
      </c>
      <c r="AW205" s="4">
        <v>0</v>
      </c>
      <c r="AX205" s="4" t="s">
        <v>1184</v>
      </c>
      <c r="AY205" s="4"/>
      <c r="AZ205" s="4"/>
      <c r="BA205" s="4" t="s">
        <v>715</v>
      </c>
      <c r="BB205" s="4">
        <v>0</v>
      </c>
      <c r="BC205" s="4">
        <v>0</v>
      </c>
      <c r="BD205" s="4" t="s">
        <v>1184</v>
      </c>
      <c r="BE205" s="4"/>
      <c r="BF205" s="4"/>
      <c r="BG205" s="4" t="s">
        <v>715</v>
      </c>
      <c r="BH205" s="4">
        <v>0</v>
      </c>
      <c r="BI205" s="4">
        <v>0</v>
      </c>
      <c r="BJ205" s="4" t="s">
        <v>1184</v>
      </c>
      <c r="BK205" s="4"/>
      <c r="BL205" s="4"/>
      <c r="BM205" s="4" t="s">
        <v>715</v>
      </c>
      <c r="BN205" s="4">
        <v>0</v>
      </c>
      <c r="BO205" s="4">
        <v>0</v>
      </c>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row>
    <row r="206" spans="1:270" ht="48">
      <c r="A206" s="8">
        <v>2020</v>
      </c>
      <c r="B206" s="12" t="s">
        <v>1113</v>
      </c>
      <c r="C206" s="12">
        <v>0</v>
      </c>
      <c r="D206" s="9" t="s">
        <v>1590</v>
      </c>
      <c r="E206" s="12" t="s">
        <v>2631</v>
      </c>
      <c r="F206" s="12" t="s">
        <v>1114</v>
      </c>
      <c r="G206" s="9" t="s">
        <v>2744</v>
      </c>
      <c r="H206" s="18">
        <v>6544</v>
      </c>
      <c r="I206" s="9" t="s">
        <v>1185</v>
      </c>
      <c r="J206" s="9">
        <v>0</v>
      </c>
      <c r="K206" s="9"/>
      <c r="L206" s="9"/>
      <c r="M206" s="9" t="s">
        <v>2676</v>
      </c>
      <c r="N206" s="18" t="s">
        <v>1590</v>
      </c>
      <c r="O206" s="36" t="s">
        <v>1590</v>
      </c>
      <c r="P206" s="18" t="s">
        <v>1590</v>
      </c>
      <c r="Q206" s="18" t="s">
        <v>1590</v>
      </c>
      <c r="R206" s="18" t="s">
        <v>1590</v>
      </c>
      <c r="S206" s="18" t="s">
        <v>1590</v>
      </c>
      <c r="T206" s="38" t="s">
        <v>1590</v>
      </c>
      <c r="U206" s="38" t="s">
        <v>1590</v>
      </c>
      <c r="V206" s="38" t="s">
        <v>1590</v>
      </c>
      <c r="W206" s="38" t="s">
        <v>1590</v>
      </c>
      <c r="X206" s="38" t="s">
        <v>1590</v>
      </c>
      <c r="Y206" s="18">
        <f t="shared" si="41"/>
        <v>0</v>
      </c>
      <c r="Z206" s="18">
        <f t="shared" si="42"/>
        <v>0</v>
      </c>
      <c r="AA206" s="18">
        <f t="shared" si="43"/>
        <v>24</v>
      </c>
      <c r="AB206" s="18">
        <f t="shared" si="44"/>
        <v>0</v>
      </c>
      <c r="AC206" s="18">
        <f t="shared" ref="AC206:AC651" si="48">SUM(AK206, AQ206, AW206, BC206, BI206,  BO206, BU206, CA206, CG206, CM206, CS206, CY206, DE206, DK206, DQ206, DW206, EC206, EK206, EQ206, EW206, FC206, FI206, FO206, FU206, GA206, GI206, GO206, GW206, HC206, HI206, HO206, HU206, IA206, II206, IO206, IU206, JC206, JI206)/1</f>
        <v>0</v>
      </c>
      <c r="AD206" s="4"/>
      <c r="AE206" s="4" t="s">
        <v>1185</v>
      </c>
      <c r="AF206" s="4" t="s">
        <v>1186</v>
      </c>
      <c r="AG206" s="4"/>
      <c r="AH206" s="4"/>
      <c r="AI206" s="4">
        <v>24</v>
      </c>
      <c r="AJ206" s="6">
        <v>0</v>
      </c>
      <c r="AK206" s="6">
        <v>0</v>
      </c>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row>
    <row r="207" spans="1:270" ht="80">
      <c r="A207" s="8">
        <v>2020</v>
      </c>
      <c r="B207" s="12" t="s">
        <v>1187</v>
      </c>
      <c r="C207" s="12">
        <v>1</v>
      </c>
      <c r="D207" s="12" t="s">
        <v>659</v>
      </c>
      <c r="E207" s="12" t="s">
        <v>2628</v>
      </c>
      <c r="F207" s="12" t="s">
        <v>12</v>
      </c>
      <c r="G207" s="9" t="s">
        <v>2744</v>
      </c>
      <c r="H207" s="18" t="s">
        <v>1360</v>
      </c>
      <c r="I207" s="9" t="s">
        <v>1188</v>
      </c>
      <c r="J207" s="9">
        <v>0</v>
      </c>
      <c r="K207" s="12" t="s">
        <v>2564</v>
      </c>
      <c r="L207" s="12" t="s">
        <v>2617</v>
      </c>
      <c r="M207" s="9" t="s">
        <v>651</v>
      </c>
      <c r="N207" s="36">
        <v>104.49</v>
      </c>
      <c r="O207" s="36" t="s">
        <v>1590</v>
      </c>
      <c r="P207" s="18">
        <v>48</v>
      </c>
      <c r="Q207" s="18">
        <v>1763</v>
      </c>
      <c r="R207" s="18">
        <f t="shared" si="45"/>
        <v>36.729166666666664</v>
      </c>
      <c r="S207" s="18">
        <f t="shared" ref="S207:S215" si="49">Q207/Z207</f>
        <v>18.364583333333332</v>
      </c>
      <c r="T207" s="38">
        <f t="shared" ref="T207:T216" si="50">Q207/AA207</f>
        <v>14.691666666666666</v>
      </c>
      <c r="U207" s="38">
        <f t="shared" si="40"/>
        <v>176.3</v>
      </c>
      <c r="V207" s="38">
        <f t="shared" si="39"/>
        <v>16.108333333333334</v>
      </c>
      <c r="W207" s="38">
        <f t="shared" si="46"/>
        <v>13.558333333333334</v>
      </c>
      <c r="X207" s="38">
        <f t="shared" si="47"/>
        <v>14.975</v>
      </c>
      <c r="Y207" s="18">
        <f t="shared" si="41"/>
        <v>48</v>
      </c>
      <c r="Z207" s="40">
        <f>SUM(AH207,AN207,AT207,AZ207,BF207,BL207,BR207,BX207,CD207,CJ207,CP207,CV207,DB207,DH207,DN207,DT207,DZ207, EH207,EN207,ET207,EZ207,FF207,FL207,FR207,FX207,GF207,GL207,GT207,GZ207,HF207,HL207,HR207,HX207,IF207,IL207,IR207,IZ207,JF207)</f>
        <v>96</v>
      </c>
      <c r="AA207" s="18">
        <f t="shared" si="43"/>
        <v>120</v>
      </c>
      <c r="AB207" s="18">
        <f t="shared" si="44"/>
        <v>1.4166666666666667</v>
      </c>
      <c r="AC207" s="18">
        <f>SUM(AK207, AQ207, AW207, BC207, BI207,  BO207, BU207, CA207, CG207, CM207, CS207, CY207, DE207, DK207, DQ207, DW207, EC207, EK207, EQ207, EW207, FC207, FI207, FO207, FU207, GA207, GI207, GO207, GW207, HC207, HI207, HO207, HU207, IA207, II207, IO207, IU207, JC207, JI207)/2</f>
        <v>17</v>
      </c>
      <c r="AD207" s="4"/>
      <c r="AE207" s="4" t="s">
        <v>1188</v>
      </c>
      <c r="AF207" s="4" t="s">
        <v>1189</v>
      </c>
      <c r="AG207" s="4">
        <v>24</v>
      </c>
      <c r="AH207" s="4">
        <v>48</v>
      </c>
      <c r="AI207" s="6">
        <v>60</v>
      </c>
      <c r="AJ207" s="6">
        <v>0</v>
      </c>
      <c r="AK207" s="6">
        <v>22</v>
      </c>
      <c r="AL207" s="4" t="s">
        <v>1190</v>
      </c>
      <c r="AM207" s="6">
        <v>24</v>
      </c>
      <c r="AN207" s="6">
        <v>48</v>
      </c>
      <c r="AO207" s="6">
        <v>60</v>
      </c>
      <c r="AP207" s="6">
        <v>0</v>
      </c>
      <c r="AQ207" s="6">
        <v>12</v>
      </c>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c r="JD207" s="4"/>
      <c r="JE207" s="4"/>
      <c r="JF207" s="4"/>
      <c r="JG207" s="4"/>
      <c r="JH207" s="4"/>
      <c r="JI207" s="4"/>
      <c r="JJ207" s="4"/>
    </row>
    <row r="208" spans="1:270" ht="197.25" customHeight="1">
      <c r="A208" s="8">
        <v>2020</v>
      </c>
      <c r="B208" s="12" t="s">
        <v>1187</v>
      </c>
      <c r="C208" s="12">
        <v>0</v>
      </c>
      <c r="D208" s="9" t="s">
        <v>1590</v>
      </c>
      <c r="E208" s="12" t="s">
        <v>2628</v>
      </c>
      <c r="F208" s="12" t="s">
        <v>12</v>
      </c>
      <c r="G208" s="9" t="s">
        <v>2744</v>
      </c>
      <c r="H208" s="18" t="s">
        <v>1361</v>
      </c>
      <c r="I208" s="9" t="s">
        <v>1191</v>
      </c>
      <c r="J208" s="9">
        <v>0</v>
      </c>
      <c r="K208" s="9" t="s">
        <v>2605</v>
      </c>
      <c r="L208" s="9" t="s">
        <v>2583</v>
      </c>
      <c r="M208" s="9" t="s">
        <v>651</v>
      </c>
      <c r="N208" s="36">
        <v>131.25</v>
      </c>
      <c r="O208" s="36" t="s">
        <v>1590</v>
      </c>
      <c r="P208" s="18">
        <v>8</v>
      </c>
      <c r="Q208" s="18">
        <v>258</v>
      </c>
      <c r="R208" s="18">
        <f t="shared" si="45"/>
        <v>32.25</v>
      </c>
      <c r="S208" s="18">
        <f t="shared" si="49"/>
        <v>14.333333333333334</v>
      </c>
      <c r="T208" s="38">
        <f t="shared" si="50"/>
        <v>10.75</v>
      </c>
      <c r="U208" s="38">
        <f t="shared" si="40"/>
        <v>129</v>
      </c>
      <c r="V208" s="38">
        <f t="shared" ref="V208:V656" si="51">T208+AB208</f>
        <v>10.75</v>
      </c>
      <c r="W208" s="38">
        <f t="shared" si="46"/>
        <v>10.75</v>
      </c>
      <c r="X208" s="38">
        <f t="shared" si="47"/>
        <v>10.75</v>
      </c>
      <c r="Y208" s="18">
        <f t="shared" si="41"/>
        <v>2</v>
      </c>
      <c r="Z208" s="18">
        <f t="shared" si="42"/>
        <v>18</v>
      </c>
      <c r="AA208" s="18">
        <f t="shared" si="43"/>
        <v>24</v>
      </c>
      <c r="AB208" s="18">
        <f t="shared" si="44"/>
        <v>0</v>
      </c>
      <c r="AC208" s="18">
        <f t="shared" si="48"/>
        <v>0</v>
      </c>
      <c r="AD208" s="4"/>
      <c r="AE208" s="4" t="s">
        <v>1191</v>
      </c>
      <c r="AF208" s="4" t="s">
        <v>22</v>
      </c>
      <c r="AG208" s="4">
        <v>2</v>
      </c>
      <c r="AH208" s="4">
        <v>18</v>
      </c>
      <c r="AI208" s="4">
        <v>24</v>
      </c>
      <c r="AJ208" s="6">
        <v>23</v>
      </c>
      <c r="AK208" s="6">
        <v>0</v>
      </c>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c r="JD208" s="4"/>
      <c r="JE208" s="4"/>
      <c r="JF208" s="4"/>
      <c r="JG208" s="4"/>
      <c r="JH208" s="4"/>
      <c r="JI208" s="4"/>
      <c r="JJ208" s="4"/>
    </row>
    <row r="209" spans="1:270" ht="48">
      <c r="A209" s="8">
        <v>2020</v>
      </c>
      <c r="B209" s="12" t="s">
        <v>1187</v>
      </c>
      <c r="C209" s="12">
        <v>0</v>
      </c>
      <c r="D209" s="9" t="s">
        <v>1590</v>
      </c>
      <c r="E209" s="12" t="s">
        <v>2628</v>
      </c>
      <c r="F209" s="12" t="s">
        <v>12</v>
      </c>
      <c r="G209" s="9" t="s">
        <v>2744</v>
      </c>
      <c r="H209" s="18" t="s">
        <v>1362</v>
      </c>
      <c r="I209" s="9" t="s">
        <v>1192</v>
      </c>
      <c r="J209" s="9">
        <v>0</v>
      </c>
      <c r="K209" s="9"/>
      <c r="L209" s="9" t="s">
        <v>2584</v>
      </c>
      <c r="M209" s="9" t="s">
        <v>651</v>
      </c>
      <c r="N209" s="36">
        <v>186.21</v>
      </c>
      <c r="O209" s="36" t="s">
        <v>1590</v>
      </c>
      <c r="P209" s="18">
        <v>12</v>
      </c>
      <c r="Q209" s="18">
        <v>176</v>
      </c>
      <c r="R209" s="18">
        <f t="shared" si="45"/>
        <v>14.666666666666666</v>
      </c>
      <c r="S209" s="18">
        <f t="shared" si="49"/>
        <v>11.733333333333333</v>
      </c>
      <c r="T209" s="38">
        <f t="shared" si="50"/>
        <v>11.733333333333333</v>
      </c>
      <c r="U209" s="38">
        <f t="shared" si="40"/>
        <v>140.79999999999998</v>
      </c>
      <c r="V209" s="38">
        <f t="shared" si="51"/>
        <v>13.316666666666666</v>
      </c>
      <c r="W209" s="38">
        <f t="shared" si="46"/>
        <v>10.15</v>
      </c>
      <c r="X209" s="38">
        <f t="shared" si="47"/>
        <v>11.733333333333334</v>
      </c>
      <c r="Y209" s="18">
        <f t="shared" si="41"/>
        <v>12</v>
      </c>
      <c r="Z209" s="18">
        <f t="shared" si="42"/>
        <v>15</v>
      </c>
      <c r="AA209" s="18">
        <f t="shared" si="43"/>
        <v>15</v>
      </c>
      <c r="AB209" s="18">
        <f t="shared" si="44"/>
        <v>1.5833333333333333</v>
      </c>
      <c r="AC209" s="18">
        <f t="shared" si="48"/>
        <v>19</v>
      </c>
      <c r="AD209" s="4"/>
      <c r="AE209" s="4" t="s">
        <v>1192</v>
      </c>
      <c r="AF209" s="4" t="s">
        <v>1193</v>
      </c>
      <c r="AG209" s="4">
        <v>12</v>
      </c>
      <c r="AH209" s="4">
        <v>15</v>
      </c>
      <c r="AI209" s="6">
        <v>15</v>
      </c>
      <c r="AJ209" s="6">
        <v>0</v>
      </c>
      <c r="AK209" s="6">
        <v>19</v>
      </c>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c r="JD209" s="4"/>
      <c r="JE209" s="4"/>
      <c r="JF209" s="4"/>
      <c r="JG209" s="4"/>
      <c r="JH209" s="4"/>
      <c r="JI209" s="4"/>
      <c r="JJ209" s="4"/>
    </row>
    <row r="210" spans="1:270" ht="160.5" customHeight="1">
      <c r="A210" s="8">
        <v>2020</v>
      </c>
      <c r="B210" s="12" t="s">
        <v>1187</v>
      </c>
      <c r="C210" s="12">
        <v>1</v>
      </c>
      <c r="D210" s="12" t="s">
        <v>659</v>
      </c>
      <c r="E210" s="12" t="s">
        <v>2628</v>
      </c>
      <c r="F210" s="12" t="s">
        <v>12</v>
      </c>
      <c r="G210" s="9" t="s">
        <v>2744</v>
      </c>
      <c r="H210" s="18" t="s">
        <v>1363</v>
      </c>
      <c r="I210" s="9" t="s">
        <v>2603</v>
      </c>
      <c r="J210" s="9">
        <v>0</v>
      </c>
      <c r="K210" s="9"/>
      <c r="L210" s="9" t="s">
        <v>2604</v>
      </c>
      <c r="M210" s="9" t="s">
        <v>651</v>
      </c>
      <c r="N210" s="18" t="s">
        <v>1590</v>
      </c>
      <c r="O210" s="36" t="s">
        <v>1590</v>
      </c>
      <c r="P210" s="29">
        <v>11</v>
      </c>
      <c r="Q210" s="18">
        <v>357</v>
      </c>
      <c r="R210" s="18">
        <f t="shared" si="45"/>
        <v>32.454545454545453</v>
      </c>
      <c r="S210" s="18">
        <f t="shared" si="49"/>
        <v>14.875</v>
      </c>
      <c r="T210" s="38">
        <f t="shared" si="50"/>
        <v>9.9166666666666661</v>
      </c>
      <c r="U210" s="38">
        <f t="shared" si="40"/>
        <v>119</v>
      </c>
      <c r="V210" s="38">
        <f t="shared" si="51"/>
        <v>12.75</v>
      </c>
      <c r="W210" s="38">
        <f t="shared" si="46"/>
        <v>8.0277777777777786</v>
      </c>
      <c r="X210" s="38">
        <f t="shared" si="47"/>
        <v>10.861111111111112</v>
      </c>
      <c r="Y210" s="18">
        <f t="shared" si="41"/>
        <v>12</v>
      </c>
      <c r="Z210" s="18">
        <f t="shared" si="42"/>
        <v>24</v>
      </c>
      <c r="AA210" s="18">
        <f t="shared" si="43"/>
        <v>36</v>
      </c>
      <c r="AB210" s="18">
        <f t="shared" si="44"/>
        <v>2.8333333333333335</v>
      </c>
      <c r="AC210" s="18">
        <f t="shared" si="48"/>
        <v>34</v>
      </c>
      <c r="AD210" s="4"/>
      <c r="AE210" s="4" t="s">
        <v>1194</v>
      </c>
      <c r="AF210" s="4" t="s">
        <v>1195</v>
      </c>
      <c r="AG210" s="4">
        <v>12</v>
      </c>
      <c r="AH210" s="4">
        <v>24</v>
      </c>
      <c r="AI210" s="4">
        <v>36</v>
      </c>
      <c r="AJ210" s="6">
        <v>0</v>
      </c>
      <c r="AK210" s="6">
        <v>34</v>
      </c>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c r="JD210" s="4"/>
      <c r="JE210" s="4"/>
      <c r="JF210" s="4"/>
      <c r="JG210" s="4"/>
      <c r="JH210" s="4"/>
      <c r="JI210" s="4"/>
      <c r="JJ210" s="4"/>
    </row>
    <row r="211" spans="1:270" ht="48">
      <c r="A211" s="8">
        <v>2020</v>
      </c>
      <c r="B211" s="12" t="s">
        <v>1187</v>
      </c>
      <c r="C211" s="12">
        <v>0</v>
      </c>
      <c r="D211" s="9" t="s">
        <v>1590</v>
      </c>
      <c r="E211" s="12" t="s">
        <v>2628</v>
      </c>
      <c r="F211" s="12" t="s">
        <v>12</v>
      </c>
      <c r="G211" s="9" t="s">
        <v>2744</v>
      </c>
      <c r="H211" s="18" t="s">
        <v>1364</v>
      </c>
      <c r="I211" s="9" t="s">
        <v>1196</v>
      </c>
      <c r="J211" s="9">
        <v>0</v>
      </c>
      <c r="K211" s="9"/>
      <c r="L211" s="9" t="s">
        <v>2585</v>
      </c>
      <c r="M211" s="9" t="s">
        <v>651</v>
      </c>
      <c r="N211" s="36">
        <v>73.69</v>
      </c>
      <c r="O211" s="36" t="s">
        <v>1590</v>
      </c>
      <c r="P211" s="18">
        <v>12</v>
      </c>
      <c r="Q211" s="18">
        <v>103</v>
      </c>
      <c r="R211" s="18">
        <f t="shared" si="45"/>
        <v>8.5833333333333339</v>
      </c>
      <c r="S211" s="18">
        <f t="shared" si="49"/>
        <v>10.3</v>
      </c>
      <c r="T211" s="38">
        <f t="shared" si="50"/>
        <v>8.5833333333333339</v>
      </c>
      <c r="U211" s="38">
        <f t="shared" si="40"/>
        <v>103</v>
      </c>
      <c r="V211" s="38">
        <f t="shared" si="51"/>
        <v>8.5833333333333339</v>
      </c>
      <c r="W211" s="38">
        <f t="shared" si="46"/>
        <v>8.5833333333333339</v>
      </c>
      <c r="X211" s="38">
        <f t="shared" si="47"/>
        <v>8.5833333333333339</v>
      </c>
      <c r="Y211" s="18">
        <f t="shared" si="41"/>
        <v>6</v>
      </c>
      <c r="Z211" s="18">
        <f t="shared" si="42"/>
        <v>10</v>
      </c>
      <c r="AA211" s="18">
        <f t="shared" si="43"/>
        <v>12</v>
      </c>
      <c r="AB211" s="18">
        <f t="shared" si="44"/>
        <v>0</v>
      </c>
      <c r="AC211" s="18">
        <f t="shared" si="48"/>
        <v>0</v>
      </c>
      <c r="AD211" s="4"/>
      <c r="AE211" s="4" t="s">
        <v>1196</v>
      </c>
      <c r="AF211" s="4" t="s">
        <v>1197</v>
      </c>
      <c r="AG211" s="4">
        <v>6</v>
      </c>
      <c r="AH211" s="4">
        <v>10</v>
      </c>
      <c r="AI211" s="6">
        <v>12</v>
      </c>
      <c r="AJ211" s="6">
        <v>23</v>
      </c>
      <c r="AK211" s="6">
        <v>0</v>
      </c>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row>
    <row r="212" spans="1:270" ht="16">
      <c r="A212" s="8">
        <v>2020</v>
      </c>
      <c r="B212" s="12" t="s">
        <v>1187</v>
      </c>
      <c r="C212" s="12">
        <v>0</v>
      </c>
      <c r="D212" s="9" t="s">
        <v>1590</v>
      </c>
      <c r="E212" s="12" t="s">
        <v>2628</v>
      </c>
      <c r="F212" s="12" t="s">
        <v>12</v>
      </c>
      <c r="G212" s="9" t="s">
        <v>2744</v>
      </c>
      <c r="H212" s="18" t="s">
        <v>1365</v>
      </c>
      <c r="I212" s="9" t="s">
        <v>1198</v>
      </c>
      <c r="J212" s="9">
        <v>0</v>
      </c>
      <c r="K212" s="9" t="s">
        <v>2554</v>
      </c>
      <c r="L212" s="9"/>
      <c r="M212" s="9" t="s">
        <v>2676</v>
      </c>
      <c r="N212" s="36">
        <v>80.5</v>
      </c>
      <c r="O212" s="36" t="s">
        <v>1590</v>
      </c>
      <c r="P212" s="18">
        <v>2</v>
      </c>
      <c r="Q212" s="18">
        <v>4</v>
      </c>
      <c r="R212" s="18">
        <f t="shared" si="45"/>
        <v>2</v>
      </c>
      <c r="S212" s="18">
        <f t="shared" si="49"/>
        <v>2</v>
      </c>
      <c r="T212" s="38">
        <f t="shared" si="50"/>
        <v>2</v>
      </c>
      <c r="U212" s="38">
        <f t="shared" si="40"/>
        <v>24</v>
      </c>
      <c r="V212" s="38">
        <f t="shared" si="51"/>
        <v>2</v>
      </c>
      <c r="W212" s="38">
        <f t="shared" si="46"/>
        <v>2</v>
      </c>
      <c r="X212" s="38">
        <f t="shared" si="47"/>
        <v>2</v>
      </c>
      <c r="Y212" s="18">
        <f t="shared" si="41"/>
        <v>1</v>
      </c>
      <c r="Z212" s="18">
        <f t="shared" si="42"/>
        <v>2</v>
      </c>
      <c r="AA212" s="18">
        <f t="shared" si="43"/>
        <v>2</v>
      </c>
      <c r="AB212" s="18">
        <f t="shared" si="44"/>
        <v>0</v>
      </c>
      <c r="AC212" s="18">
        <f t="shared" si="48"/>
        <v>0</v>
      </c>
      <c r="AD212" s="4"/>
      <c r="AE212" s="4" t="s">
        <v>1198</v>
      </c>
      <c r="AF212" s="4" t="s">
        <v>1199</v>
      </c>
      <c r="AG212" s="4">
        <v>1</v>
      </c>
      <c r="AH212" s="4">
        <v>2</v>
      </c>
      <c r="AI212" s="4">
        <v>2</v>
      </c>
      <c r="AJ212" s="6">
        <v>18</v>
      </c>
      <c r="AK212" s="6">
        <v>0</v>
      </c>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row>
    <row r="213" spans="1:270" ht="47" customHeight="1">
      <c r="A213" s="8">
        <v>2020</v>
      </c>
      <c r="B213" s="12" t="s">
        <v>1187</v>
      </c>
      <c r="C213" s="12">
        <v>0</v>
      </c>
      <c r="D213" s="9" t="s">
        <v>1590</v>
      </c>
      <c r="E213" s="12" t="s">
        <v>2628</v>
      </c>
      <c r="F213" s="12" t="s">
        <v>12</v>
      </c>
      <c r="G213" s="9" t="s">
        <v>2744</v>
      </c>
      <c r="H213" s="18" t="s">
        <v>1366</v>
      </c>
      <c r="I213" s="9" t="s">
        <v>1200</v>
      </c>
      <c r="J213" s="9">
        <v>0</v>
      </c>
      <c r="K213" s="9"/>
      <c r="L213" s="9"/>
      <c r="M213" s="9" t="s">
        <v>2676</v>
      </c>
      <c r="N213" s="36">
        <v>3.536</v>
      </c>
      <c r="O213" s="36" t="s">
        <v>1590</v>
      </c>
      <c r="P213" s="18">
        <v>37</v>
      </c>
      <c r="Q213" s="18">
        <v>265</v>
      </c>
      <c r="R213" s="18">
        <f t="shared" si="45"/>
        <v>7.1621621621621623</v>
      </c>
      <c r="S213" s="18">
        <f t="shared" si="49"/>
        <v>5.0961538461538458</v>
      </c>
      <c r="T213" s="38">
        <f t="shared" si="50"/>
        <v>4.0769230769230766</v>
      </c>
      <c r="U213" s="38">
        <f t="shared" si="40"/>
        <v>48.92307692307692</v>
      </c>
      <c r="V213" s="38">
        <f t="shared" si="51"/>
        <v>4.6935897435897438</v>
      </c>
      <c r="W213" s="38">
        <f t="shared" si="46"/>
        <v>3.5835897435897435</v>
      </c>
      <c r="X213" s="38">
        <f t="shared" si="47"/>
        <v>4.2002564102564097</v>
      </c>
      <c r="Y213" s="18">
        <f t="shared" si="41"/>
        <v>34</v>
      </c>
      <c r="Z213" s="18">
        <f t="shared" si="42"/>
        <v>52</v>
      </c>
      <c r="AA213" s="18">
        <f t="shared" si="43"/>
        <v>65</v>
      </c>
      <c r="AB213" s="18">
        <f t="shared" si="44"/>
        <v>0.6166666666666667</v>
      </c>
      <c r="AC213" s="18">
        <f>SUM(AK213, AQ213, AW213, BC213, BI213,  BO213, BU213, CA213, CG213, CM213, CS213, CY213, DE213, DK213, DQ213, DW213, EC213, EK213, EQ213, EW213, FC213, FI213, FO213, FU213, GA213, GI213, GO213, GW213, HC213, HI213, HO213, HU213, IA213, II213, IO213, IU213, JC213, JI213)/5</f>
        <v>7.4</v>
      </c>
      <c r="AD213" s="4">
        <v>835160</v>
      </c>
      <c r="AE213" s="4" t="s">
        <v>1201</v>
      </c>
      <c r="AF213" s="4" t="s">
        <v>1202</v>
      </c>
      <c r="AG213" s="4"/>
      <c r="AH213" s="4"/>
      <c r="AI213" s="4"/>
      <c r="AJ213" s="6">
        <v>0</v>
      </c>
      <c r="AK213" s="6">
        <v>0</v>
      </c>
      <c r="AL213" s="4" t="s">
        <v>1203</v>
      </c>
      <c r="AM213" s="4"/>
      <c r="AN213" s="4"/>
      <c r="AO213" s="4"/>
      <c r="AP213" s="4">
        <v>0</v>
      </c>
      <c r="AQ213" s="4">
        <v>0</v>
      </c>
      <c r="AR213" s="4" t="s">
        <v>1204</v>
      </c>
      <c r="AS213" s="4"/>
      <c r="AT213" s="4"/>
      <c r="AU213" s="4"/>
      <c r="AV213" s="4">
        <v>0</v>
      </c>
      <c r="AW213" s="4">
        <v>0</v>
      </c>
      <c r="AX213" s="4" t="s">
        <v>1205</v>
      </c>
      <c r="AY213" s="4">
        <v>22</v>
      </c>
      <c r="AZ213" s="4">
        <v>26</v>
      </c>
      <c r="BA213" s="4">
        <v>35</v>
      </c>
      <c r="BB213" s="4">
        <v>0</v>
      </c>
      <c r="BC213" s="4">
        <v>13</v>
      </c>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t="s">
        <v>1206</v>
      </c>
      <c r="EF213" s="4" t="s">
        <v>1207</v>
      </c>
      <c r="EG213" s="4">
        <v>12</v>
      </c>
      <c r="EH213" s="4">
        <v>26</v>
      </c>
      <c r="EI213" s="4">
        <v>30</v>
      </c>
      <c r="EJ213" s="4">
        <v>0</v>
      </c>
      <c r="EK213" s="4">
        <v>24</v>
      </c>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c r="JD213" s="4"/>
      <c r="JE213" s="4"/>
      <c r="JF213" s="4"/>
      <c r="JG213" s="4"/>
      <c r="JH213" s="4"/>
      <c r="JI213" s="4"/>
      <c r="JJ213" s="4"/>
    </row>
    <row r="214" spans="1:270" ht="32">
      <c r="A214" s="8">
        <v>2020</v>
      </c>
      <c r="B214" s="12" t="s">
        <v>1187</v>
      </c>
      <c r="C214" s="12">
        <v>0</v>
      </c>
      <c r="D214" s="9" t="s">
        <v>1590</v>
      </c>
      <c r="E214" s="12" t="s">
        <v>2628</v>
      </c>
      <c r="F214" s="12" t="s">
        <v>12</v>
      </c>
      <c r="G214" s="9" t="s">
        <v>2744</v>
      </c>
      <c r="H214" s="18" t="s">
        <v>1367</v>
      </c>
      <c r="I214" s="9" t="s">
        <v>1208</v>
      </c>
      <c r="J214" s="9">
        <v>0</v>
      </c>
      <c r="K214" s="9"/>
      <c r="L214" s="9"/>
      <c r="M214" s="9" t="s">
        <v>2676</v>
      </c>
      <c r="N214" s="42">
        <v>114.095</v>
      </c>
      <c r="O214" s="36" t="s">
        <v>1590</v>
      </c>
      <c r="P214" s="18">
        <v>1</v>
      </c>
      <c r="Q214" s="18">
        <v>8</v>
      </c>
      <c r="R214" s="18">
        <f t="shared" si="45"/>
        <v>8</v>
      </c>
      <c r="S214" s="18">
        <f t="shared" si="49"/>
        <v>4</v>
      </c>
      <c r="T214" s="38">
        <f t="shared" si="50"/>
        <v>4</v>
      </c>
      <c r="U214" s="38">
        <f t="shared" si="40"/>
        <v>48</v>
      </c>
      <c r="V214" s="38">
        <f t="shared" si="51"/>
        <v>7.0833333333333339</v>
      </c>
      <c r="W214" s="38">
        <f t="shared" si="46"/>
        <v>0.91666666666666652</v>
      </c>
      <c r="X214" s="38">
        <f t="shared" si="47"/>
        <v>4</v>
      </c>
      <c r="Y214" s="18">
        <f t="shared" si="41"/>
        <v>1</v>
      </c>
      <c r="Z214" s="18">
        <f t="shared" si="42"/>
        <v>2</v>
      </c>
      <c r="AA214" s="18">
        <f t="shared" si="43"/>
        <v>2</v>
      </c>
      <c r="AB214" s="18">
        <f t="shared" si="44"/>
        <v>3.0833333333333335</v>
      </c>
      <c r="AC214" s="18">
        <f t="shared" si="48"/>
        <v>37</v>
      </c>
      <c r="AD214" s="4"/>
      <c r="AE214" s="4" t="s">
        <v>1208</v>
      </c>
      <c r="AF214" s="4" t="s">
        <v>1209</v>
      </c>
      <c r="AG214" s="4">
        <v>1</v>
      </c>
      <c r="AH214" s="4">
        <v>2</v>
      </c>
      <c r="AI214" s="4">
        <v>2</v>
      </c>
      <c r="AJ214" s="6">
        <v>0</v>
      </c>
      <c r="AK214" s="6">
        <v>37</v>
      </c>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c r="JD214" s="4"/>
      <c r="JE214" s="4"/>
      <c r="JF214" s="4"/>
      <c r="JG214" s="4"/>
      <c r="JH214" s="4"/>
      <c r="JI214" s="4"/>
      <c r="JJ214" s="4"/>
    </row>
    <row r="215" spans="1:270" ht="109.5" customHeight="1">
      <c r="A215" s="8">
        <v>2020</v>
      </c>
      <c r="B215" s="12" t="s">
        <v>1187</v>
      </c>
      <c r="C215" s="12">
        <v>1</v>
      </c>
      <c r="D215" s="12" t="s">
        <v>659</v>
      </c>
      <c r="E215" s="12" t="s">
        <v>2628</v>
      </c>
      <c r="F215" s="12" t="s">
        <v>12</v>
      </c>
      <c r="G215" s="9" t="s">
        <v>2744</v>
      </c>
      <c r="H215" s="18" t="s">
        <v>1368</v>
      </c>
      <c r="I215" s="9" t="s">
        <v>1210</v>
      </c>
      <c r="J215" s="9">
        <v>0</v>
      </c>
      <c r="K215" s="9" t="s">
        <v>2619</v>
      </c>
      <c r="L215" s="9" t="s">
        <v>2616</v>
      </c>
      <c r="M215" s="9" t="s">
        <v>651</v>
      </c>
      <c r="N215" s="36">
        <v>30.12</v>
      </c>
      <c r="O215" s="36" t="s">
        <v>1590</v>
      </c>
      <c r="P215" s="18">
        <v>15</v>
      </c>
      <c r="Q215" s="18">
        <v>436</v>
      </c>
      <c r="R215" s="18">
        <f t="shared" si="45"/>
        <v>29.066666666666666</v>
      </c>
      <c r="S215" s="18">
        <f t="shared" si="49"/>
        <v>7.7857142857142856</v>
      </c>
      <c r="T215" s="38">
        <f t="shared" si="50"/>
        <v>3.6333333333333333</v>
      </c>
      <c r="U215" s="38">
        <f t="shared" si="40"/>
        <v>43.6</v>
      </c>
      <c r="V215" s="38">
        <f t="shared" si="51"/>
        <v>4.3277777777777775</v>
      </c>
      <c r="W215" s="38">
        <f t="shared" si="46"/>
        <v>3.3092592592592589</v>
      </c>
      <c r="X215" s="38">
        <f t="shared" si="47"/>
        <v>4.0037037037037031</v>
      </c>
      <c r="Y215" s="18">
        <f t="shared" si="41"/>
        <v>36</v>
      </c>
      <c r="Z215" s="18">
        <f t="shared" si="42"/>
        <v>56</v>
      </c>
      <c r="AA215" s="18">
        <f t="shared" si="43"/>
        <v>120</v>
      </c>
      <c r="AB215" s="18">
        <f t="shared" si="44"/>
        <v>0.69444444444444453</v>
      </c>
      <c r="AC215" s="18">
        <f>SUM(AK215, AQ215, AW215, BC215, BI215,  BO215, BU215, CA215, CG215, CM215, CS215, CY215, DE215, DK215, DQ215, DW215, EC215, EK215, EQ215, EW215, FC215, FI215, FO215, FU215, GA215, GI215, GO215, GW215, HC215, HI215, HO215, HU215, IA215, II215, IO215, IU215, JC215, JI215)/3</f>
        <v>8.3333333333333339</v>
      </c>
      <c r="AD215" s="4"/>
      <c r="AE215" s="4" t="s">
        <v>1210</v>
      </c>
      <c r="AF215" s="4" t="s">
        <v>805</v>
      </c>
      <c r="AG215" s="4">
        <v>12</v>
      </c>
      <c r="AH215" s="4">
        <v>16</v>
      </c>
      <c r="AI215" s="4">
        <v>36</v>
      </c>
      <c r="AJ215" s="6">
        <v>0</v>
      </c>
      <c r="AK215" s="6">
        <v>25</v>
      </c>
      <c r="AL215" s="4" t="s">
        <v>1211</v>
      </c>
      <c r="AM215" s="4">
        <v>12</v>
      </c>
      <c r="AN215" s="4">
        <v>16</v>
      </c>
      <c r="AO215" s="4">
        <v>36</v>
      </c>
      <c r="AP215" s="4">
        <v>0</v>
      </c>
      <c r="AQ215" s="4">
        <v>0</v>
      </c>
      <c r="AR215" s="4" t="s">
        <v>805</v>
      </c>
      <c r="AS215" s="4">
        <v>12</v>
      </c>
      <c r="AT215" s="4">
        <v>24</v>
      </c>
      <c r="AU215" s="4">
        <v>48</v>
      </c>
      <c r="AV215" s="4">
        <v>17</v>
      </c>
      <c r="AW215" s="4">
        <v>0</v>
      </c>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row>
    <row r="216" spans="1:270" ht="32">
      <c r="A216" s="8">
        <v>2020</v>
      </c>
      <c r="B216" s="12" t="s">
        <v>1187</v>
      </c>
      <c r="C216" s="12">
        <v>0</v>
      </c>
      <c r="D216" s="9" t="s">
        <v>1590</v>
      </c>
      <c r="E216" s="12" t="s">
        <v>2628</v>
      </c>
      <c r="F216" s="12" t="s">
        <v>12</v>
      </c>
      <c r="G216" s="9" t="s">
        <v>2744</v>
      </c>
      <c r="H216" s="18" t="s">
        <v>1369</v>
      </c>
      <c r="I216" s="9" t="s">
        <v>1212</v>
      </c>
      <c r="J216" s="9">
        <v>0</v>
      </c>
      <c r="K216" s="9"/>
      <c r="L216" s="9"/>
      <c r="M216" s="9" t="s">
        <v>2676</v>
      </c>
      <c r="N216" s="36">
        <v>0.67500000000000004</v>
      </c>
      <c r="O216" s="36" t="s">
        <v>1590</v>
      </c>
      <c r="P216" s="18">
        <v>18</v>
      </c>
      <c r="Q216" s="18">
        <v>111</v>
      </c>
      <c r="R216" s="18">
        <f t="shared" si="45"/>
        <v>6.166666666666667</v>
      </c>
      <c r="S216" s="18" t="s">
        <v>1590</v>
      </c>
      <c r="T216" s="38">
        <f t="shared" si="50"/>
        <v>2.7749999999999999</v>
      </c>
      <c r="U216" s="38">
        <f t="shared" si="40"/>
        <v>33.299999999999997</v>
      </c>
      <c r="V216" s="38">
        <f t="shared" si="51"/>
        <v>3.2749999999999999</v>
      </c>
      <c r="W216" s="38">
        <f t="shared" si="46"/>
        <v>2.7749999999999999</v>
      </c>
      <c r="X216" s="38">
        <f t="shared" si="47"/>
        <v>3.2749999999999999</v>
      </c>
      <c r="Y216" s="18">
        <f t="shared" si="41"/>
        <v>0</v>
      </c>
      <c r="Z216" s="18">
        <f t="shared" si="42"/>
        <v>0</v>
      </c>
      <c r="AA216" s="18">
        <f t="shared" si="43"/>
        <v>40</v>
      </c>
      <c r="AB216" s="18">
        <f t="shared" si="44"/>
        <v>0.5</v>
      </c>
      <c r="AC216" s="18">
        <f t="shared" si="48"/>
        <v>6</v>
      </c>
      <c r="AD216" s="4"/>
      <c r="AE216" s="4" t="s">
        <v>1212</v>
      </c>
      <c r="AF216" s="4" t="s">
        <v>60</v>
      </c>
      <c r="AG216" s="4"/>
      <c r="AH216" s="4"/>
      <c r="AI216" s="4">
        <v>40</v>
      </c>
      <c r="AJ216" s="6">
        <v>0</v>
      </c>
      <c r="AK216" s="6">
        <v>6</v>
      </c>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c r="JD216" s="4"/>
      <c r="JE216" s="4"/>
      <c r="JF216" s="4"/>
      <c r="JG216" s="4"/>
      <c r="JH216" s="4"/>
      <c r="JI216" s="4"/>
      <c r="JJ216" s="4"/>
    </row>
    <row r="217" spans="1:270" ht="44" customHeight="1">
      <c r="A217" s="8">
        <v>2020</v>
      </c>
      <c r="B217" s="12" t="s">
        <v>1187</v>
      </c>
      <c r="C217" s="12">
        <v>0</v>
      </c>
      <c r="D217" s="9" t="s">
        <v>1590</v>
      </c>
      <c r="E217" s="12" t="s">
        <v>2628</v>
      </c>
      <c r="F217" s="12" t="s">
        <v>12</v>
      </c>
      <c r="G217" s="9" t="s">
        <v>2744</v>
      </c>
      <c r="H217" s="18" t="s">
        <v>1370</v>
      </c>
      <c r="I217" s="9" t="s">
        <v>1213</v>
      </c>
      <c r="J217" s="9">
        <v>0</v>
      </c>
      <c r="K217" s="9"/>
      <c r="L217" s="9"/>
      <c r="M217" s="9" t="s">
        <v>2676</v>
      </c>
      <c r="N217" s="18" t="s">
        <v>1590</v>
      </c>
      <c r="O217" s="36" t="s">
        <v>1590</v>
      </c>
      <c r="P217" s="18" t="s">
        <v>1590</v>
      </c>
      <c r="Q217" s="18" t="s">
        <v>1590</v>
      </c>
      <c r="R217" s="18" t="s">
        <v>1590</v>
      </c>
      <c r="S217" s="18" t="s">
        <v>1590</v>
      </c>
      <c r="T217" s="38" t="s">
        <v>1590</v>
      </c>
      <c r="U217" s="38" t="s">
        <v>1590</v>
      </c>
      <c r="V217" s="38" t="s">
        <v>1590</v>
      </c>
      <c r="W217" s="38" t="s">
        <v>1590</v>
      </c>
      <c r="X217" s="38" t="s">
        <v>1590</v>
      </c>
      <c r="Y217" s="18">
        <f t="shared" si="41"/>
        <v>2</v>
      </c>
      <c r="Z217" s="18">
        <f t="shared" si="42"/>
        <v>7</v>
      </c>
      <c r="AA217" s="18">
        <f t="shared" si="43"/>
        <v>13</v>
      </c>
      <c r="AB217" s="18">
        <f t="shared" si="44"/>
        <v>0</v>
      </c>
      <c r="AC217" s="18">
        <f t="shared" si="48"/>
        <v>0</v>
      </c>
      <c r="AD217" s="4"/>
      <c r="AE217" s="4" t="s">
        <v>1214</v>
      </c>
      <c r="AF217" s="4" t="s">
        <v>1215</v>
      </c>
      <c r="AG217" s="4">
        <v>1</v>
      </c>
      <c r="AH217" s="4">
        <v>3</v>
      </c>
      <c r="AI217" s="4">
        <v>5</v>
      </c>
      <c r="AJ217" s="6">
        <v>28</v>
      </c>
      <c r="AK217" s="6">
        <v>0</v>
      </c>
      <c r="AL217" s="4" t="s">
        <v>1215</v>
      </c>
      <c r="AM217" s="4">
        <v>1</v>
      </c>
      <c r="AN217" s="4">
        <v>4</v>
      </c>
      <c r="AO217" s="4">
        <v>8</v>
      </c>
      <c r="AP217" s="4">
        <v>21</v>
      </c>
      <c r="AQ217" s="4">
        <v>0</v>
      </c>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c r="JD217" s="4"/>
      <c r="JE217" s="4"/>
      <c r="JF217" s="4"/>
      <c r="JG217" s="4"/>
      <c r="JH217" s="4"/>
      <c r="JI217" s="4"/>
      <c r="JJ217" s="4"/>
    </row>
    <row r="218" spans="1:270" ht="223.5" customHeight="1">
      <c r="A218" s="8">
        <v>2020</v>
      </c>
      <c r="B218" s="12" t="s">
        <v>1187</v>
      </c>
      <c r="C218" s="12">
        <v>1</v>
      </c>
      <c r="D218" s="12" t="s">
        <v>659</v>
      </c>
      <c r="E218" s="12" t="s">
        <v>2629</v>
      </c>
      <c r="F218" s="12" t="s">
        <v>657</v>
      </c>
      <c r="G218" s="9" t="s">
        <v>2744</v>
      </c>
      <c r="H218" s="18">
        <v>353620</v>
      </c>
      <c r="I218" s="12" t="s">
        <v>1216</v>
      </c>
      <c r="J218" s="12">
        <v>1</v>
      </c>
      <c r="K218" s="12" t="s">
        <v>2627</v>
      </c>
      <c r="L218" s="9" t="s">
        <v>2579</v>
      </c>
      <c r="M218" s="9" t="s">
        <v>651</v>
      </c>
      <c r="N218" s="36">
        <v>2.9000000000000001E-2</v>
      </c>
      <c r="O218" s="36" t="s">
        <v>1590</v>
      </c>
      <c r="P218" s="18">
        <v>40388</v>
      </c>
      <c r="Q218" s="18">
        <v>401969</v>
      </c>
      <c r="R218" s="18">
        <f t="shared" si="45"/>
        <v>9.9526839655343178</v>
      </c>
      <c r="S218" s="18">
        <f t="shared" ref="S218:S223" si="52">Q218/Z218</f>
        <v>21.268201058201058</v>
      </c>
      <c r="T218" s="38">
        <f t="shared" ref="T218:T223" si="53">Q218/AA218</f>
        <v>8.9326444444444437</v>
      </c>
      <c r="U218" s="38">
        <f t="shared" si="40"/>
        <v>107.19173333333333</v>
      </c>
      <c r="V218" s="38">
        <f t="shared" si="51"/>
        <v>9.9326444444444437</v>
      </c>
      <c r="W218" s="38">
        <f t="shared" si="46"/>
        <v>8.5126444444444438</v>
      </c>
      <c r="X218" s="38">
        <f t="shared" si="47"/>
        <v>9.5126444444444438</v>
      </c>
      <c r="Y218" s="18">
        <f t="shared" si="41"/>
        <v>10500</v>
      </c>
      <c r="Z218" s="18">
        <f t="shared" si="42"/>
        <v>18900</v>
      </c>
      <c r="AA218" s="18">
        <f t="shared" si="43"/>
        <v>45000</v>
      </c>
      <c r="AB218" s="18">
        <f t="shared" si="44"/>
        <v>1</v>
      </c>
      <c r="AC218" s="18">
        <f t="shared" si="48"/>
        <v>12</v>
      </c>
      <c r="AD218" s="4"/>
      <c r="AE218" s="4" t="s">
        <v>1216</v>
      </c>
      <c r="AF218" s="4" t="s">
        <v>1217</v>
      </c>
      <c r="AG218" s="6">
        <v>10500</v>
      </c>
      <c r="AH218" s="6">
        <v>18900</v>
      </c>
      <c r="AI218" s="6">
        <v>45000</v>
      </c>
      <c r="AJ218" s="6">
        <v>0</v>
      </c>
      <c r="AK218" s="6">
        <v>12</v>
      </c>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c r="JD218" s="4"/>
      <c r="JE218" s="4"/>
      <c r="JF218" s="4"/>
      <c r="JG218" s="4"/>
      <c r="JH218" s="4"/>
      <c r="JI218" s="4"/>
      <c r="JJ218" s="4"/>
    </row>
    <row r="219" spans="1:270" ht="48">
      <c r="A219" s="8">
        <v>2020</v>
      </c>
      <c r="B219" s="12" t="s">
        <v>1187</v>
      </c>
      <c r="C219" s="12">
        <v>0</v>
      </c>
      <c r="D219" s="9" t="s">
        <v>1590</v>
      </c>
      <c r="E219" s="12" t="s">
        <v>2629</v>
      </c>
      <c r="F219" s="12" t="s">
        <v>657</v>
      </c>
      <c r="G219" s="9" t="s">
        <v>2744</v>
      </c>
      <c r="H219" s="18">
        <v>354040</v>
      </c>
      <c r="I219" s="9" t="s">
        <v>2555</v>
      </c>
      <c r="J219" s="9">
        <v>0</v>
      </c>
      <c r="K219" s="9"/>
      <c r="L219" s="9" t="s">
        <v>2586</v>
      </c>
      <c r="M219" s="9" t="s">
        <v>651</v>
      </c>
      <c r="N219" s="36">
        <v>0.2505</v>
      </c>
      <c r="O219" s="36" t="s">
        <v>1590</v>
      </c>
      <c r="P219" s="18">
        <v>533</v>
      </c>
      <c r="Q219" s="18">
        <v>813</v>
      </c>
      <c r="R219" s="18">
        <f t="shared" si="45"/>
        <v>1.5253283302063789</v>
      </c>
      <c r="S219" s="18">
        <f t="shared" si="52"/>
        <v>1.355</v>
      </c>
      <c r="T219" s="38">
        <f t="shared" si="53"/>
        <v>1.355</v>
      </c>
      <c r="U219" s="38">
        <f t="shared" si="40"/>
        <v>16.259999999999998</v>
      </c>
      <c r="V219" s="38">
        <f t="shared" si="51"/>
        <v>1.7716666666666667</v>
      </c>
      <c r="W219" s="38">
        <f t="shared" si="46"/>
        <v>0.93833333333333335</v>
      </c>
      <c r="X219" s="38">
        <f t="shared" si="47"/>
        <v>1.355</v>
      </c>
      <c r="Y219" s="18">
        <f t="shared" si="41"/>
        <v>250</v>
      </c>
      <c r="Z219" s="18">
        <f t="shared" si="42"/>
        <v>600</v>
      </c>
      <c r="AA219" s="18">
        <f t="shared" si="43"/>
        <v>600</v>
      </c>
      <c r="AB219" s="18">
        <f t="shared" si="44"/>
        <v>0.41666666666666669</v>
      </c>
      <c r="AC219" s="18">
        <f>SUM(AK219, AQ219, AW219, BC219, BI219,  BO219, BU219, CA219, CG219, CM219, CS219, CY219, DE219, DK219, DQ219, DW219, EC219, EK219, EQ219, EW219, FC219, FI219, FO219, FU219, GA219, GI219, GO219, GW219, HC219, HI219, HO219, HU219, IA219, II219, IO219, IU219, JC219, JI219)/2</f>
        <v>5</v>
      </c>
      <c r="AD219" s="4"/>
      <c r="AE219" s="4" t="s">
        <v>1218</v>
      </c>
      <c r="AF219" s="4" t="s">
        <v>1219</v>
      </c>
      <c r="AG219" s="4">
        <v>206</v>
      </c>
      <c r="AH219" s="4">
        <v>550</v>
      </c>
      <c r="AI219" s="4">
        <v>550</v>
      </c>
      <c r="AJ219" s="6">
        <v>0</v>
      </c>
      <c r="AK219" s="6">
        <v>5</v>
      </c>
      <c r="AL219" s="4" t="s">
        <v>1219</v>
      </c>
      <c r="AM219" s="4">
        <v>44</v>
      </c>
      <c r="AN219" s="4">
        <v>50</v>
      </c>
      <c r="AO219" s="4">
        <v>50</v>
      </c>
      <c r="AP219" s="4">
        <v>0</v>
      </c>
      <c r="AQ219" s="4">
        <v>5</v>
      </c>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row>
    <row r="220" spans="1:270" ht="72.5" customHeight="1">
      <c r="A220" s="8">
        <v>2020</v>
      </c>
      <c r="B220" s="12" t="s">
        <v>1187</v>
      </c>
      <c r="C220" s="12">
        <v>0</v>
      </c>
      <c r="D220" s="9" t="s">
        <v>1590</v>
      </c>
      <c r="E220" s="12" t="s">
        <v>2629</v>
      </c>
      <c r="F220" s="12" t="s">
        <v>32</v>
      </c>
      <c r="G220" s="9" t="s">
        <v>2744</v>
      </c>
      <c r="H220" s="18" t="s">
        <v>1371</v>
      </c>
      <c r="I220" s="9" t="s">
        <v>1220</v>
      </c>
      <c r="J220" s="9">
        <v>0</v>
      </c>
      <c r="K220" s="9"/>
      <c r="L220" s="9" t="s">
        <v>2587</v>
      </c>
      <c r="M220" s="9" t="s">
        <v>651</v>
      </c>
      <c r="N220" s="36">
        <v>1.171</v>
      </c>
      <c r="O220" s="36" t="s">
        <v>1590</v>
      </c>
      <c r="P220" s="18">
        <v>430</v>
      </c>
      <c r="Q220" s="40">
        <v>7200</v>
      </c>
      <c r="R220" s="18">
        <f>Q220/P220</f>
        <v>16.744186046511629</v>
      </c>
      <c r="S220" s="18">
        <f t="shared" si="52"/>
        <v>16.744186046511629</v>
      </c>
      <c r="T220" s="38">
        <f t="shared" si="53"/>
        <v>16.744186046511629</v>
      </c>
      <c r="U220" s="38">
        <f t="shared" si="40"/>
        <v>200.93023255813955</v>
      </c>
      <c r="V220" s="38">
        <f t="shared" si="51"/>
        <v>18.744186046511629</v>
      </c>
      <c r="W220" s="38">
        <f t="shared" si="46"/>
        <v>14.744186046511627</v>
      </c>
      <c r="X220" s="38">
        <f t="shared" si="47"/>
        <v>16.744186046511629</v>
      </c>
      <c r="Y220" s="18">
        <f t="shared" si="41"/>
        <v>205</v>
      </c>
      <c r="Z220" s="18">
        <f t="shared" si="42"/>
        <v>430</v>
      </c>
      <c r="AA220" s="18">
        <f t="shared" si="43"/>
        <v>430</v>
      </c>
      <c r="AB220" s="18">
        <f t="shared" si="44"/>
        <v>2</v>
      </c>
      <c r="AC220" s="18">
        <f>SUM(AK220, AQ220, AW220, BC220, BI220,  BO220, BU220, CA220, CG220, CM220, CS220, CY220, DE220, DK220, DQ220, DW220, EC220, EK220, EQ220, EW220, FC220, FI220, FO220, FU220, GA220, GI220, GO220, GW220, HC220, HI220, HO220, HU220, IA220, II220, IO220, IU220, JC220, JI220)/3</f>
        <v>24</v>
      </c>
      <c r="AD220" s="4" t="s">
        <v>1223</v>
      </c>
      <c r="AE220" s="4" t="s">
        <v>1222</v>
      </c>
      <c r="AF220" s="4" t="s">
        <v>1221</v>
      </c>
      <c r="AG220" s="4"/>
      <c r="AH220" s="4"/>
      <c r="AI220" s="4"/>
      <c r="AJ220" s="6">
        <v>0</v>
      </c>
      <c r="AK220" s="6">
        <v>25</v>
      </c>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t="s">
        <v>1220</v>
      </c>
      <c r="EF220" s="4" t="s">
        <v>1221</v>
      </c>
      <c r="EG220" s="4">
        <v>175</v>
      </c>
      <c r="EH220" s="4">
        <v>390</v>
      </c>
      <c r="EI220" s="4">
        <v>390</v>
      </c>
      <c r="EJ220" s="4">
        <v>0</v>
      </c>
      <c r="EK220" s="4">
        <v>19</v>
      </c>
      <c r="EL220" s="4" t="s">
        <v>1221</v>
      </c>
      <c r="EM220" s="4">
        <v>30</v>
      </c>
      <c r="EN220" s="4">
        <v>40</v>
      </c>
      <c r="EO220" s="4">
        <v>40</v>
      </c>
      <c r="EP220" s="4">
        <v>0</v>
      </c>
      <c r="EQ220" s="4">
        <v>28</v>
      </c>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c r="IH220" s="4"/>
      <c r="II220" s="4"/>
      <c r="IJ220" s="4"/>
      <c r="IK220" s="4"/>
      <c r="IL220" s="4"/>
      <c r="IM220" s="4"/>
      <c r="IN220" s="4"/>
      <c r="IO220" s="4"/>
      <c r="IP220" s="4"/>
      <c r="IQ220" s="4"/>
      <c r="IR220" s="4"/>
      <c r="IS220" s="4"/>
      <c r="IT220" s="4"/>
      <c r="IU220" s="4"/>
      <c r="IV220" s="4"/>
      <c r="IW220" s="4"/>
      <c r="IX220" s="4"/>
      <c r="IY220" s="4"/>
      <c r="IZ220" s="4"/>
      <c r="JA220" s="4"/>
      <c r="JB220" s="4"/>
      <c r="JC220" s="4"/>
      <c r="JD220" s="4"/>
      <c r="JE220" s="4"/>
      <c r="JF220" s="4"/>
      <c r="JG220" s="4"/>
      <c r="JH220" s="4"/>
      <c r="JI220" s="4"/>
      <c r="JJ220" s="4"/>
    </row>
    <row r="221" spans="1:270" ht="309" customHeight="1">
      <c r="A221" s="8">
        <v>2020</v>
      </c>
      <c r="B221" s="12" t="s">
        <v>1187</v>
      </c>
      <c r="C221" s="12">
        <v>1</v>
      </c>
      <c r="D221" s="12" t="s">
        <v>2563</v>
      </c>
      <c r="E221" s="12" t="s">
        <v>2629</v>
      </c>
      <c r="F221" s="12" t="s">
        <v>32</v>
      </c>
      <c r="G221" s="9" t="s">
        <v>2744</v>
      </c>
      <c r="H221" s="18" t="s">
        <v>1372</v>
      </c>
      <c r="I221" s="9" t="s">
        <v>690</v>
      </c>
      <c r="J221" s="9">
        <v>0</v>
      </c>
      <c r="K221" s="9"/>
      <c r="L221" s="9" t="s">
        <v>2588</v>
      </c>
      <c r="M221" s="9" t="s">
        <v>651</v>
      </c>
      <c r="N221" s="36">
        <v>1.51</v>
      </c>
      <c r="O221" s="36" t="s">
        <v>1590</v>
      </c>
      <c r="P221" s="18">
        <v>389</v>
      </c>
      <c r="Q221" s="40">
        <v>17312</v>
      </c>
      <c r="R221" s="18">
        <f t="shared" si="45"/>
        <v>44.503856041131108</v>
      </c>
      <c r="S221" s="18">
        <f t="shared" si="52"/>
        <v>43.28</v>
      </c>
      <c r="T221" s="38">
        <f t="shared" si="53"/>
        <v>18.033333333333335</v>
      </c>
      <c r="U221" s="38">
        <f t="shared" si="40"/>
        <v>216.40000000000003</v>
      </c>
      <c r="V221" s="38">
        <f t="shared" si="51"/>
        <v>18.033333333333335</v>
      </c>
      <c r="W221" s="38">
        <f t="shared" si="46"/>
        <v>18.033333333333335</v>
      </c>
      <c r="X221" s="38">
        <f t="shared" si="47"/>
        <v>18.033333333333335</v>
      </c>
      <c r="Y221" s="18">
        <f t="shared" si="41"/>
        <v>400</v>
      </c>
      <c r="Z221" s="18">
        <f t="shared" si="42"/>
        <v>400</v>
      </c>
      <c r="AA221" s="18">
        <f t="shared" si="43"/>
        <v>960</v>
      </c>
      <c r="AB221" s="18">
        <f t="shared" si="44"/>
        <v>0</v>
      </c>
      <c r="AC221" s="18">
        <f t="shared" si="48"/>
        <v>0</v>
      </c>
      <c r="AD221" s="4"/>
      <c r="AE221" s="4" t="s">
        <v>690</v>
      </c>
      <c r="AF221" s="4" t="s">
        <v>693</v>
      </c>
      <c r="AG221" s="4">
        <v>400</v>
      </c>
      <c r="AH221" s="4">
        <v>400</v>
      </c>
      <c r="AI221" s="4">
        <v>960</v>
      </c>
      <c r="AJ221" s="6">
        <v>24</v>
      </c>
      <c r="AK221" s="6">
        <v>0</v>
      </c>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row>
    <row r="222" spans="1:270" ht="48">
      <c r="A222" s="8">
        <v>2020</v>
      </c>
      <c r="B222" s="12" t="s">
        <v>1187</v>
      </c>
      <c r="C222" s="12">
        <v>0</v>
      </c>
      <c r="D222" s="9" t="s">
        <v>1590</v>
      </c>
      <c r="E222" s="12" t="s">
        <v>2629</v>
      </c>
      <c r="F222" s="12" t="s">
        <v>32</v>
      </c>
      <c r="G222" s="9" t="s">
        <v>2744</v>
      </c>
      <c r="H222" s="18" t="s">
        <v>1373</v>
      </c>
      <c r="I222" s="9" t="s">
        <v>1224</v>
      </c>
      <c r="J222" s="9">
        <v>0</v>
      </c>
      <c r="K222" s="9" t="s">
        <v>2565</v>
      </c>
      <c r="L222" s="9"/>
      <c r="M222" s="9" t="s">
        <v>651</v>
      </c>
      <c r="N222" s="36">
        <v>3.8899999999999997E-2</v>
      </c>
      <c r="O222" s="36" t="s">
        <v>1590</v>
      </c>
      <c r="P222" s="40">
        <v>7078</v>
      </c>
      <c r="Q222" s="40">
        <v>49516</v>
      </c>
      <c r="R222" s="18">
        <f t="shared" si="45"/>
        <v>6.9957615145521332</v>
      </c>
      <c r="S222" s="18">
        <f t="shared" si="52"/>
        <v>7.6768992248062018</v>
      </c>
      <c r="T222" s="38">
        <f t="shared" si="53"/>
        <v>5.0219066937119674</v>
      </c>
      <c r="U222" s="38">
        <f t="shared" si="40"/>
        <v>60.262880324543609</v>
      </c>
      <c r="V222" s="38">
        <f t="shared" si="51"/>
        <v>6.2996844714897451</v>
      </c>
      <c r="W222" s="38">
        <f t="shared" si="46"/>
        <v>4.1860378634212303</v>
      </c>
      <c r="X222" s="38">
        <f t="shared" si="47"/>
        <v>5.463815641199008</v>
      </c>
      <c r="Y222" s="18">
        <f t="shared" si="41"/>
        <v>1940</v>
      </c>
      <c r="Z222" s="18">
        <f t="shared" si="42"/>
        <v>6450</v>
      </c>
      <c r="AA222" s="18">
        <f t="shared" si="43"/>
        <v>9860</v>
      </c>
      <c r="AB222" s="18">
        <f t="shared" si="44"/>
        <v>1.2777777777777779</v>
      </c>
      <c r="AC222" s="18">
        <f>SUM(AK222, AQ222, AW222, BC222, BI222,  BO222, BU222, CA222, CG222, CM222, CS222, CY222, DE222, DK222, DQ222, DW222, EC222, EK222, EQ222, EW222, FC222, FI222, FO222, FU222, GA222, GI222, GO222, GW222, HC222, HI222, HO222, HU222, IA222, II222, IO222, IU222, JC222, JI222)/3</f>
        <v>15.333333333333334</v>
      </c>
      <c r="AD222" s="4"/>
      <c r="AE222" s="4" t="s">
        <v>1224</v>
      </c>
      <c r="AF222" s="4" t="s">
        <v>1225</v>
      </c>
      <c r="AG222" s="4">
        <v>840</v>
      </c>
      <c r="AH222" s="6">
        <v>1050</v>
      </c>
      <c r="AI222" s="6">
        <v>1260</v>
      </c>
      <c r="AJ222" s="6">
        <v>0</v>
      </c>
      <c r="AK222" s="6">
        <v>20</v>
      </c>
      <c r="AL222" s="4" t="s">
        <v>1226</v>
      </c>
      <c r="AM222" s="6">
        <v>1000</v>
      </c>
      <c r="AN222" s="6">
        <v>5000</v>
      </c>
      <c r="AO222" s="6">
        <v>8000</v>
      </c>
      <c r="AP222" s="6">
        <v>0</v>
      </c>
      <c r="AQ222" s="6">
        <v>13</v>
      </c>
      <c r="AR222" s="4" t="s">
        <v>1226</v>
      </c>
      <c r="AS222" s="6">
        <v>100</v>
      </c>
      <c r="AT222" s="4">
        <v>400</v>
      </c>
      <c r="AU222" s="4">
        <v>600</v>
      </c>
      <c r="AV222" s="4">
        <v>0</v>
      </c>
      <c r="AW222" s="4">
        <v>13</v>
      </c>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c r="JD222" s="4"/>
      <c r="JE222" s="4"/>
      <c r="JF222" s="4"/>
      <c r="JG222" s="4"/>
      <c r="JH222" s="4"/>
      <c r="JI222" s="4"/>
      <c r="JJ222" s="4"/>
    </row>
    <row r="223" spans="1:270" ht="128">
      <c r="A223" s="8">
        <v>2020</v>
      </c>
      <c r="B223" s="9" t="s">
        <v>1187</v>
      </c>
      <c r="C223" s="9">
        <v>1</v>
      </c>
      <c r="D223" s="9" t="s">
        <v>659</v>
      </c>
      <c r="E223" s="12" t="s">
        <v>2629</v>
      </c>
      <c r="F223" s="9" t="s">
        <v>32</v>
      </c>
      <c r="G223" s="9" t="s">
        <v>2744</v>
      </c>
      <c r="H223" s="18" t="s">
        <v>2620</v>
      </c>
      <c r="I223" s="9" t="s">
        <v>2621</v>
      </c>
      <c r="J223" s="9">
        <v>0</v>
      </c>
      <c r="K223" s="9" t="s">
        <v>2623</v>
      </c>
      <c r="L223" s="9" t="s">
        <v>2624</v>
      </c>
      <c r="M223" s="9" t="s">
        <v>651</v>
      </c>
      <c r="N223" s="36">
        <v>0.18079999999999999</v>
      </c>
      <c r="O223" s="36" t="s">
        <v>1590</v>
      </c>
      <c r="P223" s="18">
        <v>1925</v>
      </c>
      <c r="Q223" s="41">
        <v>15724</v>
      </c>
      <c r="R223" s="18">
        <f t="shared" si="45"/>
        <v>8.1683116883116877</v>
      </c>
      <c r="S223" s="18">
        <f t="shared" si="52"/>
        <v>8.1683116883116877</v>
      </c>
      <c r="T223" s="38">
        <f t="shared" si="53"/>
        <v>7.4204813591316663</v>
      </c>
      <c r="U223" s="38">
        <f t="shared" si="40"/>
        <v>89.045776309579992</v>
      </c>
      <c r="V223" s="38">
        <f t="shared" si="51"/>
        <v>9.0871480257983333</v>
      </c>
      <c r="W223" s="38">
        <f t="shared" si="46"/>
        <v>5.9064023910649679</v>
      </c>
      <c r="X223" s="38">
        <f t="shared" si="47"/>
        <v>7.5730690577316349</v>
      </c>
      <c r="Y223" s="18">
        <f t="shared" si="41"/>
        <v>1346</v>
      </c>
      <c r="Z223" s="18">
        <f t="shared" si="42"/>
        <v>1925</v>
      </c>
      <c r="AA223" s="18">
        <f t="shared" si="43"/>
        <v>2119</v>
      </c>
      <c r="AB223" s="18">
        <f t="shared" si="44"/>
        <v>1.6666666666666667</v>
      </c>
      <c r="AC223" s="18">
        <f t="shared" si="48"/>
        <v>20</v>
      </c>
      <c r="AD223" s="13"/>
      <c r="AE223" s="13" t="s">
        <v>2622</v>
      </c>
      <c r="AF223" s="13" t="s">
        <v>1225</v>
      </c>
      <c r="AG223" s="28">
        <v>1346</v>
      </c>
      <c r="AH223" s="28">
        <v>1925</v>
      </c>
      <c r="AI223" s="28">
        <v>2119</v>
      </c>
      <c r="AJ223" s="28">
        <v>0</v>
      </c>
      <c r="AK223" s="28">
        <v>20</v>
      </c>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c r="IW223" s="4"/>
      <c r="IX223" s="4"/>
      <c r="IY223" s="4"/>
      <c r="IZ223" s="4"/>
      <c r="JA223" s="4"/>
      <c r="JB223" s="4"/>
      <c r="JC223" s="4"/>
      <c r="JD223" s="4"/>
      <c r="JE223" s="4"/>
      <c r="JF223" s="4"/>
      <c r="JG223" s="4"/>
      <c r="JH223" s="4"/>
      <c r="JI223" s="4"/>
      <c r="JJ223" s="4"/>
    </row>
    <row r="224" spans="1:270" ht="32">
      <c r="A224" s="8">
        <v>2020</v>
      </c>
      <c r="B224" s="12" t="s">
        <v>1187</v>
      </c>
      <c r="C224" s="12">
        <v>0</v>
      </c>
      <c r="D224" s="9" t="s">
        <v>1590</v>
      </c>
      <c r="E224" s="9" t="s">
        <v>2633</v>
      </c>
      <c r="F224" s="12" t="s">
        <v>1230</v>
      </c>
      <c r="G224" s="9" t="s">
        <v>2744</v>
      </c>
      <c r="H224" s="18">
        <v>834240</v>
      </c>
      <c r="I224" s="9" t="s">
        <v>1227</v>
      </c>
      <c r="J224" s="9">
        <v>0</v>
      </c>
      <c r="K224" s="9"/>
      <c r="L224" s="9"/>
      <c r="M224" s="9" t="s">
        <v>2676</v>
      </c>
      <c r="N224" s="18" t="s">
        <v>1590</v>
      </c>
      <c r="O224" s="36" t="s">
        <v>1590</v>
      </c>
      <c r="P224" s="18" t="s">
        <v>1590</v>
      </c>
      <c r="Q224" s="18" t="s">
        <v>1590</v>
      </c>
      <c r="R224" s="18" t="s">
        <v>1590</v>
      </c>
      <c r="S224" s="18" t="s">
        <v>1590</v>
      </c>
      <c r="T224" s="38" t="s">
        <v>1590</v>
      </c>
      <c r="U224" s="38" t="s">
        <v>1590</v>
      </c>
      <c r="V224" s="38" t="s">
        <v>1590</v>
      </c>
      <c r="W224" s="38" t="s">
        <v>1590</v>
      </c>
      <c r="X224" s="38" t="s">
        <v>1590</v>
      </c>
      <c r="Y224" s="18">
        <f t="shared" si="41"/>
        <v>1</v>
      </c>
      <c r="Z224" s="18">
        <f t="shared" si="42"/>
        <v>1</v>
      </c>
      <c r="AA224" s="18">
        <f t="shared" si="43"/>
        <v>10</v>
      </c>
      <c r="AB224" s="18">
        <f t="shared" si="44"/>
        <v>0</v>
      </c>
      <c r="AC224" s="18">
        <f t="shared" si="48"/>
        <v>0</v>
      </c>
      <c r="AD224" s="4"/>
      <c r="AE224" s="4" t="s">
        <v>1228</v>
      </c>
      <c r="AF224" s="4" t="s">
        <v>1229</v>
      </c>
      <c r="AG224" s="4">
        <v>1</v>
      </c>
      <c r="AH224" s="4">
        <v>1</v>
      </c>
      <c r="AI224" s="6">
        <v>10</v>
      </c>
      <c r="AJ224" s="6">
        <v>19</v>
      </c>
      <c r="AK224" s="6">
        <v>0</v>
      </c>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c r="JD224" s="4"/>
      <c r="JE224" s="4"/>
      <c r="JF224" s="4"/>
      <c r="JG224" s="4"/>
      <c r="JH224" s="4"/>
      <c r="JI224" s="4"/>
      <c r="JJ224" s="4"/>
    </row>
    <row r="225" spans="1:270" ht="32">
      <c r="A225" s="8">
        <v>2020</v>
      </c>
      <c r="B225" s="12" t="s">
        <v>1187</v>
      </c>
      <c r="C225" s="12">
        <v>0</v>
      </c>
      <c r="D225" s="9" t="s">
        <v>1590</v>
      </c>
      <c r="E225" s="12" t="s">
        <v>2634</v>
      </c>
      <c r="F225" s="12" t="s">
        <v>1231</v>
      </c>
      <c r="G225" s="9" t="s">
        <v>2744</v>
      </c>
      <c r="H225" s="18" t="s">
        <v>1374</v>
      </c>
      <c r="I225" s="9" t="s">
        <v>1232</v>
      </c>
      <c r="J225" s="9">
        <v>0</v>
      </c>
      <c r="K225" s="9"/>
      <c r="L225" s="9"/>
      <c r="M225" s="9" t="s">
        <v>2676</v>
      </c>
      <c r="N225" s="18" t="s">
        <v>1590</v>
      </c>
      <c r="O225" s="36" t="s">
        <v>1590</v>
      </c>
      <c r="P225" s="18" t="s">
        <v>1590</v>
      </c>
      <c r="Q225" s="18">
        <v>36</v>
      </c>
      <c r="R225" s="18" t="s">
        <v>1590</v>
      </c>
      <c r="S225" s="18" t="s">
        <v>1590</v>
      </c>
      <c r="T225" s="18" t="s">
        <v>1590</v>
      </c>
      <c r="U225" s="18" t="s">
        <v>1590</v>
      </c>
      <c r="V225" s="38" t="s">
        <v>1590</v>
      </c>
      <c r="W225" s="38" t="s">
        <v>1590</v>
      </c>
      <c r="X225" s="38" t="s">
        <v>1590</v>
      </c>
      <c r="Y225" s="18">
        <f t="shared" si="41"/>
        <v>0</v>
      </c>
      <c r="Z225" s="18">
        <f t="shared" si="42"/>
        <v>0</v>
      </c>
      <c r="AA225" s="18">
        <f t="shared" si="43"/>
        <v>0</v>
      </c>
      <c r="AB225" s="18">
        <f t="shared" si="44"/>
        <v>0</v>
      </c>
      <c r="AC225" s="18">
        <f t="shared" si="48"/>
        <v>0</v>
      </c>
      <c r="AD225" s="4"/>
      <c r="AE225" s="4" t="s">
        <v>1232</v>
      </c>
      <c r="AF225" s="4" t="s">
        <v>1233</v>
      </c>
      <c r="AG225" s="4"/>
      <c r="AH225" s="4"/>
      <c r="AI225" s="4"/>
      <c r="AJ225" s="6">
        <v>0</v>
      </c>
      <c r="AK225" s="6">
        <v>0</v>
      </c>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c r="IW225" s="4"/>
      <c r="IX225" s="4"/>
      <c r="IY225" s="4"/>
      <c r="IZ225" s="4"/>
      <c r="JA225" s="4"/>
      <c r="JB225" s="4"/>
      <c r="JC225" s="4"/>
      <c r="JD225" s="4"/>
      <c r="JE225" s="4"/>
      <c r="JF225" s="4"/>
      <c r="JG225" s="4"/>
      <c r="JH225" s="4"/>
      <c r="JI225" s="4"/>
      <c r="JJ225" s="4"/>
    </row>
    <row r="226" spans="1:270" ht="48">
      <c r="A226" s="8">
        <v>2020</v>
      </c>
      <c r="B226" s="12" t="s">
        <v>1187</v>
      </c>
      <c r="C226" s="12">
        <v>0</v>
      </c>
      <c r="D226" s="9" t="s">
        <v>1590</v>
      </c>
      <c r="E226" s="12" t="s">
        <v>2634</v>
      </c>
      <c r="F226" s="12" t="s">
        <v>1231</v>
      </c>
      <c r="G226" s="9" t="s">
        <v>2744</v>
      </c>
      <c r="H226" s="29" t="s">
        <v>1375</v>
      </c>
      <c r="I226" s="12" t="s">
        <v>1234</v>
      </c>
      <c r="J226" s="9">
        <v>0</v>
      </c>
      <c r="K226" s="9" t="s">
        <v>2556</v>
      </c>
      <c r="L226" s="9" t="s">
        <v>2589</v>
      </c>
      <c r="M226" s="9" t="s">
        <v>2676</v>
      </c>
      <c r="N226" s="36">
        <v>414.625</v>
      </c>
      <c r="O226" s="36" t="s">
        <v>1590</v>
      </c>
      <c r="P226" s="40">
        <v>1</v>
      </c>
      <c r="Q226" s="18">
        <v>12</v>
      </c>
      <c r="R226" s="18">
        <f t="shared" si="45"/>
        <v>12</v>
      </c>
      <c r="S226" s="18">
        <f>Q226/Z226</f>
        <v>6</v>
      </c>
      <c r="T226" s="38">
        <f>Q226/AA226</f>
        <v>3</v>
      </c>
      <c r="U226" s="38">
        <f t="shared" si="40"/>
        <v>36</v>
      </c>
      <c r="V226" s="38">
        <f t="shared" si="51"/>
        <v>3</v>
      </c>
      <c r="W226" s="38">
        <f t="shared" si="46"/>
        <v>3</v>
      </c>
      <c r="X226" s="38">
        <f t="shared" si="47"/>
        <v>3</v>
      </c>
      <c r="Y226" s="18">
        <f t="shared" si="41"/>
        <v>1</v>
      </c>
      <c r="Z226" s="18">
        <f t="shared" si="42"/>
        <v>2</v>
      </c>
      <c r="AA226" s="18">
        <f t="shared" si="43"/>
        <v>4</v>
      </c>
      <c r="AB226" s="18">
        <f t="shared" si="44"/>
        <v>0</v>
      </c>
      <c r="AC226" s="18">
        <f t="shared" si="48"/>
        <v>0</v>
      </c>
      <c r="AD226" s="4"/>
      <c r="AE226" s="4" t="s">
        <v>1234</v>
      </c>
      <c r="AF226" s="4" t="s">
        <v>1235</v>
      </c>
      <c r="AG226" s="6">
        <v>1</v>
      </c>
      <c r="AH226" s="6">
        <v>2</v>
      </c>
      <c r="AI226" s="6">
        <v>4</v>
      </c>
      <c r="AJ226" s="6">
        <v>74</v>
      </c>
      <c r="AK226" s="6">
        <v>0</v>
      </c>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c r="IH226" s="4"/>
      <c r="II226" s="4"/>
      <c r="IJ226" s="4"/>
      <c r="IK226" s="4"/>
      <c r="IL226" s="4"/>
      <c r="IM226" s="4"/>
      <c r="IN226" s="4"/>
      <c r="IO226" s="4"/>
      <c r="IP226" s="4"/>
      <c r="IQ226" s="4"/>
      <c r="IR226" s="4"/>
      <c r="IS226" s="4"/>
      <c r="IT226" s="4"/>
      <c r="IU226" s="4"/>
      <c r="IV226" s="4"/>
      <c r="IW226" s="4"/>
      <c r="IX226" s="4"/>
      <c r="IY226" s="4"/>
      <c r="IZ226" s="4"/>
      <c r="JA226" s="4"/>
      <c r="JB226" s="4"/>
      <c r="JC226" s="4"/>
      <c r="JD226" s="4"/>
      <c r="JE226" s="4"/>
      <c r="JF226" s="4"/>
      <c r="JG226" s="4"/>
      <c r="JH226" s="4"/>
      <c r="JI226" s="4"/>
      <c r="JJ226" s="4"/>
    </row>
    <row r="227" spans="1:270" ht="32">
      <c r="A227" s="8">
        <v>2020</v>
      </c>
      <c r="B227" s="12" t="s">
        <v>1187</v>
      </c>
      <c r="C227" s="12">
        <v>0</v>
      </c>
      <c r="D227" s="9" t="s">
        <v>1590</v>
      </c>
      <c r="E227" s="12" t="s">
        <v>2634</v>
      </c>
      <c r="F227" s="12" t="s">
        <v>1231</v>
      </c>
      <c r="G227" s="9" t="s">
        <v>2744</v>
      </c>
      <c r="H227" s="29" t="s">
        <v>1376</v>
      </c>
      <c r="I227" s="12" t="s">
        <v>1236</v>
      </c>
      <c r="J227" s="9">
        <v>0</v>
      </c>
      <c r="K227" s="9"/>
      <c r="L227" s="9" t="s">
        <v>2635</v>
      </c>
      <c r="M227" s="9" t="s">
        <v>651</v>
      </c>
      <c r="N227" s="36">
        <v>309.41000000000003</v>
      </c>
      <c r="O227" s="36" t="s">
        <v>1590</v>
      </c>
      <c r="P227" s="40">
        <v>4</v>
      </c>
      <c r="Q227" s="18">
        <v>66</v>
      </c>
      <c r="R227" s="18">
        <f t="shared" si="45"/>
        <v>16.5</v>
      </c>
      <c r="S227" s="18">
        <f>Q227/Z227</f>
        <v>11</v>
      </c>
      <c r="T227" s="38">
        <f>Q227/AA227</f>
        <v>11</v>
      </c>
      <c r="U227" s="38">
        <f>T227*12</f>
        <v>132</v>
      </c>
      <c r="V227" s="38">
        <f t="shared" si="51"/>
        <v>11</v>
      </c>
      <c r="W227" s="38">
        <f t="shared" si="46"/>
        <v>11</v>
      </c>
      <c r="X227" s="38">
        <f t="shared" si="47"/>
        <v>11</v>
      </c>
      <c r="Y227" s="18">
        <f t="shared" si="41"/>
        <v>2</v>
      </c>
      <c r="Z227" s="18">
        <f t="shared" si="42"/>
        <v>6</v>
      </c>
      <c r="AA227" s="18">
        <f t="shared" si="43"/>
        <v>6</v>
      </c>
      <c r="AB227" s="18">
        <f t="shared" si="44"/>
        <v>0</v>
      </c>
      <c r="AC227" s="18">
        <f t="shared" si="48"/>
        <v>0</v>
      </c>
      <c r="AD227" s="4"/>
      <c r="AE227" s="4" t="s">
        <v>1236</v>
      </c>
      <c r="AF227" s="4" t="s">
        <v>1237</v>
      </c>
      <c r="AG227" s="4"/>
      <c r="AH227" s="4"/>
      <c r="AI227" s="4"/>
      <c r="AJ227" s="6">
        <v>0</v>
      </c>
      <c r="AK227" s="6">
        <v>0</v>
      </c>
      <c r="AL227" s="4" t="s">
        <v>22</v>
      </c>
      <c r="AM227" s="4">
        <v>2</v>
      </c>
      <c r="AN227" s="4">
        <v>6</v>
      </c>
      <c r="AO227" s="4">
        <v>6</v>
      </c>
      <c r="AP227" s="4">
        <v>24</v>
      </c>
      <c r="AQ227" s="4">
        <v>0</v>
      </c>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c r="IH227" s="4"/>
      <c r="II227" s="4"/>
      <c r="IJ227" s="4"/>
      <c r="IK227" s="4"/>
      <c r="IL227" s="4"/>
      <c r="IM227" s="4"/>
      <c r="IN227" s="4"/>
      <c r="IO227" s="4"/>
      <c r="IP227" s="4"/>
      <c r="IQ227" s="4"/>
      <c r="IR227" s="4"/>
      <c r="IS227" s="4"/>
      <c r="IT227" s="4"/>
      <c r="IU227" s="4"/>
      <c r="IV227" s="4"/>
      <c r="IW227" s="4"/>
      <c r="IX227" s="4"/>
      <c r="IY227" s="4"/>
      <c r="IZ227" s="4"/>
      <c r="JA227" s="4"/>
      <c r="JB227" s="4"/>
      <c r="JC227" s="4"/>
      <c r="JD227" s="4"/>
      <c r="JE227" s="4"/>
      <c r="JF227" s="4"/>
      <c r="JG227" s="4"/>
      <c r="JH227" s="4"/>
      <c r="JI227" s="4"/>
      <c r="JJ227" s="4"/>
    </row>
    <row r="228" spans="1:270" s="13" customFormat="1" ht="144">
      <c r="A228" s="13">
        <v>2008</v>
      </c>
      <c r="B228" s="13" t="s">
        <v>0</v>
      </c>
      <c r="C228" s="13">
        <v>0</v>
      </c>
      <c r="D228" s="13" t="s">
        <v>1590</v>
      </c>
      <c r="E228" s="13" t="s">
        <v>2628</v>
      </c>
      <c r="F228" s="13" t="s">
        <v>12</v>
      </c>
      <c r="G228" s="13" t="s">
        <v>2744</v>
      </c>
      <c r="H228" s="13" t="s">
        <v>2745</v>
      </c>
      <c r="I228" s="13" t="s">
        <v>2746</v>
      </c>
      <c r="J228" s="13">
        <v>0</v>
      </c>
      <c r="L228" s="13" t="s">
        <v>2747</v>
      </c>
      <c r="M228" s="13" t="s">
        <v>4050</v>
      </c>
      <c r="N228" s="13">
        <f>P228/O228</f>
        <v>2.5477707006369428E-2</v>
      </c>
      <c r="O228" s="13">
        <v>157</v>
      </c>
      <c r="P228" s="13">
        <v>4</v>
      </c>
      <c r="Q228" s="13">
        <v>46</v>
      </c>
      <c r="R228" s="13">
        <f>Q228/P228</f>
        <v>11.5</v>
      </c>
      <c r="S228" s="13">
        <f>Q228/Z228</f>
        <v>4.1818181818181817</v>
      </c>
      <c r="T228" s="13">
        <f>Q228/AA228</f>
        <v>4.1818181818181817</v>
      </c>
      <c r="U228" s="13">
        <f>T228*12</f>
        <v>50.18181818181818</v>
      </c>
      <c r="V228" s="57">
        <f>T228+AB228</f>
        <v>4.8207070707070709</v>
      </c>
      <c r="W228" s="13">
        <f>((Q228-(AB228*Z228))/AA228)</f>
        <v>3.5429292929292928</v>
      </c>
      <c r="X228" s="57">
        <f>W228+AB228</f>
        <v>4.1818181818181817</v>
      </c>
      <c r="Y228" s="13">
        <f>SUM(AG228,AM228,AS228,AY228,BE228,BK228,BQ228,BW228,CC228,CI228,CO228,CU228,DA228,DG228,DM228,DS228,DY228,EG228,EM228,ES228,EY228,FE228,FK228,FQ228,FW228,GE228,GK228,GS228,GY228,HE228,HK228,HQ228,HW228,IE228,IK228,IQ228,IY228,JE228,JM228)</f>
        <v>1</v>
      </c>
      <c r="Z228" s="13">
        <f>SUM(AH228,AN228,AT228,AZ228,BF228,BL228,BR228,BX228,CD228,CJ228,CP228,CV228,DB228,DH228,DN228,DT228,DZ228,EH228,EN228,ET228,EZ228,FF228,FL228,FR228,FX228,GF228,GL228,GT228,GZ228,HF228,HL228,HR228,HX228,IF228,IL228,IR228,IZ228,JF228,JN228)</f>
        <v>11</v>
      </c>
      <c r="AA228" s="13">
        <f>SUM(AI228,AO228,AU228,BA228,BG228,BM228,BM228,BS228,BY228,CE228,CK228,CQ228,CW228,DC228,DI228,DO228,DU228,EA228,EI228,EO228,EU228,FA228,FG228,FM228,FS228,FY228,GG228,GM228,GU228,HA228,HG228,HM228,HS228,HY228,IG228,IM228,IS228,JA228,JG228,JO228)</f>
        <v>11</v>
      </c>
      <c r="AB228" s="57">
        <f>AC228/12</f>
        <v>0.63888888888888895</v>
      </c>
      <c r="AC228" s="57">
        <f>SUM(AK228,AQ228, AW228,BC228,BI228,BO228,BU228,CA228,CG228,CM228,CS228,CY228,DE228,DK228,DQ228,DW228,EC228,EK228,EQ228,EW228,FC228,FI228,FO228,FU228, GA227,GI227,GO227,GW227,HC227,HI227,HO227,HU227,IA227,II227,IO227,IU227,JC227,JI227,JQ227)/3</f>
        <v>7.666666666666667</v>
      </c>
      <c r="AF228" s="13" t="s">
        <v>2748</v>
      </c>
      <c r="AG228" s="13">
        <v>1</v>
      </c>
      <c r="AH228" s="13">
        <v>11</v>
      </c>
      <c r="AI228" s="13">
        <v>11</v>
      </c>
      <c r="AJ228" s="13">
        <v>23</v>
      </c>
      <c r="AK228" s="13">
        <v>23</v>
      </c>
    </row>
    <row r="229" spans="1:270" s="13" customFormat="1" ht="64">
      <c r="A229" s="13">
        <v>2008</v>
      </c>
      <c r="B229" s="13" t="s">
        <v>0</v>
      </c>
      <c r="C229" s="13">
        <v>0</v>
      </c>
      <c r="D229" s="13" t="s">
        <v>1590</v>
      </c>
      <c r="E229" s="13" t="s">
        <v>2628</v>
      </c>
      <c r="F229" s="13" t="s">
        <v>12</v>
      </c>
      <c r="G229" s="13" t="s">
        <v>2744</v>
      </c>
      <c r="H229" s="13" t="s">
        <v>2749</v>
      </c>
      <c r="I229" s="13" t="s">
        <v>2750</v>
      </c>
      <c r="J229" s="13">
        <v>0</v>
      </c>
      <c r="L229" s="13" t="s">
        <v>4036</v>
      </c>
      <c r="M229" s="13" t="s">
        <v>651</v>
      </c>
      <c r="N229" s="13">
        <f t="shared" ref="N229:N292" si="54">P229/O229</f>
        <v>9.0112031173891854E-2</v>
      </c>
      <c r="O229" s="13">
        <v>410.6</v>
      </c>
      <c r="P229" s="13">
        <v>37</v>
      </c>
      <c r="Q229" s="13">
        <v>512</v>
      </c>
      <c r="R229" s="13">
        <f t="shared" ref="R229:R289" si="55">Q229/P229</f>
        <v>13.837837837837839</v>
      </c>
      <c r="S229" s="13">
        <f t="shared" ref="S229:S292" si="56">Q229/Z229</f>
        <v>42.666666666666664</v>
      </c>
      <c r="T229" s="13">
        <f t="shared" ref="T229:T292" si="57">Q229/AA229</f>
        <v>23.272727272727273</v>
      </c>
      <c r="U229" s="13">
        <f t="shared" ref="U229:U292" si="58">T229*12</f>
        <v>279.27272727272725</v>
      </c>
      <c r="V229" s="57">
        <f t="shared" ref="V229:V292" si="59">T229+AB229</f>
        <v>24.272727272727273</v>
      </c>
      <c r="W229" s="13">
        <f t="shared" ref="W229:W292" si="60">((Q229-(AB229*Z229))/AA229)</f>
        <v>22.727272727272727</v>
      </c>
      <c r="X229" s="57">
        <f t="shared" ref="X229:X292" si="61">W229+AB229</f>
        <v>23.727272727272727</v>
      </c>
      <c r="Y229" s="13">
        <f t="shared" ref="Y229:Z292" si="62">SUM(AG229,AM229,AS229,AY229,BE229,BK229,BQ229,BW229,CC229,CI229,CO229,CU229,DA229,DG229,DM229,DS229,DY229,EG229,EM229,ES229,EY229,FE229,FK229,FQ229,FW229,GE229,GK229,GS229,GY229,HE229,HK229,HQ229,HW229,IE229,IK229,IQ229,IY229,JE229,JM229)</f>
        <v>11</v>
      </c>
      <c r="Z229" s="13">
        <f t="shared" si="62"/>
        <v>12</v>
      </c>
      <c r="AA229" s="13">
        <f t="shared" ref="AA229:AA292" si="63">SUM(AI229,AO229,AU229,BA229,BG229,BM229,BM229,BS229,BY229,CE229,CK229,CQ229,CW229,DC229,DI229,DO229,DU229,EA229,EI229,EO229,EU229,FA229,FG229,FM229,FS229,FY229,GG229,GM229,GU229,HA229,HG229,HM229,HS229,HY229,IG229,IM229,IS229,JA229,JG229,JO229)</f>
        <v>22</v>
      </c>
      <c r="AB229" s="57">
        <f t="shared" ref="AB229:AB292" si="64">AC229/12</f>
        <v>1</v>
      </c>
      <c r="AC229" s="57">
        <f t="shared" ref="AC229:AC292" si="65">SUM(AK229,AQ229, AW229,BC229,BI229,BO229,BU229,CA229,CG229,CM229,CS229,CY229,DE229,DK229,DQ229,DW229,EC229,EK229,EQ229,EW229,FC229,FI229,FO229,FU229, GA228,GI228,GO228,GW228,HC228,HI228,HO228,HU228,IA228,II228,IO228,IU228,JC228,JI228,JQ228)/3</f>
        <v>12</v>
      </c>
      <c r="AF229" s="13" t="s">
        <v>2751</v>
      </c>
      <c r="AG229" s="13">
        <v>1</v>
      </c>
      <c r="AH229" s="13">
        <v>2</v>
      </c>
      <c r="AI229" s="13">
        <v>2</v>
      </c>
      <c r="AJ229" s="13">
        <v>12</v>
      </c>
      <c r="AK229" s="13">
        <v>12</v>
      </c>
      <c r="AL229" s="13" t="s">
        <v>2751</v>
      </c>
      <c r="AM229" s="13">
        <v>2</v>
      </c>
      <c r="AN229" s="13">
        <v>2</v>
      </c>
      <c r="AO229" s="13">
        <v>4</v>
      </c>
      <c r="AP229" s="13">
        <v>12</v>
      </c>
      <c r="AQ229" s="13">
        <v>12</v>
      </c>
      <c r="AR229" s="13" t="s">
        <v>2751</v>
      </c>
      <c r="AS229" s="13">
        <v>4</v>
      </c>
      <c r="AT229" s="13">
        <v>4</v>
      </c>
      <c r="AU229" s="13">
        <v>6</v>
      </c>
      <c r="AV229" s="13">
        <v>12</v>
      </c>
      <c r="AW229" s="13">
        <v>12</v>
      </c>
      <c r="AX229" s="13" t="s">
        <v>2751</v>
      </c>
      <c r="AY229" s="13">
        <v>4</v>
      </c>
      <c r="AZ229" s="13">
        <v>4</v>
      </c>
      <c r="BA229" s="13">
        <v>10</v>
      </c>
    </row>
    <row r="230" spans="1:270" s="13" customFormat="1" ht="64">
      <c r="A230" s="13">
        <v>2008</v>
      </c>
      <c r="B230" s="13" t="s">
        <v>0</v>
      </c>
      <c r="C230" s="13">
        <v>0</v>
      </c>
      <c r="D230" s="13" t="s">
        <v>1590</v>
      </c>
      <c r="E230" s="13" t="s">
        <v>2628</v>
      </c>
      <c r="F230" s="13" t="s">
        <v>12</v>
      </c>
      <c r="G230" s="13" t="s">
        <v>2744</v>
      </c>
      <c r="H230" s="13" t="s">
        <v>2752</v>
      </c>
      <c r="I230" s="13" t="s">
        <v>2753</v>
      </c>
      <c r="J230" s="13">
        <v>0</v>
      </c>
      <c r="L230" s="13" t="s">
        <v>4037</v>
      </c>
      <c r="M230" s="13" t="s">
        <v>651</v>
      </c>
      <c r="N230" s="13">
        <f t="shared" si="54"/>
        <v>0.19088937093275488</v>
      </c>
      <c r="O230" s="13">
        <v>230.5</v>
      </c>
      <c r="P230" s="13">
        <v>44</v>
      </c>
      <c r="Q230" s="13">
        <v>322</v>
      </c>
      <c r="R230" s="13">
        <f t="shared" si="55"/>
        <v>7.3181818181818183</v>
      </c>
      <c r="S230" s="13">
        <f t="shared" si="56"/>
        <v>6.44</v>
      </c>
      <c r="T230" s="13">
        <f t="shared" si="57"/>
        <v>5.3666666666666663</v>
      </c>
      <c r="U230" s="13">
        <f t="shared" si="58"/>
        <v>64.399999999999991</v>
      </c>
      <c r="V230" s="57">
        <f t="shared" si="59"/>
        <v>5.6999999999999993</v>
      </c>
      <c r="W230" s="13">
        <f t="shared" si="60"/>
        <v>5.0888888888888886</v>
      </c>
      <c r="X230" s="57">
        <f t="shared" si="61"/>
        <v>5.4222222222222216</v>
      </c>
      <c r="Y230" s="13">
        <f t="shared" si="62"/>
        <v>16</v>
      </c>
      <c r="Z230" s="13">
        <f t="shared" si="62"/>
        <v>50</v>
      </c>
      <c r="AA230" s="13">
        <f t="shared" si="63"/>
        <v>60</v>
      </c>
      <c r="AB230" s="57">
        <f t="shared" si="64"/>
        <v>0.33333333333333331</v>
      </c>
      <c r="AC230" s="57">
        <f t="shared" si="65"/>
        <v>4</v>
      </c>
      <c r="AF230" s="13" t="s">
        <v>2754</v>
      </c>
      <c r="AG230" s="13">
        <v>16</v>
      </c>
      <c r="AH230" s="13">
        <v>50</v>
      </c>
      <c r="AI230" s="13">
        <v>60</v>
      </c>
      <c r="AJ230" s="13">
        <v>5</v>
      </c>
      <c r="AK230" s="13">
        <v>12</v>
      </c>
    </row>
    <row r="231" spans="1:270" s="13" customFormat="1" ht="64">
      <c r="A231" s="13">
        <v>2008</v>
      </c>
      <c r="B231" s="13" t="s">
        <v>0</v>
      </c>
      <c r="C231" s="13">
        <v>0</v>
      </c>
      <c r="D231" s="13" t="s">
        <v>1590</v>
      </c>
      <c r="E231" s="13" t="s">
        <v>2628</v>
      </c>
      <c r="F231" s="13" t="s">
        <v>12</v>
      </c>
      <c r="G231" s="13" t="s">
        <v>2744</v>
      </c>
      <c r="H231" s="13" t="s">
        <v>2755</v>
      </c>
      <c r="I231" s="13" t="s">
        <v>1396</v>
      </c>
      <c r="J231" s="13">
        <v>0</v>
      </c>
      <c r="L231" s="13" t="s">
        <v>4038</v>
      </c>
      <c r="M231" s="13" t="s">
        <v>651</v>
      </c>
      <c r="N231" s="13">
        <f t="shared" si="54"/>
        <v>5.4425294803680184E-2</v>
      </c>
      <c r="O231" s="13">
        <v>771.7</v>
      </c>
      <c r="P231" s="13">
        <v>42</v>
      </c>
      <c r="Q231" s="13">
        <v>2888</v>
      </c>
      <c r="R231" s="13">
        <f t="shared" si="55"/>
        <v>68.761904761904759</v>
      </c>
      <c r="S231" s="13">
        <f t="shared" si="56"/>
        <v>30.083333333333332</v>
      </c>
      <c r="T231" s="13">
        <f t="shared" si="57"/>
        <v>16.044444444444444</v>
      </c>
      <c r="U231" s="13">
        <f t="shared" si="58"/>
        <v>192.53333333333333</v>
      </c>
      <c r="V231" s="57">
        <f t="shared" si="59"/>
        <v>16.211111111111112</v>
      </c>
      <c r="W231" s="13">
        <f t="shared" si="60"/>
        <v>15.955555555555556</v>
      </c>
      <c r="X231" s="57">
        <f t="shared" si="61"/>
        <v>16.122222222222224</v>
      </c>
      <c r="Y231" s="13">
        <f t="shared" si="62"/>
        <v>18</v>
      </c>
      <c r="Z231" s="13">
        <f t="shared" si="62"/>
        <v>96</v>
      </c>
      <c r="AA231" s="13">
        <f t="shared" si="63"/>
        <v>180</v>
      </c>
      <c r="AB231" s="57">
        <f t="shared" si="64"/>
        <v>0.16666666666666666</v>
      </c>
      <c r="AC231" s="57">
        <f t="shared" si="65"/>
        <v>2</v>
      </c>
      <c r="AF231" s="13" t="s">
        <v>2756</v>
      </c>
      <c r="AG231" s="13">
        <v>18</v>
      </c>
      <c r="AH231" s="13">
        <v>96</v>
      </c>
      <c r="AI231" s="13">
        <v>180</v>
      </c>
      <c r="AJ231" s="13">
        <v>6</v>
      </c>
      <c r="AK231" s="13">
        <v>6</v>
      </c>
    </row>
    <row r="232" spans="1:270" s="13" customFormat="1" ht="64">
      <c r="A232" s="13">
        <v>2008</v>
      </c>
      <c r="B232" s="13" t="s">
        <v>0</v>
      </c>
      <c r="C232" s="13">
        <v>0</v>
      </c>
      <c r="D232" s="13" t="s">
        <v>1590</v>
      </c>
      <c r="E232" s="13" t="s">
        <v>2628</v>
      </c>
      <c r="F232" s="13" t="s">
        <v>12</v>
      </c>
      <c r="G232" s="13" t="s">
        <v>2744</v>
      </c>
      <c r="H232" s="13" t="s">
        <v>2757</v>
      </c>
      <c r="I232" s="13" t="s">
        <v>2758</v>
      </c>
      <c r="J232" s="13">
        <v>0</v>
      </c>
      <c r="L232" s="13" t="s">
        <v>4039</v>
      </c>
      <c r="M232" s="13" t="s">
        <v>651</v>
      </c>
      <c r="N232" s="13">
        <f t="shared" si="54"/>
        <v>3.799873337555415E-2</v>
      </c>
      <c r="O232" s="13">
        <v>157.9</v>
      </c>
      <c r="P232" s="13">
        <v>6</v>
      </c>
      <c r="Q232" s="13">
        <v>46</v>
      </c>
      <c r="R232" s="13">
        <f t="shared" si="55"/>
        <v>7.666666666666667</v>
      </c>
      <c r="S232" s="13">
        <f t="shared" si="56"/>
        <v>1.9166666666666667</v>
      </c>
      <c r="T232" s="13">
        <f t="shared" si="57"/>
        <v>0.85185185185185186</v>
      </c>
      <c r="U232" s="13">
        <f t="shared" si="58"/>
        <v>10.222222222222221</v>
      </c>
      <c r="V232" s="57">
        <f t="shared" si="59"/>
        <v>0.85185185185185186</v>
      </c>
      <c r="W232" s="13">
        <f t="shared" si="60"/>
        <v>0.85185185185185186</v>
      </c>
      <c r="X232" s="57">
        <f t="shared" si="61"/>
        <v>0.85185185185185186</v>
      </c>
      <c r="Y232" s="13">
        <f t="shared" si="62"/>
        <v>12</v>
      </c>
      <c r="Z232" s="13">
        <f t="shared" si="62"/>
        <v>24</v>
      </c>
      <c r="AA232" s="13">
        <f t="shared" si="63"/>
        <v>54</v>
      </c>
      <c r="AB232" s="57">
        <f t="shared" si="64"/>
        <v>0</v>
      </c>
      <c r="AC232" s="57">
        <f t="shared" si="65"/>
        <v>0</v>
      </c>
      <c r="AF232" s="13" t="s">
        <v>2759</v>
      </c>
      <c r="AG232" s="13">
        <v>12</v>
      </c>
      <c r="AH232" s="13">
        <v>24</v>
      </c>
      <c r="AI232" s="13">
        <v>54</v>
      </c>
      <c r="AJ232" s="13">
        <v>35</v>
      </c>
      <c r="AK232" s="13">
        <v>0</v>
      </c>
    </row>
    <row r="233" spans="1:270" s="13" customFormat="1" ht="16">
      <c r="A233" s="13">
        <v>2008</v>
      </c>
      <c r="B233" s="13" t="s">
        <v>0</v>
      </c>
      <c r="C233" s="13">
        <v>0</v>
      </c>
      <c r="D233" s="13" t="s">
        <v>1590</v>
      </c>
      <c r="E233" s="13" t="s">
        <v>2628</v>
      </c>
      <c r="F233" s="13" t="s">
        <v>12</v>
      </c>
      <c r="G233" s="13" t="s">
        <v>2744</v>
      </c>
      <c r="H233" s="13" t="s">
        <v>2760</v>
      </c>
      <c r="I233" s="13" t="s">
        <v>2761</v>
      </c>
      <c r="J233" s="13">
        <v>0</v>
      </c>
      <c r="M233" s="13" t="s">
        <v>4050</v>
      </c>
      <c r="N233" s="13" t="s">
        <v>1590</v>
      </c>
      <c r="O233" s="13">
        <v>9.8000000000000007</v>
      </c>
      <c r="P233" s="13" t="s">
        <v>1590</v>
      </c>
      <c r="Q233" s="13" t="s">
        <v>1590</v>
      </c>
      <c r="R233" s="13" t="s">
        <v>1590</v>
      </c>
      <c r="S233" s="13" t="s">
        <v>1590</v>
      </c>
      <c r="T233" s="13" t="s">
        <v>1590</v>
      </c>
      <c r="U233" s="13" t="s">
        <v>1590</v>
      </c>
      <c r="V233" s="13" t="s">
        <v>1590</v>
      </c>
      <c r="W233" s="13" t="s">
        <v>1590</v>
      </c>
      <c r="X233" s="13" t="s">
        <v>1590</v>
      </c>
      <c r="Y233" s="13">
        <f t="shared" si="62"/>
        <v>10</v>
      </c>
      <c r="Z233" s="13">
        <f t="shared" si="62"/>
        <v>40</v>
      </c>
      <c r="AA233" s="13">
        <f t="shared" si="63"/>
        <v>60</v>
      </c>
      <c r="AB233" s="57">
        <f t="shared" si="64"/>
        <v>0.5</v>
      </c>
      <c r="AC233" s="57">
        <f t="shared" si="65"/>
        <v>6</v>
      </c>
      <c r="AF233" s="13" t="s">
        <v>2762</v>
      </c>
      <c r="AG233" s="13">
        <v>5</v>
      </c>
      <c r="AH233" s="13">
        <v>20</v>
      </c>
      <c r="AI233" s="13">
        <v>30</v>
      </c>
      <c r="AJ233" s="13">
        <v>9</v>
      </c>
      <c r="AK233" s="13">
        <v>9</v>
      </c>
      <c r="AL233" s="13" t="s">
        <v>2763</v>
      </c>
      <c r="AM233" s="13">
        <v>5</v>
      </c>
      <c r="AN233" s="13">
        <v>20</v>
      </c>
      <c r="AO233" s="13">
        <v>30</v>
      </c>
      <c r="AP233" s="13">
        <v>9</v>
      </c>
      <c r="AQ233" s="13">
        <v>9</v>
      </c>
    </row>
    <row r="234" spans="1:270" s="13" customFormat="1" ht="16">
      <c r="A234" s="13">
        <v>2008</v>
      </c>
      <c r="B234" s="13" t="s">
        <v>0</v>
      </c>
      <c r="C234" s="13">
        <v>0</v>
      </c>
      <c r="D234" s="13" t="s">
        <v>1590</v>
      </c>
      <c r="E234" s="13" t="s">
        <v>2628</v>
      </c>
      <c r="F234" s="13" t="s">
        <v>12</v>
      </c>
      <c r="G234" s="13" t="s">
        <v>2744</v>
      </c>
      <c r="H234" s="13" t="s">
        <v>2764</v>
      </c>
      <c r="I234" s="13" t="s">
        <v>2765</v>
      </c>
      <c r="J234" s="13">
        <v>0</v>
      </c>
      <c r="M234" s="13" t="s">
        <v>4050</v>
      </c>
      <c r="N234" s="13" t="s">
        <v>1590</v>
      </c>
      <c r="O234" s="13">
        <v>36.6</v>
      </c>
      <c r="P234" s="13" t="s">
        <v>1590</v>
      </c>
      <c r="Q234" s="13" t="s">
        <v>1590</v>
      </c>
      <c r="R234" s="13" t="s">
        <v>1590</v>
      </c>
      <c r="S234" s="13" t="s">
        <v>1590</v>
      </c>
      <c r="T234" s="13" t="s">
        <v>1590</v>
      </c>
      <c r="U234" s="13" t="s">
        <v>1590</v>
      </c>
      <c r="V234" s="13" t="s">
        <v>1590</v>
      </c>
      <c r="W234" s="13" t="s">
        <v>1590</v>
      </c>
      <c r="X234" s="13" t="s">
        <v>1590</v>
      </c>
      <c r="Y234" s="13">
        <f t="shared" si="62"/>
        <v>70</v>
      </c>
      <c r="Z234" s="13">
        <f t="shared" si="62"/>
        <v>80</v>
      </c>
      <c r="AA234" s="13">
        <f t="shared" si="63"/>
        <v>100</v>
      </c>
      <c r="AB234" s="57">
        <f t="shared" si="64"/>
        <v>0</v>
      </c>
      <c r="AC234" s="57">
        <f t="shared" si="65"/>
        <v>0</v>
      </c>
      <c r="AF234" s="13" t="s">
        <v>2766</v>
      </c>
      <c r="AG234" s="13">
        <v>70</v>
      </c>
      <c r="AH234" s="13">
        <v>80</v>
      </c>
      <c r="AI234" s="13">
        <v>100</v>
      </c>
      <c r="AJ234" s="13">
        <v>15</v>
      </c>
      <c r="AK234" s="13">
        <v>0</v>
      </c>
    </row>
    <row r="235" spans="1:270" s="13" customFormat="1" ht="32">
      <c r="A235" s="13">
        <v>2008</v>
      </c>
      <c r="B235" s="13" t="s">
        <v>0</v>
      </c>
      <c r="C235" s="13">
        <v>0</v>
      </c>
      <c r="D235" s="13" t="s">
        <v>1590</v>
      </c>
      <c r="E235" s="13" t="s">
        <v>2628</v>
      </c>
      <c r="F235" s="13" t="s">
        <v>12</v>
      </c>
      <c r="G235" s="13" t="s">
        <v>2744</v>
      </c>
      <c r="H235" s="13" t="s">
        <v>2767</v>
      </c>
      <c r="I235" s="13" t="s">
        <v>2768</v>
      </c>
      <c r="J235" s="13">
        <v>0</v>
      </c>
      <c r="M235" s="13" t="s">
        <v>4050</v>
      </c>
      <c r="N235" s="13" t="s">
        <v>1590</v>
      </c>
      <c r="O235" s="13">
        <v>365.5</v>
      </c>
      <c r="P235" s="13" t="s">
        <v>1590</v>
      </c>
      <c r="Q235" s="13" t="s">
        <v>1590</v>
      </c>
      <c r="R235" s="13" t="s">
        <v>1590</v>
      </c>
      <c r="S235" s="13" t="s">
        <v>1590</v>
      </c>
      <c r="T235" s="13" t="s">
        <v>1590</v>
      </c>
      <c r="U235" s="13" t="s">
        <v>1590</v>
      </c>
      <c r="V235" s="13" t="s">
        <v>1590</v>
      </c>
      <c r="W235" s="13" t="s">
        <v>1590</v>
      </c>
      <c r="X235" s="13" t="s">
        <v>1590</v>
      </c>
      <c r="Y235" s="13">
        <f t="shared" si="62"/>
        <v>78</v>
      </c>
      <c r="Z235" s="13">
        <f t="shared" si="62"/>
        <v>448</v>
      </c>
      <c r="AA235" s="13">
        <f t="shared" si="63"/>
        <v>1520</v>
      </c>
      <c r="AB235" s="57">
        <f t="shared" si="64"/>
        <v>0.55555555555555558</v>
      </c>
      <c r="AC235" s="57">
        <f t="shared" si="65"/>
        <v>6.666666666666667</v>
      </c>
      <c r="AF235" s="13" t="s">
        <v>2770</v>
      </c>
      <c r="AG235" s="13">
        <v>18</v>
      </c>
      <c r="AH235" s="13">
        <v>200</v>
      </c>
      <c r="AI235" s="13">
        <v>800</v>
      </c>
      <c r="AJ235" s="13">
        <v>3</v>
      </c>
      <c r="AK235" s="13">
        <v>3</v>
      </c>
      <c r="AL235" s="13" t="s">
        <v>2769</v>
      </c>
      <c r="AM235" s="13">
        <v>48</v>
      </c>
      <c r="AN235" s="13">
        <v>200</v>
      </c>
      <c r="AO235" s="13">
        <v>480</v>
      </c>
      <c r="AP235" s="13">
        <v>5</v>
      </c>
      <c r="AQ235" s="13">
        <v>5</v>
      </c>
      <c r="AR235" s="13" t="s">
        <v>2769</v>
      </c>
      <c r="AS235" s="13">
        <v>12</v>
      </c>
      <c r="AT235" s="13">
        <v>48</v>
      </c>
      <c r="AU235" s="13">
        <v>240</v>
      </c>
      <c r="AV235" s="13">
        <v>10</v>
      </c>
      <c r="AW235" s="13">
        <v>12</v>
      </c>
    </row>
    <row r="236" spans="1:270" s="13" customFormat="1" ht="16">
      <c r="A236" s="13">
        <v>2008</v>
      </c>
      <c r="B236" s="13" t="s">
        <v>0</v>
      </c>
      <c r="C236" s="13">
        <v>0</v>
      </c>
      <c r="D236" s="13" t="s">
        <v>1590</v>
      </c>
      <c r="E236" s="13" t="s">
        <v>2628</v>
      </c>
      <c r="F236" s="13" t="s">
        <v>12</v>
      </c>
      <c r="G236" s="13" t="s">
        <v>2744</v>
      </c>
      <c r="H236" s="13" t="s">
        <v>1383</v>
      </c>
      <c r="I236" s="13" t="s">
        <v>2771</v>
      </c>
      <c r="J236" s="13">
        <v>0</v>
      </c>
      <c r="M236" s="13" t="s">
        <v>4050</v>
      </c>
      <c r="N236" s="13" t="s">
        <v>1590</v>
      </c>
      <c r="O236" s="13">
        <v>5.0999999999999996</v>
      </c>
      <c r="P236" s="13" t="s">
        <v>1590</v>
      </c>
      <c r="Q236" s="13">
        <v>2925</v>
      </c>
      <c r="R236" s="13" t="s">
        <v>1590</v>
      </c>
      <c r="S236" s="13">
        <f t="shared" si="56"/>
        <v>13.928571428571429</v>
      </c>
      <c r="T236" s="13">
        <f t="shared" si="57"/>
        <v>8.23943661971831</v>
      </c>
      <c r="U236" s="13">
        <f t="shared" si="58"/>
        <v>98.873239436619713</v>
      </c>
      <c r="V236" s="57">
        <f t="shared" si="59"/>
        <v>8.5727699530516439</v>
      </c>
      <c r="W236" s="13">
        <f t="shared" si="60"/>
        <v>8.0422535211267601</v>
      </c>
      <c r="X236" s="57">
        <f t="shared" si="61"/>
        <v>8.375586854460094</v>
      </c>
      <c r="Y236" s="13">
        <f t="shared" si="62"/>
        <v>25</v>
      </c>
      <c r="Z236" s="13">
        <f t="shared" si="62"/>
        <v>210</v>
      </c>
      <c r="AA236" s="13">
        <f t="shared" si="63"/>
        <v>355</v>
      </c>
      <c r="AB236" s="57">
        <f t="shared" si="64"/>
        <v>0.33333333333333331</v>
      </c>
      <c r="AC236" s="57">
        <f t="shared" si="65"/>
        <v>4</v>
      </c>
      <c r="AF236" s="13" t="s">
        <v>1711</v>
      </c>
      <c r="AG236" s="13">
        <v>25</v>
      </c>
      <c r="AH236" s="13">
        <v>210</v>
      </c>
      <c r="AI236" s="13">
        <v>355</v>
      </c>
      <c r="AJ236" s="13">
        <v>11</v>
      </c>
      <c r="AK236" s="13">
        <v>12</v>
      </c>
    </row>
    <row r="237" spans="1:270" s="13" customFormat="1" ht="32">
      <c r="A237" s="13">
        <v>2008</v>
      </c>
      <c r="B237" s="13" t="s">
        <v>0</v>
      </c>
      <c r="C237" s="13">
        <v>0</v>
      </c>
      <c r="D237" s="13" t="s">
        <v>1590</v>
      </c>
      <c r="E237" s="13" t="s">
        <v>2628</v>
      </c>
      <c r="F237" s="13" t="s">
        <v>12</v>
      </c>
      <c r="G237" s="13" t="s">
        <v>2744</v>
      </c>
      <c r="H237" s="13" t="s">
        <v>1249</v>
      </c>
      <c r="I237" s="13" t="s">
        <v>2772</v>
      </c>
      <c r="J237" s="13">
        <v>0</v>
      </c>
      <c r="M237" s="13" t="s">
        <v>4050</v>
      </c>
      <c r="N237" s="13" t="s">
        <v>1590</v>
      </c>
      <c r="O237" s="13">
        <v>42.7</v>
      </c>
      <c r="P237" s="13" t="s">
        <v>1590</v>
      </c>
      <c r="Q237" s="13" t="s">
        <v>1590</v>
      </c>
      <c r="R237" s="13" t="s">
        <v>1590</v>
      </c>
      <c r="S237" s="13" t="s">
        <v>1590</v>
      </c>
      <c r="T237" s="13" t="s">
        <v>1590</v>
      </c>
      <c r="U237" s="13" t="s">
        <v>1590</v>
      </c>
      <c r="V237" s="13" t="s">
        <v>1590</v>
      </c>
      <c r="W237" s="13" t="s">
        <v>1590</v>
      </c>
      <c r="X237" s="13" t="s">
        <v>1590</v>
      </c>
      <c r="Y237" s="13">
        <f t="shared" si="62"/>
        <v>1715</v>
      </c>
      <c r="Z237" s="13">
        <f t="shared" si="62"/>
        <v>9800</v>
      </c>
      <c r="AA237" s="13">
        <f t="shared" si="63"/>
        <v>20200</v>
      </c>
      <c r="AB237" s="57">
        <f t="shared" si="64"/>
        <v>0.5</v>
      </c>
      <c r="AC237" s="57">
        <f t="shared" si="65"/>
        <v>6</v>
      </c>
      <c r="AF237" s="13" t="s">
        <v>2773</v>
      </c>
      <c r="AG237" s="13">
        <v>1000</v>
      </c>
      <c r="AH237" s="13">
        <v>4000</v>
      </c>
      <c r="AI237" s="13">
        <v>8000</v>
      </c>
      <c r="AJ237" s="13">
        <v>4</v>
      </c>
      <c r="AK237" s="13">
        <v>3</v>
      </c>
      <c r="AL237" s="13" t="s">
        <v>2774</v>
      </c>
      <c r="AM237" s="13">
        <v>190</v>
      </c>
      <c r="AN237" s="13">
        <v>600</v>
      </c>
      <c r="AO237" s="13">
        <v>1000</v>
      </c>
      <c r="AP237" s="13">
        <v>4</v>
      </c>
      <c r="AQ237" s="13">
        <v>3</v>
      </c>
      <c r="AR237" s="13" t="s">
        <v>2775</v>
      </c>
      <c r="AS237" s="13">
        <v>150</v>
      </c>
      <c r="AT237" s="13">
        <v>2000</v>
      </c>
      <c r="AU237" s="13">
        <v>4000</v>
      </c>
      <c r="AV237" s="13">
        <v>4</v>
      </c>
      <c r="AW237" s="13">
        <v>4</v>
      </c>
      <c r="AX237" s="13" t="s">
        <v>2776</v>
      </c>
      <c r="AY237" s="13">
        <v>25</v>
      </c>
      <c r="AZ237" s="13">
        <v>600</v>
      </c>
      <c r="BA237" s="13">
        <v>1200</v>
      </c>
      <c r="BB237" s="13">
        <v>4</v>
      </c>
      <c r="BC237" s="13">
        <v>4</v>
      </c>
      <c r="BD237" s="13" t="s">
        <v>2777</v>
      </c>
      <c r="BE237" s="13">
        <v>150</v>
      </c>
      <c r="BF237" s="13">
        <v>2000</v>
      </c>
      <c r="BG237" s="13">
        <v>4000</v>
      </c>
      <c r="BH237" s="13">
        <v>1</v>
      </c>
      <c r="BI237" s="13">
        <v>4</v>
      </c>
      <c r="BJ237" s="13" t="s">
        <v>2778</v>
      </c>
      <c r="BK237" s="13">
        <v>200</v>
      </c>
      <c r="BL237" s="13">
        <v>600</v>
      </c>
      <c r="BM237" s="13">
        <v>1000</v>
      </c>
    </row>
    <row r="238" spans="1:270" s="13" customFormat="1" ht="48">
      <c r="A238" s="13">
        <v>2008</v>
      </c>
      <c r="B238" s="13" t="s">
        <v>0</v>
      </c>
      <c r="C238" s="13">
        <v>0</v>
      </c>
      <c r="D238" s="13" t="s">
        <v>1590</v>
      </c>
      <c r="E238" s="13" t="s">
        <v>2629</v>
      </c>
      <c r="F238" s="13" t="s">
        <v>2378</v>
      </c>
      <c r="G238" s="13" t="s">
        <v>2744</v>
      </c>
      <c r="H238" s="13" t="s">
        <v>94</v>
      </c>
      <c r="I238" s="13" t="s">
        <v>1407</v>
      </c>
      <c r="J238" s="13">
        <v>1</v>
      </c>
      <c r="L238" s="13" t="s">
        <v>2782</v>
      </c>
      <c r="M238" s="13" t="s">
        <v>4050</v>
      </c>
      <c r="N238" s="13">
        <f t="shared" si="54"/>
        <v>5690.7692307692305</v>
      </c>
      <c r="O238" s="13">
        <v>31.2</v>
      </c>
      <c r="P238" s="13">
        <v>177552</v>
      </c>
      <c r="Q238" s="13">
        <v>5265118</v>
      </c>
      <c r="R238" s="13">
        <f t="shared" si="55"/>
        <v>29.65394926556727</v>
      </c>
      <c r="S238" s="13">
        <f t="shared" si="56"/>
        <v>129364.07862407861</v>
      </c>
      <c r="T238" s="13">
        <f t="shared" si="57"/>
        <v>42494.899112187246</v>
      </c>
      <c r="U238" s="13">
        <f t="shared" si="58"/>
        <v>509938.78934624698</v>
      </c>
      <c r="V238" s="57">
        <f t="shared" si="59"/>
        <v>42495.649112187246</v>
      </c>
      <c r="W238" s="13">
        <f t="shared" si="60"/>
        <v>42494.652744148501</v>
      </c>
      <c r="X238" s="57">
        <f t="shared" si="61"/>
        <v>42495.402744148501</v>
      </c>
      <c r="Y238" s="13">
        <f t="shared" si="62"/>
        <v>0</v>
      </c>
      <c r="Z238" s="13">
        <f t="shared" si="62"/>
        <v>40.700000000000003</v>
      </c>
      <c r="AA238" s="13">
        <f t="shared" si="63"/>
        <v>123.9</v>
      </c>
      <c r="AB238" s="57">
        <f t="shared" si="64"/>
        <v>0.75</v>
      </c>
      <c r="AC238" s="57">
        <f t="shared" si="65"/>
        <v>9</v>
      </c>
      <c r="AF238" s="13" t="s">
        <v>2779</v>
      </c>
      <c r="AH238" s="13">
        <v>5.8</v>
      </c>
      <c r="AI238" s="13">
        <v>14.6</v>
      </c>
      <c r="AJ238" s="13">
        <v>9</v>
      </c>
      <c r="AK238" s="13">
        <v>9</v>
      </c>
      <c r="AL238" s="13" t="s">
        <v>2780</v>
      </c>
      <c r="AN238" s="13">
        <v>13.7</v>
      </c>
      <c r="AO238" s="13">
        <v>41</v>
      </c>
      <c r="AP238" s="13">
        <v>9</v>
      </c>
      <c r="AQ238" s="13">
        <v>9</v>
      </c>
      <c r="AR238" s="13" t="s">
        <v>2781</v>
      </c>
      <c r="AT238" s="13">
        <v>21.2</v>
      </c>
      <c r="AU238" s="13">
        <v>68.3</v>
      </c>
      <c r="AV238" s="13">
        <v>9</v>
      </c>
      <c r="AW238" s="13">
        <v>9</v>
      </c>
    </row>
    <row r="239" spans="1:270" s="13" customFormat="1" ht="48">
      <c r="A239" s="13">
        <v>2008</v>
      </c>
      <c r="B239" s="13" t="s">
        <v>0</v>
      </c>
      <c r="C239" s="13">
        <v>0</v>
      </c>
      <c r="D239" s="13" t="s">
        <v>1590</v>
      </c>
      <c r="E239" s="13" t="s">
        <v>2629</v>
      </c>
      <c r="F239" s="13" t="s">
        <v>2378</v>
      </c>
      <c r="G239" s="13" t="s">
        <v>2744</v>
      </c>
      <c r="H239" s="13" t="s">
        <v>96</v>
      </c>
      <c r="I239" s="13" t="s">
        <v>1408</v>
      </c>
      <c r="J239" s="13">
        <v>1</v>
      </c>
      <c r="L239" s="13" t="s">
        <v>2782</v>
      </c>
      <c r="M239" s="13" t="s">
        <v>4050</v>
      </c>
      <c r="N239" s="13">
        <f t="shared" si="54"/>
        <v>342.95154185022028</v>
      </c>
      <c r="O239" s="13">
        <v>22.7</v>
      </c>
      <c r="P239" s="13">
        <v>7785</v>
      </c>
      <c r="Q239" s="13">
        <v>1161234</v>
      </c>
      <c r="R239" s="13">
        <f t="shared" si="55"/>
        <v>149.16300578034682</v>
      </c>
      <c r="S239" s="13">
        <f t="shared" si="56"/>
        <v>41178.51063829787</v>
      </c>
      <c r="T239" s="13">
        <f t="shared" si="57"/>
        <v>11922.320328542093</v>
      </c>
      <c r="U239" s="13">
        <f t="shared" si="58"/>
        <v>143067.84394250513</v>
      </c>
      <c r="V239" s="57">
        <f t="shared" si="59"/>
        <v>11922.820328542093</v>
      </c>
      <c r="W239" s="13">
        <f t="shared" si="60"/>
        <v>11922.175564681724</v>
      </c>
      <c r="X239" s="57">
        <f t="shared" si="61"/>
        <v>11922.675564681724</v>
      </c>
      <c r="Y239" s="13">
        <f t="shared" si="62"/>
        <v>0</v>
      </c>
      <c r="Z239" s="13">
        <f t="shared" si="62"/>
        <v>28.2</v>
      </c>
      <c r="AA239" s="13">
        <f t="shared" si="63"/>
        <v>97.4</v>
      </c>
      <c r="AB239" s="57">
        <f t="shared" si="64"/>
        <v>0.5</v>
      </c>
      <c r="AC239" s="57">
        <f t="shared" si="65"/>
        <v>6</v>
      </c>
      <c r="AF239" s="13" t="s">
        <v>2780</v>
      </c>
      <c r="AH239" s="13">
        <v>14.1</v>
      </c>
      <c r="AI239" s="13">
        <v>48.7</v>
      </c>
      <c r="AJ239" s="13">
        <v>9</v>
      </c>
      <c r="AK239" s="13">
        <v>9</v>
      </c>
      <c r="AL239" s="13" t="s">
        <v>2781</v>
      </c>
      <c r="AN239" s="13">
        <v>14.1</v>
      </c>
      <c r="AO239" s="13">
        <v>48.7</v>
      </c>
      <c r="AP239" s="13">
        <v>9</v>
      </c>
      <c r="AQ239" s="13">
        <v>9</v>
      </c>
    </row>
    <row r="240" spans="1:270" s="13" customFormat="1" ht="48">
      <c r="A240" s="13">
        <v>2008</v>
      </c>
      <c r="B240" s="13" t="s">
        <v>0</v>
      </c>
      <c r="C240" s="13">
        <v>0</v>
      </c>
      <c r="D240" s="13" t="s">
        <v>1590</v>
      </c>
      <c r="E240" s="13" t="s">
        <v>2629</v>
      </c>
      <c r="F240" s="13" t="s">
        <v>2378</v>
      </c>
      <c r="G240" s="13" t="s">
        <v>2744</v>
      </c>
      <c r="H240" s="13" t="s">
        <v>1414</v>
      </c>
      <c r="I240" s="13" t="s">
        <v>2783</v>
      </c>
      <c r="J240" s="13">
        <v>1</v>
      </c>
      <c r="L240" s="13" t="s">
        <v>2782</v>
      </c>
      <c r="M240" s="13" t="s">
        <v>4050</v>
      </c>
      <c r="N240" s="13">
        <f t="shared" si="54"/>
        <v>3437.8708133971295</v>
      </c>
      <c r="O240" s="13">
        <v>41.8</v>
      </c>
      <c r="P240" s="13">
        <v>143703</v>
      </c>
      <c r="Q240" s="13">
        <v>3340089</v>
      </c>
      <c r="R240" s="13">
        <f t="shared" si="55"/>
        <v>23.243001189954281</v>
      </c>
      <c r="S240" s="13">
        <f t="shared" si="56"/>
        <v>75058.179775280892</v>
      </c>
      <c r="T240" s="13">
        <f t="shared" si="57"/>
        <v>22386.655495978554</v>
      </c>
      <c r="U240" s="13">
        <f t="shared" si="58"/>
        <v>268639.86595174263</v>
      </c>
      <c r="V240" s="57">
        <f t="shared" si="59"/>
        <v>22387.405495978554</v>
      </c>
      <c r="W240" s="13">
        <f t="shared" si="60"/>
        <v>22386.431802949064</v>
      </c>
      <c r="X240" s="57">
        <f t="shared" si="61"/>
        <v>22387.181802949064</v>
      </c>
      <c r="Y240" s="13">
        <f t="shared" si="62"/>
        <v>0</v>
      </c>
      <c r="Z240" s="13">
        <f t="shared" si="62"/>
        <v>44.5</v>
      </c>
      <c r="AA240" s="13">
        <f t="shared" si="63"/>
        <v>149.19999999999999</v>
      </c>
      <c r="AB240" s="57">
        <f t="shared" si="64"/>
        <v>0.75</v>
      </c>
      <c r="AC240" s="57">
        <f t="shared" si="65"/>
        <v>9</v>
      </c>
      <c r="AF240" s="13" t="s">
        <v>2784</v>
      </c>
      <c r="AH240" s="13">
        <v>5.7</v>
      </c>
      <c r="AI240" s="13">
        <v>14.2</v>
      </c>
      <c r="AJ240" s="13">
        <v>9</v>
      </c>
      <c r="AK240" s="13">
        <v>9</v>
      </c>
      <c r="AL240" s="13" t="s">
        <v>2780</v>
      </c>
      <c r="AN240" s="13">
        <v>19.399999999999999</v>
      </c>
      <c r="AO240" s="13">
        <v>67.5</v>
      </c>
      <c r="AP240" s="13">
        <v>9</v>
      </c>
      <c r="AQ240" s="13">
        <v>9</v>
      </c>
      <c r="AR240" s="13" t="s">
        <v>2785</v>
      </c>
      <c r="AT240" s="13">
        <v>19.399999999999999</v>
      </c>
      <c r="AU240" s="13">
        <v>67.5</v>
      </c>
      <c r="AV240" s="13">
        <v>9</v>
      </c>
      <c r="AW240" s="13">
        <v>9</v>
      </c>
    </row>
    <row r="241" spans="1:49" s="13" customFormat="1" ht="48">
      <c r="A241" s="13">
        <v>2008</v>
      </c>
      <c r="B241" s="13" t="s">
        <v>0</v>
      </c>
      <c r="C241" s="13">
        <v>0</v>
      </c>
      <c r="D241" s="13" t="s">
        <v>1590</v>
      </c>
      <c r="E241" s="13" t="s">
        <v>2629</v>
      </c>
      <c r="F241" s="13" t="s">
        <v>2378</v>
      </c>
      <c r="G241" s="13" t="s">
        <v>2744</v>
      </c>
      <c r="H241" s="13" t="s">
        <v>1416</v>
      </c>
      <c r="I241" s="13" t="s">
        <v>2786</v>
      </c>
      <c r="J241" s="13">
        <v>1</v>
      </c>
      <c r="L241" s="13" t="s">
        <v>2782</v>
      </c>
      <c r="M241" s="13" t="s">
        <v>4050</v>
      </c>
      <c r="N241" s="13">
        <f t="shared" si="54"/>
        <v>2700.8910891089108</v>
      </c>
      <c r="O241" s="13">
        <v>10.1</v>
      </c>
      <c r="P241" s="13">
        <v>27279</v>
      </c>
      <c r="Q241" s="13">
        <v>384023</v>
      </c>
      <c r="R241" s="13">
        <f t="shared" si="55"/>
        <v>14.077605484071997</v>
      </c>
      <c r="S241" s="13">
        <f t="shared" si="56"/>
        <v>68575.535714285725</v>
      </c>
      <c r="T241" s="13">
        <f t="shared" si="57"/>
        <v>19593.010204081631</v>
      </c>
      <c r="U241" s="13">
        <f t="shared" si="58"/>
        <v>235116.12244897959</v>
      </c>
      <c r="V241" s="57">
        <f t="shared" si="59"/>
        <v>19593.232426303854</v>
      </c>
      <c r="W241" s="13">
        <f t="shared" si="60"/>
        <v>19592.94671201814</v>
      </c>
      <c r="X241" s="57">
        <f t="shared" si="61"/>
        <v>19593.168934240362</v>
      </c>
      <c r="Y241" s="13">
        <f t="shared" si="62"/>
        <v>0</v>
      </c>
      <c r="Z241" s="13">
        <f t="shared" si="62"/>
        <v>5.6</v>
      </c>
      <c r="AA241" s="13">
        <f t="shared" si="63"/>
        <v>19.600000000000001</v>
      </c>
      <c r="AB241" s="57">
        <f t="shared" si="64"/>
        <v>0.22222222222222221</v>
      </c>
      <c r="AC241" s="57">
        <f t="shared" si="65"/>
        <v>2.6666666666666665</v>
      </c>
      <c r="AF241" s="13" t="s">
        <v>2780</v>
      </c>
      <c r="AH241" s="13">
        <v>2.8</v>
      </c>
      <c r="AI241" s="13">
        <v>9.8000000000000007</v>
      </c>
      <c r="AJ241" s="13">
        <v>4</v>
      </c>
      <c r="AK241" s="13">
        <v>4</v>
      </c>
      <c r="AL241" s="13" t="s">
        <v>2781</v>
      </c>
      <c r="AN241" s="13">
        <v>2.8</v>
      </c>
      <c r="AO241" s="13">
        <v>9.8000000000000007</v>
      </c>
      <c r="AP241" s="13">
        <v>4</v>
      </c>
      <c r="AQ241" s="13">
        <v>4</v>
      </c>
    </row>
    <row r="242" spans="1:49" s="13" customFormat="1" ht="48">
      <c r="A242" s="13">
        <v>2008</v>
      </c>
      <c r="B242" s="13" t="s">
        <v>0</v>
      </c>
      <c r="C242" s="13">
        <v>0</v>
      </c>
      <c r="D242" s="13" t="s">
        <v>1590</v>
      </c>
      <c r="E242" s="13" t="s">
        <v>2629</v>
      </c>
      <c r="F242" s="13" t="s">
        <v>2378</v>
      </c>
      <c r="G242" s="13" t="s">
        <v>2744</v>
      </c>
      <c r="H242" s="13" t="s">
        <v>1410</v>
      </c>
      <c r="I242" s="13" t="s">
        <v>1409</v>
      </c>
      <c r="J242" s="13">
        <v>1</v>
      </c>
      <c r="L242" s="13" t="s">
        <v>2782</v>
      </c>
      <c r="M242" s="13" t="s">
        <v>4050</v>
      </c>
      <c r="N242" s="13">
        <f t="shared" si="54"/>
        <v>1714</v>
      </c>
      <c r="O242" s="13">
        <v>5.5</v>
      </c>
      <c r="P242" s="13">
        <v>9427</v>
      </c>
      <c r="Q242" s="13">
        <v>452034</v>
      </c>
      <c r="R242" s="13">
        <f t="shared" si="55"/>
        <v>47.950991831971997</v>
      </c>
      <c r="S242" s="13">
        <f t="shared" si="56"/>
        <v>14987.864721485412</v>
      </c>
      <c r="T242" s="13">
        <f t="shared" si="57"/>
        <v>4338.138195777351</v>
      </c>
      <c r="U242" s="13">
        <f t="shared" si="58"/>
        <v>52057.658349328209</v>
      </c>
      <c r="V242" s="57">
        <f t="shared" si="59"/>
        <v>4338.3604179995737</v>
      </c>
      <c r="W242" s="13">
        <f t="shared" si="60"/>
        <v>4338.0738750266582</v>
      </c>
      <c r="X242" s="57">
        <f t="shared" si="61"/>
        <v>4338.2960972488809</v>
      </c>
      <c r="Y242" s="13">
        <f t="shared" si="62"/>
        <v>0</v>
      </c>
      <c r="Z242" s="13">
        <f t="shared" si="62"/>
        <v>30.16</v>
      </c>
      <c r="AA242" s="13">
        <f t="shared" si="63"/>
        <v>104.2</v>
      </c>
      <c r="AB242" s="57">
        <f t="shared" si="64"/>
        <v>0.22222222222222221</v>
      </c>
      <c r="AC242" s="57">
        <f t="shared" si="65"/>
        <v>2.6666666666666665</v>
      </c>
      <c r="AF242" s="13" t="s">
        <v>2780</v>
      </c>
      <c r="AH242" s="13">
        <v>15.08</v>
      </c>
      <c r="AI242" s="13">
        <v>52.1</v>
      </c>
      <c r="AJ242" s="13">
        <v>4</v>
      </c>
      <c r="AK242" s="13">
        <v>4</v>
      </c>
      <c r="AL242" s="13" t="s">
        <v>2781</v>
      </c>
      <c r="AN242" s="13">
        <v>15.08</v>
      </c>
      <c r="AO242" s="13">
        <v>52.1</v>
      </c>
      <c r="AP242" s="13">
        <v>4</v>
      </c>
      <c r="AQ242" s="13">
        <v>4</v>
      </c>
    </row>
    <row r="243" spans="1:49" s="13" customFormat="1" ht="96">
      <c r="A243" s="13">
        <v>2008</v>
      </c>
      <c r="B243" s="13" t="s">
        <v>0</v>
      </c>
      <c r="C243" s="13">
        <v>0</v>
      </c>
      <c r="D243" s="13" t="s">
        <v>1590</v>
      </c>
      <c r="E243" s="13" t="s">
        <v>2629</v>
      </c>
      <c r="F243" s="13" t="s">
        <v>2378</v>
      </c>
      <c r="G243" s="13" t="s">
        <v>2744</v>
      </c>
      <c r="H243" s="13" t="s">
        <v>1412</v>
      </c>
      <c r="I243" s="13" t="s">
        <v>2787</v>
      </c>
      <c r="J243" s="13">
        <v>1</v>
      </c>
      <c r="L243" s="13" t="s">
        <v>2810</v>
      </c>
      <c r="M243" s="13" t="s">
        <v>4050</v>
      </c>
      <c r="N243" s="13">
        <f t="shared" si="54"/>
        <v>1969.3421052631579</v>
      </c>
      <c r="O243" s="13">
        <v>22.8</v>
      </c>
      <c r="P243" s="13">
        <v>44901</v>
      </c>
      <c r="Q243" s="13">
        <v>1365117</v>
      </c>
      <c r="R243" s="13">
        <f t="shared" si="55"/>
        <v>30.402819536313224</v>
      </c>
      <c r="S243" s="13">
        <f t="shared" si="56"/>
        <v>51513.849056603773</v>
      </c>
      <c r="T243" s="13">
        <f t="shared" si="57"/>
        <v>15709.056386651326</v>
      </c>
      <c r="U243" s="13">
        <f t="shared" si="58"/>
        <v>188508.67663981591</v>
      </c>
      <c r="V243" s="57">
        <f t="shared" si="59"/>
        <v>15709.806386651326</v>
      </c>
      <c r="W243" s="13">
        <f t="shared" si="60"/>
        <v>15708.82767548907</v>
      </c>
      <c r="X243" s="57">
        <f t="shared" si="61"/>
        <v>15709.57767548907</v>
      </c>
      <c r="Y243" s="13">
        <f t="shared" si="62"/>
        <v>0</v>
      </c>
      <c r="Z243" s="13">
        <f t="shared" si="62"/>
        <v>26.5</v>
      </c>
      <c r="AA243" s="13">
        <f t="shared" si="63"/>
        <v>86.899999999999991</v>
      </c>
      <c r="AB243" s="57">
        <f t="shared" si="64"/>
        <v>0.75</v>
      </c>
      <c r="AC243" s="57">
        <f t="shared" si="65"/>
        <v>9</v>
      </c>
      <c r="AF243" s="13" t="s">
        <v>2780</v>
      </c>
      <c r="AH243" s="13">
        <v>11.5</v>
      </c>
      <c r="AI243" s="13">
        <v>39.299999999999997</v>
      </c>
      <c r="AJ243" s="13">
        <v>9</v>
      </c>
      <c r="AK243" s="13">
        <v>9</v>
      </c>
      <c r="AL243" s="13" t="s">
        <v>2784</v>
      </c>
      <c r="AN243" s="13">
        <v>3.5</v>
      </c>
      <c r="AO243" s="13">
        <v>8.3000000000000007</v>
      </c>
      <c r="AP243" s="13">
        <v>9</v>
      </c>
      <c r="AQ243" s="13">
        <v>9</v>
      </c>
      <c r="AR243" s="13" t="s">
        <v>2781</v>
      </c>
      <c r="AT243" s="13">
        <v>11.5</v>
      </c>
      <c r="AU243" s="13">
        <v>39.299999999999997</v>
      </c>
      <c r="AV243" s="13">
        <v>9</v>
      </c>
      <c r="AW243" s="13">
        <v>9</v>
      </c>
    </row>
    <row r="244" spans="1:49" s="13" customFormat="1" ht="48">
      <c r="A244" s="13">
        <v>2008</v>
      </c>
      <c r="B244" s="13" t="s">
        <v>0</v>
      </c>
      <c r="C244" s="13">
        <v>0</v>
      </c>
      <c r="D244" s="13" t="s">
        <v>1590</v>
      </c>
      <c r="E244" s="13" t="s">
        <v>2629</v>
      </c>
      <c r="F244" s="13" t="s">
        <v>2378</v>
      </c>
      <c r="G244" s="13" t="s">
        <v>2744</v>
      </c>
      <c r="H244" s="13" t="s">
        <v>2789</v>
      </c>
      <c r="I244" s="13" t="s">
        <v>2788</v>
      </c>
      <c r="J244" s="13">
        <v>1</v>
      </c>
      <c r="L244" s="13" t="s">
        <v>2782</v>
      </c>
      <c r="M244" s="13" t="s">
        <v>4050</v>
      </c>
      <c r="N244" s="13">
        <f t="shared" si="54"/>
        <v>4035.1798561151077</v>
      </c>
      <c r="O244" s="13">
        <v>41.7</v>
      </c>
      <c r="P244" s="13">
        <v>168267</v>
      </c>
      <c r="Q244" s="13">
        <v>1760653</v>
      </c>
      <c r="R244" s="13">
        <f t="shared" si="55"/>
        <v>10.463447972567408</v>
      </c>
      <c r="S244" s="13">
        <f t="shared" si="56"/>
        <v>45377.654639175264</v>
      </c>
      <c r="T244" s="13">
        <f t="shared" si="57"/>
        <v>13041.874074074074</v>
      </c>
      <c r="U244" s="13">
        <f t="shared" si="58"/>
        <v>156502.48888888888</v>
      </c>
      <c r="V244" s="57">
        <f t="shared" si="59"/>
        <v>13042.374074074074</v>
      </c>
      <c r="W244" s="13">
        <f t="shared" si="60"/>
        <v>13041.730370370371</v>
      </c>
      <c r="X244" s="57">
        <f t="shared" si="61"/>
        <v>13042.230370370371</v>
      </c>
      <c r="Y244" s="13">
        <f t="shared" si="62"/>
        <v>0</v>
      </c>
      <c r="Z244" s="13">
        <f t="shared" si="62"/>
        <v>38.799999999999997</v>
      </c>
      <c r="AA244" s="13">
        <f t="shared" si="63"/>
        <v>135</v>
      </c>
      <c r="AB244" s="57">
        <f t="shared" si="64"/>
        <v>0.5</v>
      </c>
      <c r="AC244" s="57">
        <f t="shared" si="65"/>
        <v>6</v>
      </c>
      <c r="AF244" s="13" t="s">
        <v>2780</v>
      </c>
      <c r="AH244" s="13">
        <v>19.399999999999999</v>
      </c>
      <c r="AI244" s="13">
        <v>67.5</v>
      </c>
      <c r="AJ244" s="13">
        <v>9</v>
      </c>
      <c r="AK244" s="13">
        <v>9</v>
      </c>
      <c r="AL244" s="13" t="s">
        <v>2781</v>
      </c>
      <c r="AN244" s="13">
        <v>19.399999999999999</v>
      </c>
      <c r="AO244" s="13">
        <v>67.5</v>
      </c>
      <c r="AP244" s="13">
        <v>9</v>
      </c>
      <c r="AQ244" s="13">
        <v>9</v>
      </c>
    </row>
    <row r="245" spans="1:49" s="13" customFormat="1" ht="32">
      <c r="A245" s="13">
        <v>2008</v>
      </c>
      <c r="B245" s="13" t="s">
        <v>0</v>
      </c>
      <c r="C245" s="13">
        <v>0</v>
      </c>
      <c r="D245" s="13" t="s">
        <v>1590</v>
      </c>
      <c r="E245" s="13" t="s">
        <v>2629</v>
      </c>
      <c r="F245" s="13" t="s">
        <v>2378</v>
      </c>
      <c r="G245" s="13" t="s">
        <v>2744</v>
      </c>
      <c r="H245" s="13" t="s">
        <v>2790</v>
      </c>
      <c r="I245" s="13" t="s">
        <v>2791</v>
      </c>
      <c r="J245" s="13">
        <v>1</v>
      </c>
      <c r="L245" s="13" t="s">
        <v>2811</v>
      </c>
      <c r="M245" s="13" t="s">
        <v>4050</v>
      </c>
      <c r="N245" s="13">
        <f t="shared" si="54"/>
        <v>1756.4179104477612</v>
      </c>
      <c r="O245" s="13">
        <v>6.7</v>
      </c>
      <c r="P245" s="13">
        <v>11768</v>
      </c>
      <c r="Q245" s="13">
        <v>73969</v>
      </c>
      <c r="R245" s="13">
        <f t="shared" si="55"/>
        <v>6.2856050305914346</v>
      </c>
      <c r="S245" s="13">
        <f t="shared" si="56"/>
        <v>36984.5</v>
      </c>
      <c r="T245" s="13">
        <f t="shared" si="57"/>
        <v>29587.599999999999</v>
      </c>
      <c r="U245" s="13">
        <f t="shared" si="58"/>
        <v>355051.19999999995</v>
      </c>
      <c r="V245" s="57">
        <f t="shared" si="59"/>
        <v>29587.822222222221</v>
      </c>
      <c r="W245" s="13">
        <f t="shared" si="60"/>
        <v>29587.422222222223</v>
      </c>
      <c r="X245" s="57">
        <f t="shared" si="61"/>
        <v>29587.644444444446</v>
      </c>
      <c r="Y245" s="13">
        <f t="shared" si="62"/>
        <v>1.75</v>
      </c>
      <c r="Z245" s="13">
        <f t="shared" si="62"/>
        <v>2</v>
      </c>
      <c r="AA245" s="13">
        <f t="shared" si="63"/>
        <v>2.5</v>
      </c>
      <c r="AB245" s="57">
        <f t="shared" si="64"/>
        <v>0.22222222222222221</v>
      </c>
      <c r="AC245" s="57">
        <f t="shared" si="65"/>
        <v>2.6666666666666665</v>
      </c>
      <c r="AF245" s="13" t="s">
        <v>2812</v>
      </c>
      <c r="AG245" s="13">
        <v>1.75</v>
      </c>
      <c r="AH245" s="13">
        <v>2</v>
      </c>
      <c r="AI245" s="13">
        <v>2.5</v>
      </c>
      <c r="AJ245" s="13">
        <v>8</v>
      </c>
      <c r="AK245" s="13">
        <v>8</v>
      </c>
    </row>
    <row r="246" spans="1:49" s="13" customFormat="1" ht="32">
      <c r="A246" s="13">
        <v>2008</v>
      </c>
      <c r="B246" s="13" t="s">
        <v>0</v>
      </c>
      <c r="C246" s="13">
        <v>0</v>
      </c>
      <c r="D246" s="13" t="s">
        <v>1590</v>
      </c>
      <c r="E246" s="13" t="s">
        <v>2629</v>
      </c>
      <c r="F246" s="13" t="s">
        <v>2378</v>
      </c>
      <c r="G246" s="13" t="s">
        <v>2744</v>
      </c>
      <c r="H246" s="13" t="s">
        <v>2792</v>
      </c>
      <c r="I246" s="13" t="s">
        <v>2793</v>
      </c>
      <c r="J246" s="13">
        <v>1</v>
      </c>
      <c r="M246" s="13" t="s">
        <v>4050</v>
      </c>
      <c r="N246" s="13" t="s">
        <v>1590</v>
      </c>
      <c r="O246" s="13" t="s">
        <v>1590</v>
      </c>
      <c r="P246" s="13" t="s">
        <v>1590</v>
      </c>
      <c r="Q246" s="13">
        <v>42367</v>
      </c>
      <c r="R246" s="13" t="s">
        <v>1590</v>
      </c>
      <c r="S246" s="13">
        <f t="shared" si="56"/>
        <v>14122.333333333334</v>
      </c>
      <c r="T246" s="13">
        <f t="shared" si="57"/>
        <v>5295.875</v>
      </c>
      <c r="U246" s="13">
        <f t="shared" si="58"/>
        <v>63550.5</v>
      </c>
      <c r="V246" s="57">
        <f t="shared" si="59"/>
        <v>5296.4305555555557</v>
      </c>
      <c r="W246" s="13">
        <f t="shared" si="60"/>
        <v>5295.666666666667</v>
      </c>
      <c r="X246" s="57">
        <f t="shared" si="61"/>
        <v>5296.2222222222226</v>
      </c>
      <c r="Y246" s="13">
        <f t="shared" si="62"/>
        <v>0</v>
      </c>
      <c r="Z246" s="13">
        <f t="shared" si="62"/>
        <v>3</v>
      </c>
      <c r="AA246" s="13">
        <f t="shared" si="63"/>
        <v>8</v>
      </c>
      <c r="AB246" s="57">
        <f t="shared" si="64"/>
        <v>0.55555555555555558</v>
      </c>
      <c r="AC246" s="57">
        <f t="shared" si="65"/>
        <v>6.666666666666667</v>
      </c>
      <c r="AF246" s="13" t="s">
        <v>2813</v>
      </c>
      <c r="AH246" s="13">
        <v>1.5</v>
      </c>
      <c r="AI246" s="13">
        <v>4</v>
      </c>
      <c r="AJ246" s="13">
        <v>10</v>
      </c>
      <c r="AK246" s="13">
        <v>10</v>
      </c>
      <c r="AL246" s="13" t="s">
        <v>2785</v>
      </c>
      <c r="AN246" s="13">
        <v>1.5</v>
      </c>
      <c r="AO246" s="13">
        <v>4</v>
      </c>
      <c r="AP246" s="13">
        <v>10</v>
      </c>
      <c r="AQ246" s="13">
        <v>10</v>
      </c>
    </row>
    <row r="247" spans="1:49" s="13" customFormat="1" ht="48">
      <c r="A247" s="13">
        <v>2008</v>
      </c>
      <c r="B247" s="13" t="s">
        <v>0</v>
      </c>
      <c r="C247" s="13">
        <v>0</v>
      </c>
      <c r="D247" s="13" t="s">
        <v>1590</v>
      </c>
      <c r="E247" s="13" t="s">
        <v>2629</v>
      </c>
      <c r="F247" s="13" t="s">
        <v>2378</v>
      </c>
      <c r="G247" s="13" t="s">
        <v>2744</v>
      </c>
      <c r="H247" s="13" t="s">
        <v>108</v>
      </c>
      <c r="I247" s="47" t="s">
        <v>2794</v>
      </c>
      <c r="J247" s="13">
        <v>1</v>
      </c>
      <c r="L247" s="13" t="s">
        <v>2814</v>
      </c>
      <c r="M247" s="13" t="s">
        <v>4050</v>
      </c>
      <c r="N247" s="13">
        <f t="shared" si="54"/>
        <v>1564.8062015503876</v>
      </c>
      <c r="O247" s="13">
        <v>12.9</v>
      </c>
      <c r="P247" s="13">
        <v>20186</v>
      </c>
      <c r="Q247" s="13">
        <v>2346141</v>
      </c>
      <c r="R247" s="13">
        <f t="shared" si="55"/>
        <v>116.22614683443972</v>
      </c>
      <c r="S247" s="13">
        <f t="shared" si="56"/>
        <v>153142.36292428197</v>
      </c>
      <c r="T247" s="13">
        <f t="shared" si="57"/>
        <v>51518.247694334648</v>
      </c>
      <c r="U247" s="13">
        <f t="shared" si="58"/>
        <v>618218.97233201575</v>
      </c>
      <c r="V247" s="57">
        <f t="shared" si="59"/>
        <v>51518.997694334648</v>
      </c>
      <c r="W247" s="13">
        <f t="shared" si="60"/>
        <v>51517.995388669297</v>
      </c>
      <c r="X247" s="57">
        <f t="shared" si="61"/>
        <v>51518.745388669297</v>
      </c>
      <c r="Y247" s="13">
        <f t="shared" si="62"/>
        <v>0</v>
      </c>
      <c r="Z247" s="13">
        <f t="shared" si="62"/>
        <v>15.32</v>
      </c>
      <c r="AA247" s="13">
        <f t="shared" si="63"/>
        <v>45.54</v>
      </c>
      <c r="AB247" s="57">
        <f t="shared" si="64"/>
        <v>0.75</v>
      </c>
      <c r="AC247" s="57">
        <f t="shared" si="65"/>
        <v>9</v>
      </c>
      <c r="AF247" s="13" t="s">
        <v>2815</v>
      </c>
      <c r="AH247" s="13">
        <v>5</v>
      </c>
      <c r="AI247" s="13">
        <v>10</v>
      </c>
      <c r="AJ247" s="13">
        <v>9</v>
      </c>
      <c r="AK247" s="13">
        <v>9</v>
      </c>
      <c r="AL247" s="13" t="s">
        <v>2816</v>
      </c>
      <c r="AN247" s="13">
        <v>5.16</v>
      </c>
      <c r="AO247" s="13">
        <v>17.77</v>
      </c>
      <c r="AP247" s="13">
        <v>9</v>
      </c>
      <c r="AQ247" s="13">
        <v>9</v>
      </c>
      <c r="AR247" s="13" t="s">
        <v>2781</v>
      </c>
      <c r="AT247" s="13">
        <v>5.16</v>
      </c>
      <c r="AU247" s="13">
        <v>17.77</v>
      </c>
      <c r="AV247" s="13">
        <v>9</v>
      </c>
      <c r="AW247" s="13">
        <v>9</v>
      </c>
    </row>
    <row r="248" spans="1:49" s="13" customFormat="1" ht="48">
      <c r="A248" s="13">
        <v>2008</v>
      </c>
      <c r="B248" s="13" t="s">
        <v>0</v>
      </c>
      <c r="C248" s="13">
        <v>0</v>
      </c>
      <c r="D248" s="13" t="s">
        <v>1590</v>
      </c>
      <c r="E248" s="13" t="s">
        <v>2629</v>
      </c>
      <c r="F248" s="13" t="s">
        <v>2378</v>
      </c>
      <c r="G248" s="13" t="s">
        <v>2744</v>
      </c>
      <c r="H248" s="13" t="s">
        <v>1426</v>
      </c>
      <c r="I248" s="13" t="s">
        <v>1427</v>
      </c>
      <c r="J248" s="13">
        <v>1</v>
      </c>
      <c r="L248" s="13" t="s">
        <v>2814</v>
      </c>
      <c r="M248" s="13" t="s">
        <v>4050</v>
      </c>
      <c r="N248" s="13">
        <f t="shared" si="54"/>
        <v>1336.0536398467432</v>
      </c>
      <c r="O248" s="13">
        <v>26.1</v>
      </c>
      <c r="P248" s="13">
        <v>34871</v>
      </c>
      <c r="Q248" s="13">
        <v>1570986</v>
      </c>
      <c r="R248" s="13">
        <f t="shared" si="55"/>
        <v>45.05136072954604</v>
      </c>
      <c r="S248" s="13">
        <f t="shared" si="56"/>
        <v>48042.385321100912</v>
      </c>
      <c r="T248" s="13">
        <f t="shared" si="57"/>
        <v>14876.761363636364</v>
      </c>
      <c r="U248" s="13">
        <f t="shared" si="58"/>
        <v>178521.13636363635</v>
      </c>
      <c r="V248" s="57">
        <f t="shared" si="59"/>
        <v>14877.511363636364</v>
      </c>
      <c r="W248" s="13">
        <f t="shared" si="60"/>
        <v>14876.529119318184</v>
      </c>
      <c r="X248" s="57">
        <f t="shared" si="61"/>
        <v>14877.279119318184</v>
      </c>
      <c r="Y248" s="13">
        <f t="shared" si="62"/>
        <v>0</v>
      </c>
      <c r="Z248" s="13">
        <f t="shared" si="62"/>
        <v>32.700000000000003</v>
      </c>
      <c r="AA248" s="13">
        <f t="shared" si="63"/>
        <v>105.6</v>
      </c>
      <c r="AB248" s="57">
        <f t="shared" si="64"/>
        <v>0.75</v>
      </c>
      <c r="AC248" s="57">
        <f t="shared" si="65"/>
        <v>9</v>
      </c>
      <c r="AF248" s="13" t="s">
        <v>2780</v>
      </c>
      <c r="AH248" s="13">
        <v>13.85</v>
      </c>
      <c r="AI248" s="13">
        <v>47.8</v>
      </c>
      <c r="AJ248" s="13">
        <v>9</v>
      </c>
      <c r="AK248" s="13">
        <v>9</v>
      </c>
      <c r="AL248" s="13" t="s">
        <v>2815</v>
      </c>
      <c r="AN248" s="13">
        <v>5</v>
      </c>
      <c r="AO248" s="13">
        <v>10</v>
      </c>
      <c r="AP248" s="13">
        <v>9</v>
      </c>
      <c r="AQ248" s="13">
        <v>9</v>
      </c>
      <c r="AR248" s="13" t="s">
        <v>2785</v>
      </c>
      <c r="AT248" s="13">
        <v>13.85</v>
      </c>
      <c r="AU248" s="13">
        <v>47.8</v>
      </c>
      <c r="AV248" s="13">
        <v>9</v>
      </c>
      <c r="AW248" s="13">
        <v>9</v>
      </c>
    </row>
    <row r="249" spans="1:49" s="13" customFormat="1" ht="48">
      <c r="A249" s="13">
        <v>2008</v>
      </c>
      <c r="B249" s="13" t="s">
        <v>0</v>
      </c>
      <c r="C249" s="13">
        <v>0</v>
      </c>
      <c r="D249" s="13" t="s">
        <v>1590</v>
      </c>
      <c r="E249" s="13" t="s">
        <v>2629</v>
      </c>
      <c r="F249" s="13" t="s">
        <v>2378</v>
      </c>
      <c r="G249" s="13" t="s">
        <v>2744</v>
      </c>
      <c r="H249" s="13" t="s">
        <v>1424</v>
      </c>
      <c r="I249" s="13" t="s">
        <v>1423</v>
      </c>
      <c r="J249" s="13">
        <v>1</v>
      </c>
      <c r="L249" s="13" t="s">
        <v>2814</v>
      </c>
      <c r="M249" s="13" t="s">
        <v>4050</v>
      </c>
      <c r="N249" s="13">
        <f t="shared" si="54"/>
        <v>1571.0526315789473</v>
      </c>
      <c r="O249" s="13">
        <v>5.7</v>
      </c>
      <c r="P249" s="13">
        <v>8955</v>
      </c>
      <c r="Q249" s="13">
        <v>387789</v>
      </c>
      <c r="R249" s="13">
        <f t="shared" si="55"/>
        <v>43.304187604690114</v>
      </c>
      <c r="S249" s="13">
        <f t="shared" si="56"/>
        <v>30874.920382165605</v>
      </c>
      <c r="T249" s="13">
        <f t="shared" si="57"/>
        <v>4114.9087436332766</v>
      </c>
      <c r="U249" s="13">
        <f t="shared" si="58"/>
        <v>49378.904923599315</v>
      </c>
      <c r="V249" s="57">
        <f t="shared" si="59"/>
        <v>4115.6587436332766</v>
      </c>
      <c r="W249" s="13">
        <f t="shared" si="60"/>
        <v>4114.8087860780979</v>
      </c>
      <c r="X249" s="57">
        <f t="shared" si="61"/>
        <v>4115.5587860780979</v>
      </c>
      <c r="Y249" s="13">
        <f t="shared" si="62"/>
        <v>0</v>
      </c>
      <c r="Z249" s="13">
        <f t="shared" si="62"/>
        <v>12.56</v>
      </c>
      <c r="AA249" s="13">
        <f t="shared" si="63"/>
        <v>94.240000000000009</v>
      </c>
      <c r="AB249" s="57">
        <f t="shared" si="64"/>
        <v>0.75</v>
      </c>
      <c r="AC249" s="57">
        <f t="shared" si="65"/>
        <v>9</v>
      </c>
      <c r="AF249" s="13" t="s">
        <v>2817</v>
      </c>
      <c r="AH249" s="13">
        <v>0.48</v>
      </c>
      <c r="AI249" s="13">
        <v>26</v>
      </c>
      <c r="AJ249" s="13">
        <v>9</v>
      </c>
      <c r="AK249" s="13">
        <v>9</v>
      </c>
      <c r="AL249" s="13" t="s">
        <v>2780</v>
      </c>
      <c r="AN249" s="13">
        <v>11.08</v>
      </c>
      <c r="AO249" s="13">
        <v>38.24</v>
      </c>
      <c r="AP249" s="13">
        <v>9</v>
      </c>
      <c r="AQ249" s="13">
        <v>9</v>
      </c>
      <c r="AR249" s="13" t="s">
        <v>2785</v>
      </c>
      <c r="AT249" s="13">
        <v>1</v>
      </c>
      <c r="AU249" s="13">
        <v>30</v>
      </c>
      <c r="AV249" s="13">
        <v>9</v>
      </c>
      <c r="AW249" s="13">
        <v>9</v>
      </c>
    </row>
    <row r="250" spans="1:49" s="13" customFormat="1" ht="64">
      <c r="A250" s="13">
        <v>2008</v>
      </c>
      <c r="B250" s="13" t="s">
        <v>0</v>
      </c>
      <c r="C250" s="13">
        <v>0</v>
      </c>
      <c r="D250" s="13" t="s">
        <v>1590</v>
      </c>
      <c r="E250" s="13" t="s">
        <v>2629</v>
      </c>
      <c r="F250" s="13" t="s">
        <v>2378</v>
      </c>
      <c r="G250" s="13" t="s">
        <v>2744</v>
      </c>
      <c r="H250" s="13" t="s">
        <v>2795</v>
      </c>
      <c r="I250" s="13" t="s">
        <v>2796</v>
      </c>
      <c r="J250" s="13">
        <v>1</v>
      </c>
      <c r="L250" s="13" t="s">
        <v>2818</v>
      </c>
      <c r="M250" s="13" t="s">
        <v>4050</v>
      </c>
      <c r="N250" s="13">
        <f t="shared" si="54"/>
        <v>565.20000000000005</v>
      </c>
      <c r="O250" s="13">
        <v>10</v>
      </c>
      <c r="P250" s="13">
        <v>5652</v>
      </c>
      <c r="Q250" s="13">
        <v>49015</v>
      </c>
      <c r="R250" s="13">
        <f t="shared" si="55"/>
        <v>8.6721514508138711</v>
      </c>
      <c r="S250" s="13">
        <f t="shared" si="56"/>
        <v>16338.333333333334</v>
      </c>
      <c r="T250" s="13">
        <f t="shared" si="57"/>
        <v>6126.875</v>
      </c>
      <c r="U250" s="13">
        <f t="shared" si="58"/>
        <v>73522.5</v>
      </c>
      <c r="V250" s="57">
        <f t="shared" si="59"/>
        <v>6127.4305555555557</v>
      </c>
      <c r="W250" s="13">
        <f t="shared" si="60"/>
        <v>6126.666666666667</v>
      </c>
      <c r="X250" s="57">
        <f t="shared" si="61"/>
        <v>6127.2222222222226</v>
      </c>
      <c r="Y250" s="13">
        <f t="shared" si="62"/>
        <v>0</v>
      </c>
      <c r="Z250" s="13">
        <f t="shared" si="62"/>
        <v>3</v>
      </c>
      <c r="AA250" s="13">
        <f t="shared" si="63"/>
        <v>8</v>
      </c>
      <c r="AB250" s="57">
        <f t="shared" si="64"/>
        <v>0.55555555555555558</v>
      </c>
      <c r="AC250" s="57">
        <f t="shared" si="65"/>
        <v>6.666666666666667</v>
      </c>
      <c r="AF250" s="13" t="s">
        <v>2780</v>
      </c>
      <c r="AH250" s="13">
        <v>1.5</v>
      </c>
      <c r="AI250" s="13">
        <v>4</v>
      </c>
      <c r="AJ250" s="13">
        <v>10</v>
      </c>
      <c r="AK250" s="13">
        <v>10</v>
      </c>
      <c r="AL250" s="13" t="s">
        <v>2785</v>
      </c>
      <c r="AN250" s="13">
        <v>1.5</v>
      </c>
      <c r="AO250" s="13">
        <v>4</v>
      </c>
      <c r="AP250" s="13">
        <v>10</v>
      </c>
      <c r="AQ250" s="13">
        <v>10</v>
      </c>
    </row>
    <row r="251" spans="1:49" s="13" customFormat="1" ht="48">
      <c r="A251" s="13">
        <v>2008</v>
      </c>
      <c r="B251" s="13" t="s">
        <v>0</v>
      </c>
      <c r="C251" s="13">
        <v>0</v>
      </c>
      <c r="D251" s="13" t="s">
        <v>1590</v>
      </c>
      <c r="E251" s="13" t="s">
        <v>2629</v>
      </c>
      <c r="F251" s="13" t="s">
        <v>2378</v>
      </c>
      <c r="G251" s="13" t="s">
        <v>2744</v>
      </c>
      <c r="H251" s="13" t="s">
        <v>2797</v>
      </c>
      <c r="I251" s="13" t="s">
        <v>2798</v>
      </c>
      <c r="J251" s="13">
        <v>1</v>
      </c>
      <c r="L251" s="13" t="s">
        <v>2819</v>
      </c>
      <c r="M251" s="13" t="s">
        <v>4050</v>
      </c>
      <c r="N251" s="13">
        <f t="shared" si="54"/>
        <v>398.51111111111112</v>
      </c>
      <c r="O251" s="13">
        <v>45</v>
      </c>
      <c r="P251" s="13">
        <v>17933</v>
      </c>
      <c r="Q251" s="13">
        <v>110622</v>
      </c>
      <c r="R251" s="13">
        <f t="shared" si="55"/>
        <v>6.168627669659287</v>
      </c>
      <c r="S251" s="13">
        <f t="shared" si="56"/>
        <v>42546.923076923085</v>
      </c>
      <c r="T251" s="13">
        <f t="shared" si="57"/>
        <v>12759.16955017301</v>
      </c>
      <c r="U251" s="13">
        <f t="shared" si="58"/>
        <v>153110.03460207611</v>
      </c>
      <c r="V251" s="57">
        <f t="shared" si="59"/>
        <v>12759.91955017301</v>
      </c>
      <c r="W251" s="13">
        <f t="shared" si="60"/>
        <v>12758.944636678201</v>
      </c>
      <c r="X251" s="57">
        <f t="shared" si="61"/>
        <v>12759.694636678201</v>
      </c>
      <c r="Y251" s="13">
        <f t="shared" si="62"/>
        <v>0</v>
      </c>
      <c r="Z251" s="13">
        <f t="shared" si="62"/>
        <v>2.5999999999999996</v>
      </c>
      <c r="AA251" s="13">
        <f t="shared" si="63"/>
        <v>8.67</v>
      </c>
      <c r="AB251" s="57">
        <f t="shared" si="64"/>
        <v>0.75</v>
      </c>
      <c r="AC251" s="57">
        <f t="shared" si="65"/>
        <v>9</v>
      </c>
      <c r="AF251" s="13" t="s">
        <v>2780</v>
      </c>
      <c r="AH251" s="13">
        <v>1.1499999999999999</v>
      </c>
      <c r="AI251" s="13">
        <v>3.96</v>
      </c>
      <c r="AJ251" s="13">
        <v>9</v>
      </c>
      <c r="AK251" s="13">
        <v>9</v>
      </c>
      <c r="AL251" s="13" t="s">
        <v>2784</v>
      </c>
      <c r="AN251" s="13">
        <v>0.3</v>
      </c>
      <c r="AO251" s="13">
        <v>0.75</v>
      </c>
      <c r="AP251" s="13">
        <v>9</v>
      </c>
      <c r="AQ251" s="13">
        <v>9</v>
      </c>
      <c r="AR251" s="13" t="s">
        <v>2785</v>
      </c>
      <c r="AT251" s="13">
        <v>1.1499999999999999</v>
      </c>
      <c r="AU251" s="13">
        <v>3.96</v>
      </c>
      <c r="AV251" s="13">
        <v>9</v>
      </c>
      <c r="AW251" s="13">
        <v>9</v>
      </c>
    </row>
    <row r="252" spans="1:49" s="13" customFormat="1" ht="48">
      <c r="A252" s="13">
        <v>2008</v>
      </c>
      <c r="B252" s="13" t="s">
        <v>0</v>
      </c>
      <c r="C252" s="13">
        <v>0</v>
      </c>
      <c r="D252" s="13" t="s">
        <v>1590</v>
      </c>
      <c r="E252" s="13" t="s">
        <v>2629</v>
      </c>
      <c r="F252" s="13" t="s">
        <v>2378</v>
      </c>
      <c r="G252" s="13" t="s">
        <v>2744</v>
      </c>
      <c r="H252" s="13" t="s">
        <v>1443</v>
      </c>
      <c r="I252" s="13" t="s">
        <v>1442</v>
      </c>
      <c r="J252" s="13">
        <v>1</v>
      </c>
      <c r="L252" s="13" t="s">
        <v>2819</v>
      </c>
      <c r="M252" s="13" t="s">
        <v>4050</v>
      </c>
      <c r="N252" s="13">
        <f t="shared" si="54"/>
        <v>438.30097087378635</v>
      </c>
      <c r="O252" s="13">
        <v>20.6</v>
      </c>
      <c r="P252" s="13">
        <v>9029</v>
      </c>
      <c r="Q252" s="13">
        <v>137012</v>
      </c>
      <c r="R252" s="13">
        <f t="shared" si="55"/>
        <v>15.174659430723224</v>
      </c>
      <c r="S252" s="13">
        <f t="shared" si="56"/>
        <v>11130.138099106418</v>
      </c>
      <c r="T252" s="13">
        <f t="shared" si="57"/>
        <v>3233.7030918102432</v>
      </c>
      <c r="U252" s="13">
        <f t="shared" si="58"/>
        <v>38804.43710172292</v>
      </c>
      <c r="V252" s="57">
        <f t="shared" si="59"/>
        <v>3234.4530918102432</v>
      </c>
      <c r="W252" s="13">
        <f t="shared" si="60"/>
        <v>3233.4851899929195</v>
      </c>
      <c r="X252" s="57">
        <f t="shared" si="61"/>
        <v>3234.2351899929195</v>
      </c>
      <c r="Y252" s="13">
        <f t="shared" si="62"/>
        <v>0</v>
      </c>
      <c r="Z252" s="13">
        <f t="shared" si="62"/>
        <v>12.31</v>
      </c>
      <c r="AA252" s="13">
        <f t="shared" si="63"/>
        <v>42.37</v>
      </c>
      <c r="AB252" s="57">
        <f t="shared" si="64"/>
        <v>0.75</v>
      </c>
      <c r="AC252" s="57">
        <f t="shared" si="65"/>
        <v>9</v>
      </c>
      <c r="AF252" s="13" t="s">
        <v>2780</v>
      </c>
      <c r="AH252" s="13">
        <v>5.99</v>
      </c>
      <c r="AI252" s="13">
        <v>20.77</v>
      </c>
      <c r="AJ252" s="13">
        <v>9</v>
      </c>
      <c r="AK252" s="13">
        <v>9</v>
      </c>
      <c r="AL252" s="13" t="s">
        <v>2784</v>
      </c>
      <c r="AN252" s="13">
        <v>0.33</v>
      </c>
      <c r="AO252" s="13">
        <v>0.83</v>
      </c>
      <c r="AP252" s="13">
        <v>9</v>
      </c>
      <c r="AQ252" s="13">
        <v>9</v>
      </c>
      <c r="AR252" s="13" t="s">
        <v>2785</v>
      </c>
      <c r="AT252" s="13">
        <v>5.99</v>
      </c>
      <c r="AU252" s="13">
        <v>20.77</v>
      </c>
      <c r="AV252" s="13">
        <v>9</v>
      </c>
      <c r="AW252" s="13">
        <v>9</v>
      </c>
    </row>
    <row r="253" spans="1:49" s="13" customFormat="1" ht="48">
      <c r="A253" s="13">
        <v>2008</v>
      </c>
      <c r="B253" s="13" t="s">
        <v>0</v>
      </c>
      <c r="C253" s="13">
        <v>0</v>
      </c>
      <c r="D253" s="13" t="s">
        <v>1590</v>
      </c>
      <c r="E253" s="13" t="s">
        <v>2629</v>
      </c>
      <c r="F253" s="13" t="s">
        <v>2378</v>
      </c>
      <c r="G253" s="13" t="s">
        <v>2744</v>
      </c>
      <c r="H253" s="13" t="s">
        <v>124</v>
      </c>
      <c r="I253" s="13" t="s">
        <v>2799</v>
      </c>
      <c r="J253" s="13">
        <v>1</v>
      </c>
      <c r="L253" s="13" t="s">
        <v>2819</v>
      </c>
      <c r="M253" s="13" t="s">
        <v>4050</v>
      </c>
      <c r="N253" s="13">
        <f t="shared" si="54"/>
        <v>400.01400560224084</v>
      </c>
      <c r="O253" s="13">
        <v>71.400000000000006</v>
      </c>
      <c r="P253" s="13">
        <v>28561</v>
      </c>
      <c r="Q253" s="13">
        <v>729508</v>
      </c>
      <c r="R253" s="13">
        <f t="shared" si="55"/>
        <v>25.542102867546653</v>
      </c>
      <c r="S253" s="13">
        <f t="shared" si="56"/>
        <v>88425.212121212127</v>
      </c>
      <c r="T253" s="13">
        <f t="shared" si="57"/>
        <v>27601.513431706393</v>
      </c>
      <c r="U253" s="13">
        <f t="shared" si="58"/>
        <v>331218.16118047672</v>
      </c>
      <c r="V253" s="57">
        <f t="shared" si="59"/>
        <v>27602.263431706393</v>
      </c>
      <c r="W253" s="13">
        <f t="shared" si="60"/>
        <v>27601.279322739312</v>
      </c>
      <c r="X253" s="57">
        <f t="shared" si="61"/>
        <v>27602.029322739312</v>
      </c>
      <c r="Y253" s="13">
        <f t="shared" si="62"/>
        <v>0</v>
      </c>
      <c r="Z253" s="13">
        <f t="shared" si="62"/>
        <v>8.25</v>
      </c>
      <c r="AA253" s="13">
        <f t="shared" si="63"/>
        <v>26.43</v>
      </c>
      <c r="AB253" s="57">
        <f t="shared" si="64"/>
        <v>0.75</v>
      </c>
      <c r="AC253" s="57">
        <f t="shared" si="65"/>
        <v>9</v>
      </c>
      <c r="AF253" s="13" t="s">
        <v>2780</v>
      </c>
      <c r="AH253" s="13">
        <v>5.99</v>
      </c>
      <c r="AI253" s="13">
        <v>20.77</v>
      </c>
      <c r="AJ253" s="13">
        <v>9</v>
      </c>
      <c r="AK253" s="13">
        <v>9</v>
      </c>
      <c r="AL253" s="13" t="s">
        <v>2784</v>
      </c>
      <c r="AN253" s="13">
        <v>1.1299999999999999</v>
      </c>
      <c r="AO253" s="13">
        <v>2.83</v>
      </c>
      <c r="AP253" s="13">
        <v>9</v>
      </c>
      <c r="AQ253" s="13">
        <v>9</v>
      </c>
      <c r="AR253" s="13" t="s">
        <v>2785</v>
      </c>
      <c r="AT253" s="13">
        <v>1.1299999999999999</v>
      </c>
      <c r="AU253" s="13">
        <v>2.83</v>
      </c>
      <c r="AV253" s="13">
        <v>9</v>
      </c>
      <c r="AW253" s="13">
        <v>9</v>
      </c>
    </row>
    <row r="254" spans="1:49" s="13" customFormat="1" ht="48">
      <c r="A254" s="13">
        <v>2008</v>
      </c>
      <c r="B254" s="13" t="s">
        <v>0</v>
      </c>
      <c r="C254" s="13">
        <v>0</v>
      </c>
      <c r="D254" s="13" t="s">
        <v>1590</v>
      </c>
      <c r="E254" s="13" t="s">
        <v>2629</v>
      </c>
      <c r="F254" s="13" t="s">
        <v>2378</v>
      </c>
      <c r="G254" s="13" t="s">
        <v>2744</v>
      </c>
      <c r="H254" s="13" t="s">
        <v>2801</v>
      </c>
      <c r="I254" s="13" t="s">
        <v>2800</v>
      </c>
      <c r="J254" s="13">
        <v>1</v>
      </c>
      <c r="L254" s="13" t="s">
        <v>2819</v>
      </c>
      <c r="M254" s="13" t="s">
        <v>4050</v>
      </c>
      <c r="N254" s="13">
        <f t="shared" si="54"/>
        <v>774.41340782122916</v>
      </c>
      <c r="O254" s="13">
        <v>17.899999999999999</v>
      </c>
      <c r="P254" s="13">
        <v>13862</v>
      </c>
      <c r="Q254" s="13">
        <v>168216</v>
      </c>
      <c r="R254" s="13">
        <f t="shared" si="55"/>
        <v>12.135045447987304</v>
      </c>
      <c r="S254" s="13">
        <f t="shared" si="56"/>
        <v>28608.163265306117</v>
      </c>
      <c r="T254" s="13">
        <f t="shared" si="57"/>
        <v>8436.1083249749245</v>
      </c>
      <c r="U254" s="13">
        <f t="shared" si="58"/>
        <v>101233.29989969909</v>
      </c>
      <c r="V254" s="57">
        <f t="shared" si="59"/>
        <v>8436.8583249749245</v>
      </c>
      <c r="W254" s="13">
        <f t="shared" si="60"/>
        <v>8435.887161484452</v>
      </c>
      <c r="X254" s="57">
        <f t="shared" si="61"/>
        <v>8436.637161484452</v>
      </c>
      <c r="Y254" s="13">
        <f t="shared" si="62"/>
        <v>0</v>
      </c>
      <c r="Z254" s="13">
        <f t="shared" si="62"/>
        <v>5.8800000000000008</v>
      </c>
      <c r="AA254" s="13">
        <f t="shared" si="63"/>
        <v>19.940000000000001</v>
      </c>
      <c r="AB254" s="57">
        <f t="shared" si="64"/>
        <v>0.75</v>
      </c>
      <c r="AC254" s="57">
        <f t="shared" si="65"/>
        <v>9</v>
      </c>
      <c r="AF254" s="13" t="s">
        <v>2780</v>
      </c>
      <c r="AH254" s="13">
        <v>2.74</v>
      </c>
      <c r="AI254" s="13">
        <v>9.4700000000000006</v>
      </c>
      <c r="AJ254" s="13">
        <v>9</v>
      </c>
      <c r="AK254" s="13">
        <v>9</v>
      </c>
      <c r="AL254" s="13" t="s">
        <v>2779</v>
      </c>
      <c r="AN254" s="13">
        <v>0.4</v>
      </c>
      <c r="AO254" s="13">
        <v>1</v>
      </c>
      <c r="AP254" s="13">
        <v>9</v>
      </c>
      <c r="AQ254" s="13">
        <v>9</v>
      </c>
      <c r="AR254" s="13" t="s">
        <v>2781</v>
      </c>
      <c r="AT254" s="13">
        <v>2.74</v>
      </c>
      <c r="AU254" s="13">
        <v>9.4700000000000006</v>
      </c>
      <c r="AV254" s="13">
        <v>9</v>
      </c>
      <c r="AW254" s="13">
        <v>9</v>
      </c>
    </row>
    <row r="255" spans="1:49" s="13" customFormat="1" ht="32">
      <c r="A255" s="13">
        <v>2008</v>
      </c>
      <c r="B255" s="13" t="s">
        <v>0</v>
      </c>
      <c r="C255" s="13">
        <v>0</v>
      </c>
      <c r="D255" s="13" t="s">
        <v>1590</v>
      </c>
      <c r="E255" s="13" t="s">
        <v>2629</v>
      </c>
      <c r="F255" s="13" t="s">
        <v>2378</v>
      </c>
      <c r="G255" s="13" t="s">
        <v>2744</v>
      </c>
      <c r="H255" s="13" t="s">
        <v>1453</v>
      </c>
      <c r="I255" s="13" t="s">
        <v>2802</v>
      </c>
      <c r="J255" s="13">
        <v>1</v>
      </c>
      <c r="M255" s="13" t="s">
        <v>4050</v>
      </c>
      <c r="N255" s="13" t="s">
        <v>1590</v>
      </c>
      <c r="O255" s="13" t="s">
        <v>1590</v>
      </c>
      <c r="P255" s="13" t="s">
        <v>1590</v>
      </c>
      <c r="Q255" s="13">
        <v>11510</v>
      </c>
      <c r="R255" s="13" t="s">
        <v>1590</v>
      </c>
      <c r="S255" s="13">
        <f t="shared" si="56"/>
        <v>82214.28571428571</v>
      </c>
      <c r="T255" s="13">
        <f t="shared" si="57"/>
        <v>23020</v>
      </c>
      <c r="U255" s="13">
        <f t="shared" si="58"/>
        <v>276240</v>
      </c>
      <c r="V255" s="57">
        <f t="shared" si="59"/>
        <v>23020.25</v>
      </c>
      <c r="W255" s="13">
        <f t="shared" si="60"/>
        <v>23019.93</v>
      </c>
      <c r="X255" s="57">
        <f t="shared" si="61"/>
        <v>23020.18</v>
      </c>
      <c r="Y255" s="13">
        <f t="shared" si="62"/>
        <v>0</v>
      </c>
      <c r="Z255" s="13">
        <f t="shared" si="62"/>
        <v>0.14000000000000001</v>
      </c>
      <c r="AA255" s="13">
        <f t="shared" si="63"/>
        <v>0.5</v>
      </c>
      <c r="AB255" s="57">
        <f t="shared" si="64"/>
        <v>0.25</v>
      </c>
      <c r="AC255" s="57">
        <f t="shared" si="65"/>
        <v>3</v>
      </c>
      <c r="AF255" s="13" t="s">
        <v>2780</v>
      </c>
      <c r="AH255" s="13">
        <v>0.14000000000000001</v>
      </c>
      <c r="AI255" s="13">
        <v>0.5</v>
      </c>
      <c r="AJ255" s="13">
        <v>9</v>
      </c>
      <c r="AK255" s="13">
        <v>9</v>
      </c>
    </row>
    <row r="256" spans="1:49" s="13" customFormat="1" ht="32">
      <c r="A256" s="13">
        <v>2008</v>
      </c>
      <c r="B256" s="13" t="s">
        <v>0</v>
      </c>
      <c r="C256" s="13">
        <v>0</v>
      </c>
      <c r="D256" s="13" t="s">
        <v>1590</v>
      </c>
      <c r="E256" s="13" t="s">
        <v>2629</v>
      </c>
      <c r="F256" s="13" t="s">
        <v>2378</v>
      </c>
      <c r="G256" s="13" t="s">
        <v>2744</v>
      </c>
      <c r="H256" s="13" t="s">
        <v>1445</v>
      </c>
      <c r="I256" s="13" t="s">
        <v>2803</v>
      </c>
      <c r="J256" s="13">
        <v>1</v>
      </c>
      <c r="L256" s="13" t="s">
        <v>2820</v>
      </c>
      <c r="M256" s="13" t="s">
        <v>4050</v>
      </c>
      <c r="N256" s="13">
        <f t="shared" si="54"/>
        <v>77.066666666666663</v>
      </c>
      <c r="O256" s="13">
        <v>15</v>
      </c>
      <c r="P256" s="13">
        <v>1156</v>
      </c>
      <c r="Q256" s="13">
        <v>9706</v>
      </c>
      <c r="R256" s="13">
        <f t="shared" si="55"/>
        <v>8.3961937716262973</v>
      </c>
      <c r="S256" s="13">
        <f t="shared" si="56"/>
        <v>121.325</v>
      </c>
      <c r="T256" s="13">
        <f t="shared" si="57"/>
        <v>48.53</v>
      </c>
      <c r="U256" s="13">
        <f t="shared" si="58"/>
        <v>582.36</v>
      </c>
      <c r="V256" s="57">
        <f t="shared" si="59"/>
        <v>48.835555555555558</v>
      </c>
      <c r="W256" s="13">
        <f t="shared" si="60"/>
        <v>48.407777777777774</v>
      </c>
      <c r="X256" s="57">
        <f t="shared" si="61"/>
        <v>48.713333333333331</v>
      </c>
      <c r="Y256" s="13">
        <f t="shared" si="62"/>
        <v>50</v>
      </c>
      <c r="Z256" s="13">
        <f t="shared" si="62"/>
        <v>80</v>
      </c>
      <c r="AA256" s="13">
        <f t="shared" si="63"/>
        <v>200</v>
      </c>
      <c r="AB256" s="57">
        <f t="shared" si="64"/>
        <v>0.30555555555555552</v>
      </c>
      <c r="AC256" s="57">
        <f t="shared" si="65"/>
        <v>3.6666666666666665</v>
      </c>
      <c r="AF256" s="47" t="s">
        <v>2821</v>
      </c>
      <c r="AG256" s="13">
        <v>50</v>
      </c>
      <c r="AH256" s="13">
        <v>80</v>
      </c>
      <c r="AI256" s="13">
        <v>200</v>
      </c>
      <c r="AJ256" s="13">
        <v>12</v>
      </c>
      <c r="AK256" s="13">
        <v>11</v>
      </c>
    </row>
    <row r="257" spans="1:55" s="13" customFormat="1" ht="32">
      <c r="A257" s="13">
        <v>2008</v>
      </c>
      <c r="B257" s="13" t="s">
        <v>0</v>
      </c>
      <c r="C257" s="13">
        <v>0</v>
      </c>
      <c r="D257" s="13" t="s">
        <v>1590</v>
      </c>
      <c r="E257" s="13" t="s">
        <v>2629</v>
      </c>
      <c r="F257" s="13" t="s">
        <v>2378</v>
      </c>
      <c r="G257" s="13" t="s">
        <v>2744</v>
      </c>
      <c r="H257" s="13" t="s">
        <v>128</v>
      </c>
      <c r="I257" s="13" t="s">
        <v>2804</v>
      </c>
      <c r="J257" s="13">
        <v>1</v>
      </c>
      <c r="M257" s="13" t="s">
        <v>4050</v>
      </c>
      <c r="N257" s="13" t="s">
        <v>1590</v>
      </c>
      <c r="O257" s="13" t="s">
        <v>1590</v>
      </c>
      <c r="P257" s="13" t="s">
        <v>1590</v>
      </c>
      <c r="Q257" s="13">
        <v>1700</v>
      </c>
      <c r="R257" s="13" t="s">
        <v>1590</v>
      </c>
      <c r="S257" s="13">
        <f t="shared" si="56"/>
        <v>4.25</v>
      </c>
      <c r="T257" s="13">
        <f t="shared" si="57"/>
        <v>1.4529914529914529</v>
      </c>
      <c r="U257" s="13">
        <f t="shared" si="58"/>
        <v>17.435897435897434</v>
      </c>
      <c r="V257" s="57">
        <f t="shared" si="59"/>
        <v>2.4529914529914532</v>
      </c>
      <c r="W257" s="13">
        <f t="shared" si="60"/>
        <v>1.1111111111111112</v>
      </c>
      <c r="X257" s="57">
        <f t="shared" si="61"/>
        <v>2.1111111111111112</v>
      </c>
      <c r="Y257" s="13">
        <f t="shared" si="62"/>
        <v>260</v>
      </c>
      <c r="Z257" s="13">
        <f t="shared" si="62"/>
        <v>400</v>
      </c>
      <c r="AA257" s="13">
        <f t="shared" si="63"/>
        <v>1170</v>
      </c>
      <c r="AB257" s="57">
        <f t="shared" si="64"/>
        <v>1</v>
      </c>
      <c r="AC257" s="57">
        <f t="shared" si="65"/>
        <v>12</v>
      </c>
      <c r="AF257" s="13" t="s">
        <v>2784</v>
      </c>
      <c r="AH257" s="13">
        <v>70</v>
      </c>
      <c r="AI257" s="13">
        <v>210</v>
      </c>
      <c r="AJ257" s="13">
        <v>12</v>
      </c>
      <c r="AK257" s="13">
        <v>12</v>
      </c>
      <c r="AL257" s="13" t="s">
        <v>2822</v>
      </c>
      <c r="AM257" s="13">
        <v>260</v>
      </c>
      <c r="AN257" s="13">
        <v>260</v>
      </c>
      <c r="AO257" s="13">
        <v>750</v>
      </c>
      <c r="AP257" s="13">
        <v>12</v>
      </c>
      <c r="AQ257" s="13">
        <v>12</v>
      </c>
      <c r="AR257" s="13" t="s">
        <v>2785</v>
      </c>
      <c r="AT257" s="13">
        <v>70</v>
      </c>
      <c r="AU257" s="13">
        <v>210</v>
      </c>
      <c r="AV257" s="13">
        <v>12</v>
      </c>
      <c r="AW257" s="13">
        <v>12</v>
      </c>
    </row>
    <row r="258" spans="1:55" s="13" customFormat="1" ht="32">
      <c r="A258" s="13">
        <v>2008</v>
      </c>
      <c r="B258" s="13" t="s">
        <v>0</v>
      </c>
      <c r="C258" s="13">
        <v>0</v>
      </c>
      <c r="D258" s="13" t="s">
        <v>1590</v>
      </c>
      <c r="E258" s="13" t="s">
        <v>2629</v>
      </c>
      <c r="F258" s="13" t="s">
        <v>2378</v>
      </c>
      <c r="G258" s="13" t="s">
        <v>2744</v>
      </c>
      <c r="H258" s="13" t="s">
        <v>2805</v>
      </c>
      <c r="I258" s="13" t="s">
        <v>2806</v>
      </c>
      <c r="J258" s="13">
        <v>1</v>
      </c>
      <c r="M258" s="13" t="s">
        <v>4050</v>
      </c>
      <c r="N258" s="13" t="s">
        <v>1590</v>
      </c>
      <c r="O258" s="13" t="s">
        <v>1590</v>
      </c>
      <c r="P258" s="13" t="s">
        <v>1590</v>
      </c>
      <c r="Q258" s="13">
        <v>7630</v>
      </c>
      <c r="R258" s="13" t="s">
        <v>1590</v>
      </c>
      <c r="S258" s="13">
        <f t="shared" si="56"/>
        <v>22.441176470588236</v>
      </c>
      <c r="T258" s="13">
        <f t="shared" si="57"/>
        <v>19.074999999999999</v>
      </c>
      <c r="U258" s="13">
        <f t="shared" si="58"/>
        <v>228.89999999999998</v>
      </c>
      <c r="V258" s="57">
        <f t="shared" si="59"/>
        <v>19.574999999999999</v>
      </c>
      <c r="W258" s="13">
        <f t="shared" si="60"/>
        <v>18.649999999999999</v>
      </c>
      <c r="X258" s="57">
        <f t="shared" si="61"/>
        <v>19.149999999999999</v>
      </c>
      <c r="Y258" s="13">
        <f t="shared" si="62"/>
        <v>200</v>
      </c>
      <c r="Z258" s="13">
        <f t="shared" si="62"/>
        <v>340</v>
      </c>
      <c r="AA258" s="13">
        <f t="shared" si="63"/>
        <v>400</v>
      </c>
      <c r="AB258" s="57">
        <f t="shared" si="64"/>
        <v>0.5</v>
      </c>
      <c r="AC258" s="57">
        <f t="shared" si="65"/>
        <v>6</v>
      </c>
      <c r="AF258" s="13" t="s">
        <v>2823</v>
      </c>
      <c r="AG258" s="13">
        <v>200</v>
      </c>
      <c r="AH258" s="13">
        <v>340</v>
      </c>
      <c r="AI258" s="13">
        <v>400</v>
      </c>
      <c r="AJ258" s="13">
        <v>19</v>
      </c>
      <c r="AK258" s="13">
        <v>18</v>
      </c>
    </row>
    <row r="259" spans="1:55" s="13" customFormat="1" ht="64">
      <c r="A259" s="13">
        <v>2008</v>
      </c>
      <c r="B259" s="13" t="s">
        <v>0</v>
      </c>
      <c r="C259" s="13">
        <v>0</v>
      </c>
      <c r="D259" s="13" t="s">
        <v>1590</v>
      </c>
      <c r="E259" s="13" t="s">
        <v>2629</v>
      </c>
      <c r="F259" s="13" t="s">
        <v>2378</v>
      </c>
      <c r="G259" s="13" t="s">
        <v>2744</v>
      </c>
      <c r="H259" s="13" t="s">
        <v>134</v>
      </c>
      <c r="I259" s="13" t="s">
        <v>1461</v>
      </c>
      <c r="J259" s="13">
        <v>1</v>
      </c>
      <c r="L259" s="13" t="s">
        <v>2824</v>
      </c>
      <c r="M259" s="13" t="s">
        <v>4050</v>
      </c>
      <c r="N259" s="13">
        <f t="shared" si="54"/>
        <v>60.206896551724135</v>
      </c>
      <c r="O259" s="13">
        <v>14.5</v>
      </c>
      <c r="P259" s="13">
        <v>873</v>
      </c>
      <c r="Q259" s="13">
        <v>34076</v>
      </c>
      <c r="R259" s="13">
        <f t="shared" si="55"/>
        <v>39.033218785796109</v>
      </c>
      <c r="S259" s="13">
        <f t="shared" si="56"/>
        <v>47327.777777777781</v>
      </c>
      <c r="T259" s="13">
        <f t="shared" si="57"/>
        <v>16869.30693069307</v>
      </c>
      <c r="U259" s="13">
        <f t="shared" si="58"/>
        <v>202431.68316831684</v>
      </c>
      <c r="V259" s="57">
        <f t="shared" si="59"/>
        <v>16870.30693069307</v>
      </c>
      <c r="W259" s="13">
        <f t="shared" si="60"/>
        <v>16868.950495049503</v>
      </c>
      <c r="X259" s="57">
        <f t="shared" si="61"/>
        <v>16869.950495049503</v>
      </c>
      <c r="Y259" s="13">
        <f t="shared" si="62"/>
        <v>0.60000000000000009</v>
      </c>
      <c r="Z259" s="13">
        <f t="shared" si="62"/>
        <v>0.72</v>
      </c>
      <c r="AA259" s="13">
        <f t="shared" si="63"/>
        <v>2.02</v>
      </c>
      <c r="AB259" s="57">
        <f t="shared" si="64"/>
        <v>1</v>
      </c>
      <c r="AC259" s="57">
        <f t="shared" si="65"/>
        <v>12</v>
      </c>
      <c r="AF259" s="13" t="s">
        <v>2825</v>
      </c>
      <c r="AG259" s="13">
        <v>0.26</v>
      </c>
      <c r="AH259" s="13">
        <v>0.26</v>
      </c>
      <c r="AI259" s="13">
        <v>0.75</v>
      </c>
      <c r="AJ259" s="13">
        <v>12</v>
      </c>
      <c r="AK259" s="13">
        <v>12</v>
      </c>
      <c r="AL259" s="13" t="s">
        <v>2826</v>
      </c>
      <c r="AM259" s="13">
        <v>0.08</v>
      </c>
      <c r="AN259" s="13">
        <v>0.2</v>
      </c>
      <c r="AO259" s="13">
        <v>0.52</v>
      </c>
      <c r="AP259" s="13">
        <v>12</v>
      </c>
      <c r="AQ259" s="13">
        <v>12</v>
      </c>
      <c r="AR259" s="13" t="s">
        <v>2785</v>
      </c>
      <c r="AS259" s="13">
        <v>0.26</v>
      </c>
      <c r="AT259" s="13">
        <v>0.26</v>
      </c>
      <c r="AU259" s="13">
        <v>0.75</v>
      </c>
      <c r="AV259" s="13">
        <v>12</v>
      </c>
      <c r="AW259" s="13">
        <v>12</v>
      </c>
    </row>
    <row r="260" spans="1:55" s="13" customFormat="1" ht="64">
      <c r="A260" s="13">
        <v>2008</v>
      </c>
      <c r="B260" s="13" t="s">
        <v>0</v>
      </c>
      <c r="C260" s="13">
        <v>0</v>
      </c>
      <c r="D260" s="13" t="s">
        <v>1590</v>
      </c>
      <c r="E260" s="13" t="s">
        <v>2629</v>
      </c>
      <c r="F260" s="13" t="s">
        <v>2378</v>
      </c>
      <c r="G260" s="13" t="s">
        <v>2744</v>
      </c>
      <c r="H260" s="13" t="s">
        <v>1465</v>
      </c>
      <c r="I260" s="47" t="s">
        <v>2807</v>
      </c>
      <c r="J260" s="13">
        <v>1</v>
      </c>
      <c r="L260" s="13" t="s">
        <v>2827</v>
      </c>
      <c r="M260" s="13" t="s">
        <v>4050</v>
      </c>
      <c r="N260" s="13">
        <f t="shared" si="54"/>
        <v>45.67567567567567</v>
      </c>
      <c r="O260" s="13">
        <v>14.8</v>
      </c>
      <c r="P260" s="13">
        <v>676</v>
      </c>
      <c r="Q260" s="13">
        <v>27083</v>
      </c>
      <c r="R260" s="13">
        <f t="shared" si="55"/>
        <v>40.06360946745562</v>
      </c>
      <c r="S260" s="13" t="s">
        <v>1590</v>
      </c>
      <c r="T260" s="13">
        <f t="shared" si="57"/>
        <v>9027.6666666666661</v>
      </c>
      <c r="U260" s="13">
        <f t="shared" si="58"/>
        <v>108332</v>
      </c>
      <c r="V260" s="57">
        <f t="shared" si="59"/>
        <v>9028.6666666666661</v>
      </c>
      <c r="W260" s="13">
        <f t="shared" si="60"/>
        <v>9027.6666666666661</v>
      </c>
      <c r="X260" s="57">
        <f t="shared" si="61"/>
        <v>9028.6666666666661</v>
      </c>
      <c r="Y260" s="13">
        <f t="shared" si="62"/>
        <v>0</v>
      </c>
      <c r="Z260" s="13">
        <f t="shared" si="62"/>
        <v>0</v>
      </c>
      <c r="AA260" s="13">
        <f t="shared" si="63"/>
        <v>3</v>
      </c>
      <c r="AB260" s="57">
        <f t="shared" si="64"/>
        <v>1</v>
      </c>
      <c r="AC260" s="57">
        <f t="shared" si="65"/>
        <v>12</v>
      </c>
      <c r="AF260" s="13" t="s">
        <v>2825</v>
      </c>
      <c r="AG260" s="13">
        <v>0</v>
      </c>
      <c r="AH260" s="13">
        <v>0</v>
      </c>
      <c r="AI260" s="13">
        <v>1</v>
      </c>
      <c r="AJ260" s="13">
        <v>12</v>
      </c>
      <c r="AK260" s="13">
        <v>12</v>
      </c>
      <c r="AL260" s="13" t="s">
        <v>2779</v>
      </c>
      <c r="AM260" s="13">
        <v>0</v>
      </c>
      <c r="AN260" s="13">
        <v>0</v>
      </c>
      <c r="AO260" s="13">
        <v>1</v>
      </c>
      <c r="AP260" s="13">
        <v>12</v>
      </c>
      <c r="AQ260" s="13">
        <v>12</v>
      </c>
      <c r="AR260" s="13" t="s">
        <v>2781</v>
      </c>
      <c r="AS260" s="13">
        <v>0</v>
      </c>
      <c r="AT260" s="13">
        <v>0</v>
      </c>
      <c r="AU260" s="13">
        <v>1</v>
      </c>
      <c r="AV260" s="13">
        <v>12</v>
      </c>
      <c r="AW260" s="13">
        <v>12</v>
      </c>
    </row>
    <row r="261" spans="1:55" s="13" customFormat="1" ht="32">
      <c r="A261" s="13">
        <v>2008</v>
      </c>
      <c r="B261" s="13" t="s">
        <v>0</v>
      </c>
      <c r="C261" s="13">
        <v>0</v>
      </c>
      <c r="D261" s="13" t="s">
        <v>1590</v>
      </c>
      <c r="E261" s="13" t="s">
        <v>2629</v>
      </c>
      <c r="F261" s="13" t="s">
        <v>2378</v>
      </c>
      <c r="G261" s="13" t="s">
        <v>2744</v>
      </c>
      <c r="H261" s="13" t="s">
        <v>1486</v>
      </c>
      <c r="I261" s="13" t="s">
        <v>2808</v>
      </c>
      <c r="J261" s="13">
        <v>1</v>
      </c>
      <c r="M261" s="13" t="s">
        <v>4050</v>
      </c>
      <c r="N261" s="13">
        <f t="shared" si="54"/>
        <v>10.714285714285715</v>
      </c>
      <c r="O261" s="13">
        <v>5.6</v>
      </c>
      <c r="P261" s="13">
        <v>60</v>
      </c>
      <c r="Q261" s="13">
        <v>5471</v>
      </c>
      <c r="R261" s="13">
        <f t="shared" si="55"/>
        <v>91.183333333333337</v>
      </c>
      <c r="S261" s="13">
        <f t="shared" si="56"/>
        <v>113.97916666666667</v>
      </c>
      <c r="T261" s="13">
        <f t="shared" si="57"/>
        <v>37.993055555555557</v>
      </c>
      <c r="U261" s="13">
        <f t="shared" si="58"/>
        <v>455.91666666666669</v>
      </c>
      <c r="V261" s="57">
        <f t="shared" si="59"/>
        <v>38.659722222222221</v>
      </c>
      <c r="W261" s="13">
        <f t="shared" si="60"/>
        <v>37.770833333333336</v>
      </c>
      <c r="X261" s="57">
        <f t="shared" si="61"/>
        <v>38.4375</v>
      </c>
      <c r="Y261" s="13">
        <f t="shared" si="62"/>
        <v>16</v>
      </c>
      <c r="Z261" s="13">
        <f t="shared" si="62"/>
        <v>48</v>
      </c>
      <c r="AA261" s="13">
        <f t="shared" si="63"/>
        <v>144</v>
      </c>
      <c r="AB261" s="57">
        <f t="shared" si="64"/>
        <v>0.66666666666666663</v>
      </c>
      <c r="AC261" s="57">
        <f t="shared" si="65"/>
        <v>8</v>
      </c>
      <c r="AF261" s="13" t="s">
        <v>2828</v>
      </c>
      <c r="AG261" s="13">
        <v>8</v>
      </c>
      <c r="AH261" s="13">
        <v>24</v>
      </c>
      <c r="AI261" s="13">
        <v>72</v>
      </c>
      <c r="AJ261" s="13">
        <v>12</v>
      </c>
      <c r="AK261" s="13">
        <v>12</v>
      </c>
      <c r="AL261" s="13" t="s">
        <v>2785</v>
      </c>
      <c r="AM261" s="13">
        <v>8</v>
      </c>
      <c r="AN261" s="13">
        <v>24</v>
      </c>
      <c r="AO261" s="13">
        <v>72</v>
      </c>
      <c r="AP261" s="13">
        <v>12</v>
      </c>
      <c r="AQ261" s="13">
        <v>12</v>
      </c>
    </row>
    <row r="262" spans="1:55" s="13" customFormat="1" ht="32">
      <c r="A262" s="13">
        <v>2008</v>
      </c>
      <c r="B262" s="13" t="s">
        <v>0</v>
      </c>
      <c r="C262" s="13">
        <v>0</v>
      </c>
      <c r="D262" s="13" t="s">
        <v>1590</v>
      </c>
      <c r="E262" s="13" t="s">
        <v>2629</v>
      </c>
      <c r="F262" s="13" t="s">
        <v>2378</v>
      </c>
      <c r="G262" s="13" t="s">
        <v>2744</v>
      </c>
      <c r="H262" s="13" t="s">
        <v>550</v>
      </c>
      <c r="I262" s="13" t="s">
        <v>2809</v>
      </c>
      <c r="J262" s="13">
        <v>1</v>
      </c>
      <c r="L262" s="13" t="s">
        <v>2829</v>
      </c>
      <c r="M262" s="13" t="s">
        <v>4050</v>
      </c>
      <c r="N262" s="13">
        <f t="shared" si="54"/>
        <v>54.320987654320987</v>
      </c>
      <c r="O262" s="13">
        <v>16.2</v>
      </c>
      <c r="P262" s="13">
        <v>880</v>
      </c>
      <c r="Q262" s="13">
        <v>21738</v>
      </c>
      <c r="R262" s="13">
        <f t="shared" si="55"/>
        <v>24.702272727272728</v>
      </c>
      <c r="S262" s="13">
        <f t="shared" si="56"/>
        <v>60383.333333333336</v>
      </c>
      <c r="T262" s="13">
        <f t="shared" si="57"/>
        <v>24153.333333333336</v>
      </c>
      <c r="U262" s="13">
        <f t="shared" si="58"/>
        <v>289840</v>
      </c>
      <c r="V262" s="57">
        <f t="shared" si="59"/>
        <v>24154.333333333336</v>
      </c>
      <c r="W262" s="13">
        <f t="shared" si="60"/>
        <v>24152.933333333334</v>
      </c>
      <c r="X262" s="57">
        <f t="shared" si="61"/>
        <v>24153.933333333334</v>
      </c>
      <c r="Y262" s="13">
        <f t="shared" si="62"/>
        <v>0.15000000000000002</v>
      </c>
      <c r="Z262" s="13">
        <f t="shared" si="62"/>
        <v>0.36</v>
      </c>
      <c r="AA262" s="13">
        <f t="shared" si="63"/>
        <v>0.89999999999999991</v>
      </c>
      <c r="AB262" s="57">
        <f t="shared" si="64"/>
        <v>1</v>
      </c>
      <c r="AC262" s="57">
        <f t="shared" si="65"/>
        <v>12</v>
      </c>
      <c r="AF262" s="13" t="s">
        <v>2830</v>
      </c>
      <c r="AG262" s="13">
        <v>0.05</v>
      </c>
      <c r="AH262" s="13">
        <v>0.12</v>
      </c>
      <c r="AI262" s="13">
        <v>0.3</v>
      </c>
      <c r="AJ262" s="13">
        <v>12</v>
      </c>
      <c r="AK262" s="13">
        <v>12</v>
      </c>
      <c r="AL262" s="13" t="s">
        <v>2828</v>
      </c>
      <c r="AM262" s="13">
        <v>0.05</v>
      </c>
      <c r="AN262" s="13">
        <v>0.12</v>
      </c>
      <c r="AO262" s="13">
        <v>0.3</v>
      </c>
      <c r="AP262" s="13">
        <v>12</v>
      </c>
      <c r="AQ262" s="13">
        <v>12</v>
      </c>
      <c r="AR262" s="13" t="s">
        <v>2781</v>
      </c>
      <c r="AS262" s="13">
        <v>0.05</v>
      </c>
      <c r="AT262" s="13">
        <v>0.12</v>
      </c>
      <c r="AU262" s="13">
        <v>0.3</v>
      </c>
      <c r="AV262" s="13">
        <v>12</v>
      </c>
      <c r="AW262" s="13">
        <v>12</v>
      </c>
    </row>
    <row r="263" spans="1:55" s="13" customFormat="1" ht="16">
      <c r="A263" s="13">
        <v>2008</v>
      </c>
      <c r="B263" s="13" t="s">
        <v>0</v>
      </c>
      <c r="C263" s="13">
        <v>0</v>
      </c>
      <c r="D263" s="13" t="s">
        <v>1590</v>
      </c>
      <c r="E263" s="13" t="s">
        <v>2629</v>
      </c>
      <c r="F263" s="13" t="s">
        <v>2378</v>
      </c>
      <c r="G263" s="13" t="s">
        <v>2744</v>
      </c>
      <c r="H263" s="13" t="s">
        <v>2832</v>
      </c>
      <c r="I263" s="13" t="s">
        <v>2831</v>
      </c>
      <c r="J263" s="13">
        <v>1</v>
      </c>
      <c r="M263" s="13" t="s">
        <v>4050</v>
      </c>
      <c r="N263" s="13">
        <f t="shared" si="54"/>
        <v>26.51006711409396</v>
      </c>
      <c r="O263" s="13">
        <v>14.9</v>
      </c>
      <c r="P263" s="13">
        <v>395</v>
      </c>
      <c r="Q263" s="13">
        <v>48844</v>
      </c>
      <c r="R263" s="13">
        <f t="shared" si="55"/>
        <v>123.65569620253164</v>
      </c>
      <c r="S263" s="13">
        <f t="shared" si="56"/>
        <v>50.87916666666667</v>
      </c>
      <c r="T263" s="13">
        <f t="shared" si="57"/>
        <v>32.562666666666665</v>
      </c>
      <c r="U263" s="13">
        <f t="shared" si="58"/>
        <v>390.75199999999995</v>
      </c>
      <c r="V263" s="57">
        <f t="shared" si="59"/>
        <v>33.979333333333329</v>
      </c>
      <c r="W263" s="13">
        <f t="shared" si="60"/>
        <v>31.655999999999999</v>
      </c>
      <c r="X263" s="57">
        <f t="shared" si="61"/>
        <v>33.072666666666663</v>
      </c>
      <c r="Y263" s="13">
        <f t="shared" si="62"/>
        <v>807</v>
      </c>
      <c r="Z263" s="13">
        <f t="shared" si="62"/>
        <v>960</v>
      </c>
      <c r="AA263" s="13">
        <f t="shared" si="63"/>
        <v>1500</v>
      </c>
      <c r="AB263" s="57">
        <f t="shared" si="64"/>
        <v>1.4166666666666667</v>
      </c>
      <c r="AC263" s="57">
        <f t="shared" si="65"/>
        <v>17</v>
      </c>
      <c r="AF263" s="13" t="s">
        <v>2833</v>
      </c>
      <c r="AG263" s="13">
        <v>269</v>
      </c>
      <c r="AH263" s="13">
        <v>320</v>
      </c>
      <c r="AI263" s="13">
        <v>500</v>
      </c>
      <c r="AJ263" s="13">
        <v>19</v>
      </c>
      <c r="AK263" s="13">
        <v>17</v>
      </c>
      <c r="AL263" s="13" t="s">
        <v>2834</v>
      </c>
      <c r="AM263" s="13">
        <v>269</v>
      </c>
      <c r="AN263" s="13">
        <v>320</v>
      </c>
      <c r="AO263" s="13">
        <v>500</v>
      </c>
      <c r="AP263" s="13">
        <v>19</v>
      </c>
      <c r="AQ263" s="13">
        <v>17</v>
      </c>
      <c r="AR263" s="13" t="s">
        <v>2835</v>
      </c>
      <c r="AS263" s="13">
        <v>269</v>
      </c>
      <c r="AT263" s="13">
        <v>320</v>
      </c>
      <c r="AU263" s="13">
        <v>500</v>
      </c>
      <c r="AV263" s="13">
        <v>19</v>
      </c>
      <c r="AW263" s="13">
        <v>17</v>
      </c>
    </row>
    <row r="264" spans="1:55" s="13" customFormat="1" ht="128">
      <c r="A264" s="13">
        <v>2008</v>
      </c>
      <c r="B264" s="13" t="s">
        <v>0</v>
      </c>
      <c r="C264" s="13">
        <v>0</v>
      </c>
      <c r="D264" s="13" t="s">
        <v>1590</v>
      </c>
      <c r="E264" s="13" t="s">
        <v>2629</v>
      </c>
      <c r="F264" s="13" t="s">
        <v>2378</v>
      </c>
      <c r="G264" s="13" t="s">
        <v>2744</v>
      </c>
      <c r="H264" s="13" t="s">
        <v>2836</v>
      </c>
      <c r="I264" s="13" t="s">
        <v>2837</v>
      </c>
      <c r="J264" s="13">
        <v>1</v>
      </c>
      <c r="L264" s="13" t="s">
        <v>2838</v>
      </c>
      <c r="M264" s="13" t="s">
        <v>4050</v>
      </c>
      <c r="N264" s="13" t="s">
        <v>1590</v>
      </c>
      <c r="O264" s="13" t="s">
        <v>1590</v>
      </c>
      <c r="P264" s="13" t="s">
        <v>1590</v>
      </c>
      <c r="Q264" s="13">
        <v>5120</v>
      </c>
      <c r="R264" s="13" t="s">
        <v>1590</v>
      </c>
      <c r="S264" s="13">
        <f t="shared" si="56"/>
        <v>189.62962962962962</v>
      </c>
      <c r="T264" s="13">
        <f t="shared" si="57"/>
        <v>81.269841269841265</v>
      </c>
      <c r="U264" s="13">
        <f t="shared" si="58"/>
        <v>975.23809523809518</v>
      </c>
      <c r="V264" s="57">
        <f t="shared" si="59"/>
        <v>82.103174603174594</v>
      </c>
      <c r="W264" s="13">
        <f t="shared" si="60"/>
        <v>80.912698412698418</v>
      </c>
      <c r="X264" s="57">
        <f t="shared" si="61"/>
        <v>81.746031746031747</v>
      </c>
      <c r="Y264" s="13">
        <f t="shared" si="62"/>
        <v>6</v>
      </c>
      <c r="Z264" s="13">
        <f t="shared" si="62"/>
        <v>27</v>
      </c>
      <c r="AA264" s="13">
        <f t="shared" si="63"/>
        <v>63</v>
      </c>
      <c r="AB264" s="57">
        <f t="shared" si="64"/>
        <v>0.83333333333333337</v>
      </c>
      <c r="AC264" s="57">
        <f t="shared" si="65"/>
        <v>10</v>
      </c>
      <c r="AF264" s="13" t="s">
        <v>2839</v>
      </c>
      <c r="AG264" s="13">
        <v>2</v>
      </c>
      <c r="AH264" s="13">
        <v>9</v>
      </c>
      <c r="AI264" s="13">
        <v>21</v>
      </c>
      <c r="AJ264" s="13">
        <v>13</v>
      </c>
      <c r="AK264" s="13">
        <v>10</v>
      </c>
      <c r="AL264" s="13" t="s">
        <v>2834</v>
      </c>
      <c r="AM264" s="13">
        <v>2</v>
      </c>
      <c r="AN264" s="13">
        <v>9</v>
      </c>
      <c r="AO264" s="13">
        <v>21</v>
      </c>
      <c r="AP264" s="13">
        <v>13</v>
      </c>
      <c r="AQ264" s="13">
        <v>10</v>
      </c>
      <c r="AR264" s="13" t="s">
        <v>2833</v>
      </c>
      <c r="AS264" s="13">
        <v>2</v>
      </c>
      <c r="AT264" s="13">
        <v>9</v>
      </c>
      <c r="AU264" s="13">
        <v>21</v>
      </c>
      <c r="AV264" s="13">
        <v>13</v>
      </c>
      <c r="AW264" s="13">
        <v>10</v>
      </c>
    </row>
    <row r="265" spans="1:55" s="13" customFormat="1" ht="128">
      <c r="A265" s="13">
        <v>2008</v>
      </c>
      <c r="B265" s="13" t="s">
        <v>0</v>
      </c>
      <c r="C265" s="13">
        <v>0</v>
      </c>
      <c r="D265" s="13" t="s">
        <v>1590</v>
      </c>
      <c r="E265" s="13" t="s">
        <v>2629</v>
      </c>
      <c r="F265" s="13" t="s">
        <v>2378</v>
      </c>
      <c r="G265" s="13" t="s">
        <v>2744</v>
      </c>
      <c r="H265" s="13" t="s">
        <v>2840</v>
      </c>
      <c r="I265" s="13" t="s">
        <v>2841</v>
      </c>
      <c r="J265" s="13">
        <v>1</v>
      </c>
      <c r="L265" s="13" t="s">
        <v>2842</v>
      </c>
      <c r="M265" s="13" t="s">
        <v>4050</v>
      </c>
      <c r="N265" s="13">
        <f t="shared" si="54"/>
        <v>19.333333333333332</v>
      </c>
      <c r="O265" s="13">
        <v>1.5</v>
      </c>
      <c r="P265" s="13">
        <v>29</v>
      </c>
      <c r="Q265" s="13">
        <v>156178</v>
      </c>
      <c r="R265" s="13">
        <f t="shared" si="55"/>
        <v>5385.4482758620688</v>
      </c>
      <c r="S265" s="13">
        <f t="shared" si="56"/>
        <v>189.99756690997566</v>
      </c>
      <c r="T265" s="13">
        <f t="shared" si="57"/>
        <v>75.999026763990273</v>
      </c>
      <c r="U265" s="13">
        <f t="shared" si="58"/>
        <v>911.98832116788321</v>
      </c>
      <c r="V265" s="57">
        <f t="shared" si="59"/>
        <v>77.415693430656944</v>
      </c>
      <c r="W265" s="13">
        <f t="shared" si="60"/>
        <v>75.432360097323595</v>
      </c>
      <c r="X265" s="57">
        <f t="shared" si="61"/>
        <v>76.849026763990267</v>
      </c>
      <c r="Y265" s="13">
        <f t="shared" si="62"/>
        <v>30</v>
      </c>
      <c r="Z265" s="13">
        <f t="shared" si="62"/>
        <v>822</v>
      </c>
      <c r="AA265" s="13">
        <f t="shared" si="63"/>
        <v>2055</v>
      </c>
      <c r="AB265" s="57">
        <f t="shared" si="64"/>
        <v>1.4166666666666667</v>
      </c>
      <c r="AC265" s="57">
        <f t="shared" si="65"/>
        <v>17</v>
      </c>
      <c r="AF265" s="13" t="s">
        <v>2835</v>
      </c>
      <c r="AG265" s="13">
        <v>10</v>
      </c>
      <c r="AH265" s="13">
        <v>274</v>
      </c>
      <c r="AI265" s="13">
        <v>685</v>
      </c>
      <c r="AJ265" s="13">
        <v>19</v>
      </c>
      <c r="AK265" s="13">
        <v>17</v>
      </c>
      <c r="AL265" s="13" t="s">
        <v>2843</v>
      </c>
      <c r="AM265" s="13">
        <v>10</v>
      </c>
      <c r="AN265" s="13">
        <v>274</v>
      </c>
      <c r="AO265" s="13">
        <v>685</v>
      </c>
      <c r="AP265" s="13">
        <v>19</v>
      </c>
      <c r="AQ265" s="13">
        <v>17</v>
      </c>
      <c r="AR265" s="13" t="s">
        <v>2833</v>
      </c>
      <c r="AS265" s="13">
        <v>10</v>
      </c>
      <c r="AT265" s="13">
        <v>274</v>
      </c>
      <c r="AU265" s="13">
        <v>685</v>
      </c>
      <c r="AV265" s="13">
        <v>19</v>
      </c>
      <c r="AW265" s="13">
        <v>17</v>
      </c>
    </row>
    <row r="266" spans="1:55" s="13" customFormat="1" ht="16">
      <c r="A266" s="13">
        <v>2008</v>
      </c>
      <c r="B266" s="13" t="s">
        <v>0</v>
      </c>
      <c r="C266" s="13">
        <v>0</v>
      </c>
      <c r="D266" s="13" t="s">
        <v>1590</v>
      </c>
      <c r="E266" s="13" t="s">
        <v>2629</v>
      </c>
      <c r="F266" s="13" t="s">
        <v>2378</v>
      </c>
      <c r="G266" s="13" t="s">
        <v>2744</v>
      </c>
      <c r="H266" s="13" t="s">
        <v>1489</v>
      </c>
      <c r="I266" s="13" t="s">
        <v>1490</v>
      </c>
      <c r="J266" s="13">
        <v>1</v>
      </c>
      <c r="M266" s="13" t="s">
        <v>4050</v>
      </c>
      <c r="N266" s="13">
        <f t="shared" si="54"/>
        <v>35.960264900662253</v>
      </c>
      <c r="O266" s="13">
        <v>15.1</v>
      </c>
      <c r="P266" s="13">
        <v>543</v>
      </c>
      <c r="Q266" s="13">
        <v>47055</v>
      </c>
      <c r="R266" s="13">
        <f t="shared" si="55"/>
        <v>86.657458563535911</v>
      </c>
      <c r="S266" s="13">
        <f t="shared" si="56"/>
        <v>73.5234375</v>
      </c>
      <c r="T266" s="13">
        <f t="shared" si="57"/>
        <v>47.055</v>
      </c>
      <c r="U266" s="13">
        <f t="shared" si="58"/>
        <v>564.66</v>
      </c>
      <c r="V266" s="57">
        <f t="shared" si="59"/>
        <v>47.999444444444443</v>
      </c>
      <c r="W266" s="13">
        <f t="shared" si="60"/>
        <v>46.450555555555553</v>
      </c>
      <c r="X266" s="57">
        <f t="shared" si="61"/>
        <v>47.394999999999996</v>
      </c>
      <c r="Y266" s="13">
        <f t="shared" si="62"/>
        <v>20</v>
      </c>
      <c r="Z266" s="13">
        <f t="shared" si="62"/>
        <v>640</v>
      </c>
      <c r="AA266" s="13">
        <f t="shared" si="63"/>
        <v>1000</v>
      </c>
      <c r="AB266" s="57">
        <f t="shared" si="64"/>
        <v>0.94444444444444453</v>
      </c>
      <c r="AC266" s="57">
        <f t="shared" si="65"/>
        <v>11.333333333333334</v>
      </c>
      <c r="AF266" s="13" t="s">
        <v>2834</v>
      </c>
      <c r="AG266" s="13">
        <v>10</v>
      </c>
      <c r="AH266" s="13">
        <v>320</v>
      </c>
      <c r="AI266" s="13">
        <v>500</v>
      </c>
      <c r="AJ266" s="13">
        <v>19</v>
      </c>
      <c r="AK266" s="13">
        <v>17</v>
      </c>
      <c r="AL266" s="13" t="s">
        <v>2833</v>
      </c>
      <c r="AM266" s="13">
        <v>10</v>
      </c>
      <c r="AN266" s="13">
        <v>320</v>
      </c>
      <c r="AO266" s="13">
        <v>500</v>
      </c>
      <c r="AP266" s="13">
        <v>19</v>
      </c>
      <c r="AQ266" s="13">
        <v>17</v>
      </c>
    </row>
    <row r="267" spans="1:55" s="13" customFormat="1" ht="32">
      <c r="A267" s="13">
        <v>2008</v>
      </c>
      <c r="B267" s="13" t="s">
        <v>0</v>
      </c>
      <c r="C267" s="13">
        <v>0</v>
      </c>
      <c r="D267" s="13" t="s">
        <v>1590</v>
      </c>
      <c r="E267" s="13" t="s">
        <v>2629</v>
      </c>
      <c r="F267" s="13" t="s">
        <v>2378</v>
      </c>
      <c r="G267" s="13" t="s">
        <v>2744</v>
      </c>
      <c r="H267" s="13" t="s">
        <v>2844</v>
      </c>
      <c r="I267" s="13" t="s">
        <v>2845</v>
      </c>
      <c r="J267" s="13">
        <v>1</v>
      </c>
      <c r="M267" s="13" t="s">
        <v>4050</v>
      </c>
      <c r="N267" s="13" t="s">
        <v>1590</v>
      </c>
      <c r="O267" s="13" t="s">
        <v>1590</v>
      </c>
      <c r="P267" s="13" t="s">
        <v>1590</v>
      </c>
      <c r="Q267" s="13">
        <v>628</v>
      </c>
      <c r="R267" s="13" t="s">
        <v>1590</v>
      </c>
      <c r="S267" s="13">
        <f t="shared" si="56"/>
        <v>1.8470588235294119</v>
      </c>
      <c r="T267" s="13">
        <f t="shared" si="57"/>
        <v>1.57</v>
      </c>
      <c r="U267" s="13">
        <f t="shared" si="58"/>
        <v>18.84</v>
      </c>
      <c r="V267" s="57">
        <f t="shared" si="59"/>
        <v>2.2366666666666668</v>
      </c>
      <c r="W267" s="13">
        <f t="shared" si="60"/>
        <v>1.0033333333333334</v>
      </c>
      <c r="X267" s="57">
        <f t="shared" si="61"/>
        <v>1.67</v>
      </c>
      <c r="Y267" s="13">
        <f t="shared" si="62"/>
        <v>10</v>
      </c>
      <c r="Z267" s="13">
        <f t="shared" si="62"/>
        <v>340</v>
      </c>
      <c r="AA267" s="13">
        <f t="shared" si="63"/>
        <v>400</v>
      </c>
      <c r="AB267" s="57">
        <f t="shared" si="64"/>
        <v>0.66666666666666663</v>
      </c>
      <c r="AC267" s="57">
        <f t="shared" si="65"/>
        <v>8</v>
      </c>
      <c r="AF267" s="13" t="s">
        <v>2846</v>
      </c>
      <c r="AG267" s="13">
        <v>10</v>
      </c>
      <c r="AH267" s="13">
        <v>340</v>
      </c>
      <c r="AI267" s="13">
        <v>400</v>
      </c>
      <c r="AJ267" s="13">
        <v>24</v>
      </c>
      <c r="AK267" s="13">
        <v>24</v>
      </c>
    </row>
    <row r="268" spans="1:55" s="13" customFormat="1" ht="128">
      <c r="A268" s="13">
        <v>2008</v>
      </c>
      <c r="B268" s="13" t="s">
        <v>0</v>
      </c>
      <c r="C268" s="13">
        <v>0</v>
      </c>
      <c r="D268" s="13" t="s">
        <v>1590</v>
      </c>
      <c r="E268" s="13" t="s">
        <v>2629</v>
      </c>
      <c r="F268" s="13" t="s">
        <v>2378</v>
      </c>
      <c r="G268" s="13" t="s">
        <v>2744</v>
      </c>
      <c r="H268" s="13" t="s">
        <v>1493</v>
      </c>
      <c r="I268" s="13" t="s">
        <v>1494</v>
      </c>
      <c r="J268" s="13">
        <v>1</v>
      </c>
      <c r="L268" s="13" t="s">
        <v>2847</v>
      </c>
      <c r="M268" s="13" t="s">
        <v>4050</v>
      </c>
      <c r="N268" s="13">
        <f t="shared" si="54"/>
        <v>202.92682926829269</v>
      </c>
      <c r="O268" s="13">
        <v>8.1999999999999993</v>
      </c>
      <c r="P268" s="13">
        <v>1664</v>
      </c>
      <c r="Q268" s="13">
        <v>54341</v>
      </c>
      <c r="R268" s="13">
        <f t="shared" si="55"/>
        <v>32.65685096153846</v>
      </c>
      <c r="S268" s="13">
        <f t="shared" si="56"/>
        <v>71501.31578947368</v>
      </c>
      <c r="T268" s="13">
        <f t="shared" si="57"/>
        <v>32539.520958083835</v>
      </c>
      <c r="U268" s="13">
        <f t="shared" si="58"/>
        <v>390474.25149700604</v>
      </c>
      <c r="V268" s="57">
        <f t="shared" si="59"/>
        <v>32540.632069194944</v>
      </c>
      <c r="W268" s="13">
        <f t="shared" si="60"/>
        <v>32539.015302727879</v>
      </c>
      <c r="X268" s="57">
        <f t="shared" si="61"/>
        <v>32540.126413838989</v>
      </c>
      <c r="Y268" s="13">
        <f t="shared" si="62"/>
        <v>0</v>
      </c>
      <c r="Z268" s="13">
        <f t="shared" si="62"/>
        <v>0.76</v>
      </c>
      <c r="AA268" s="13">
        <f t="shared" si="63"/>
        <v>1.67</v>
      </c>
      <c r="AB268" s="57">
        <f t="shared" si="64"/>
        <v>1.1111111111111112</v>
      </c>
      <c r="AC268" s="57">
        <f t="shared" si="65"/>
        <v>13.333333333333334</v>
      </c>
      <c r="AF268" s="13" t="s">
        <v>2848</v>
      </c>
      <c r="AH268" s="13">
        <v>0.25</v>
      </c>
      <c r="AI268" s="13">
        <v>0.5</v>
      </c>
      <c r="AJ268" s="13">
        <v>13</v>
      </c>
      <c r="AK268" s="13">
        <v>10</v>
      </c>
      <c r="AL268" s="13" t="s">
        <v>2849</v>
      </c>
      <c r="AN268" s="13">
        <v>0.05</v>
      </c>
      <c r="AO268" s="13">
        <v>0.25</v>
      </c>
      <c r="AP268" s="13">
        <v>13</v>
      </c>
      <c r="AQ268" s="13">
        <v>10</v>
      </c>
      <c r="AR268" s="13" t="s">
        <v>2833</v>
      </c>
      <c r="AT268" s="13">
        <v>0.23</v>
      </c>
      <c r="AU268" s="13">
        <v>0.46</v>
      </c>
      <c r="AV268" s="13">
        <v>13</v>
      </c>
      <c r="AW268" s="13">
        <v>10</v>
      </c>
      <c r="AX268" s="13" t="s">
        <v>2834</v>
      </c>
      <c r="AZ268" s="13">
        <v>0.23</v>
      </c>
      <c r="BA268" s="13">
        <v>0.46</v>
      </c>
      <c r="BB268" s="13">
        <v>13</v>
      </c>
      <c r="BC268" s="13">
        <v>10</v>
      </c>
    </row>
    <row r="269" spans="1:55" s="13" customFormat="1" ht="16">
      <c r="A269" s="13">
        <v>2008</v>
      </c>
      <c r="B269" s="13" t="s">
        <v>0</v>
      </c>
      <c r="C269" s="13">
        <v>0</v>
      </c>
      <c r="D269" s="13" t="s">
        <v>1590</v>
      </c>
      <c r="E269" s="13" t="s">
        <v>2629</v>
      </c>
      <c r="F269" s="13" t="s">
        <v>2378</v>
      </c>
      <c r="G269" s="13" t="s">
        <v>2744</v>
      </c>
      <c r="H269" s="13" t="s">
        <v>2850</v>
      </c>
      <c r="I269" s="13" t="s">
        <v>2851</v>
      </c>
      <c r="J269" s="13">
        <v>1</v>
      </c>
      <c r="M269" s="13" t="s">
        <v>4050</v>
      </c>
      <c r="N269" s="13">
        <f t="shared" si="54"/>
        <v>4.1592394533571005E-2</v>
      </c>
      <c r="O269" s="13">
        <v>168.3</v>
      </c>
      <c r="P269" s="13">
        <v>7</v>
      </c>
      <c r="Q269" s="13">
        <v>52</v>
      </c>
      <c r="R269" s="13">
        <f t="shared" si="55"/>
        <v>7.4285714285714288</v>
      </c>
      <c r="S269" s="13">
        <f t="shared" si="56"/>
        <v>8.1250000000000003E-2</v>
      </c>
      <c r="T269" s="13">
        <f t="shared" si="57"/>
        <v>5.1999999999999998E-2</v>
      </c>
      <c r="U269" s="13">
        <f t="shared" si="58"/>
        <v>0.624</v>
      </c>
      <c r="V269" s="57">
        <f t="shared" si="59"/>
        <v>0.99644444444444458</v>
      </c>
      <c r="W269" s="13">
        <f t="shared" si="60"/>
        <v>-0.5524444444444444</v>
      </c>
      <c r="X269" s="57">
        <f t="shared" si="61"/>
        <v>0.39200000000000013</v>
      </c>
      <c r="Y269" s="13">
        <f t="shared" si="62"/>
        <v>538</v>
      </c>
      <c r="Z269" s="13">
        <f t="shared" si="62"/>
        <v>640</v>
      </c>
      <c r="AA269" s="13">
        <f t="shared" si="63"/>
        <v>1000</v>
      </c>
      <c r="AB269" s="57">
        <f t="shared" si="64"/>
        <v>0.94444444444444453</v>
      </c>
      <c r="AC269" s="57">
        <f t="shared" si="65"/>
        <v>11.333333333333334</v>
      </c>
      <c r="AF269" s="13" t="s">
        <v>2834</v>
      </c>
      <c r="AG269" s="13">
        <v>269</v>
      </c>
      <c r="AH269" s="13">
        <v>320</v>
      </c>
      <c r="AI269" s="13">
        <v>500</v>
      </c>
      <c r="AJ269" s="13">
        <v>19</v>
      </c>
      <c r="AK269" s="13">
        <v>17</v>
      </c>
      <c r="AL269" s="13" t="s">
        <v>2852</v>
      </c>
      <c r="AM269" s="13">
        <v>269</v>
      </c>
      <c r="AN269" s="13">
        <v>320</v>
      </c>
      <c r="AO269" s="13">
        <v>500</v>
      </c>
      <c r="AP269" s="13">
        <v>19</v>
      </c>
      <c r="AQ269" s="13">
        <v>17</v>
      </c>
    </row>
    <row r="270" spans="1:55" s="13" customFormat="1" ht="32">
      <c r="A270" s="13">
        <v>2008</v>
      </c>
      <c r="B270" s="13" t="s">
        <v>0</v>
      </c>
      <c r="C270" s="13">
        <v>0</v>
      </c>
      <c r="D270" s="13" t="s">
        <v>1590</v>
      </c>
      <c r="E270" s="13" t="s">
        <v>2629</v>
      </c>
      <c r="F270" s="13" t="s">
        <v>2378</v>
      </c>
      <c r="G270" s="13" t="s">
        <v>2744</v>
      </c>
      <c r="H270" s="13" t="s">
        <v>2853</v>
      </c>
      <c r="I270" s="13" t="s">
        <v>2854</v>
      </c>
      <c r="J270" s="13">
        <v>1</v>
      </c>
      <c r="M270" s="13" t="s">
        <v>4050</v>
      </c>
      <c r="N270" s="13">
        <f t="shared" si="54"/>
        <v>0.90909090909090906</v>
      </c>
      <c r="O270" s="13">
        <v>1.1000000000000001</v>
      </c>
      <c r="P270" s="13">
        <v>1</v>
      </c>
      <c r="Q270" s="13">
        <v>41</v>
      </c>
      <c r="R270" s="13">
        <f t="shared" si="55"/>
        <v>41</v>
      </c>
      <c r="S270" s="13">
        <f t="shared" si="56"/>
        <v>3.4166666666666665</v>
      </c>
      <c r="T270" s="13">
        <f t="shared" si="57"/>
        <v>1.64</v>
      </c>
      <c r="U270" s="13">
        <f t="shared" si="58"/>
        <v>19.68</v>
      </c>
      <c r="V270" s="57">
        <f t="shared" si="59"/>
        <v>2.278888888888889</v>
      </c>
      <c r="W270" s="13">
        <f t="shared" si="60"/>
        <v>1.333333333333333</v>
      </c>
      <c r="X270" s="57">
        <f t="shared" si="61"/>
        <v>1.9722222222222219</v>
      </c>
      <c r="Y270" s="13">
        <f t="shared" si="62"/>
        <v>1</v>
      </c>
      <c r="Z270" s="13">
        <f t="shared" si="62"/>
        <v>12</v>
      </c>
      <c r="AA270" s="13">
        <f t="shared" si="63"/>
        <v>25</v>
      </c>
      <c r="AB270" s="57">
        <f t="shared" si="64"/>
        <v>0.63888888888888895</v>
      </c>
      <c r="AC270" s="57">
        <f t="shared" si="65"/>
        <v>7.666666666666667</v>
      </c>
      <c r="AF270" s="13" t="s">
        <v>1436</v>
      </c>
      <c r="AG270" s="13">
        <v>1</v>
      </c>
      <c r="AH270" s="13">
        <v>12</v>
      </c>
      <c r="AI270" s="13">
        <v>25</v>
      </c>
      <c r="AJ270" s="13">
        <v>23</v>
      </c>
      <c r="AK270" s="13">
        <v>23</v>
      </c>
    </row>
    <row r="271" spans="1:55" s="13" customFormat="1" ht="16">
      <c r="A271" s="13">
        <v>2008</v>
      </c>
      <c r="B271" s="13" t="s">
        <v>0</v>
      </c>
      <c r="C271" s="13">
        <v>0</v>
      </c>
      <c r="D271" s="13" t="s">
        <v>1590</v>
      </c>
      <c r="E271" s="13" t="s">
        <v>2629</v>
      </c>
      <c r="F271" s="13" t="s">
        <v>2378</v>
      </c>
      <c r="G271" s="13" t="s">
        <v>2744</v>
      </c>
      <c r="H271" s="13" t="s">
        <v>2855</v>
      </c>
      <c r="I271" s="13" t="s">
        <v>2856</v>
      </c>
      <c r="J271" s="13">
        <v>1</v>
      </c>
      <c r="M271" s="13" t="s">
        <v>4050</v>
      </c>
      <c r="N271" s="13">
        <f t="shared" si="54"/>
        <v>5.3703703703703702</v>
      </c>
      <c r="O271" s="13">
        <v>5.4</v>
      </c>
      <c r="P271" s="13">
        <v>29</v>
      </c>
      <c r="Q271" s="13">
        <v>736</v>
      </c>
      <c r="R271" s="13">
        <f t="shared" si="55"/>
        <v>25.379310344827587</v>
      </c>
      <c r="S271" s="13">
        <f t="shared" si="56"/>
        <v>36.799999999999997</v>
      </c>
      <c r="T271" s="13">
        <f t="shared" si="57"/>
        <v>9.1999999999999993</v>
      </c>
      <c r="U271" s="13">
        <f t="shared" si="58"/>
        <v>110.39999999999999</v>
      </c>
      <c r="V271" s="57">
        <f t="shared" si="59"/>
        <v>10.533333333333333</v>
      </c>
      <c r="W271" s="13">
        <f t="shared" si="60"/>
        <v>8.8666666666666671</v>
      </c>
      <c r="X271" s="57">
        <f t="shared" si="61"/>
        <v>10.200000000000001</v>
      </c>
      <c r="Y271" s="13">
        <f t="shared" si="62"/>
        <v>10</v>
      </c>
      <c r="Z271" s="13">
        <f t="shared" si="62"/>
        <v>20</v>
      </c>
      <c r="AA271" s="13">
        <f t="shared" si="63"/>
        <v>80</v>
      </c>
      <c r="AB271" s="57">
        <f t="shared" si="64"/>
        <v>1.3333333333333333</v>
      </c>
      <c r="AC271" s="57">
        <f t="shared" si="65"/>
        <v>16</v>
      </c>
      <c r="AF271" s="13" t="s">
        <v>1547</v>
      </c>
      <c r="AG271" s="13">
        <v>5</v>
      </c>
      <c r="AH271" s="13">
        <v>10</v>
      </c>
      <c r="AI271" s="13">
        <v>40</v>
      </c>
      <c r="AJ271" s="13">
        <v>24</v>
      </c>
      <c r="AK271" s="13">
        <v>24</v>
      </c>
      <c r="AL271" s="13" t="s">
        <v>1441</v>
      </c>
      <c r="AM271" s="13">
        <v>5</v>
      </c>
      <c r="AN271" s="13">
        <v>10</v>
      </c>
      <c r="AO271" s="13">
        <v>40</v>
      </c>
      <c r="AP271" s="13">
        <v>24</v>
      </c>
      <c r="AQ271" s="13">
        <v>24</v>
      </c>
    </row>
    <row r="272" spans="1:55" s="13" customFormat="1" ht="48">
      <c r="A272" s="13">
        <v>2008</v>
      </c>
      <c r="B272" s="13" t="s">
        <v>0</v>
      </c>
      <c r="C272" s="13">
        <v>0</v>
      </c>
      <c r="D272" s="13" t="s">
        <v>1590</v>
      </c>
      <c r="E272" s="13" t="s">
        <v>2629</v>
      </c>
      <c r="F272" s="13" t="s">
        <v>2378</v>
      </c>
      <c r="G272" s="13" t="s">
        <v>2744</v>
      </c>
      <c r="H272" s="13" t="s">
        <v>2857</v>
      </c>
      <c r="I272" s="13" t="s">
        <v>2858</v>
      </c>
      <c r="J272" s="13">
        <v>1</v>
      </c>
      <c r="L272" s="13" t="s">
        <v>2859</v>
      </c>
      <c r="M272" s="13" t="s">
        <v>4050</v>
      </c>
      <c r="N272" s="13" t="s">
        <v>1590</v>
      </c>
      <c r="O272" s="13" t="s">
        <v>1590</v>
      </c>
      <c r="P272" s="13" t="s">
        <v>1590</v>
      </c>
      <c r="Q272" s="13">
        <v>319</v>
      </c>
      <c r="R272" s="13" t="s">
        <v>1590</v>
      </c>
      <c r="S272" s="13">
        <f t="shared" si="56"/>
        <v>15.95</v>
      </c>
      <c r="T272" s="13">
        <f t="shared" si="57"/>
        <v>5.3166666666666664</v>
      </c>
      <c r="U272" s="13">
        <f t="shared" si="58"/>
        <v>63.8</v>
      </c>
      <c r="V272" s="57">
        <f t="shared" si="59"/>
        <v>6.7055555555555557</v>
      </c>
      <c r="W272" s="13">
        <f t="shared" si="60"/>
        <v>4.8537037037037036</v>
      </c>
      <c r="X272" s="57">
        <f t="shared" si="61"/>
        <v>6.2425925925925929</v>
      </c>
      <c r="Y272" s="13">
        <f t="shared" si="62"/>
        <v>10</v>
      </c>
      <c r="Z272" s="13">
        <f t="shared" si="62"/>
        <v>20</v>
      </c>
      <c r="AA272" s="13">
        <f t="shared" si="63"/>
        <v>60</v>
      </c>
      <c r="AB272" s="57">
        <f t="shared" si="64"/>
        <v>1.3888888888888891</v>
      </c>
      <c r="AC272" s="57">
        <f t="shared" si="65"/>
        <v>16.666666666666668</v>
      </c>
      <c r="AF272" s="13" t="s">
        <v>2860</v>
      </c>
      <c r="AG272" s="13">
        <v>5</v>
      </c>
      <c r="AH272" s="13">
        <v>10</v>
      </c>
      <c r="AI272" s="13">
        <v>30</v>
      </c>
      <c r="AJ272" s="13">
        <v>26</v>
      </c>
      <c r="AK272" s="13">
        <v>26</v>
      </c>
      <c r="AL272" s="13" t="s">
        <v>1441</v>
      </c>
      <c r="AM272" s="13">
        <v>5</v>
      </c>
      <c r="AN272" s="13">
        <v>10</v>
      </c>
      <c r="AO272" s="13">
        <v>30</v>
      </c>
      <c r="AP272" s="13">
        <v>24</v>
      </c>
      <c r="AQ272" s="13">
        <v>24</v>
      </c>
    </row>
    <row r="273" spans="1:49" s="13" customFormat="1" ht="32">
      <c r="A273" s="13">
        <v>2008</v>
      </c>
      <c r="B273" s="13" t="s">
        <v>0</v>
      </c>
      <c r="C273" s="13">
        <v>0</v>
      </c>
      <c r="D273" s="13" t="s">
        <v>1590</v>
      </c>
      <c r="E273" s="13" t="s">
        <v>2629</v>
      </c>
      <c r="F273" s="13" t="s">
        <v>2378</v>
      </c>
      <c r="G273" s="13" t="s">
        <v>2744</v>
      </c>
      <c r="H273" s="13" t="s">
        <v>2861</v>
      </c>
      <c r="I273" s="13" t="s">
        <v>2862</v>
      </c>
      <c r="J273" s="13">
        <v>1</v>
      </c>
      <c r="M273" s="13" t="s">
        <v>4050</v>
      </c>
      <c r="N273" s="13" t="s">
        <v>1590</v>
      </c>
      <c r="O273" s="13" t="s">
        <v>1590</v>
      </c>
      <c r="P273" s="13" t="s">
        <v>1590</v>
      </c>
      <c r="Q273" s="13">
        <v>59</v>
      </c>
      <c r="R273" s="13" t="s">
        <v>1590</v>
      </c>
      <c r="S273" s="13">
        <f t="shared" si="56"/>
        <v>2.95</v>
      </c>
      <c r="T273" s="13">
        <f t="shared" si="57"/>
        <v>0.98333333333333328</v>
      </c>
      <c r="U273" s="13">
        <f t="shared" si="58"/>
        <v>11.799999999999999</v>
      </c>
      <c r="V273" s="57">
        <f t="shared" si="59"/>
        <v>2.0666666666666664</v>
      </c>
      <c r="W273" s="13">
        <f t="shared" si="60"/>
        <v>0.62222222222222223</v>
      </c>
      <c r="X273" s="57">
        <f t="shared" si="61"/>
        <v>1.7055555555555555</v>
      </c>
      <c r="Y273" s="13">
        <f t="shared" si="62"/>
        <v>10</v>
      </c>
      <c r="Z273" s="13">
        <f t="shared" si="62"/>
        <v>20</v>
      </c>
      <c r="AA273" s="13">
        <f t="shared" si="63"/>
        <v>60</v>
      </c>
      <c r="AB273" s="57">
        <f t="shared" si="64"/>
        <v>1.0833333333333333</v>
      </c>
      <c r="AC273" s="57">
        <f t="shared" si="65"/>
        <v>13</v>
      </c>
      <c r="AF273" s="13" t="s">
        <v>2860</v>
      </c>
      <c r="AG273" s="13">
        <v>5</v>
      </c>
      <c r="AH273" s="13">
        <v>10</v>
      </c>
      <c r="AI273" s="13">
        <v>30</v>
      </c>
      <c r="AJ273" s="13">
        <v>24</v>
      </c>
      <c r="AK273" s="13">
        <v>24</v>
      </c>
      <c r="AL273" s="13" t="s">
        <v>1441</v>
      </c>
      <c r="AM273" s="13">
        <v>5</v>
      </c>
      <c r="AN273" s="13">
        <v>10</v>
      </c>
      <c r="AO273" s="13">
        <v>30</v>
      </c>
      <c r="AP273" s="13">
        <v>21</v>
      </c>
      <c r="AQ273" s="13">
        <v>15</v>
      </c>
    </row>
    <row r="274" spans="1:49" s="13" customFormat="1" ht="16">
      <c r="A274" s="13">
        <v>2008</v>
      </c>
      <c r="B274" s="13" t="s">
        <v>0</v>
      </c>
      <c r="C274" s="13">
        <v>0</v>
      </c>
      <c r="D274" s="13" t="s">
        <v>1590</v>
      </c>
      <c r="E274" s="13" t="s">
        <v>2629</v>
      </c>
      <c r="F274" s="13" t="s">
        <v>2378</v>
      </c>
      <c r="G274" s="13" t="s">
        <v>2744</v>
      </c>
      <c r="H274" s="13" t="s">
        <v>161</v>
      </c>
      <c r="I274" s="13" t="s">
        <v>2863</v>
      </c>
      <c r="J274" s="13">
        <v>1</v>
      </c>
      <c r="M274" s="13" t="s">
        <v>4050</v>
      </c>
      <c r="N274" s="13">
        <f t="shared" si="54"/>
        <v>1.6666666666666667</v>
      </c>
      <c r="O274" s="13">
        <v>12</v>
      </c>
      <c r="P274" s="13">
        <v>20</v>
      </c>
      <c r="Q274" s="13">
        <v>1169</v>
      </c>
      <c r="R274" s="13">
        <f t="shared" si="55"/>
        <v>58.45</v>
      </c>
      <c r="S274" s="13">
        <f t="shared" si="56"/>
        <v>77.933333333333337</v>
      </c>
      <c r="T274" s="13">
        <f t="shared" si="57"/>
        <v>58.45</v>
      </c>
      <c r="U274" s="13">
        <f t="shared" si="58"/>
        <v>701.40000000000009</v>
      </c>
      <c r="V274" s="57">
        <f t="shared" si="59"/>
        <v>59.088888888888889</v>
      </c>
      <c r="W274" s="13">
        <f t="shared" si="60"/>
        <v>57.970833333333339</v>
      </c>
      <c r="X274" s="57">
        <f t="shared" si="61"/>
        <v>58.609722222222224</v>
      </c>
      <c r="Y274" s="13">
        <f t="shared" si="62"/>
        <v>5</v>
      </c>
      <c r="Z274" s="13">
        <f t="shared" si="62"/>
        <v>15</v>
      </c>
      <c r="AA274" s="13">
        <f t="shared" si="63"/>
        <v>20</v>
      </c>
      <c r="AB274" s="57">
        <f t="shared" si="64"/>
        <v>0.63888888888888895</v>
      </c>
      <c r="AC274" s="57">
        <f t="shared" si="65"/>
        <v>7.666666666666667</v>
      </c>
      <c r="AF274" s="13" t="s">
        <v>1441</v>
      </c>
      <c r="AG274" s="13">
        <v>5</v>
      </c>
      <c r="AH274" s="13">
        <v>15</v>
      </c>
      <c r="AI274" s="13">
        <v>20</v>
      </c>
      <c r="AJ274" s="13">
        <v>23</v>
      </c>
      <c r="AK274" s="13">
        <v>23</v>
      </c>
    </row>
    <row r="275" spans="1:49" s="13" customFormat="1" ht="16">
      <c r="A275" s="13">
        <v>2008</v>
      </c>
      <c r="B275" s="13" t="s">
        <v>0</v>
      </c>
      <c r="C275" s="13">
        <v>0</v>
      </c>
      <c r="D275" s="13" t="s">
        <v>1590</v>
      </c>
      <c r="E275" s="13" t="s">
        <v>2629</v>
      </c>
      <c r="F275" s="13" t="s">
        <v>2378</v>
      </c>
      <c r="G275" s="13" t="s">
        <v>2744</v>
      </c>
      <c r="H275" s="13" t="s">
        <v>2864</v>
      </c>
      <c r="I275" s="13" t="s">
        <v>2865</v>
      </c>
      <c r="J275" s="13">
        <v>1</v>
      </c>
      <c r="M275" s="13" t="s">
        <v>4050</v>
      </c>
      <c r="N275" s="13">
        <f t="shared" si="54"/>
        <v>2.3577235772357721</v>
      </c>
      <c r="O275" s="13">
        <v>12.3</v>
      </c>
      <c r="P275" s="13">
        <v>29</v>
      </c>
      <c r="Q275" s="13">
        <v>232</v>
      </c>
      <c r="R275" s="13">
        <f t="shared" si="55"/>
        <v>8</v>
      </c>
      <c r="S275" s="13">
        <f t="shared" si="56"/>
        <v>19.333333333333332</v>
      </c>
      <c r="T275" s="13">
        <f t="shared" si="57"/>
        <v>9.2799999999999994</v>
      </c>
      <c r="U275" s="13">
        <f t="shared" si="58"/>
        <v>111.35999999999999</v>
      </c>
      <c r="V275" s="57">
        <f t="shared" si="59"/>
        <v>9.9188888888888886</v>
      </c>
      <c r="W275" s="13">
        <f t="shared" si="60"/>
        <v>8.9733333333333345</v>
      </c>
      <c r="X275" s="57">
        <f t="shared" si="61"/>
        <v>9.6122222222222238</v>
      </c>
      <c r="Y275" s="13">
        <f t="shared" si="62"/>
        <v>5</v>
      </c>
      <c r="Z275" s="13">
        <f t="shared" si="62"/>
        <v>12</v>
      </c>
      <c r="AA275" s="13">
        <f t="shared" si="63"/>
        <v>25</v>
      </c>
      <c r="AB275" s="57">
        <f t="shared" si="64"/>
        <v>0.63888888888888895</v>
      </c>
      <c r="AC275" s="57">
        <f t="shared" si="65"/>
        <v>7.666666666666667</v>
      </c>
      <c r="AF275" s="13" t="s">
        <v>1441</v>
      </c>
      <c r="AG275" s="13">
        <v>5</v>
      </c>
      <c r="AH275" s="13">
        <v>12</v>
      </c>
      <c r="AI275" s="13">
        <v>25</v>
      </c>
      <c r="AJ275" s="13">
        <v>23</v>
      </c>
      <c r="AK275" s="13">
        <v>23</v>
      </c>
    </row>
    <row r="276" spans="1:49" s="13" customFormat="1" ht="32">
      <c r="A276" s="13">
        <v>2008</v>
      </c>
      <c r="B276" s="13" t="s">
        <v>0</v>
      </c>
      <c r="C276" s="13">
        <v>0</v>
      </c>
      <c r="D276" s="13" t="s">
        <v>1590</v>
      </c>
      <c r="E276" s="13" t="s">
        <v>2629</v>
      </c>
      <c r="F276" s="13" t="s">
        <v>2378</v>
      </c>
      <c r="G276" s="13" t="s">
        <v>2744</v>
      </c>
      <c r="H276" s="13" t="s">
        <v>2866</v>
      </c>
      <c r="I276" s="13" t="s">
        <v>2867</v>
      </c>
      <c r="J276" s="13">
        <v>1</v>
      </c>
      <c r="M276" s="13" t="s">
        <v>4050</v>
      </c>
      <c r="N276" s="13">
        <f t="shared" si="54"/>
        <v>3.1308411214953273</v>
      </c>
      <c r="O276" s="13">
        <v>21.4</v>
      </c>
      <c r="P276" s="13">
        <v>67</v>
      </c>
      <c r="Q276" s="13">
        <v>581</v>
      </c>
      <c r="R276" s="13">
        <f t="shared" si="55"/>
        <v>8.6716417910447756</v>
      </c>
      <c r="S276" s="13">
        <f t="shared" si="56"/>
        <v>58.1</v>
      </c>
      <c r="T276" s="13">
        <f t="shared" si="57"/>
        <v>23.24</v>
      </c>
      <c r="U276" s="13">
        <f t="shared" si="58"/>
        <v>278.88</v>
      </c>
      <c r="V276" s="57">
        <f t="shared" si="59"/>
        <v>23.878888888888888</v>
      </c>
      <c r="W276" s="13">
        <f t="shared" si="60"/>
        <v>22.984444444444442</v>
      </c>
      <c r="X276" s="57">
        <f t="shared" si="61"/>
        <v>23.623333333333331</v>
      </c>
      <c r="Y276" s="13">
        <f t="shared" si="62"/>
        <v>5</v>
      </c>
      <c r="Z276" s="13">
        <f t="shared" si="62"/>
        <v>10</v>
      </c>
      <c r="AA276" s="13">
        <f t="shared" si="63"/>
        <v>25</v>
      </c>
      <c r="AB276" s="57">
        <f t="shared" si="64"/>
        <v>0.63888888888888895</v>
      </c>
      <c r="AC276" s="57">
        <f t="shared" si="65"/>
        <v>7.666666666666667</v>
      </c>
      <c r="AF276" s="13" t="s">
        <v>1441</v>
      </c>
      <c r="AG276" s="13">
        <v>5</v>
      </c>
      <c r="AH276" s="13">
        <v>10</v>
      </c>
      <c r="AI276" s="13">
        <v>25</v>
      </c>
      <c r="AJ276" s="13">
        <v>18</v>
      </c>
      <c r="AK276" s="13">
        <v>23</v>
      </c>
    </row>
    <row r="277" spans="1:49" s="13" customFormat="1" ht="32">
      <c r="A277" s="13">
        <v>2008</v>
      </c>
      <c r="B277" s="13" t="s">
        <v>0</v>
      </c>
      <c r="C277" s="13">
        <v>0</v>
      </c>
      <c r="D277" s="13" t="s">
        <v>1590</v>
      </c>
      <c r="E277" s="13" t="s">
        <v>2629</v>
      </c>
      <c r="F277" s="13" t="s">
        <v>2378</v>
      </c>
      <c r="G277" s="13" t="s">
        <v>2744</v>
      </c>
      <c r="H277" s="13" t="s">
        <v>2868</v>
      </c>
      <c r="I277" s="13" t="s">
        <v>2869</v>
      </c>
      <c r="J277" s="13">
        <v>1</v>
      </c>
      <c r="M277" s="13" t="s">
        <v>4050</v>
      </c>
      <c r="N277" s="13">
        <f t="shared" si="54"/>
        <v>1.25</v>
      </c>
      <c r="O277" s="13">
        <v>8</v>
      </c>
      <c r="P277" s="13">
        <v>10</v>
      </c>
      <c r="Q277" s="13">
        <v>149</v>
      </c>
      <c r="R277" s="13">
        <f t="shared" si="55"/>
        <v>14.9</v>
      </c>
      <c r="S277" s="13">
        <f t="shared" si="56"/>
        <v>4.2571428571428571</v>
      </c>
      <c r="T277" s="13">
        <f t="shared" si="57"/>
        <v>1.7126436781609196</v>
      </c>
      <c r="U277" s="13">
        <f t="shared" si="58"/>
        <v>20.551724137931036</v>
      </c>
      <c r="V277" s="57">
        <f t="shared" si="59"/>
        <v>2.2959770114942528</v>
      </c>
      <c r="W277" s="13">
        <f t="shared" si="60"/>
        <v>1.477969348659004</v>
      </c>
      <c r="X277" s="57">
        <f t="shared" si="61"/>
        <v>2.0613026819923372</v>
      </c>
      <c r="Y277" s="13">
        <f t="shared" si="62"/>
        <v>9</v>
      </c>
      <c r="Z277" s="13">
        <f t="shared" si="62"/>
        <v>35</v>
      </c>
      <c r="AA277" s="13">
        <f t="shared" si="63"/>
        <v>87</v>
      </c>
      <c r="AB277" s="57">
        <f t="shared" si="64"/>
        <v>0.58333333333333337</v>
      </c>
      <c r="AC277" s="57">
        <f t="shared" si="65"/>
        <v>7</v>
      </c>
      <c r="AF277" s="13" t="s">
        <v>2870</v>
      </c>
      <c r="AG277" s="13">
        <v>9</v>
      </c>
      <c r="AH277" s="13">
        <v>35</v>
      </c>
      <c r="AI277" s="13">
        <v>87</v>
      </c>
      <c r="AJ277" s="13">
        <v>21</v>
      </c>
      <c r="AK277" s="13">
        <v>21</v>
      </c>
    </row>
    <row r="278" spans="1:49" s="13" customFormat="1" ht="32">
      <c r="A278" s="13">
        <v>2008</v>
      </c>
      <c r="B278" s="13" t="s">
        <v>0</v>
      </c>
      <c r="C278" s="13">
        <v>0</v>
      </c>
      <c r="D278" s="13" t="s">
        <v>1590</v>
      </c>
      <c r="E278" s="13" t="s">
        <v>2629</v>
      </c>
      <c r="F278" s="13" t="s">
        <v>2378</v>
      </c>
      <c r="G278" s="13" t="s">
        <v>2744</v>
      </c>
      <c r="H278" s="13" t="s">
        <v>2871</v>
      </c>
      <c r="I278" s="13" t="s">
        <v>2872</v>
      </c>
      <c r="J278" s="13">
        <v>1</v>
      </c>
      <c r="M278" s="13" t="s">
        <v>4050</v>
      </c>
      <c r="N278" s="13" t="s">
        <v>1590</v>
      </c>
      <c r="O278" s="13" t="s">
        <v>1590</v>
      </c>
      <c r="P278" s="13" t="s">
        <v>1590</v>
      </c>
      <c r="Q278" s="13">
        <v>108</v>
      </c>
      <c r="R278" s="13" t="s">
        <v>1590</v>
      </c>
      <c r="S278" s="13">
        <f t="shared" si="56"/>
        <v>9</v>
      </c>
      <c r="T278" s="13">
        <f t="shared" si="57"/>
        <v>5.4</v>
      </c>
      <c r="U278" s="13">
        <f t="shared" si="58"/>
        <v>64.800000000000011</v>
      </c>
      <c r="V278" s="57">
        <f t="shared" si="59"/>
        <v>6.0666666666666673</v>
      </c>
      <c r="W278" s="13">
        <f t="shared" si="60"/>
        <v>5</v>
      </c>
      <c r="X278" s="57">
        <f t="shared" si="61"/>
        <v>5.666666666666667</v>
      </c>
      <c r="Y278" s="13">
        <f t="shared" si="62"/>
        <v>5</v>
      </c>
      <c r="Z278" s="13">
        <f t="shared" si="62"/>
        <v>12</v>
      </c>
      <c r="AA278" s="13">
        <f t="shared" si="63"/>
        <v>20</v>
      </c>
      <c r="AB278" s="57">
        <f t="shared" si="64"/>
        <v>0.66666666666666663</v>
      </c>
      <c r="AC278" s="57">
        <f t="shared" si="65"/>
        <v>8</v>
      </c>
      <c r="AF278" s="13" t="s">
        <v>2873</v>
      </c>
      <c r="AG278" s="13">
        <v>5</v>
      </c>
      <c r="AH278" s="13">
        <v>12</v>
      </c>
      <c r="AI278" s="13">
        <v>20</v>
      </c>
      <c r="AJ278" s="13">
        <v>24</v>
      </c>
      <c r="AK278" s="13">
        <v>24</v>
      </c>
    </row>
    <row r="279" spans="1:49" s="13" customFormat="1" ht="32">
      <c r="A279" s="13">
        <v>2008</v>
      </c>
      <c r="B279" s="13" t="s">
        <v>0</v>
      </c>
      <c r="C279" s="13">
        <v>0</v>
      </c>
      <c r="D279" s="13" t="s">
        <v>1590</v>
      </c>
      <c r="E279" s="13" t="s">
        <v>2629</v>
      </c>
      <c r="F279" s="13" t="s">
        <v>2378</v>
      </c>
      <c r="G279" s="13" t="s">
        <v>2744</v>
      </c>
      <c r="H279" s="13" t="s">
        <v>2874</v>
      </c>
      <c r="I279" s="13" t="s">
        <v>2875</v>
      </c>
      <c r="J279" s="13">
        <v>1</v>
      </c>
      <c r="M279" s="13" t="s">
        <v>4050</v>
      </c>
      <c r="N279" s="13">
        <f t="shared" si="54"/>
        <v>1.8113207547169812</v>
      </c>
      <c r="O279" s="13">
        <v>26.5</v>
      </c>
      <c r="P279" s="13">
        <v>48</v>
      </c>
      <c r="Q279" s="13">
        <v>724</v>
      </c>
      <c r="R279" s="13">
        <f t="shared" si="55"/>
        <v>15.083333333333334</v>
      </c>
      <c r="S279" s="13">
        <f t="shared" si="56"/>
        <v>48.266666666666666</v>
      </c>
      <c r="T279" s="13">
        <f t="shared" si="57"/>
        <v>28.96</v>
      </c>
      <c r="U279" s="13">
        <f t="shared" si="58"/>
        <v>347.52</v>
      </c>
      <c r="V279" s="57">
        <f t="shared" si="59"/>
        <v>29.59888888888889</v>
      </c>
      <c r="W279" s="13">
        <f t="shared" si="60"/>
        <v>28.576666666666664</v>
      </c>
      <c r="X279" s="57">
        <f t="shared" si="61"/>
        <v>29.215555555555554</v>
      </c>
      <c r="Y279" s="13">
        <f t="shared" si="62"/>
        <v>5</v>
      </c>
      <c r="Z279" s="13">
        <f t="shared" si="62"/>
        <v>15</v>
      </c>
      <c r="AA279" s="13">
        <f t="shared" si="63"/>
        <v>25</v>
      </c>
      <c r="AB279" s="57">
        <f t="shared" si="64"/>
        <v>0.63888888888888895</v>
      </c>
      <c r="AC279" s="57">
        <f t="shared" si="65"/>
        <v>7.666666666666667</v>
      </c>
      <c r="AF279" s="13" t="s">
        <v>1441</v>
      </c>
      <c r="AG279" s="13">
        <v>5</v>
      </c>
      <c r="AH279" s="13">
        <v>15</v>
      </c>
      <c r="AI279" s="13">
        <v>25</v>
      </c>
      <c r="AJ279" s="13">
        <v>15</v>
      </c>
      <c r="AK279" s="13">
        <v>23</v>
      </c>
    </row>
    <row r="280" spans="1:49" s="13" customFormat="1" ht="32">
      <c r="A280" s="13">
        <v>2008</v>
      </c>
      <c r="B280" s="13" t="s">
        <v>0</v>
      </c>
      <c r="C280" s="13">
        <v>0</v>
      </c>
      <c r="D280" s="13" t="s">
        <v>1590</v>
      </c>
      <c r="E280" s="13" t="s">
        <v>2629</v>
      </c>
      <c r="F280" s="13" t="s">
        <v>2378</v>
      </c>
      <c r="G280" s="13" t="s">
        <v>2744</v>
      </c>
      <c r="H280" s="13" t="s">
        <v>1565</v>
      </c>
      <c r="I280" s="13" t="s">
        <v>2876</v>
      </c>
      <c r="J280" s="13">
        <v>1</v>
      </c>
      <c r="M280" s="13" t="s">
        <v>4050</v>
      </c>
      <c r="N280" s="13">
        <f t="shared" si="54"/>
        <v>0.64748201438848918</v>
      </c>
      <c r="O280" s="13">
        <v>13.9</v>
      </c>
      <c r="P280" s="13">
        <v>9</v>
      </c>
      <c r="Q280" s="13">
        <v>188</v>
      </c>
      <c r="R280" s="13">
        <f t="shared" si="55"/>
        <v>20.888888888888889</v>
      </c>
      <c r="S280" s="13">
        <f t="shared" si="56"/>
        <v>18.8</v>
      </c>
      <c r="T280" s="13">
        <f t="shared" si="57"/>
        <v>6.2666666666666666</v>
      </c>
      <c r="U280" s="13">
        <f t="shared" si="58"/>
        <v>75.2</v>
      </c>
      <c r="V280" s="57">
        <f t="shared" si="59"/>
        <v>6.9055555555555559</v>
      </c>
      <c r="W280" s="13">
        <f t="shared" si="60"/>
        <v>6.0537037037037038</v>
      </c>
      <c r="X280" s="57">
        <f t="shared" si="61"/>
        <v>6.6925925925925931</v>
      </c>
      <c r="Y280" s="13">
        <f t="shared" si="62"/>
        <v>5</v>
      </c>
      <c r="Z280" s="13">
        <f t="shared" si="62"/>
        <v>10</v>
      </c>
      <c r="AA280" s="13">
        <f t="shared" si="63"/>
        <v>30</v>
      </c>
      <c r="AB280" s="57">
        <f t="shared" si="64"/>
        <v>0.63888888888888895</v>
      </c>
      <c r="AC280" s="57">
        <f t="shared" si="65"/>
        <v>7.666666666666667</v>
      </c>
      <c r="AF280" s="13" t="s">
        <v>1436</v>
      </c>
      <c r="AG280" s="13">
        <v>5</v>
      </c>
      <c r="AH280" s="13">
        <v>10</v>
      </c>
      <c r="AI280" s="13">
        <v>30</v>
      </c>
      <c r="AJ280" s="13">
        <v>23</v>
      </c>
      <c r="AK280" s="13">
        <v>23</v>
      </c>
    </row>
    <row r="281" spans="1:49" s="13" customFormat="1" ht="16">
      <c r="A281" s="13">
        <v>2008</v>
      </c>
      <c r="B281" s="13" t="s">
        <v>0</v>
      </c>
      <c r="C281" s="13">
        <v>0</v>
      </c>
      <c r="D281" s="13" t="s">
        <v>1590</v>
      </c>
      <c r="E281" s="13" t="s">
        <v>2629</v>
      </c>
      <c r="F281" s="13" t="s">
        <v>2378</v>
      </c>
      <c r="G281" s="13" t="s">
        <v>2744</v>
      </c>
      <c r="H281" s="13" t="s">
        <v>165</v>
      </c>
      <c r="I281" s="13" t="s">
        <v>2878</v>
      </c>
      <c r="J281" s="13">
        <v>1</v>
      </c>
      <c r="M281" s="13" t="s">
        <v>4050</v>
      </c>
      <c r="N281" s="13">
        <f t="shared" si="54"/>
        <v>2.2651933701657461</v>
      </c>
      <c r="O281" s="13">
        <v>54.3</v>
      </c>
      <c r="P281" s="13">
        <v>123</v>
      </c>
      <c r="Q281" s="13">
        <v>1232</v>
      </c>
      <c r="R281" s="13">
        <f t="shared" si="55"/>
        <v>10.016260162601625</v>
      </c>
      <c r="S281" s="13">
        <f t="shared" si="56"/>
        <v>82.13333333333334</v>
      </c>
      <c r="T281" s="13">
        <f t="shared" si="57"/>
        <v>41.06666666666667</v>
      </c>
      <c r="U281" s="13">
        <f t="shared" si="58"/>
        <v>492.80000000000007</v>
      </c>
      <c r="V281" s="57">
        <f t="shared" si="59"/>
        <v>41.733333333333334</v>
      </c>
      <c r="W281" s="13">
        <f t="shared" si="60"/>
        <v>40.733333333333334</v>
      </c>
      <c r="X281" s="57">
        <f t="shared" si="61"/>
        <v>41.4</v>
      </c>
      <c r="Y281" s="13">
        <f t="shared" si="62"/>
        <v>5</v>
      </c>
      <c r="Z281" s="13">
        <f t="shared" si="62"/>
        <v>15</v>
      </c>
      <c r="AA281" s="13">
        <f t="shared" si="63"/>
        <v>30</v>
      </c>
      <c r="AB281" s="57">
        <f t="shared" si="64"/>
        <v>0.66666666666666663</v>
      </c>
      <c r="AC281" s="57">
        <f t="shared" si="65"/>
        <v>8</v>
      </c>
      <c r="AF281" s="13" t="s">
        <v>1441</v>
      </c>
      <c r="AG281" s="13">
        <v>5</v>
      </c>
      <c r="AH281" s="13">
        <v>15</v>
      </c>
      <c r="AI281" s="13">
        <v>30</v>
      </c>
      <c r="AJ281" s="13">
        <v>21</v>
      </c>
      <c r="AK281" s="13">
        <v>24</v>
      </c>
    </row>
    <row r="282" spans="1:49" s="13" customFormat="1" ht="16">
      <c r="A282" s="13">
        <v>2008</v>
      </c>
      <c r="B282" s="13" t="s">
        <v>0</v>
      </c>
      <c r="C282" s="13">
        <v>0</v>
      </c>
      <c r="D282" s="13" t="s">
        <v>1590</v>
      </c>
      <c r="E282" s="13" t="s">
        <v>2629</v>
      </c>
      <c r="F282" s="13" t="s">
        <v>2378</v>
      </c>
      <c r="G282" s="13" t="s">
        <v>2744</v>
      </c>
      <c r="H282" s="13" t="s">
        <v>2877</v>
      </c>
      <c r="I282" s="13" t="s">
        <v>2879</v>
      </c>
      <c r="J282" s="13">
        <v>1</v>
      </c>
      <c r="M282" s="13" t="s">
        <v>4050</v>
      </c>
      <c r="N282" s="13" t="s">
        <v>1590</v>
      </c>
      <c r="O282" s="13" t="s">
        <v>1590</v>
      </c>
      <c r="P282" s="13" t="s">
        <v>1590</v>
      </c>
      <c r="Q282" s="13">
        <v>159</v>
      </c>
      <c r="R282" s="13" t="s">
        <v>1590</v>
      </c>
      <c r="S282" s="13">
        <f t="shared" si="56"/>
        <v>10.6</v>
      </c>
      <c r="T282" s="13">
        <f t="shared" si="57"/>
        <v>6.36</v>
      </c>
      <c r="U282" s="13">
        <f t="shared" si="58"/>
        <v>76.320000000000007</v>
      </c>
      <c r="V282" s="57">
        <f t="shared" si="59"/>
        <v>7.0266666666666673</v>
      </c>
      <c r="W282" s="13">
        <f t="shared" si="60"/>
        <v>5.96</v>
      </c>
      <c r="X282" s="57">
        <f t="shared" si="61"/>
        <v>6.6266666666666669</v>
      </c>
      <c r="Y282" s="13">
        <f t="shared" si="62"/>
        <v>5</v>
      </c>
      <c r="Z282" s="13">
        <f t="shared" si="62"/>
        <v>15</v>
      </c>
      <c r="AA282" s="13">
        <f t="shared" si="63"/>
        <v>25</v>
      </c>
      <c r="AB282" s="57">
        <f t="shared" si="64"/>
        <v>0.66666666666666663</v>
      </c>
      <c r="AC282" s="57">
        <f t="shared" si="65"/>
        <v>8</v>
      </c>
      <c r="AF282" s="13" t="s">
        <v>1441</v>
      </c>
      <c r="AG282" s="13">
        <v>5</v>
      </c>
      <c r="AH282" s="13">
        <v>15</v>
      </c>
      <c r="AI282" s="13">
        <v>25</v>
      </c>
      <c r="AJ282" s="13">
        <v>21</v>
      </c>
      <c r="AK282" s="13">
        <v>24</v>
      </c>
    </row>
    <row r="283" spans="1:49" s="13" customFormat="1" ht="32">
      <c r="A283" s="13">
        <v>2008</v>
      </c>
      <c r="B283" s="13" t="s">
        <v>0</v>
      </c>
      <c r="C283" s="13">
        <v>0</v>
      </c>
      <c r="D283" s="13" t="s">
        <v>1590</v>
      </c>
      <c r="E283" s="13" t="s">
        <v>2629</v>
      </c>
      <c r="F283" s="13" t="s">
        <v>2378</v>
      </c>
      <c r="G283" s="13" t="s">
        <v>2744</v>
      </c>
      <c r="H283" s="13" t="s">
        <v>2880</v>
      </c>
      <c r="I283" s="13" t="s">
        <v>2881</v>
      </c>
      <c r="J283" s="13">
        <v>1</v>
      </c>
      <c r="M283" s="13" t="s">
        <v>4050</v>
      </c>
      <c r="N283" s="13">
        <f t="shared" si="54"/>
        <v>0.58823529411764708</v>
      </c>
      <c r="O283" s="13">
        <v>15.3</v>
      </c>
      <c r="P283" s="13">
        <v>9</v>
      </c>
      <c r="Q283" s="13">
        <v>112</v>
      </c>
      <c r="R283" s="13">
        <f t="shared" si="55"/>
        <v>12.444444444444445</v>
      </c>
      <c r="S283" s="13">
        <f t="shared" si="56"/>
        <v>11.2</v>
      </c>
      <c r="T283" s="13">
        <f t="shared" si="57"/>
        <v>3.7333333333333334</v>
      </c>
      <c r="U283" s="13">
        <f t="shared" si="58"/>
        <v>44.8</v>
      </c>
      <c r="V283" s="57">
        <f t="shared" si="59"/>
        <v>4.177777777777778</v>
      </c>
      <c r="W283" s="13">
        <f t="shared" si="60"/>
        <v>3.585185185185185</v>
      </c>
      <c r="X283" s="57">
        <f t="shared" si="61"/>
        <v>4.0296296296296292</v>
      </c>
      <c r="Y283" s="13">
        <f t="shared" si="62"/>
        <v>5</v>
      </c>
      <c r="Z283" s="13">
        <f t="shared" si="62"/>
        <v>10</v>
      </c>
      <c r="AA283" s="13">
        <f t="shared" si="63"/>
        <v>30</v>
      </c>
      <c r="AB283" s="57">
        <f t="shared" si="64"/>
        <v>0.44444444444444442</v>
      </c>
      <c r="AC283" s="57">
        <f t="shared" si="65"/>
        <v>5.333333333333333</v>
      </c>
      <c r="AF283" s="13" t="s">
        <v>1436</v>
      </c>
      <c r="AG283" s="13">
        <v>5</v>
      </c>
      <c r="AH283" s="13">
        <v>10</v>
      </c>
      <c r="AI283" s="13">
        <v>30</v>
      </c>
      <c r="AJ283" s="13">
        <v>23</v>
      </c>
      <c r="AK283" s="13">
        <v>16</v>
      </c>
    </row>
    <row r="284" spans="1:49" s="13" customFormat="1" ht="80">
      <c r="A284" s="13">
        <v>2008</v>
      </c>
      <c r="B284" s="13" t="s">
        <v>0</v>
      </c>
      <c r="C284" s="13">
        <v>0</v>
      </c>
      <c r="D284" s="13" t="s">
        <v>1590</v>
      </c>
      <c r="E284" s="13" t="s">
        <v>2629</v>
      </c>
      <c r="F284" s="13" t="s">
        <v>2378</v>
      </c>
      <c r="G284" s="13" t="s">
        <v>2744</v>
      </c>
      <c r="H284" s="13" t="s">
        <v>2882</v>
      </c>
      <c r="I284" s="13" t="s">
        <v>2883</v>
      </c>
      <c r="J284" s="13">
        <v>1</v>
      </c>
      <c r="L284" s="13" t="s">
        <v>2884</v>
      </c>
      <c r="M284" s="13" t="s">
        <v>4050</v>
      </c>
      <c r="N284" s="13">
        <f t="shared" si="54"/>
        <v>0.73170731707317083</v>
      </c>
      <c r="O284" s="13">
        <v>8.1999999999999993</v>
      </c>
      <c r="P284" s="13">
        <v>6</v>
      </c>
      <c r="Q284" s="13">
        <v>432</v>
      </c>
      <c r="R284" s="13">
        <f t="shared" si="55"/>
        <v>72</v>
      </c>
      <c r="S284" s="13">
        <f t="shared" si="56"/>
        <v>43.2</v>
      </c>
      <c r="T284" s="13">
        <f t="shared" si="57"/>
        <v>21.6</v>
      </c>
      <c r="U284" s="13">
        <f t="shared" si="58"/>
        <v>259.20000000000005</v>
      </c>
      <c r="V284" s="57">
        <f t="shared" si="59"/>
        <v>22.266666666666669</v>
      </c>
      <c r="W284" s="13">
        <f t="shared" si="60"/>
        <v>21.266666666666666</v>
      </c>
      <c r="X284" s="57">
        <f t="shared" si="61"/>
        <v>21.933333333333334</v>
      </c>
      <c r="Y284" s="13">
        <f t="shared" si="62"/>
        <v>2</v>
      </c>
      <c r="Z284" s="13">
        <f t="shared" si="62"/>
        <v>10</v>
      </c>
      <c r="AA284" s="13">
        <f t="shared" si="63"/>
        <v>20</v>
      </c>
      <c r="AB284" s="57">
        <f t="shared" si="64"/>
        <v>0.66666666666666663</v>
      </c>
      <c r="AC284" s="57">
        <f t="shared" si="65"/>
        <v>8</v>
      </c>
      <c r="AF284" s="13" t="s">
        <v>2885</v>
      </c>
      <c r="AG284" s="13">
        <v>1</v>
      </c>
      <c r="AH284" s="13">
        <v>5</v>
      </c>
      <c r="AI284" s="13">
        <v>10</v>
      </c>
      <c r="AJ284" s="13">
        <v>12</v>
      </c>
      <c r="AK284" s="13">
        <v>12</v>
      </c>
      <c r="AL284" s="13" t="s">
        <v>1441</v>
      </c>
      <c r="AM284" s="13">
        <v>1</v>
      </c>
      <c r="AN284" s="13">
        <v>5</v>
      </c>
      <c r="AO284" s="13">
        <v>10</v>
      </c>
      <c r="AP284" s="13">
        <v>15</v>
      </c>
      <c r="AQ284" s="13">
        <v>12</v>
      </c>
    </row>
    <row r="285" spans="1:49" s="13" customFormat="1" ht="80">
      <c r="A285" s="13">
        <v>2008</v>
      </c>
      <c r="B285" s="13" t="s">
        <v>0</v>
      </c>
      <c r="C285" s="13">
        <v>0</v>
      </c>
      <c r="D285" s="13" t="s">
        <v>1590</v>
      </c>
      <c r="E285" s="13" t="s">
        <v>2629</v>
      </c>
      <c r="F285" s="13" t="s">
        <v>2378</v>
      </c>
      <c r="G285" s="13" t="s">
        <v>2744</v>
      </c>
      <c r="H285" s="13" t="s">
        <v>2886</v>
      </c>
      <c r="I285" s="13" t="s">
        <v>2887</v>
      </c>
      <c r="J285" s="13">
        <v>1</v>
      </c>
      <c r="L285" s="13" t="s">
        <v>2884</v>
      </c>
      <c r="M285" s="13" t="s">
        <v>4050</v>
      </c>
      <c r="N285" s="13" t="s">
        <v>1590</v>
      </c>
      <c r="O285" s="13" t="s">
        <v>1590</v>
      </c>
      <c r="P285" s="13" t="s">
        <v>1590</v>
      </c>
      <c r="Q285" s="13">
        <v>1428</v>
      </c>
      <c r="R285" s="13" t="s">
        <v>1590</v>
      </c>
      <c r="S285" s="13">
        <f t="shared" si="56"/>
        <v>714</v>
      </c>
      <c r="T285" s="13">
        <f t="shared" si="57"/>
        <v>714</v>
      </c>
      <c r="U285" s="13">
        <f t="shared" si="58"/>
        <v>8568</v>
      </c>
      <c r="V285" s="57">
        <f t="shared" si="59"/>
        <v>714.33333333333337</v>
      </c>
      <c r="W285" s="13">
        <f t="shared" si="60"/>
        <v>713.66666666666663</v>
      </c>
      <c r="X285" s="57">
        <f t="shared" si="61"/>
        <v>714</v>
      </c>
      <c r="Y285" s="13">
        <f t="shared" si="62"/>
        <v>1</v>
      </c>
      <c r="Z285" s="13">
        <f t="shared" si="62"/>
        <v>2</v>
      </c>
      <c r="AA285" s="13">
        <f t="shared" si="63"/>
        <v>2</v>
      </c>
      <c r="AB285" s="57">
        <f t="shared" si="64"/>
        <v>0.33333333333333331</v>
      </c>
      <c r="AC285" s="57">
        <f t="shared" si="65"/>
        <v>4</v>
      </c>
      <c r="AF285" s="13" t="s">
        <v>2885</v>
      </c>
      <c r="AG285" s="13">
        <v>1</v>
      </c>
      <c r="AH285" s="13">
        <v>2</v>
      </c>
      <c r="AI285" s="13">
        <v>2</v>
      </c>
      <c r="AJ285" s="13">
        <v>15</v>
      </c>
      <c r="AK285" s="13">
        <v>12</v>
      </c>
    </row>
    <row r="286" spans="1:49" s="13" customFormat="1" ht="80">
      <c r="A286" s="13">
        <v>2008</v>
      </c>
      <c r="B286" s="13" t="s">
        <v>0</v>
      </c>
      <c r="C286" s="13">
        <v>0</v>
      </c>
      <c r="D286" s="13" t="s">
        <v>1590</v>
      </c>
      <c r="E286" s="13" t="s">
        <v>2629</v>
      </c>
      <c r="F286" s="13" t="s">
        <v>2378</v>
      </c>
      <c r="G286" s="13" t="s">
        <v>2744</v>
      </c>
      <c r="H286" s="13" t="s">
        <v>2888</v>
      </c>
      <c r="I286" s="13" t="s">
        <v>2889</v>
      </c>
      <c r="J286" s="13">
        <v>1</v>
      </c>
      <c r="L286" s="13" t="s">
        <v>2884</v>
      </c>
      <c r="M286" s="13" t="s">
        <v>4050</v>
      </c>
      <c r="N286" s="13">
        <f t="shared" si="54"/>
        <v>0.49180327868852464</v>
      </c>
      <c r="O286" s="13">
        <v>6.1</v>
      </c>
      <c r="P286" s="13">
        <v>3</v>
      </c>
      <c r="Q286" s="13">
        <v>135</v>
      </c>
      <c r="R286" s="13">
        <f t="shared" si="55"/>
        <v>45</v>
      </c>
      <c r="S286" s="13">
        <f t="shared" si="56"/>
        <v>67.5</v>
      </c>
      <c r="T286" s="13">
        <f t="shared" si="57"/>
        <v>67.5</v>
      </c>
      <c r="U286" s="13">
        <f t="shared" si="58"/>
        <v>810</v>
      </c>
      <c r="V286" s="57">
        <f t="shared" si="59"/>
        <v>67.833333333333329</v>
      </c>
      <c r="W286" s="13">
        <f t="shared" si="60"/>
        <v>67.166666666666671</v>
      </c>
      <c r="X286" s="57">
        <f t="shared" si="61"/>
        <v>67.5</v>
      </c>
      <c r="Y286" s="13">
        <f t="shared" si="62"/>
        <v>1</v>
      </c>
      <c r="Z286" s="13">
        <f t="shared" si="62"/>
        <v>2</v>
      </c>
      <c r="AA286" s="13">
        <f t="shared" si="63"/>
        <v>2</v>
      </c>
      <c r="AB286" s="57">
        <f t="shared" si="64"/>
        <v>0.33333333333333331</v>
      </c>
      <c r="AC286" s="57">
        <f t="shared" si="65"/>
        <v>4</v>
      </c>
      <c r="AF286" s="13" t="s">
        <v>2890</v>
      </c>
      <c r="AG286" s="13">
        <v>1</v>
      </c>
      <c r="AH286" s="13">
        <v>2</v>
      </c>
      <c r="AI286" s="13">
        <v>2</v>
      </c>
      <c r="AJ286" s="13">
        <v>8</v>
      </c>
      <c r="AK286" s="13">
        <v>12</v>
      </c>
    </row>
    <row r="287" spans="1:49" s="13" customFormat="1" ht="80">
      <c r="A287" s="13">
        <v>2008</v>
      </c>
      <c r="B287" s="13" t="s">
        <v>0</v>
      </c>
      <c r="C287" s="13">
        <v>0</v>
      </c>
      <c r="D287" s="13" t="s">
        <v>1590</v>
      </c>
      <c r="E287" s="13" t="s">
        <v>2629</v>
      </c>
      <c r="F287" s="13" t="s">
        <v>2378</v>
      </c>
      <c r="G287" s="13" t="s">
        <v>2744</v>
      </c>
      <c r="H287" s="13" t="s">
        <v>174</v>
      </c>
      <c r="I287" s="13" t="s">
        <v>2891</v>
      </c>
      <c r="J287" s="13">
        <v>1</v>
      </c>
      <c r="L287" s="13" t="s">
        <v>2884</v>
      </c>
      <c r="M287" s="13" t="s">
        <v>4050</v>
      </c>
      <c r="N287" s="13">
        <f t="shared" si="54"/>
        <v>0.61538461538461542</v>
      </c>
      <c r="O287" s="13">
        <v>65</v>
      </c>
      <c r="P287" s="13">
        <v>40</v>
      </c>
      <c r="Q287" s="13">
        <v>290</v>
      </c>
      <c r="R287" s="13">
        <f t="shared" si="55"/>
        <v>7.25</v>
      </c>
      <c r="S287" s="13">
        <f t="shared" si="56"/>
        <v>19.333333333333332</v>
      </c>
      <c r="T287" s="13">
        <f t="shared" si="57"/>
        <v>16.111111111111111</v>
      </c>
      <c r="U287" s="13">
        <f t="shared" si="58"/>
        <v>193.33333333333331</v>
      </c>
      <c r="V287" s="57">
        <f t="shared" si="59"/>
        <v>17.111111111111111</v>
      </c>
      <c r="W287" s="13">
        <f t="shared" si="60"/>
        <v>15.277777777777779</v>
      </c>
      <c r="X287" s="57">
        <f t="shared" si="61"/>
        <v>16.277777777777779</v>
      </c>
      <c r="Y287" s="13">
        <f t="shared" si="62"/>
        <v>3</v>
      </c>
      <c r="Z287" s="13">
        <f t="shared" si="62"/>
        <v>15</v>
      </c>
      <c r="AA287" s="13">
        <f t="shared" si="63"/>
        <v>18</v>
      </c>
      <c r="AB287" s="57">
        <f t="shared" si="64"/>
        <v>1</v>
      </c>
      <c r="AC287" s="57">
        <f t="shared" si="65"/>
        <v>12</v>
      </c>
      <c r="AF287" s="13" t="s">
        <v>2890</v>
      </c>
      <c r="AG287" s="13">
        <v>1</v>
      </c>
      <c r="AH287" s="13">
        <v>5</v>
      </c>
      <c r="AI287" s="13">
        <v>6</v>
      </c>
      <c r="AJ287" s="13">
        <v>9</v>
      </c>
      <c r="AK287" s="13">
        <v>16</v>
      </c>
      <c r="AL287" s="13" t="s">
        <v>2892</v>
      </c>
      <c r="AM287" s="13">
        <v>1</v>
      </c>
      <c r="AN287" s="13">
        <v>5</v>
      </c>
      <c r="AO287" s="13">
        <v>6</v>
      </c>
      <c r="AP287" s="13">
        <v>24</v>
      </c>
      <c r="AQ287" s="13">
        <v>6</v>
      </c>
      <c r="AR287" s="13" t="s">
        <v>1441</v>
      </c>
      <c r="AS287" s="13">
        <v>1</v>
      </c>
      <c r="AT287" s="13">
        <v>5</v>
      </c>
      <c r="AU287" s="13">
        <v>6</v>
      </c>
      <c r="AV287" s="13">
        <v>17</v>
      </c>
      <c r="AW287" s="13">
        <v>14</v>
      </c>
    </row>
    <row r="288" spans="1:49" s="13" customFormat="1" ht="32">
      <c r="A288" s="13">
        <v>2008</v>
      </c>
      <c r="B288" s="13" t="s">
        <v>0</v>
      </c>
      <c r="C288" s="13">
        <v>0</v>
      </c>
      <c r="D288" s="13" t="s">
        <v>1590</v>
      </c>
      <c r="E288" s="13" t="s">
        <v>2629</v>
      </c>
      <c r="F288" s="13" t="s">
        <v>2378</v>
      </c>
      <c r="G288" s="13" t="s">
        <v>2744</v>
      </c>
      <c r="H288" s="13" t="s">
        <v>1553</v>
      </c>
      <c r="I288" s="13" t="s">
        <v>1554</v>
      </c>
      <c r="J288" s="13">
        <v>1</v>
      </c>
      <c r="L288" s="13" t="s">
        <v>2893</v>
      </c>
      <c r="M288" s="13" t="s">
        <v>4050</v>
      </c>
      <c r="N288" s="13" t="s">
        <v>1590</v>
      </c>
      <c r="O288" s="13" t="s">
        <v>1590</v>
      </c>
      <c r="P288" s="13" t="s">
        <v>1590</v>
      </c>
      <c r="Q288" s="13">
        <v>1360</v>
      </c>
      <c r="R288" s="13" t="s">
        <v>1590</v>
      </c>
      <c r="S288" s="13">
        <f t="shared" si="56"/>
        <v>680</v>
      </c>
      <c r="T288" s="13">
        <f t="shared" si="57"/>
        <v>25.185185185185187</v>
      </c>
      <c r="U288" s="13">
        <f t="shared" si="58"/>
        <v>302.22222222222223</v>
      </c>
      <c r="V288" s="57">
        <f t="shared" si="59"/>
        <v>25.462962962962965</v>
      </c>
      <c r="W288" s="13">
        <f t="shared" si="60"/>
        <v>25.174897119341562</v>
      </c>
      <c r="X288" s="57">
        <f t="shared" si="61"/>
        <v>25.452674897119341</v>
      </c>
      <c r="Y288" s="13">
        <f t="shared" si="62"/>
        <v>0.2</v>
      </c>
      <c r="Z288" s="13">
        <f t="shared" si="62"/>
        <v>2</v>
      </c>
      <c r="AA288" s="13">
        <f t="shared" si="63"/>
        <v>54</v>
      </c>
      <c r="AB288" s="57">
        <f t="shared" si="64"/>
        <v>0.27777777777777779</v>
      </c>
      <c r="AC288" s="57">
        <f t="shared" si="65"/>
        <v>3.3333333333333335</v>
      </c>
      <c r="AF288" s="13" t="s">
        <v>2784</v>
      </c>
      <c r="AG288" s="13">
        <v>0.1</v>
      </c>
      <c r="AH288" s="13">
        <v>1</v>
      </c>
      <c r="AI288" s="13">
        <v>27</v>
      </c>
      <c r="AJ288" s="13">
        <v>9</v>
      </c>
      <c r="AK288" s="13">
        <v>4</v>
      </c>
      <c r="AL288" s="13" t="s">
        <v>2825</v>
      </c>
      <c r="AM288" s="13">
        <v>0.1</v>
      </c>
      <c r="AN288" s="13">
        <v>1</v>
      </c>
      <c r="AO288" s="13">
        <v>27</v>
      </c>
      <c r="AP288" s="13">
        <v>9</v>
      </c>
      <c r="AQ288" s="13">
        <v>6</v>
      </c>
    </row>
    <row r="289" spans="1:49" s="13" customFormat="1" ht="32">
      <c r="A289" s="13">
        <v>2008</v>
      </c>
      <c r="B289" s="13" t="s">
        <v>0</v>
      </c>
      <c r="C289" s="13">
        <v>0</v>
      </c>
      <c r="D289" s="13" t="s">
        <v>1590</v>
      </c>
      <c r="E289" s="13" t="s">
        <v>2629</v>
      </c>
      <c r="F289" s="13" t="s">
        <v>2378</v>
      </c>
      <c r="G289" s="13" t="s">
        <v>2744</v>
      </c>
      <c r="H289" s="13" t="s">
        <v>177</v>
      </c>
      <c r="I289" s="13" t="s">
        <v>1557</v>
      </c>
      <c r="J289" s="13">
        <v>1</v>
      </c>
      <c r="L289" s="13" t="s">
        <v>2893</v>
      </c>
      <c r="M289" s="13" t="s">
        <v>4050</v>
      </c>
      <c r="N289" s="13">
        <f t="shared" si="54"/>
        <v>1.1894273127753305</v>
      </c>
      <c r="O289" s="13">
        <v>68.099999999999994</v>
      </c>
      <c r="P289" s="13">
        <v>81</v>
      </c>
      <c r="Q289" s="13">
        <v>3963</v>
      </c>
      <c r="R289" s="13">
        <f t="shared" si="55"/>
        <v>48.925925925925924</v>
      </c>
      <c r="S289" s="13">
        <f t="shared" si="56"/>
        <v>1321</v>
      </c>
      <c r="T289" s="13">
        <f t="shared" si="57"/>
        <v>48.925925925925924</v>
      </c>
      <c r="U289" s="13">
        <f t="shared" si="58"/>
        <v>587.11111111111109</v>
      </c>
      <c r="V289" s="57">
        <f t="shared" si="59"/>
        <v>49.675925925925924</v>
      </c>
      <c r="W289" s="13">
        <f t="shared" si="60"/>
        <v>48.898148148148145</v>
      </c>
      <c r="X289" s="57">
        <f t="shared" si="61"/>
        <v>49.648148148148145</v>
      </c>
      <c r="Y289" s="13">
        <f t="shared" si="62"/>
        <v>0.30000000000000004</v>
      </c>
      <c r="Z289" s="13">
        <f t="shared" si="62"/>
        <v>3</v>
      </c>
      <c r="AA289" s="13">
        <f t="shared" si="63"/>
        <v>81</v>
      </c>
      <c r="AB289" s="57">
        <f t="shared" si="64"/>
        <v>0.75</v>
      </c>
      <c r="AC289" s="57">
        <f t="shared" si="65"/>
        <v>9</v>
      </c>
      <c r="AF289" s="13" t="s">
        <v>2825</v>
      </c>
      <c r="AG289" s="13">
        <v>0.1</v>
      </c>
      <c r="AH289" s="13">
        <v>1</v>
      </c>
      <c r="AI289" s="13">
        <v>27</v>
      </c>
      <c r="AJ289" s="13">
        <v>9</v>
      </c>
      <c r="AK289" s="13">
        <v>9</v>
      </c>
      <c r="AL289" s="13" t="s">
        <v>2784</v>
      </c>
      <c r="AM289" s="13">
        <v>0.1</v>
      </c>
      <c r="AN289" s="13">
        <v>1</v>
      </c>
      <c r="AO289" s="13">
        <v>27</v>
      </c>
      <c r="AP289" s="13">
        <v>9</v>
      </c>
      <c r="AQ289" s="13">
        <v>9</v>
      </c>
      <c r="AR289" s="13" t="s">
        <v>2781</v>
      </c>
      <c r="AS289" s="13">
        <v>0.1</v>
      </c>
      <c r="AT289" s="13">
        <v>1</v>
      </c>
      <c r="AU289" s="13">
        <v>27</v>
      </c>
      <c r="AV289" s="13">
        <v>9</v>
      </c>
      <c r="AW289" s="13">
        <v>9</v>
      </c>
    </row>
    <row r="290" spans="1:49" s="13" customFormat="1" ht="32">
      <c r="A290" s="13">
        <v>2008</v>
      </c>
      <c r="B290" s="13" t="s">
        <v>0</v>
      </c>
      <c r="C290" s="13">
        <v>0</v>
      </c>
      <c r="D290" s="13" t="s">
        <v>1590</v>
      </c>
      <c r="E290" s="13" t="s">
        <v>2629</v>
      </c>
      <c r="F290" s="13" t="s">
        <v>2378</v>
      </c>
      <c r="G290" s="13" t="s">
        <v>2744</v>
      </c>
      <c r="H290" s="13" t="s">
        <v>1527</v>
      </c>
      <c r="I290" s="13" t="s">
        <v>1528</v>
      </c>
      <c r="J290" s="13">
        <v>1</v>
      </c>
      <c r="M290" s="13" t="s">
        <v>4050</v>
      </c>
      <c r="N290" s="13" t="s">
        <v>1590</v>
      </c>
      <c r="O290" s="13" t="s">
        <v>1590</v>
      </c>
      <c r="P290" s="13" t="s">
        <v>1590</v>
      </c>
      <c r="Q290" s="13">
        <v>84</v>
      </c>
      <c r="R290" s="13" t="s">
        <v>1590</v>
      </c>
      <c r="S290" s="13">
        <f t="shared" si="56"/>
        <v>14</v>
      </c>
      <c r="T290" s="13">
        <f t="shared" si="57"/>
        <v>8.4</v>
      </c>
      <c r="U290" s="13">
        <f t="shared" si="58"/>
        <v>100.80000000000001</v>
      </c>
      <c r="V290" s="57">
        <f t="shared" si="59"/>
        <v>9.1222222222222218</v>
      </c>
      <c r="W290" s="13">
        <f t="shared" si="60"/>
        <v>7.9666666666666668</v>
      </c>
      <c r="X290" s="57">
        <f t="shared" si="61"/>
        <v>8.6888888888888882</v>
      </c>
      <c r="Y290" s="13">
        <f t="shared" si="62"/>
        <v>4</v>
      </c>
      <c r="Z290" s="13">
        <f t="shared" si="62"/>
        <v>6</v>
      </c>
      <c r="AA290" s="13">
        <f t="shared" si="63"/>
        <v>10</v>
      </c>
      <c r="AB290" s="57">
        <f t="shared" si="64"/>
        <v>0.72222222222222221</v>
      </c>
      <c r="AC290" s="57">
        <f t="shared" si="65"/>
        <v>8.6666666666666661</v>
      </c>
      <c r="AF290" s="13" t="s">
        <v>2894</v>
      </c>
      <c r="AG290" s="13">
        <v>2</v>
      </c>
      <c r="AH290" s="13">
        <v>3</v>
      </c>
      <c r="AI290" s="13">
        <v>5</v>
      </c>
      <c r="AJ290" s="13">
        <v>9</v>
      </c>
      <c r="AK290" s="13">
        <v>13</v>
      </c>
      <c r="AL290" s="13" t="s">
        <v>1441</v>
      </c>
      <c r="AM290" s="13">
        <v>2</v>
      </c>
      <c r="AN290" s="13">
        <v>3</v>
      </c>
      <c r="AO290" s="13">
        <v>5</v>
      </c>
      <c r="AP290" s="13">
        <v>9</v>
      </c>
      <c r="AQ290" s="13">
        <v>13</v>
      </c>
    </row>
    <row r="291" spans="1:49" s="13" customFormat="1" ht="80">
      <c r="A291" s="13">
        <v>2008</v>
      </c>
      <c r="B291" s="13" t="s">
        <v>0</v>
      </c>
      <c r="C291" s="13">
        <v>0</v>
      </c>
      <c r="D291" s="13" t="s">
        <v>1590</v>
      </c>
      <c r="E291" s="13" t="s">
        <v>2629</v>
      </c>
      <c r="F291" s="13" t="s">
        <v>2378</v>
      </c>
      <c r="G291" s="13" t="s">
        <v>2744</v>
      </c>
      <c r="H291" s="13" t="s">
        <v>2895</v>
      </c>
      <c r="I291" s="13" t="s">
        <v>2896</v>
      </c>
      <c r="J291" s="13">
        <v>1</v>
      </c>
      <c r="L291" s="13" t="s">
        <v>2884</v>
      </c>
      <c r="M291" s="13" t="s">
        <v>4050</v>
      </c>
      <c r="N291" s="13" t="s">
        <v>1590</v>
      </c>
      <c r="O291" s="13" t="s">
        <v>1590</v>
      </c>
      <c r="P291" s="13" t="s">
        <v>1590</v>
      </c>
      <c r="Q291" s="13">
        <v>17</v>
      </c>
      <c r="R291" s="13" t="s">
        <v>1590</v>
      </c>
      <c r="S291" s="13">
        <f t="shared" si="56"/>
        <v>8.5</v>
      </c>
      <c r="T291" s="13">
        <f t="shared" si="57"/>
        <v>4.25</v>
      </c>
      <c r="U291" s="13">
        <f t="shared" si="58"/>
        <v>51</v>
      </c>
      <c r="V291" s="57">
        <f t="shared" si="59"/>
        <v>4.583333333333333</v>
      </c>
      <c r="W291" s="13">
        <f t="shared" si="60"/>
        <v>4.083333333333333</v>
      </c>
      <c r="X291" s="57">
        <f t="shared" si="61"/>
        <v>4.4166666666666661</v>
      </c>
      <c r="Y291" s="13">
        <f t="shared" si="62"/>
        <v>1</v>
      </c>
      <c r="Z291" s="13">
        <f t="shared" si="62"/>
        <v>2</v>
      </c>
      <c r="AA291" s="13">
        <f t="shared" si="63"/>
        <v>4</v>
      </c>
      <c r="AB291" s="57">
        <f t="shared" si="64"/>
        <v>0.33333333333333331</v>
      </c>
      <c r="AC291" s="57">
        <f t="shared" si="65"/>
        <v>4</v>
      </c>
      <c r="AF291" s="13" t="s">
        <v>2892</v>
      </c>
      <c r="AG291" s="13">
        <v>1</v>
      </c>
      <c r="AH291" s="13">
        <v>2</v>
      </c>
      <c r="AI291" s="13">
        <v>4</v>
      </c>
      <c r="AJ291" s="13">
        <v>9</v>
      </c>
      <c r="AK291" s="13">
        <v>12</v>
      </c>
    </row>
    <row r="292" spans="1:49" s="13" customFormat="1" ht="80">
      <c r="A292" s="13">
        <v>2008</v>
      </c>
      <c r="B292" s="13" t="s">
        <v>0</v>
      </c>
      <c r="C292" s="13">
        <v>0</v>
      </c>
      <c r="D292" s="13" t="s">
        <v>1590</v>
      </c>
      <c r="E292" s="13" t="s">
        <v>2629</v>
      </c>
      <c r="F292" s="13" t="s">
        <v>2378</v>
      </c>
      <c r="G292" s="13" t="s">
        <v>2744</v>
      </c>
      <c r="H292" s="13" t="s">
        <v>2897</v>
      </c>
      <c r="I292" s="13" t="s">
        <v>2898</v>
      </c>
      <c r="J292" s="13">
        <v>1</v>
      </c>
      <c r="L292" s="13" t="s">
        <v>2884</v>
      </c>
      <c r="M292" s="13" t="s">
        <v>4050</v>
      </c>
      <c r="N292" s="13">
        <f t="shared" si="54"/>
        <v>0.16913319238900634</v>
      </c>
      <c r="O292" s="13">
        <v>47.3</v>
      </c>
      <c r="P292" s="13">
        <v>8</v>
      </c>
      <c r="Q292" s="13">
        <v>59</v>
      </c>
      <c r="R292" s="13" t="s">
        <v>1590</v>
      </c>
      <c r="S292" s="13">
        <f t="shared" si="56"/>
        <v>59</v>
      </c>
      <c r="T292" s="13">
        <f t="shared" si="57"/>
        <v>29.5</v>
      </c>
      <c r="U292" s="13">
        <f t="shared" si="58"/>
        <v>354</v>
      </c>
      <c r="V292" s="57">
        <f t="shared" si="59"/>
        <v>29.888888888888889</v>
      </c>
      <c r="W292" s="13">
        <f t="shared" si="60"/>
        <v>29.305555555555557</v>
      </c>
      <c r="X292" s="57">
        <f t="shared" si="61"/>
        <v>29.694444444444446</v>
      </c>
      <c r="Y292" s="13">
        <f t="shared" si="62"/>
        <v>1</v>
      </c>
      <c r="Z292" s="13">
        <f t="shared" si="62"/>
        <v>1</v>
      </c>
      <c r="AA292" s="13">
        <f t="shared" si="63"/>
        <v>2</v>
      </c>
      <c r="AB292" s="57">
        <f t="shared" si="64"/>
        <v>0.3888888888888889</v>
      </c>
      <c r="AC292" s="57">
        <f t="shared" si="65"/>
        <v>4.666666666666667</v>
      </c>
      <c r="AF292" s="13" t="s">
        <v>2890</v>
      </c>
      <c r="AG292" s="13">
        <v>1</v>
      </c>
      <c r="AH292" s="13">
        <v>1</v>
      </c>
      <c r="AI292" s="13">
        <v>2</v>
      </c>
      <c r="AJ292" s="13">
        <v>14</v>
      </c>
      <c r="AK292" s="13">
        <v>14</v>
      </c>
    </row>
    <row r="293" spans="1:49" s="13" customFormat="1" ht="32">
      <c r="A293" s="13">
        <v>2008</v>
      </c>
      <c r="B293" s="13" t="s">
        <v>0</v>
      </c>
      <c r="C293" s="13">
        <v>0</v>
      </c>
      <c r="D293" s="13" t="s">
        <v>1590</v>
      </c>
      <c r="E293" s="13" t="s">
        <v>2629</v>
      </c>
      <c r="F293" s="13" t="s">
        <v>2378</v>
      </c>
      <c r="G293" s="13" t="s">
        <v>2744</v>
      </c>
      <c r="H293" s="13" t="s">
        <v>2899</v>
      </c>
      <c r="I293" s="13" t="s">
        <v>2900</v>
      </c>
      <c r="J293" s="13">
        <v>1</v>
      </c>
      <c r="M293" s="13" t="s">
        <v>4050</v>
      </c>
      <c r="N293" s="13">
        <f t="shared" ref="N293:N356" si="66">P293/O293</f>
        <v>0.94488188976377963</v>
      </c>
      <c r="O293" s="13">
        <v>12.7</v>
      </c>
      <c r="P293" s="13">
        <v>12</v>
      </c>
      <c r="Q293" s="13">
        <v>100</v>
      </c>
      <c r="R293" s="13">
        <f t="shared" ref="R293:R356" si="67">Q293/P293</f>
        <v>8.3333333333333339</v>
      </c>
      <c r="S293" s="13">
        <f t="shared" ref="S293:S356" si="68">Q293/Z293</f>
        <v>20</v>
      </c>
      <c r="T293" s="13">
        <f t="shared" ref="T293:T356" si="69">Q293/AA293</f>
        <v>7.6923076923076925</v>
      </c>
      <c r="U293" s="13">
        <f t="shared" ref="U293:U356" si="70">T293*12</f>
        <v>92.307692307692307</v>
      </c>
      <c r="V293" s="57">
        <f t="shared" ref="V293:V356" si="71">T293+AB293</f>
        <v>8.0256410256410255</v>
      </c>
      <c r="W293" s="13">
        <f t="shared" ref="W293:W356" si="72">((Q293-(AB293*Z293))/AA293)</f>
        <v>7.5641025641025639</v>
      </c>
      <c r="X293" s="57">
        <f t="shared" ref="X293:X356" si="73">W293+AB293</f>
        <v>7.8974358974358969</v>
      </c>
      <c r="Y293" s="13">
        <f t="shared" ref="Y293:Z355" si="74">SUM(AG293,AM293,AS293,AY293,BE293,BK293,BQ293,BW293,CC293,CI293,CO293,CU293,DA293,DG293,DM293,DS293,DY293,EG293,EM293,ES293,EY293,FE293,FK293,FQ293,FW293,GE293,GK293,GS293,GY293,HE293,HK293,HQ293,HW293,IE293,IK293,IQ293,IY293,JE293,JM293)</f>
        <v>0</v>
      </c>
      <c r="Z293" s="13">
        <f t="shared" si="74"/>
        <v>5</v>
      </c>
      <c r="AA293" s="13">
        <f t="shared" ref="AA293:AA356" si="75">SUM(AI293,AO293,AU293,BA293,BG293,BM293,BM293,BS293,BY293,CE293,CK293,CQ293,CW293,DC293,DI293,DO293,DU293,EA293,EI293,EO293,EU293,FA293,FG293,FM293,FS293,FY293,GG293,GM293,GU293,HA293,HG293,HM293,HS293,HY293,IG293,IM293,IS293,JA293,JG293,JO293)</f>
        <v>13</v>
      </c>
      <c r="AB293" s="57">
        <f t="shared" ref="AB293:AB356" si="76">AC293/12</f>
        <v>0.33333333333333331</v>
      </c>
      <c r="AC293" s="57">
        <f t="shared" ref="AC293:AC356" si="77">SUM(AK293,AQ293, AW293,BC293,BI293,BO293,BU293,CA293,CG293,CM293,CS293,CY293,DE293,DK293,DQ293,DW293,EC293,EK293,EQ293,EW293,FC293,FI293,FO293,FU293, GA292,GI292,GO292,GW292,HC292,HI292,HO292,HU292,IA292,II292,IO292,IU292,JC292,JI292,JQ292)/3</f>
        <v>4</v>
      </c>
      <c r="AF293" s="13" t="s">
        <v>2901</v>
      </c>
      <c r="AH293" s="13">
        <v>5</v>
      </c>
      <c r="AI293" s="13">
        <v>13</v>
      </c>
      <c r="AJ293" s="13">
        <v>14</v>
      </c>
      <c r="AK293" s="13">
        <v>12</v>
      </c>
    </row>
    <row r="294" spans="1:49" s="13" customFormat="1" ht="32">
      <c r="A294" s="13">
        <v>2008</v>
      </c>
      <c r="B294" s="13" t="s">
        <v>0</v>
      </c>
      <c r="C294" s="13">
        <v>0</v>
      </c>
      <c r="D294" s="13" t="s">
        <v>1590</v>
      </c>
      <c r="E294" s="13" t="s">
        <v>2629</v>
      </c>
      <c r="F294" s="13" t="s">
        <v>2378</v>
      </c>
      <c r="G294" s="13" t="s">
        <v>2744</v>
      </c>
      <c r="H294" s="13" t="s">
        <v>2902</v>
      </c>
      <c r="I294" s="13" t="s">
        <v>2903</v>
      </c>
      <c r="J294" s="13">
        <v>1</v>
      </c>
      <c r="M294" s="13" t="s">
        <v>4050</v>
      </c>
      <c r="N294" s="13">
        <f t="shared" si="66"/>
        <v>0.68376068376068377</v>
      </c>
      <c r="O294" s="13">
        <v>11.7</v>
      </c>
      <c r="P294" s="13">
        <v>8</v>
      </c>
      <c r="Q294" s="13">
        <v>1834</v>
      </c>
      <c r="R294" s="13">
        <f t="shared" si="67"/>
        <v>229.25</v>
      </c>
      <c r="S294" s="13">
        <f t="shared" si="68"/>
        <v>229.25</v>
      </c>
      <c r="T294" s="13">
        <f t="shared" si="69"/>
        <v>91.7</v>
      </c>
      <c r="U294" s="13">
        <f t="shared" si="70"/>
        <v>1100.4000000000001</v>
      </c>
      <c r="V294" s="57">
        <f t="shared" si="71"/>
        <v>92.7</v>
      </c>
      <c r="W294" s="13">
        <f t="shared" si="72"/>
        <v>91.3</v>
      </c>
      <c r="X294" s="57">
        <f t="shared" si="73"/>
        <v>92.3</v>
      </c>
      <c r="Y294" s="13">
        <f t="shared" si="74"/>
        <v>4</v>
      </c>
      <c r="Z294" s="13">
        <f t="shared" si="74"/>
        <v>8</v>
      </c>
      <c r="AA294" s="13">
        <f t="shared" si="75"/>
        <v>20</v>
      </c>
      <c r="AB294" s="57">
        <f t="shared" si="76"/>
        <v>1</v>
      </c>
      <c r="AC294" s="57">
        <f t="shared" si="77"/>
        <v>12</v>
      </c>
      <c r="AF294" s="13" t="s">
        <v>2870</v>
      </c>
      <c r="AG294" s="13">
        <v>2</v>
      </c>
      <c r="AH294" s="13">
        <v>4</v>
      </c>
      <c r="AI294" s="13">
        <v>10</v>
      </c>
      <c r="AJ294" s="13">
        <v>18</v>
      </c>
      <c r="AK294" s="13">
        <v>18</v>
      </c>
      <c r="AL294" s="13" t="s">
        <v>2781</v>
      </c>
      <c r="AM294" s="13">
        <v>2</v>
      </c>
      <c r="AN294" s="13">
        <v>4</v>
      </c>
      <c r="AO294" s="13">
        <v>10</v>
      </c>
      <c r="AP294" s="13">
        <v>18</v>
      </c>
      <c r="AQ294" s="13">
        <v>18</v>
      </c>
    </row>
    <row r="295" spans="1:49" s="13" customFormat="1" ht="96">
      <c r="A295" s="13">
        <v>2008</v>
      </c>
      <c r="B295" s="13" t="s">
        <v>0</v>
      </c>
      <c r="C295" s="13">
        <v>0</v>
      </c>
      <c r="D295" s="13" t="s">
        <v>1590</v>
      </c>
      <c r="E295" s="13" t="s">
        <v>2629</v>
      </c>
      <c r="F295" s="13" t="s">
        <v>2378</v>
      </c>
      <c r="G295" s="13" t="s">
        <v>2744</v>
      </c>
      <c r="H295" s="13" t="s">
        <v>1543</v>
      </c>
      <c r="I295" s="13" t="s">
        <v>2904</v>
      </c>
      <c r="J295" s="13">
        <v>1</v>
      </c>
      <c r="L295" s="13" t="s">
        <v>2905</v>
      </c>
      <c r="M295" s="13" t="s">
        <v>4050</v>
      </c>
      <c r="N295" s="13">
        <f t="shared" si="66"/>
        <v>3.7391304347826089</v>
      </c>
      <c r="O295" s="13">
        <v>57.5</v>
      </c>
      <c r="P295" s="13">
        <v>215</v>
      </c>
      <c r="Q295" s="13">
        <v>29180</v>
      </c>
      <c r="R295" s="13">
        <f t="shared" si="67"/>
        <v>135.72093023255815</v>
      </c>
      <c r="S295" s="13">
        <f t="shared" si="68"/>
        <v>364.75</v>
      </c>
      <c r="T295" s="13">
        <f t="shared" si="69"/>
        <v>243.16666666666666</v>
      </c>
      <c r="U295" s="13">
        <f t="shared" si="70"/>
        <v>2918</v>
      </c>
      <c r="V295" s="57">
        <f t="shared" si="71"/>
        <v>243.83333333333331</v>
      </c>
      <c r="W295" s="13">
        <f t="shared" si="72"/>
        <v>242.72222222222223</v>
      </c>
      <c r="X295" s="57">
        <f t="shared" si="73"/>
        <v>243.38888888888889</v>
      </c>
      <c r="Y295" s="13">
        <f t="shared" si="74"/>
        <v>18</v>
      </c>
      <c r="Z295" s="13">
        <f t="shared" si="74"/>
        <v>80</v>
      </c>
      <c r="AA295" s="13">
        <f t="shared" si="75"/>
        <v>120</v>
      </c>
      <c r="AB295" s="57">
        <f t="shared" si="76"/>
        <v>0.66666666666666663</v>
      </c>
      <c r="AC295" s="57">
        <f t="shared" si="77"/>
        <v>8</v>
      </c>
      <c r="AF295" s="13" t="s">
        <v>2906</v>
      </c>
      <c r="AG295" s="13">
        <v>9</v>
      </c>
      <c r="AH295" s="13">
        <v>40</v>
      </c>
      <c r="AI295" s="13">
        <v>60</v>
      </c>
      <c r="AJ295" s="13">
        <v>12</v>
      </c>
      <c r="AK295" s="13">
        <v>12</v>
      </c>
      <c r="AL295" s="13" t="s">
        <v>2781</v>
      </c>
      <c r="AM295" s="13">
        <v>9</v>
      </c>
      <c r="AN295" s="13">
        <v>40</v>
      </c>
      <c r="AO295" s="13">
        <v>60</v>
      </c>
      <c r="AP295" s="13">
        <v>12</v>
      </c>
      <c r="AQ295" s="13">
        <v>12</v>
      </c>
    </row>
    <row r="296" spans="1:49" s="13" customFormat="1" ht="32">
      <c r="A296" s="13">
        <v>2008</v>
      </c>
      <c r="B296" s="13" t="s">
        <v>0</v>
      </c>
      <c r="C296" s="13">
        <v>0</v>
      </c>
      <c r="D296" s="13" t="s">
        <v>1590</v>
      </c>
      <c r="E296" s="13" t="s">
        <v>2629</v>
      </c>
      <c r="F296" s="13" t="s">
        <v>2378</v>
      </c>
      <c r="G296" s="13" t="s">
        <v>2744</v>
      </c>
      <c r="H296" s="13" t="s">
        <v>2907</v>
      </c>
      <c r="I296" s="13" t="s">
        <v>2908</v>
      </c>
      <c r="J296" s="13">
        <v>1</v>
      </c>
      <c r="M296" s="13" t="s">
        <v>4050</v>
      </c>
      <c r="N296" s="13">
        <f t="shared" si="66"/>
        <v>1.1702127659574468</v>
      </c>
      <c r="O296" s="13">
        <v>9.4</v>
      </c>
      <c r="P296" s="13">
        <v>11</v>
      </c>
      <c r="Q296" s="13">
        <v>141</v>
      </c>
      <c r="R296" s="13">
        <f t="shared" si="67"/>
        <v>12.818181818181818</v>
      </c>
      <c r="S296" s="13">
        <f t="shared" si="68"/>
        <v>14.1</v>
      </c>
      <c r="T296" s="13">
        <f t="shared" si="69"/>
        <v>8.2941176470588243</v>
      </c>
      <c r="U296" s="13">
        <f t="shared" si="70"/>
        <v>99.529411764705884</v>
      </c>
      <c r="V296" s="57">
        <f t="shared" si="71"/>
        <v>8.7385620915032689</v>
      </c>
      <c r="W296" s="13">
        <f t="shared" si="72"/>
        <v>8.0326797385620914</v>
      </c>
      <c r="X296" s="57">
        <f t="shared" si="73"/>
        <v>8.477124183006536</v>
      </c>
      <c r="Y296" s="13">
        <f t="shared" si="74"/>
        <v>8</v>
      </c>
      <c r="Z296" s="13">
        <f t="shared" si="74"/>
        <v>10</v>
      </c>
      <c r="AA296" s="13">
        <f t="shared" si="75"/>
        <v>17</v>
      </c>
      <c r="AB296" s="57">
        <f t="shared" si="76"/>
        <v>0.44444444444444442</v>
      </c>
      <c r="AC296" s="57">
        <f t="shared" si="77"/>
        <v>5.333333333333333</v>
      </c>
      <c r="AF296" s="13" t="s">
        <v>2870</v>
      </c>
      <c r="AG296" s="13">
        <v>8</v>
      </c>
      <c r="AH296" s="13">
        <v>10</v>
      </c>
      <c r="AI296" s="13">
        <v>17</v>
      </c>
      <c r="AJ296" s="13">
        <v>16</v>
      </c>
      <c r="AK296" s="13">
        <v>16</v>
      </c>
    </row>
    <row r="297" spans="1:49" s="13" customFormat="1" ht="64">
      <c r="A297" s="13">
        <v>2008</v>
      </c>
      <c r="B297" s="13" t="s">
        <v>0</v>
      </c>
      <c r="C297" s="13">
        <v>0</v>
      </c>
      <c r="D297" s="13" t="s">
        <v>1590</v>
      </c>
      <c r="E297" s="13" t="s">
        <v>2629</v>
      </c>
      <c r="F297" s="13" t="s">
        <v>2378</v>
      </c>
      <c r="G297" s="13" t="s">
        <v>2744</v>
      </c>
      <c r="H297" s="13" t="s">
        <v>191</v>
      </c>
      <c r="I297" s="13" t="s">
        <v>2909</v>
      </c>
      <c r="J297" s="13">
        <v>1</v>
      </c>
      <c r="L297" s="13" t="s">
        <v>4041</v>
      </c>
      <c r="M297" s="13" t="s">
        <v>651</v>
      </c>
      <c r="N297" s="13">
        <f t="shared" si="66"/>
        <v>12.569444444444445</v>
      </c>
      <c r="O297" s="13">
        <v>28.8</v>
      </c>
      <c r="P297" s="13">
        <v>362</v>
      </c>
      <c r="Q297" s="13">
        <v>30000</v>
      </c>
      <c r="R297" s="13">
        <f t="shared" si="67"/>
        <v>82.872928176795583</v>
      </c>
      <c r="S297" s="13">
        <f t="shared" si="68"/>
        <v>285.71428571428572</v>
      </c>
      <c r="T297" s="13">
        <f t="shared" si="69"/>
        <v>136.36363636363637</v>
      </c>
      <c r="U297" s="13">
        <f t="shared" si="70"/>
        <v>1636.3636363636365</v>
      </c>
      <c r="V297" s="57">
        <f t="shared" si="71"/>
        <v>136.86363636363637</v>
      </c>
      <c r="W297" s="13">
        <f t="shared" si="72"/>
        <v>136.125</v>
      </c>
      <c r="X297" s="57">
        <f t="shared" si="73"/>
        <v>136.625</v>
      </c>
      <c r="Y297" s="13">
        <f t="shared" si="74"/>
        <v>35</v>
      </c>
      <c r="Z297" s="13">
        <f t="shared" si="74"/>
        <v>105</v>
      </c>
      <c r="AA297" s="13">
        <f t="shared" si="75"/>
        <v>220</v>
      </c>
      <c r="AB297" s="57">
        <f t="shared" si="76"/>
        <v>0.5</v>
      </c>
      <c r="AC297" s="57">
        <f t="shared" si="77"/>
        <v>6</v>
      </c>
      <c r="AF297" s="13" t="s">
        <v>2910</v>
      </c>
      <c r="AG297" s="13">
        <v>15</v>
      </c>
      <c r="AH297" s="13">
        <v>45</v>
      </c>
      <c r="AI297" s="13">
        <v>100</v>
      </c>
      <c r="AJ297" s="13">
        <v>9</v>
      </c>
      <c r="AK297" s="13">
        <v>9</v>
      </c>
      <c r="AL297" s="13" t="s">
        <v>1483</v>
      </c>
      <c r="AM297" s="13">
        <v>20</v>
      </c>
      <c r="AN297" s="13">
        <v>60</v>
      </c>
      <c r="AO297" s="13">
        <v>120</v>
      </c>
      <c r="AP297" s="13">
        <v>9</v>
      </c>
      <c r="AQ297" s="13">
        <v>9</v>
      </c>
    </row>
    <row r="298" spans="1:49" s="13" customFormat="1" ht="64">
      <c r="A298" s="13">
        <v>2008</v>
      </c>
      <c r="B298" s="13" t="s">
        <v>0</v>
      </c>
      <c r="C298" s="13">
        <v>0</v>
      </c>
      <c r="D298" s="13" t="s">
        <v>1590</v>
      </c>
      <c r="E298" s="13" t="s">
        <v>2629</v>
      </c>
      <c r="F298" s="13" t="s">
        <v>2378</v>
      </c>
      <c r="G298" s="13" t="s">
        <v>2744</v>
      </c>
      <c r="H298" s="13" t="s">
        <v>2911</v>
      </c>
      <c r="I298" s="13" t="s">
        <v>2912</v>
      </c>
      <c r="J298" s="13">
        <v>1</v>
      </c>
      <c r="L298" s="13" t="s">
        <v>2913</v>
      </c>
      <c r="M298" s="13" t="s">
        <v>4050</v>
      </c>
      <c r="N298" s="13">
        <f t="shared" si="66"/>
        <v>11.443661971830986</v>
      </c>
      <c r="O298" s="13">
        <v>28.4</v>
      </c>
      <c r="P298" s="13">
        <v>325</v>
      </c>
      <c r="Q298" s="13">
        <v>5356</v>
      </c>
      <c r="R298" s="13">
        <f t="shared" si="67"/>
        <v>16.48</v>
      </c>
      <c r="S298" s="13">
        <f t="shared" si="68"/>
        <v>31.505882352941178</v>
      </c>
      <c r="T298" s="13">
        <f t="shared" si="69"/>
        <v>21.423999999999999</v>
      </c>
      <c r="U298" s="13">
        <f t="shared" si="70"/>
        <v>257.08799999999997</v>
      </c>
      <c r="V298" s="57">
        <f t="shared" si="71"/>
        <v>21.896222222222221</v>
      </c>
      <c r="W298" s="13">
        <f t="shared" si="72"/>
        <v>21.102888888888891</v>
      </c>
      <c r="X298" s="57">
        <f t="shared" si="73"/>
        <v>21.575111111111113</v>
      </c>
      <c r="Y298" s="13">
        <f t="shared" si="74"/>
        <v>60</v>
      </c>
      <c r="Z298" s="13">
        <f t="shared" si="74"/>
        <v>170</v>
      </c>
      <c r="AA298" s="13">
        <f t="shared" si="75"/>
        <v>250</v>
      </c>
      <c r="AB298" s="57">
        <f t="shared" si="76"/>
        <v>0.47222222222222227</v>
      </c>
      <c r="AC298" s="57">
        <f t="shared" si="77"/>
        <v>5.666666666666667</v>
      </c>
      <c r="AF298" s="13" t="s">
        <v>1441</v>
      </c>
      <c r="AG298" s="13">
        <v>30</v>
      </c>
      <c r="AH298" s="13">
        <v>85</v>
      </c>
      <c r="AI298" s="13">
        <v>125</v>
      </c>
      <c r="AJ298" s="13">
        <v>12</v>
      </c>
      <c r="AK298" s="13">
        <v>6</v>
      </c>
      <c r="AL298" s="13" t="s">
        <v>2914</v>
      </c>
      <c r="AM298" s="13">
        <v>30</v>
      </c>
      <c r="AN298" s="13">
        <v>85</v>
      </c>
      <c r="AO298" s="13">
        <v>125</v>
      </c>
      <c r="AP298" s="13">
        <v>5</v>
      </c>
      <c r="AQ298" s="13">
        <v>11</v>
      </c>
    </row>
    <row r="299" spans="1:49" s="13" customFormat="1" ht="32">
      <c r="A299" s="13">
        <v>2008</v>
      </c>
      <c r="B299" s="13" t="s">
        <v>0</v>
      </c>
      <c r="C299" s="13">
        <v>0</v>
      </c>
      <c r="D299" s="13" t="s">
        <v>1590</v>
      </c>
      <c r="E299" s="13" t="s">
        <v>2629</v>
      </c>
      <c r="F299" s="13" t="s">
        <v>2378</v>
      </c>
      <c r="G299" s="13" t="s">
        <v>2744</v>
      </c>
      <c r="H299" s="13" t="s">
        <v>205</v>
      </c>
      <c r="I299" s="13" t="s">
        <v>2915</v>
      </c>
      <c r="J299" s="13">
        <v>1</v>
      </c>
      <c r="M299" s="13" t="s">
        <v>4050</v>
      </c>
      <c r="N299" s="13">
        <f t="shared" si="66"/>
        <v>8.0126182965299684</v>
      </c>
      <c r="O299" s="13">
        <v>31.7</v>
      </c>
      <c r="P299" s="13">
        <v>254</v>
      </c>
      <c r="Q299" s="13">
        <v>4603</v>
      </c>
      <c r="R299" s="13">
        <f t="shared" si="67"/>
        <v>18.122047244094489</v>
      </c>
      <c r="S299" s="13">
        <f t="shared" si="68"/>
        <v>38.358333333333334</v>
      </c>
      <c r="T299" s="13">
        <f t="shared" si="69"/>
        <v>18.411999999999999</v>
      </c>
      <c r="U299" s="13">
        <f t="shared" si="70"/>
        <v>220.94399999999999</v>
      </c>
      <c r="V299" s="57">
        <f t="shared" si="71"/>
        <v>19.550888888888888</v>
      </c>
      <c r="W299" s="13">
        <f t="shared" si="72"/>
        <v>17.865333333333332</v>
      </c>
      <c r="X299" s="57">
        <f t="shared" si="73"/>
        <v>19.004222222222221</v>
      </c>
      <c r="Y299" s="13">
        <f t="shared" si="74"/>
        <v>60</v>
      </c>
      <c r="Z299" s="13">
        <f t="shared" si="74"/>
        <v>120</v>
      </c>
      <c r="AA299" s="13">
        <f t="shared" si="75"/>
        <v>250</v>
      </c>
      <c r="AB299" s="57">
        <f t="shared" si="76"/>
        <v>1.1388888888888888</v>
      </c>
      <c r="AC299" s="57">
        <f t="shared" si="77"/>
        <v>13.666666666666666</v>
      </c>
      <c r="AF299" s="13" t="s">
        <v>2916</v>
      </c>
      <c r="AG299" s="13">
        <v>30</v>
      </c>
      <c r="AH299" s="13">
        <v>60</v>
      </c>
      <c r="AI299" s="13">
        <v>125</v>
      </c>
      <c r="AJ299" s="13">
        <v>22</v>
      </c>
      <c r="AK299" s="13">
        <v>22</v>
      </c>
      <c r="AL299" s="13" t="s">
        <v>1441</v>
      </c>
      <c r="AM299" s="13">
        <v>30</v>
      </c>
      <c r="AN299" s="13">
        <v>60</v>
      </c>
      <c r="AO299" s="13">
        <v>125</v>
      </c>
      <c r="AP299" s="13">
        <v>22</v>
      </c>
      <c r="AQ299" s="13">
        <v>19</v>
      </c>
    </row>
    <row r="300" spans="1:49" s="13" customFormat="1" ht="16">
      <c r="A300" s="13">
        <v>2008</v>
      </c>
      <c r="B300" s="13" t="s">
        <v>0</v>
      </c>
      <c r="C300" s="13">
        <v>0</v>
      </c>
      <c r="D300" s="13" t="s">
        <v>1590</v>
      </c>
      <c r="E300" s="13" t="s">
        <v>2629</v>
      </c>
      <c r="F300" s="13" t="s">
        <v>2378</v>
      </c>
      <c r="G300" s="13" t="s">
        <v>2744</v>
      </c>
      <c r="H300" s="13" t="s">
        <v>2917</v>
      </c>
      <c r="I300" s="13" t="s">
        <v>2918</v>
      </c>
      <c r="J300" s="13">
        <v>1</v>
      </c>
      <c r="M300" s="13" t="s">
        <v>4050</v>
      </c>
      <c r="N300" s="13">
        <f t="shared" si="66"/>
        <v>4.6511627906976747</v>
      </c>
      <c r="O300" s="13">
        <v>4.3</v>
      </c>
      <c r="P300" s="13">
        <v>20</v>
      </c>
      <c r="Q300" s="13">
        <v>371</v>
      </c>
      <c r="R300" s="13">
        <f t="shared" si="67"/>
        <v>18.55</v>
      </c>
      <c r="S300" s="13">
        <f t="shared" si="68"/>
        <v>8.8333333333333339</v>
      </c>
      <c r="T300" s="13">
        <f t="shared" si="69"/>
        <v>6.7454545454545451</v>
      </c>
      <c r="U300" s="13">
        <f t="shared" si="70"/>
        <v>80.945454545454538</v>
      </c>
      <c r="V300" s="57">
        <f t="shared" si="71"/>
        <v>7.5787878787878782</v>
      </c>
      <c r="W300" s="13">
        <f t="shared" si="72"/>
        <v>6.1090909090909093</v>
      </c>
      <c r="X300" s="57">
        <f t="shared" si="73"/>
        <v>6.9424242424242424</v>
      </c>
      <c r="Y300" s="13">
        <f t="shared" si="74"/>
        <v>15</v>
      </c>
      <c r="Z300" s="13">
        <f t="shared" si="74"/>
        <v>42</v>
      </c>
      <c r="AA300" s="13">
        <f t="shared" si="75"/>
        <v>55</v>
      </c>
      <c r="AB300" s="57">
        <f t="shared" si="76"/>
        <v>0.83333333333333337</v>
      </c>
      <c r="AC300" s="57">
        <f t="shared" si="77"/>
        <v>10</v>
      </c>
      <c r="AF300" s="13" t="s">
        <v>2919</v>
      </c>
      <c r="AG300" s="13">
        <v>10</v>
      </c>
      <c r="AH300" s="13">
        <v>22</v>
      </c>
      <c r="AI300" s="13">
        <v>30</v>
      </c>
      <c r="AJ300" s="13">
        <v>12</v>
      </c>
      <c r="AK300" s="13">
        <v>12</v>
      </c>
      <c r="AL300" s="13" t="s">
        <v>1441</v>
      </c>
      <c r="AM300" s="13">
        <v>5</v>
      </c>
      <c r="AN300" s="13">
        <v>20</v>
      </c>
      <c r="AO300" s="13">
        <v>25</v>
      </c>
      <c r="AP300" s="13">
        <v>18</v>
      </c>
      <c r="AQ300" s="13">
        <v>18</v>
      </c>
    </row>
    <row r="301" spans="1:49" s="13" customFormat="1" ht="16">
      <c r="A301" s="13">
        <v>2008</v>
      </c>
      <c r="B301" s="13" t="s">
        <v>0</v>
      </c>
      <c r="C301" s="13">
        <v>0</v>
      </c>
      <c r="D301" s="13" t="s">
        <v>1590</v>
      </c>
      <c r="E301" s="13" t="s">
        <v>2629</v>
      </c>
      <c r="F301" s="13" t="s">
        <v>2378</v>
      </c>
      <c r="G301" s="13" t="s">
        <v>2744</v>
      </c>
      <c r="H301" s="13" t="s">
        <v>203</v>
      </c>
      <c r="I301" s="13" t="s">
        <v>2920</v>
      </c>
      <c r="J301" s="13">
        <v>1</v>
      </c>
      <c r="M301" s="13" t="s">
        <v>4050</v>
      </c>
      <c r="N301" s="13" t="s">
        <v>1590</v>
      </c>
      <c r="O301" s="13" t="s">
        <v>1590</v>
      </c>
      <c r="P301" s="13" t="s">
        <v>1590</v>
      </c>
      <c r="Q301" s="13">
        <v>26</v>
      </c>
      <c r="R301" s="13" t="s">
        <v>1590</v>
      </c>
      <c r="S301" s="13">
        <f t="shared" si="68"/>
        <v>0.12682926829268293</v>
      </c>
      <c r="T301" s="13">
        <f t="shared" si="69"/>
        <v>5.1999999999999998E-2</v>
      </c>
      <c r="U301" s="13">
        <f t="shared" si="70"/>
        <v>0.624</v>
      </c>
      <c r="V301" s="57">
        <f t="shared" si="71"/>
        <v>0.19088888888888889</v>
      </c>
      <c r="W301" s="13">
        <f t="shared" si="72"/>
        <v>-4.9444444444444501E-3</v>
      </c>
      <c r="X301" s="57">
        <f t="shared" si="73"/>
        <v>0.13394444444444445</v>
      </c>
      <c r="Y301" s="13">
        <f t="shared" si="74"/>
        <v>160</v>
      </c>
      <c r="Z301" s="13">
        <f t="shared" si="74"/>
        <v>205</v>
      </c>
      <c r="AA301" s="13">
        <f t="shared" si="75"/>
        <v>500</v>
      </c>
      <c r="AB301" s="57">
        <f t="shared" si="76"/>
        <v>0.1388888888888889</v>
      </c>
      <c r="AC301" s="57">
        <f t="shared" si="77"/>
        <v>1.6666666666666667</v>
      </c>
      <c r="AF301" s="13" t="s">
        <v>1483</v>
      </c>
      <c r="AG301" s="13">
        <v>160</v>
      </c>
      <c r="AH301" s="13">
        <v>205</v>
      </c>
      <c r="AI301" s="13">
        <v>500</v>
      </c>
      <c r="AJ301" s="13">
        <v>5</v>
      </c>
      <c r="AK301" s="13">
        <v>5</v>
      </c>
    </row>
    <row r="302" spans="1:49" s="13" customFormat="1" ht="16">
      <c r="A302" s="13">
        <v>2008</v>
      </c>
      <c r="B302" s="13" t="s">
        <v>0</v>
      </c>
      <c r="C302" s="13">
        <v>0</v>
      </c>
      <c r="D302" s="13" t="s">
        <v>1590</v>
      </c>
      <c r="E302" s="13" t="s">
        <v>2629</v>
      </c>
      <c r="F302" s="13" t="s">
        <v>2378</v>
      </c>
      <c r="G302" s="13" t="s">
        <v>2744</v>
      </c>
      <c r="H302" s="13" t="s">
        <v>209</v>
      </c>
      <c r="I302" s="13" t="s">
        <v>2921</v>
      </c>
      <c r="J302" s="13">
        <v>1</v>
      </c>
      <c r="M302" s="13" t="s">
        <v>4050</v>
      </c>
      <c r="N302" s="13" t="s">
        <v>1590</v>
      </c>
      <c r="O302" s="13" t="s">
        <v>1590</v>
      </c>
      <c r="P302" s="13" t="s">
        <v>1590</v>
      </c>
      <c r="Q302" s="13">
        <v>4625</v>
      </c>
      <c r="R302" s="13" t="s">
        <v>1590</v>
      </c>
      <c r="S302" s="13">
        <f t="shared" si="68"/>
        <v>92.5</v>
      </c>
      <c r="T302" s="13">
        <f t="shared" si="69"/>
        <v>46.25</v>
      </c>
      <c r="U302" s="13">
        <f t="shared" si="70"/>
        <v>555</v>
      </c>
      <c r="V302" s="57">
        <f t="shared" si="71"/>
        <v>46.583333333333336</v>
      </c>
      <c r="W302" s="13">
        <f t="shared" si="72"/>
        <v>46.083333333333329</v>
      </c>
      <c r="X302" s="57">
        <f t="shared" si="73"/>
        <v>46.416666666666664</v>
      </c>
      <c r="Y302" s="13">
        <f t="shared" si="74"/>
        <v>10</v>
      </c>
      <c r="Z302" s="13">
        <f t="shared" si="74"/>
        <v>50</v>
      </c>
      <c r="AA302" s="13">
        <f t="shared" si="75"/>
        <v>100</v>
      </c>
      <c r="AB302" s="57">
        <f t="shared" si="76"/>
        <v>0.33333333333333331</v>
      </c>
      <c r="AC302" s="57">
        <f t="shared" si="77"/>
        <v>4</v>
      </c>
      <c r="AF302" s="13" t="s">
        <v>2922</v>
      </c>
      <c r="AG302" s="13">
        <v>10</v>
      </c>
      <c r="AH302" s="13">
        <v>50</v>
      </c>
      <c r="AI302" s="13">
        <v>100</v>
      </c>
      <c r="AJ302" s="13">
        <v>15</v>
      </c>
      <c r="AK302" s="13">
        <v>12</v>
      </c>
    </row>
    <row r="303" spans="1:49" s="13" customFormat="1" ht="80">
      <c r="A303" s="13">
        <v>2008</v>
      </c>
      <c r="B303" s="13" t="s">
        <v>0</v>
      </c>
      <c r="C303" s="13">
        <v>0</v>
      </c>
      <c r="D303" s="13" t="s">
        <v>1590</v>
      </c>
      <c r="E303" s="13" t="s">
        <v>2629</v>
      </c>
      <c r="F303" s="13" t="s">
        <v>2378</v>
      </c>
      <c r="G303" s="13" t="s">
        <v>2744</v>
      </c>
      <c r="H303" s="13" t="s">
        <v>2923</v>
      </c>
      <c r="I303" s="13" t="s">
        <v>2924</v>
      </c>
      <c r="J303" s="13">
        <v>1</v>
      </c>
      <c r="L303" s="13" t="s">
        <v>2925</v>
      </c>
      <c r="M303" s="13" t="s">
        <v>4050</v>
      </c>
      <c r="N303" s="13">
        <f t="shared" si="66"/>
        <v>2.4084778420038537</v>
      </c>
      <c r="O303" s="13">
        <v>51.9</v>
      </c>
      <c r="P303" s="13">
        <v>125</v>
      </c>
      <c r="Q303" s="13">
        <v>839</v>
      </c>
      <c r="R303" s="13">
        <f t="shared" si="67"/>
        <v>6.7119999999999997</v>
      </c>
      <c r="S303" s="13">
        <f t="shared" si="68"/>
        <v>27.966666666666665</v>
      </c>
      <c r="T303" s="13">
        <f t="shared" si="69"/>
        <v>7.2956521739130435</v>
      </c>
      <c r="U303" s="13">
        <f t="shared" si="70"/>
        <v>87.547826086956519</v>
      </c>
      <c r="V303" s="57">
        <f t="shared" si="71"/>
        <v>7.7123188405797105</v>
      </c>
      <c r="W303" s="13">
        <f t="shared" si="72"/>
        <v>7.1869565217391305</v>
      </c>
      <c r="X303" s="57">
        <f t="shared" si="73"/>
        <v>7.6036231884057974</v>
      </c>
      <c r="Y303" s="13">
        <f t="shared" si="74"/>
        <v>1</v>
      </c>
      <c r="Z303" s="13">
        <f t="shared" si="74"/>
        <v>30</v>
      </c>
      <c r="AA303" s="13">
        <f t="shared" si="75"/>
        <v>115</v>
      </c>
      <c r="AB303" s="57">
        <f t="shared" si="76"/>
        <v>0.41666666666666669</v>
      </c>
      <c r="AC303" s="57">
        <f t="shared" si="77"/>
        <v>5</v>
      </c>
      <c r="AF303" s="13" t="s">
        <v>2926</v>
      </c>
      <c r="AG303" s="13">
        <v>1</v>
      </c>
      <c r="AH303" s="13">
        <v>30</v>
      </c>
      <c r="AI303" s="13">
        <v>115</v>
      </c>
      <c r="AJ303" s="13">
        <v>18</v>
      </c>
      <c r="AK303" s="13">
        <v>15</v>
      </c>
    </row>
    <row r="304" spans="1:49" s="13" customFormat="1" ht="32">
      <c r="A304" s="13">
        <v>2008</v>
      </c>
      <c r="B304" s="13" t="s">
        <v>0</v>
      </c>
      <c r="C304" s="13">
        <v>0</v>
      </c>
      <c r="D304" s="13" t="s">
        <v>1590</v>
      </c>
      <c r="E304" s="13" t="s">
        <v>2629</v>
      </c>
      <c r="F304" s="13" t="s">
        <v>2378</v>
      </c>
      <c r="G304" s="13" t="s">
        <v>2744</v>
      </c>
      <c r="H304" s="13" t="s">
        <v>2927</v>
      </c>
      <c r="I304" s="13" t="s">
        <v>2928</v>
      </c>
      <c r="J304" s="13">
        <v>1</v>
      </c>
      <c r="L304" s="13" t="s">
        <v>2930</v>
      </c>
      <c r="M304" s="13" t="s">
        <v>4050</v>
      </c>
      <c r="N304" s="13" t="s">
        <v>1590</v>
      </c>
      <c r="O304" s="13" t="s">
        <v>1590</v>
      </c>
      <c r="P304" s="13" t="s">
        <v>1590</v>
      </c>
      <c r="Q304" s="13">
        <v>1325</v>
      </c>
      <c r="R304" s="13" t="s">
        <v>1590</v>
      </c>
      <c r="S304" s="13">
        <f t="shared" si="68"/>
        <v>44.166666666666664</v>
      </c>
      <c r="T304" s="13">
        <f t="shared" si="69"/>
        <v>13.25</v>
      </c>
      <c r="U304" s="13">
        <f t="shared" si="70"/>
        <v>159</v>
      </c>
      <c r="V304" s="57">
        <f t="shared" si="71"/>
        <v>13.527777777777779</v>
      </c>
      <c r="W304" s="13">
        <f t="shared" si="72"/>
        <v>13.166666666666668</v>
      </c>
      <c r="X304" s="57">
        <f t="shared" si="73"/>
        <v>13.444444444444446</v>
      </c>
      <c r="Y304" s="13">
        <f t="shared" si="74"/>
        <v>1</v>
      </c>
      <c r="Z304" s="13">
        <f t="shared" si="74"/>
        <v>30</v>
      </c>
      <c r="AA304" s="13">
        <f t="shared" si="75"/>
        <v>100</v>
      </c>
      <c r="AB304" s="57">
        <f t="shared" si="76"/>
        <v>0.27777777777777779</v>
      </c>
      <c r="AC304" s="57">
        <f t="shared" si="77"/>
        <v>3.3333333333333335</v>
      </c>
      <c r="AF304" s="13" t="s">
        <v>2929</v>
      </c>
      <c r="AG304" s="13">
        <v>1</v>
      </c>
      <c r="AH304" s="13">
        <v>30</v>
      </c>
      <c r="AI304" s="13">
        <v>100</v>
      </c>
      <c r="AJ304" s="13">
        <v>13</v>
      </c>
      <c r="AK304" s="13">
        <v>10</v>
      </c>
    </row>
    <row r="305" spans="1:55" s="13" customFormat="1" ht="32">
      <c r="A305" s="13">
        <v>2008</v>
      </c>
      <c r="B305" s="13" t="s">
        <v>0</v>
      </c>
      <c r="C305" s="13">
        <v>0</v>
      </c>
      <c r="D305" s="13" t="s">
        <v>1590</v>
      </c>
      <c r="E305" s="13" t="s">
        <v>2629</v>
      </c>
      <c r="F305" s="13" t="s">
        <v>2378</v>
      </c>
      <c r="G305" s="13" t="s">
        <v>2744</v>
      </c>
      <c r="H305" s="13" t="s">
        <v>217</v>
      </c>
      <c r="I305" s="13" t="s">
        <v>2931</v>
      </c>
      <c r="J305" s="13">
        <v>1</v>
      </c>
      <c r="M305" s="13" t="s">
        <v>4050</v>
      </c>
      <c r="N305" s="13">
        <f t="shared" si="66"/>
        <v>203.27102803738319</v>
      </c>
      <c r="O305" s="13">
        <v>21.4</v>
      </c>
      <c r="P305" s="13">
        <v>4350</v>
      </c>
      <c r="Q305" s="13">
        <v>32238</v>
      </c>
      <c r="R305" s="13">
        <f t="shared" si="67"/>
        <v>7.4110344827586205</v>
      </c>
      <c r="S305" s="13">
        <f t="shared" si="68"/>
        <v>6.4476000000000004</v>
      </c>
      <c r="T305" s="13">
        <f t="shared" si="69"/>
        <v>4.6054285714285719</v>
      </c>
      <c r="U305" s="13">
        <f t="shared" si="70"/>
        <v>55.265142857142862</v>
      </c>
      <c r="V305" s="57">
        <f t="shared" si="71"/>
        <v>5.1054285714285719</v>
      </c>
      <c r="W305" s="13">
        <f t="shared" si="72"/>
        <v>4.2482857142857142</v>
      </c>
      <c r="X305" s="57">
        <f t="shared" si="73"/>
        <v>4.7482857142857142</v>
      </c>
      <c r="Y305" s="13">
        <f t="shared" si="74"/>
        <v>500</v>
      </c>
      <c r="Z305" s="13">
        <f t="shared" si="74"/>
        <v>5000</v>
      </c>
      <c r="AA305" s="13">
        <f t="shared" si="75"/>
        <v>7000</v>
      </c>
      <c r="AB305" s="57">
        <f t="shared" si="76"/>
        <v>0.5</v>
      </c>
      <c r="AC305" s="57">
        <f t="shared" si="77"/>
        <v>6</v>
      </c>
      <c r="AF305" s="13" t="s">
        <v>2932</v>
      </c>
      <c r="AG305" s="13">
        <v>500</v>
      </c>
      <c r="AH305" s="13">
        <v>5000</v>
      </c>
      <c r="AI305" s="13">
        <v>7000</v>
      </c>
      <c r="AJ305" s="13">
        <v>24</v>
      </c>
      <c r="AK305" s="13">
        <v>18</v>
      </c>
    </row>
    <row r="306" spans="1:55" s="13" customFormat="1" ht="32">
      <c r="A306" s="13">
        <v>2008</v>
      </c>
      <c r="B306" s="13" t="s">
        <v>0</v>
      </c>
      <c r="C306" s="13">
        <v>0</v>
      </c>
      <c r="D306" s="13" t="s">
        <v>1590</v>
      </c>
      <c r="E306" s="13" t="s">
        <v>2629</v>
      </c>
      <c r="F306" s="13" t="s">
        <v>2378</v>
      </c>
      <c r="G306" s="13" t="s">
        <v>2744</v>
      </c>
      <c r="H306" s="13" t="s">
        <v>219</v>
      </c>
      <c r="I306" s="13" t="s">
        <v>2933</v>
      </c>
      <c r="J306" s="13">
        <v>1</v>
      </c>
      <c r="M306" s="13" t="s">
        <v>4050</v>
      </c>
      <c r="N306" s="13">
        <f t="shared" si="66"/>
        <v>72</v>
      </c>
      <c r="O306" s="13">
        <v>6.5</v>
      </c>
      <c r="P306" s="13">
        <v>468</v>
      </c>
      <c r="Q306" s="13">
        <v>16671</v>
      </c>
      <c r="R306" s="13">
        <f t="shared" si="67"/>
        <v>35.621794871794869</v>
      </c>
      <c r="S306" s="13">
        <f t="shared" si="68"/>
        <v>208.38749999999999</v>
      </c>
      <c r="T306" s="13">
        <f t="shared" si="69"/>
        <v>111.14</v>
      </c>
      <c r="U306" s="13">
        <f t="shared" si="70"/>
        <v>1333.68</v>
      </c>
      <c r="V306" s="57">
        <f t="shared" si="71"/>
        <v>111.47333333333333</v>
      </c>
      <c r="W306" s="13">
        <f t="shared" si="72"/>
        <v>110.96222222222221</v>
      </c>
      <c r="X306" s="57">
        <f t="shared" si="73"/>
        <v>111.29555555555554</v>
      </c>
      <c r="Y306" s="13">
        <f t="shared" si="74"/>
        <v>40</v>
      </c>
      <c r="Z306" s="13">
        <f t="shared" si="74"/>
        <v>80</v>
      </c>
      <c r="AA306" s="13">
        <f t="shared" si="75"/>
        <v>150</v>
      </c>
      <c r="AB306" s="57">
        <f t="shared" si="76"/>
        <v>0.33333333333333331</v>
      </c>
      <c r="AC306" s="57">
        <f t="shared" si="77"/>
        <v>4</v>
      </c>
      <c r="AF306" s="13" t="s">
        <v>2934</v>
      </c>
      <c r="AG306" s="13">
        <v>40</v>
      </c>
      <c r="AH306" s="13">
        <v>80</v>
      </c>
      <c r="AI306" s="13">
        <v>150</v>
      </c>
      <c r="AJ306" s="13">
        <v>15</v>
      </c>
      <c r="AK306" s="13">
        <v>12</v>
      </c>
    </row>
    <row r="307" spans="1:55" s="13" customFormat="1" ht="32">
      <c r="A307" s="13">
        <v>2008</v>
      </c>
      <c r="B307" s="13" t="s">
        <v>0</v>
      </c>
      <c r="C307" s="13">
        <v>0</v>
      </c>
      <c r="D307" s="13" t="s">
        <v>1590</v>
      </c>
      <c r="E307" s="13" t="s">
        <v>2629</v>
      </c>
      <c r="F307" s="13" t="s">
        <v>2378</v>
      </c>
      <c r="G307" s="13" t="s">
        <v>2744</v>
      </c>
      <c r="H307" s="13" t="s">
        <v>2935</v>
      </c>
      <c r="I307" s="13" t="s">
        <v>2936</v>
      </c>
      <c r="J307" s="13">
        <v>1</v>
      </c>
      <c r="M307" s="13" t="s">
        <v>4050</v>
      </c>
      <c r="N307" s="13">
        <f t="shared" si="66"/>
        <v>3.3333333333333335</v>
      </c>
      <c r="O307" s="13">
        <v>0.3</v>
      </c>
      <c r="P307" s="13">
        <v>1</v>
      </c>
      <c r="Q307" s="13">
        <v>176</v>
      </c>
      <c r="R307" s="13">
        <f t="shared" si="67"/>
        <v>176</v>
      </c>
      <c r="S307" s="13">
        <f t="shared" si="68"/>
        <v>11.733333333333333</v>
      </c>
      <c r="T307" s="13">
        <f t="shared" si="69"/>
        <v>3.8260869565217392</v>
      </c>
      <c r="U307" s="13">
        <f t="shared" si="70"/>
        <v>45.913043478260875</v>
      </c>
      <c r="V307" s="57">
        <f t="shared" si="71"/>
        <v>4.3260869565217392</v>
      </c>
      <c r="W307" s="13">
        <f t="shared" si="72"/>
        <v>3.6630434782608696</v>
      </c>
      <c r="X307" s="57">
        <f t="shared" si="73"/>
        <v>4.1630434782608692</v>
      </c>
      <c r="Y307" s="13">
        <f t="shared" si="74"/>
        <v>0.3</v>
      </c>
      <c r="Z307" s="13">
        <f t="shared" si="74"/>
        <v>15</v>
      </c>
      <c r="AA307" s="13">
        <f t="shared" si="75"/>
        <v>46</v>
      </c>
      <c r="AB307" s="57">
        <f t="shared" si="76"/>
        <v>0.5</v>
      </c>
      <c r="AC307" s="57">
        <f t="shared" si="77"/>
        <v>6</v>
      </c>
      <c r="AF307" s="13" t="s">
        <v>2937</v>
      </c>
      <c r="AG307" s="13">
        <v>0.3</v>
      </c>
      <c r="AH307" s="13">
        <v>15</v>
      </c>
      <c r="AI307" s="13">
        <v>46</v>
      </c>
      <c r="AJ307" s="13">
        <v>22</v>
      </c>
      <c r="AK307" s="13">
        <v>18</v>
      </c>
    </row>
    <row r="308" spans="1:55" s="13" customFormat="1" ht="32">
      <c r="A308" s="13">
        <v>2008</v>
      </c>
      <c r="B308" s="13" t="s">
        <v>0</v>
      </c>
      <c r="C308" s="13">
        <v>0</v>
      </c>
      <c r="D308" s="13" t="s">
        <v>1590</v>
      </c>
      <c r="E308" s="13" t="s">
        <v>2629</v>
      </c>
      <c r="F308" s="13" t="s">
        <v>2378</v>
      </c>
      <c r="G308" s="13" t="s">
        <v>2744</v>
      </c>
      <c r="H308" s="13" t="s">
        <v>1499</v>
      </c>
      <c r="I308" s="13" t="s">
        <v>1500</v>
      </c>
      <c r="J308" s="13">
        <v>1</v>
      </c>
      <c r="M308" s="13" t="s">
        <v>4050</v>
      </c>
      <c r="N308" s="13" t="s">
        <v>1590</v>
      </c>
      <c r="O308" s="13" t="s">
        <v>1590</v>
      </c>
      <c r="P308" s="13" t="s">
        <v>1590</v>
      </c>
      <c r="Q308" s="13">
        <v>395</v>
      </c>
      <c r="R308" s="13" t="s">
        <v>1590</v>
      </c>
      <c r="S308" s="13">
        <f t="shared" si="68"/>
        <v>26.333333333333332</v>
      </c>
      <c r="T308" s="13">
        <f t="shared" si="69"/>
        <v>8.5869565217391308</v>
      </c>
      <c r="U308" s="13">
        <f t="shared" si="70"/>
        <v>103.04347826086956</v>
      </c>
      <c r="V308" s="57">
        <f t="shared" si="71"/>
        <v>9.0869565217391308</v>
      </c>
      <c r="W308" s="13">
        <f t="shared" si="72"/>
        <v>8.4239130434782616</v>
      </c>
      <c r="X308" s="57">
        <f t="shared" si="73"/>
        <v>8.9239130434782616</v>
      </c>
      <c r="Y308" s="13">
        <f t="shared" si="74"/>
        <v>0.3</v>
      </c>
      <c r="Z308" s="13">
        <f t="shared" si="74"/>
        <v>15</v>
      </c>
      <c r="AA308" s="13">
        <f t="shared" si="75"/>
        <v>46</v>
      </c>
      <c r="AB308" s="57">
        <f t="shared" si="76"/>
        <v>0.5</v>
      </c>
      <c r="AC308" s="57">
        <f t="shared" si="77"/>
        <v>6</v>
      </c>
      <c r="AF308" s="13" t="s">
        <v>2937</v>
      </c>
      <c r="AG308" s="13">
        <v>0.3</v>
      </c>
      <c r="AH308" s="13">
        <v>15</v>
      </c>
      <c r="AI308" s="13">
        <v>46</v>
      </c>
      <c r="AJ308" s="13">
        <v>22</v>
      </c>
      <c r="AK308" s="13">
        <v>18</v>
      </c>
    </row>
    <row r="309" spans="1:55" s="13" customFormat="1" ht="32">
      <c r="A309" s="13">
        <v>2008</v>
      </c>
      <c r="B309" s="13" t="s">
        <v>0</v>
      </c>
      <c r="C309" s="13">
        <v>0</v>
      </c>
      <c r="D309" s="13" t="s">
        <v>1590</v>
      </c>
      <c r="E309" s="13" t="s">
        <v>2629</v>
      </c>
      <c r="F309" s="13" t="s">
        <v>2378</v>
      </c>
      <c r="G309" s="13" t="s">
        <v>2744</v>
      </c>
      <c r="H309" s="13" t="s">
        <v>1503</v>
      </c>
      <c r="I309" s="13" t="s">
        <v>1504</v>
      </c>
      <c r="J309" s="13">
        <v>1</v>
      </c>
      <c r="M309" s="13" t="s">
        <v>4050</v>
      </c>
      <c r="N309" s="13">
        <f t="shared" si="66"/>
        <v>1.26984126984127</v>
      </c>
      <c r="O309" s="13">
        <v>18.899999999999999</v>
      </c>
      <c r="P309" s="13">
        <v>24</v>
      </c>
      <c r="Q309" s="13">
        <v>1359</v>
      </c>
      <c r="R309" s="13">
        <f t="shared" si="67"/>
        <v>56.625</v>
      </c>
      <c r="S309" s="13">
        <f t="shared" si="68"/>
        <v>90.6</v>
      </c>
      <c r="T309" s="13">
        <f t="shared" si="69"/>
        <v>29.543478260869566</v>
      </c>
      <c r="U309" s="13">
        <f t="shared" si="70"/>
        <v>354.52173913043481</v>
      </c>
      <c r="V309" s="57">
        <f t="shared" si="71"/>
        <v>30.043478260869566</v>
      </c>
      <c r="W309" s="13">
        <f t="shared" si="72"/>
        <v>29.380434782608695</v>
      </c>
      <c r="X309" s="57">
        <f t="shared" si="73"/>
        <v>29.880434782608695</v>
      </c>
      <c r="Y309" s="13">
        <f t="shared" si="74"/>
        <v>0.3</v>
      </c>
      <c r="Z309" s="13">
        <f t="shared" si="74"/>
        <v>15</v>
      </c>
      <c r="AA309" s="13">
        <f t="shared" si="75"/>
        <v>46</v>
      </c>
      <c r="AB309" s="57">
        <f t="shared" si="76"/>
        <v>0.5</v>
      </c>
      <c r="AC309" s="57">
        <f t="shared" si="77"/>
        <v>6</v>
      </c>
      <c r="AF309" s="13" t="s">
        <v>2937</v>
      </c>
      <c r="AG309" s="13">
        <v>0.3</v>
      </c>
      <c r="AH309" s="13">
        <v>15</v>
      </c>
      <c r="AI309" s="13">
        <v>46</v>
      </c>
      <c r="AJ309" s="13">
        <v>22</v>
      </c>
      <c r="AK309" s="13">
        <v>18</v>
      </c>
    </row>
    <row r="310" spans="1:55" s="13" customFormat="1" ht="64">
      <c r="A310" s="13">
        <v>2008</v>
      </c>
      <c r="B310" s="13" t="s">
        <v>0</v>
      </c>
      <c r="C310" s="13">
        <v>0</v>
      </c>
      <c r="D310" s="13" t="s">
        <v>1590</v>
      </c>
      <c r="E310" s="13" t="s">
        <v>2629</v>
      </c>
      <c r="F310" s="13" t="s">
        <v>2378</v>
      </c>
      <c r="G310" s="13" t="s">
        <v>2744</v>
      </c>
      <c r="H310" s="13" t="s">
        <v>1505</v>
      </c>
      <c r="I310" s="13" t="s">
        <v>1506</v>
      </c>
      <c r="J310" s="13">
        <v>1</v>
      </c>
      <c r="L310" s="13" t="s">
        <v>2938</v>
      </c>
      <c r="M310" s="13" t="s">
        <v>4050</v>
      </c>
      <c r="N310" s="13">
        <f t="shared" si="66"/>
        <v>1.4723404255319148</v>
      </c>
      <c r="O310" s="13">
        <v>117.5</v>
      </c>
      <c r="P310" s="13">
        <v>173</v>
      </c>
      <c r="Q310" s="13">
        <v>4615</v>
      </c>
      <c r="R310" s="13">
        <f t="shared" si="67"/>
        <v>26.676300578034681</v>
      </c>
      <c r="S310" s="13">
        <f t="shared" si="68"/>
        <v>184.6</v>
      </c>
      <c r="T310" s="13">
        <f t="shared" si="69"/>
        <v>100.32608695652173</v>
      </c>
      <c r="U310" s="13">
        <f t="shared" si="70"/>
        <v>1203.9130434782608</v>
      </c>
      <c r="V310" s="57">
        <f t="shared" si="71"/>
        <v>100.82608695652173</v>
      </c>
      <c r="W310" s="13">
        <f t="shared" si="72"/>
        <v>100.05434782608695</v>
      </c>
      <c r="X310" s="57">
        <f t="shared" si="73"/>
        <v>100.55434782608695</v>
      </c>
      <c r="Y310" s="13">
        <f t="shared" si="74"/>
        <v>0.3</v>
      </c>
      <c r="Z310" s="13">
        <f t="shared" si="74"/>
        <v>25</v>
      </c>
      <c r="AA310" s="13">
        <f t="shared" si="75"/>
        <v>46</v>
      </c>
      <c r="AB310" s="57">
        <f t="shared" si="76"/>
        <v>0.5</v>
      </c>
      <c r="AC310" s="57">
        <f t="shared" si="77"/>
        <v>6</v>
      </c>
      <c r="AF310" s="13" t="s">
        <v>2937</v>
      </c>
      <c r="AG310" s="13">
        <v>0.3</v>
      </c>
      <c r="AH310" s="13">
        <v>25</v>
      </c>
      <c r="AI310" s="13">
        <v>46</v>
      </c>
      <c r="AJ310" s="13">
        <v>22</v>
      </c>
      <c r="AK310" s="13">
        <v>18</v>
      </c>
    </row>
    <row r="311" spans="1:55" s="13" customFormat="1" ht="32">
      <c r="A311" s="13">
        <v>2008</v>
      </c>
      <c r="B311" s="13" t="s">
        <v>0</v>
      </c>
      <c r="C311" s="13">
        <v>0</v>
      </c>
      <c r="D311" s="13" t="s">
        <v>1590</v>
      </c>
      <c r="E311" s="13" t="s">
        <v>2629</v>
      </c>
      <c r="F311" s="13" t="s">
        <v>2378</v>
      </c>
      <c r="G311" s="13" t="s">
        <v>2744</v>
      </c>
      <c r="H311" s="13" t="s">
        <v>1475</v>
      </c>
      <c r="I311" s="13" t="s">
        <v>1474</v>
      </c>
      <c r="J311" s="13">
        <v>1</v>
      </c>
      <c r="M311" s="13" t="s">
        <v>4050</v>
      </c>
      <c r="N311" s="13">
        <f t="shared" si="66"/>
        <v>41.636363636363633</v>
      </c>
      <c r="O311" s="13">
        <v>5.5</v>
      </c>
      <c r="P311" s="13">
        <v>229</v>
      </c>
      <c r="Q311" s="13">
        <v>12693</v>
      </c>
      <c r="R311" s="13">
        <f t="shared" si="67"/>
        <v>55.427947598253276</v>
      </c>
      <c r="S311" s="13">
        <f t="shared" si="68"/>
        <v>57.175675675675677</v>
      </c>
      <c r="T311" s="13">
        <f t="shared" si="69"/>
        <v>40.295238095238098</v>
      </c>
      <c r="U311" s="13">
        <f t="shared" si="70"/>
        <v>483.5428571428572</v>
      </c>
      <c r="V311" s="57">
        <f t="shared" si="71"/>
        <v>41.239682539682541</v>
      </c>
      <c r="W311" s="13">
        <f t="shared" si="72"/>
        <v>39.629629629629633</v>
      </c>
      <c r="X311" s="57">
        <f t="shared" si="73"/>
        <v>40.574074074074076</v>
      </c>
      <c r="Y311" s="13">
        <f t="shared" si="74"/>
        <v>34</v>
      </c>
      <c r="Z311" s="13">
        <f t="shared" si="74"/>
        <v>222</v>
      </c>
      <c r="AA311" s="13">
        <f t="shared" si="75"/>
        <v>315</v>
      </c>
      <c r="AB311" s="57">
        <f t="shared" si="76"/>
        <v>0.94444444444444453</v>
      </c>
      <c r="AC311" s="57">
        <f t="shared" si="77"/>
        <v>11.333333333333334</v>
      </c>
      <c r="AF311" s="13" t="s">
        <v>2939</v>
      </c>
      <c r="AG311" s="13">
        <v>14</v>
      </c>
      <c r="AH311" s="13">
        <v>97</v>
      </c>
      <c r="AI311" s="13">
        <v>120</v>
      </c>
      <c r="AJ311" s="13">
        <v>12</v>
      </c>
      <c r="AK311" s="13">
        <v>10</v>
      </c>
      <c r="AL311" s="13" t="s">
        <v>2940</v>
      </c>
      <c r="AM311" s="13">
        <v>10</v>
      </c>
      <c r="AN311" s="13">
        <v>100</v>
      </c>
      <c r="AO311" s="13">
        <v>120</v>
      </c>
      <c r="AP311" s="13">
        <v>15</v>
      </c>
      <c r="AQ311" s="13">
        <v>12</v>
      </c>
      <c r="AR311" s="13" t="s">
        <v>1441</v>
      </c>
      <c r="AS311" s="13">
        <v>10</v>
      </c>
      <c r="AT311" s="13">
        <v>25</v>
      </c>
      <c r="AU311" s="13">
        <v>75</v>
      </c>
      <c r="AV311" s="13">
        <v>15</v>
      </c>
      <c r="AW311" s="13">
        <v>12</v>
      </c>
    </row>
    <row r="312" spans="1:55" s="13" customFormat="1" ht="32">
      <c r="A312" s="13">
        <v>2008</v>
      </c>
      <c r="B312" s="13" t="s">
        <v>0</v>
      </c>
      <c r="C312" s="13">
        <v>0</v>
      </c>
      <c r="D312" s="13" t="s">
        <v>1590</v>
      </c>
      <c r="E312" s="13" t="s">
        <v>2629</v>
      </c>
      <c r="F312" s="13" t="s">
        <v>2378</v>
      </c>
      <c r="G312" s="13" t="s">
        <v>2744</v>
      </c>
      <c r="H312" s="13" t="s">
        <v>2941</v>
      </c>
      <c r="I312" s="13" t="s">
        <v>2942</v>
      </c>
      <c r="J312" s="13">
        <v>1</v>
      </c>
      <c r="M312" s="13" t="s">
        <v>4050</v>
      </c>
      <c r="N312" s="13">
        <f t="shared" si="66"/>
        <v>1.9298245614035088</v>
      </c>
      <c r="O312" s="13">
        <v>5.7</v>
      </c>
      <c r="P312" s="13">
        <v>11</v>
      </c>
      <c r="Q312" s="13">
        <v>3967</v>
      </c>
      <c r="R312" s="13">
        <f t="shared" si="67"/>
        <v>360.63636363636363</v>
      </c>
      <c r="S312" s="13">
        <f t="shared" si="68"/>
        <v>1322.3333333333333</v>
      </c>
      <c r="T312" s="13">
        <f t="shared" si="69"/>
        <v>440.77777777777777</v>
      </c>
      <c r="U312" s="13">
        <f t="shared" si="70"/>
        <v>5289.333333333333</v>
      </c>
      <c r="V312" s="57">
        <f t="shared" si="71"/>
        <v>442.02777777777777</v>
      </c>
      <c r="W312" s="13">
        <f t="shared" si="72"/>
        <v>440.36111111111109</v>
      </c>
      <c r="X312" s="57">
        <f t="shared" si="73"/>
        <v>441.61111111111109</v>
      </c>
      <c r="Y312" s="13">
        <f t="shared" si="74"/>
        <v>3</v>
      </c>
      <c r="Z312" s="13">
        <f t="shared" si="74"/>
        <v>3</v>
      </c>
      <c r="AA312" s="13">
        <f t="shared" si="75"/>
        <v>9</v>
      </c>
      <c r="AB312" s="57">
        <f t="shared" si="76"/>
        <v>1.25</v>
      </c>
      <c r="AC312" s="57">
        <f t="shared" si="77"/>
        <v>15</v>
      </c>
      <c r="AF312" s="13" t="s">
        <v>2943</v>
      </c>
      <c r="AG312" s="13">
        <v>1</v>
      </c>
      <c r="AH312" s="13">
        <v>1</v>
      </c>
      <c r="AI312" s="13">
        <v>3</v>
      </c>
      <c r="AJ312" s="13">
        <v>18</v>
      </c>
      <c r="AK312" s="13">
        <v>15</v>
      </c>
      <c r="AL312" s="13" t="s">
        <v>2944</v>
      </c>
      <c r="AM312" s="13">
        <v>1</v>
      </c>
      <c r="AN312" s="13">
        <v>1</v>
      </c>
      <c r="AO312" s="13">
        <v>3</v>
      </c>
      <c r="AP312" s="13">
        <v>18</v>
      </c>
      <c r="AQ312" s="13">
        <v>15</v>
      </c>
      <c r="AR312" s="13" t="s">
        <v>1441</v>
      </c>
      <c r="AS312" s="13">
        <v>1</v>
      </c>
      <c r="AT312" s="13">
        <v>1</v>
      </c>
      <c r="AU312" s="13">
        <v>3</v>
      </c>
      <c r="AV312" s="13">
        <v>18</v>
      </c>
      <c r="AW312" s="13">
        <v>15</v>
      </c>
    </row>
    <row r="313" spans="1:55" s="13" customFormat="1" ht="64">
      <c r="A313" s="13">
        <v>2008</v>
      </c>
      <c r="B313" s="13" t="s">
        <v>0</v>
      </c>
      <c r="C313" s="13">
        <v>0</v>
      </c>
      <c r="D313" s="13" t="s">
        <v>1590</v>
      </c>
      <c r="E313" s="13" t="s">
        <v>2629</v>
      </c>
      <c r="F313" s="13" t="s">
        <v>2378</v>
      </c>
      <c r="G313" s="13" t="s">
        <v>2744</v>
      </c>
      <c r="H313" s="13" t="s">
        <v>2945</v>
      </c>
      <c r="I313" s="13" t="s">
        <v>2946</v>
      </c>
      <c r="J313" s="13">
        <v>1</v>
      </c>
      <c r="L313" s="13" t="s">
        <v>2947</v>
      </c>
      <c r="M313" s="13" t="s">
        <v>4050</v>
      </c>
      <c r="N313" s="13" t="s">
        <v>1590</v>
      </c>
      <c r="O313" s="13" t="s">
        <v>1590</v>
      </c>
      <c r="P313" s="13" t="s">
        <v>1590</v>
      </c>
      <c r="Q313" s="13">
        <v>953</v>
      </c>
      <c r="R313" s="13" t="s">
        <v>1590</v>
      </c>
      <c r="S313" s="13">
        <f t="shared" si="68"/>
        <v>6.3533333333333335</v>
      </c>
      <c r="T313" s="13">
        <f t="shared" si="69"/>
        <v>3.1766666666666667</v>
      </c>
      <c r="U313" s="13">
        <f t="shared" si="70"/>
        <v>38.120000000000005</v>
      </c>
      <c r="V313" s="57">
        <f t="shared" si="71"/>
        <v>3.5100000000000002</v>
      </c>
      <c r="W313" s="13">
        <f t="shared" si="72"/>
        <v>3.01</v>
      </c>
      <c r="X313" s="57">
        <f t="shared" si="73"/>
        <v>3.3433333333333333</v>
      </c>
      <c r="Y313" s="13">
        <f t="shared" si="74"/>
        <v>50</v>
      </c>
      <c r="Z313" s="13">
        <f t="shared" si="74"/>
        <v>150</v>
      </c>
      <c r="AA313" s="13">
        <f t="shared" si="75"/>
        <v>300</v>
      </c>
      <c r="AB313" s="57">
        <f t="shared" si="76"/>
        <v>0.33333333333333331</v>
      </c>
      <c r="AC313" s="57">
        <f t="shared" si="77"/>
        <v>4</v>
      </c>
      <c r="AF313" s="13" t="s">
        <v>2948</v>
      </c>
      <c r="AG313" s="13">
        <v>50</v>
      </c>
      <c r="AH313" s="13">
        <v>150</v>
      </c>
      <c r="AI313" s="13">
        <v>300</v>
      </c>
      <c r="AJ313" s="13">
        <v>15</v>
      </c>
      <c r="AK313" s="13">
        <v>12</v>
      </c>
    </row>
    <row r="314" spans="1:55" s="13" customFormat="1" ht="32">
      <c r="A314" s="13">
        <v>2008</v>
      </c>
      <c r="B314" s="13" t="s">
        <v>0</v>
      </c>
      <c r="C314" s="13">
        <v>0</v>
      </c>
      <c r="D314" s="13" t="s">
        <v>1590</v>
      </c>
      <c r="E314" s="13" t="s">
        <v>2629</v>
      </c>
      <c r="F314" s="13" t="s">
        <v>2378</v>
      </c>
      <c r="G314" s="13" t="s">
        <v>2744</v>
      </c>
      <c r="H314" s="13" t="s">
        <v>1510</v>
      </c>
      <c r="I314" s="13" t="s">
        <v>2949</v>
      </c>
      <c r="J314" s="13">
        <v>1</v>
      </c>
      <c r="M314" s="13" t="s">
        <v>4050</v>
      </c>
      <c r="N314" s="13">
        <f t="shared" si="66"/>
        <v>208.50694444444443</v>
      </c>
      <c r="O314" s="13">
        <v>28.8</v>
      </c>
      <c r="P314" s="13">
        <v>6005</v>
      </c>
      <c r="Q314" s="13">
        <v>137273</v>
      </c>
      <c r="R314" s="13">
        <f t="shared" si="67"/>
        <v>22.859783513738552</v>
      </c>
      <c r="S314" s="13">
        <f t="shared" si="68"/>
        <v>133.27475728155341</v>
      </c>
      <c r="T314" s="13">
        <f t="shared" si="69"/>
        <v>77.996022727272731</v>
      </c>
      <c r="U314" s="13">
        <f t="shared" si="70"/>
        <v>935.95227272727277</v>
      </c>
      <c r="V314" s="57">
        <f t="shared" si="71"/>
        <v>79.329356060606059</v>
      </c>
      <c r="W314" s="13">
        <f t="shared" si="72"/>
        <v>77.215719696969686</v>
      </c>
      <c r="X314" s="57">
        <f t="shared" si="73"/>
        <v>78.549053030303014</v>
      </c>
      <c r="Y314" s="13">
        <f t="shared" si="74"/>
        <v>700</v>
      </c>
      <c r="Z314" s="13">
        <f t="shared" si="74"/>
        <v>1030</v>
      </c>
      <c r="AA314" s="13">
        <f t="shared" si="75"/>
        <v>1760</v>
      </c>
      <c r="AB314" s="57">
        <f t="shared" si="76"/>
        <v>1.3333333333333333</v>
      </c>
      <c r="AC314" s="57">
        <f t="shared" si="77"/>
        <v>16</v>
      </c>
      <c r="AF314" s="13" t="s">
        <v>2950</v>
      </c>
      <c r="AG314" s="13">
        <v>200</v>
      </c>
      <c r="AH314" s="13">
        <v>280</v>
      </c>
      <c r="AI314" s="13">
        <v>460</v>
      </c>
      <c r="AJ314" s="13">
        <v>18</v>
      </c>
      <c r="AK314" s="13">
        <v>12</v>
      </c>
      <c r="AL314" s="13" t="s">
        <v>2951</v>
      </c>
      <c r="AM314" s="13">
        <v>100</v>
      </c>
      <c r="AN314" s="13">
        <v>190</v>
      </c>
      <c r="AO314" s="13">
        <v>380</v>
      </c>
      <c r="AP314" s="13">
        <v>18</v>
      </c>
      <c r="AQ314" s="13">
        <v>12</v>
      </c>
      <c r="AR314" s="13" t="s">
        <v>2781</v>
      </c>
      <c r="AS314" s="13">
        <v>200</v>
      </c>
      <c r="AT314" s="13">
        <v>280</v>
      </c>
      <c r="AU314" s="13">
        <v>460</v>
      </c>
      <c r="AV314" s="13">
        <v>18</v>
      </c>
      <c r="AW314" s="13">
        <v>12</v>
      </c>
      <c r="AX314" s="13" t="s">
        <v>2781</v>
      </c>
      <c r="AY314" s="13">
        <v>200</v>
      </c>
      <c r="AZ314" s="13">
        <v>280</v>
      </c>
      <c r="BA314" s="13">
        <v>460</v>
      </c>
      <c r="BB314" s="13">
        <v>18</v>
      </c>
      <c r="BC314" s="13">
        <v>12</v>
      </c>
    </row>
    <row r="315" spans="1:55" s="13" customFormat="1" ht="96">
      <c r="A315" s="13">
        <v>2008</v>
      </c>
      <c r="B315" s="13" t="s">
        <v>0</v>
      </c>
      <c r="C315" s="13">
        <v>0</v>
      </c>
      <c r="D315" s="13" t="s">
        <v>1590</v>
      </c>
      <c r="E315" s="13" t="s">
        <v>2629</v>
      </c>
      <c r="F315" s="13" t="s">
        <v>2378</v>
      </c>
      <c r="G315" s="13" t="s">
        <v>2744</v>
      </c>
      <c r="H315" s="13" t="s">
        <v>2952</v>
      </c>
      <c r="I315" s="13" t="s">
        <v>2953</v>
      </c>
      <c r="J315" s="13">
        <v>1</v>
      </c>
      <c r="L315" s="13" t="s">
        <v>2954</v>
      </c>
      <c r="M315" s="13" t="s">
        <v>4050</v>
      </c>
      <c r="N315" s="13">
        <f t="shared" si="66"/>
        <v>23.125</v>
      </c>
      <c r="O315" s="13">
        <v>11.2</v>
      </c>
      <c r="P315" s="13">
        <v>259</v>
      </c>
      <c r="Q315" s="13">
        <v>66357</v>
      </c>
      <c r="R315" s="13">
        <f t="shared" si="67"/>
        <v>256.20463320463318</v>
      </c>
      <c r="S315" s="13">
        <f t="shared" si="68"/>
        <v>298.90540540540542</v>
      </c>
      <c r="T315" s="13">
        <f t="shared" si="69"/>
        <v>133.24698795180723</v>
      </c>
      <c r="U315" s="13">
        <f t="shared" si="70"/>
        <v>1598.9638554216867</v>
      </c>
      <c r="V315" s="57">
        <f t="shared" si="71"/>
        <v>133.91365461847388</v>
      </c>
      <c r="W315" s="13">
        <f t="shared" si="72"/>
        <v>132.94979919678715</v>
      </c>
      <c r="X315" s="57">
        <f t="shared" si="73"/>
        <v>133.61646586345381</v>
      </c>
      <c r="Y315" s="13">
        <f t="shared" si="74"/>
        <v>161</v>
      </c>
      <c r="Z315" s="13">
        <f t="shared" si="74"/>
        <v>222</v>
      </c>
      <c r="AA315" s="13">
        <f t="shared" si="75"/>
        <v>498</v>
      </c>
      <c r="AB315" s="57">
        <f t="shared" si="76"/>
        <v>0.66666666666666663</v>
      </c>
      <c r="AC315" s="57">
        <f t="shared" si="77"/>
        <v>8</v>
      </c>
      <c r="AF315" s="13" t="s">
        <v>2955</v>
      </c>
      <c r="AG315" s="13">
        <v>131</v>
      </c>
      <c r="AH315" s="13">
        <v>157</v>
      </c>
      <c r="AI315" s="13">
        <v>393</v>
      </c>
      <c r="AJ315" s="13">
        <v>18</v>
      </c>
      <c r="AK315" s="13">
        <v>12</v>
      </c>
      <c r="AL315" s="13" t="s">
        <v>2956</v>
      </c>
      <c r="AM315" s="13">
        <v>30</v>
      </c>
      <c r="AN315" s="13">
        <v>65</v>
      </c>
      <c r="AO315" s="13">
        <v>105</v>
      </c>
      <c r="AP315" s="13">
        <v>21</v>
      </c>
      <c r="AQ315" s="13">
        <v>12</v>
      </c>
    </row>
    <row r="316" spans="1:55" s="13" customFormat="1" ht="144">
      <c r="A316" s="13">
        <v>2008</v>
      </c>
      <c r="B316" s="13" t="s">
        <v>0</v>
      </c>
      <c r="C316" s="13">
        <v>0</v>
      </c>
      <c r="D316" s="13" t="s">
        <v>1590</v>
      </c>
      <c r="E316" s="13" t="s">
        <v>2629</v>
      </c>
      <c r="F316" s="13" t="s">
        <v>2378</v>
      </c>
      <c r="G316" s="13" t="s">
        <v>2744</v>
      </c>
      <c r="H316" s="13" t="s">
        <v>2957</v>
      </c>
      <c r="I316" s="13" t="s">
        <v>2958</v>
      </c>
      <c r="J316" s="13">
        <v>1</v>
      </c>
      <c r="L316" s="13" t="s">
        <v>2959</v>
      </c>
      <c r="M316" s="13" t="s">
        <v>4050</v>
      </c>
      <c r="N316" s="13">
        <f t="shared" si="66"/>
        <v>17.288135593220339</v>
      </c>
      <c r="O316" s="13">
        <v>5.9</v>
      </c>
      <c r="P316" s="13">
        <v>102</v>
      </c>
      <c r="Q316" s="13">
        <v>26506</v>
      </c>
      <c r="R316" s="13">
        <f t="shared" si="67"/>
        <v>259.86274509803923</v>
      </c>
      <c r="S316" s="13">
        <f t="shared" si="68"/>
        <v>236.66071428571428</v>
      </c>
      <c r="T316" s="13">
        <f t="shared" si="69"/>
        <v>98.535315985130111</v>
      </c>
      <c r="U316" s="13">
        <f t="shared" si="70"/>
        <v>1182.4237918215613</v>
      </c>
      <c r="V316" s="57">
        <f t="shared" si="71"/>
        <v>98.896427096241226</v>
      </c>
      <c r="W316" s="13">
        <f t="shared" si="72"/>
        <v>98.384964890541099</v>
      </c>
      <c r="X316" s="57">
        <f t="shared" si="73"/>
        <v>98.746076001652213</v>
      </c>
      <c r="Y316" s="13">
        <f t="shared" si="74"/>
        <v>50</v>
      </c>
      <c r="Z316" s="13">
        <f t="shared" si="74"/>
        <v>112</v>
      </c>
      <c r="AA316" s="13">
        <f t="shared" si="75"/>
        <v>269</v>
      </c>
      <c r="AB316" s="57">
        <f t="shared" si="76"/>
        <v>0.3611111111111111</v>
      </c>
      <c r="AC316" s="57">
        <f t="shared" si="77"/>
        <v>4.333333333333333</v>
      </c>
      <c r="AF316" s="13" t="s">
        <v>1436</v>
      </c>
      <c r="AG316" s="13">
        <v>50</v>
      </c>
      <c r="AH316" s="13">
        <v>112</v>
      </c>
      <c r="AI316" s="13">
        <v>269</v>
      </c>
      <c r="AJ316" s="13">
        <v>18</v>
      </c>
      <c r="AK316" s="13">
        <v>13</v>
      </c>
    </row>
    <row r="317" spans="1:55" s="13" customFormat="1" ht="160">
      <c r="A317" s="13">
        <v>2008</v>
      </c>
      <c r="B317" s="13" t="s">
        <v>0</v>
      </c>
      <c r="C317" s="13">
        <v>0</v>
      </c>
      <c r="D317" s="13" t="s">
        <v>1590</v>
      </c>
      <c r="E317" s="13" t="s">
        <v>2629</v>
      </c>
      <c r="F317" s="13" t="s">
        <v>2378</v>
      </c>
      <c r="G317" s="13" t="s">
        <v>2744</v>
      </c>
      <c r="H317" s="13" t="s">
        <v>1513</v>
      </c>
      <c r="I317" s="13" t="s">
        <v>1514</v>
      </c>
      <c r="J317" s="13">
        <v>1</v>
      </c>
      <c r="L317" s="13" t="s">
        <v>2960</v>
      </c>
      <c r="M317" s="13" t="s">
        <v>4050</v>
      </c>
      <c r="N317" s="13">
        <f t="shared" si="66"/>
        <v>16.341463414634148</v>
      </c>
      <c r="O317" s="13">
        <v>4.0999999999999996</v>
      </c>
      <c r="P317" s="13">
        <v>67</v>
      </c>
      <c r="Q317" s="13">
        <v>3196</v>
      </c>
      <c r="R317" s="13">
        <f t="shared" si="67"/>
        <v>47.701492537313435</v>
      </c>
      <c r="S317" s="13">
        <f t="shared" si="68"/>
        <v>28.535714285714285</v>
      </c>
      <c r="T317" s="13">
        <f t="shared" si="69"/>
        <v>11.881040892193308</v>
      </c>
      <c r="U317" s="13">
        <f t="shared" si="70"/>
        <v>142.57249070631968</v>
      </c>
      <c r="V317" s="57">
        <f t="shared" si="71"/>
        <v>12.242152003304419</v>
      </c>
      <c r="W317" s="13">
        <f t="shared" si="72"/>
        <v>11.730689797604295</v>
      </c>
      <c r="X317" s="57">
        <f t="shared" si="73"/>
        <v>12.091800908715406</v>
      </c>
      <c r="Y317" s="13">
        <f t="shared" si="74"/>
        <v>50</v>
      </c>
      <c r="Z317" s="13">
        <f t="shared" si="74"/>
        <v>112</v>
      </c>
      <c r="AA317" s="13">
        <f t="shared" si="75"/>
        <v>269</v>
      </c>
      <c r="AB317" s="57">
        <f t="shared" si="76"/>
        <v>0.3611111111111111</v>
      </c>
      <c r="AC317" s="57">
        <f t="shared" si="77"/>
        <v>4.333333333333333</v>
      </c>
      <c r="AF317" s="13" t="s">
        <v>1436</v>
      </c>
      <c r="AG317" s="13">
        <v>50</v>
      </c>
      <c r="AH317" s="13">
        <v>112</v>
      </c>
      <c r="AI317" s="13">
        <v>269</v>
      </c>
      <c r="AJ317" s="13">
        <v>18</v>
      </c>
      <c r="AK317" s="13">
        <v>13</v>
      </c>
    </row>
    <row r="318" spans="1:55" s="13" customFormat="1" ht="128">
      <c r="A318" s="13">
        <v>2008</v>
      </c>
      <c r="B318" s="13" t="s">
        <v>0</v>
      </c>
      <c r="C318" s="13">
        <v>0</v>
      </c>
      <c r="D318" s="13" t="s">
        <v>1590</v>
      </c>
      <c r="E318" s="13" t="s">
        <v>2629</v>
      </c>
      <c r="F318" s="13" t="s">
        <v>2378</v>
      </c>
      <c r="G318" s="13" t="s">
        <v>2744</v>
      </c>
      <c r="H318" s="13" t="s">
        <v>1518</v>
      </c>
      <c r="I318" s="13" t="s">
        <v>1519</v>
      </c>
      <c r="J318" s="13">
        <v>1</v>
      </c>
      <c r="L318" s="13" t="s">
        <v>2961</v>
      </c>
      <c r="M318" s="13" t="s">
        <v>4050</v>
      </c>
      <c r="N318" s="13">
        <f t="shared" si="66"/>
        <v>15.444444444444445</v>
      </c>
      <c r="O318" s="13">
        <v>9</v>
      </c>
      <c r="P318" s="13">
        <v>139</v>
      </c>
      <c r="Q318" s="13">
        <v>2272</v>
      </c>
      <c r="R318" s="13">
        <f t="shared" si="67"/>
        <v>16.345323741007196</v>
      </c>
      <c r="S318" s="13">
        <f t="shared" si="68"/>
        <v>20.285714285714285</v>
      </c>
      <c r="T318" s="13">
        <f t="shared" si="69"/>
        <v>8.4460966542750935</v>
      </c>
      <c r="U318" s="13">
        <f t="shared" si="70"/>
        <v>101.35315985130111</v>
      </c>
      <c r="V318" s="57">
        <f t="shared" si="71"/>
        <v>8.8072077653862042</v>
      </c>
      <c r="W318" s="13">
        <f t="shared" si="72"/>
        <v>8.2957455596860807</v>
      </c>
      <c r="X318" s="57">
        <f t="shared" si="73"/>
        <v>8.6568566707971915</v>
      </c>
      <c r="Y318" s="13">
        <f t="shared" si="74"/>
        <v>50</v>
      </c>
      <c r="Z318" s="13">
        <f t="shared" si="74"/>
        <v>112</v>
      </c>
      <c r="AA318" s="13">
        <f t="shared" si="75"/>
        <v>269</v>
      </c>
      <c r="AB318" s="57">
        <f t="shared" si="76"/>
        <v>0.3611111111111111</v>
      </c>
      <c r="AC318" s="57">
        <f t="shared" si="77"/>
        <v>4.333333333333333</v>
      </c>
      <c r="AF318" s="13" t="s">
        <v>2962</v>
      </c>
      <c r="AG318" s="13">
        <v>50</v>
      </c>
      <c r="AH318" s="13">
        <v>112</v>
      </c>
      <c r="AI318" s="13">
        <v>269</v>
      </c>
      <c r="AJ318" s="13">
        <v>18</v>
      </c>
      <c r="AK318" s="13">
        <v>13</v>
      </c>
    </row>
    <row r="319" spans="1:55" s="13" customFormat="1" ht="48">
      <c r="A319" s="13">
        <v>2008</v>
      </c>
      <c r="B319" s="13" t="s">
        <v>0</v>
      </c>
      <c r="C319" s="13">
        <v>0</v>
      </c>
      <c r="D319" s="13" t="s">
        <v>1590</v>
      </c>
      <c r="E319" s="13" t="s">
        <v>2629</v>
      </c>
      <c r="F319" s="13" t="s">
        <v>2378</v>
      </c>
      <c r="G319" s="13" t="s">
        <v>2744</v>
      </c>
      <c r="H319" s="13" t="s">
        <v>241</v>
      </c>
      <c r="I319" s="13" t="s">
        <v>1533</v>
      </c>
      <c r="J319" s="13">
        <v>1</v>
      </c>
      <c r="L319" s="13" t="s">
        <v>2963</v>
      </c>
      <c r="M319" s="13" t="s">
        <v>4050</v>
      </c>
      <c r="N319" s="13">
        <f t="shared" si="66"/>
        <v>19.591836734693874</v>
      </c>
      <c r="O319" s="13">
        <v>4.9000000000000004</v>
      </c>
      <c r="P319" s="13">
        <v>96</v>
      </c>
      <c r="Q319" s="13">
        <v>11131</v>
      </c>
      <c r="R319" s="13">
        <f t="shared" si="67"/>
        <v>115.94791666666667</v>
      </c>
      <c r="S319" s="13">
        <f t="shared" si="68"/>
        <v>347.84375</v>
      </c>
      <c r="T319" s="13">
        <f t="shared" si="69"/>
        <v>173.921875</v>
      </c>
      <c r="U319" s="13">
        <f t="shared" si="70"/>
        <v>2087.0625</v>
      </c>
      <c r="V319" s="57">
        <f t="shared" si="71"/>
        <v>174.25520833333334</v>
      </c>
      <c r="W319" s="13">
        <f t="shared" si="72"/>
        <v>173.75520833333334</v>
      </c>
      <c r="X319" s="57">
        <f t="shared" si="73"/>
        <v>174.08854166666669</v>
      </c>
      <c r="Y319" s="13">
        <f t="shared" si="74"/>
        <v>5</v>
      </c>
      <c r="Z319" s="13">
        <f t="shared" si="74"/>
        <v>32</v>
      </c>
      <c r="AA319" s="13">
        <f t="shared" si="75"/>
        <v>64</v>
      </c>
      <c r="AB319" s="57">
        <f t="shared" si="76"/>
        <v>0.33333333333333331</v>
      </c>
      <c r="AC319" s="57">
        <f t="shared" si="77"/>
        <v>4</v>
      </c>
      <c r="AF319" s="13" t="s">
        <v>2964</v>
      </c>
      <c r="AG319" s="13">
        <v>5</v>
      </c>
      <c r="AH319" s="13">
        <v>32</v>
      </c>
      <c r="AI319" s="13">
        <v>64</v>
      </c>
      <c r="AJ319" s="13">
        <v>15</v>
      </c>
      <c r="AK319" s="13">
        <v>12</v>
      </c>
    </row>
    <row r="320" spans="1:55" s="13" customFormat="1" ht="32">
      <c r="A320" s="13">
        <v>2008</v>
      </c>
      <c r="B320" s="13" t="s">
        <v>0</v>
      </c>
      <c r="C320" s="13">
        <v>0</v>
      </c>
      <c r="D320" s="13" t="s">
        <v>1590</v>
      </c>
      <c r="E320" s="13" t="s">
        <v>2629</v>
      </c>
      <c r="F320" s="13" t="s">
        <v>2378</v>
      </c>
      <c r="G320" s="13" t="s">
        <v>2744</v>
      </c>
      <c r="H320" s="13" t="s">
        <v>2965</v>
      </c>
      <c r="I320" s="13" t="s">
        <v>2966</v>
      </c>
      <c r="J320" s="13">
        <v>1</v>
      </c>
      <c r="L320" s="13" t="s">
        <v>2967</v>
      </c>
      <c r="M320" s="13" t="s">
        <v>4050</v>
      </c>
      <c r="N320" s="13">
        <f t="shared" si="66"/>
        <v>41.523809523809526</v>
      </c>
      <c r="O320" s="13">
        <v>10.5</v>
      </c>
      <c r="P320" s="13">
        <v>436</v>
      </c>
      <c r="Q320" s="13">
        <v>4138</v>
      </c>
      <c r="R320" s="13">
        <f t="shared" si="67"/>
        <v>9.4908256880733948</v>
      </c>
      <c r="S320" s="13">
        <f t="shared" si="68"/>
        <v>22.988888888888887</v>
      </c>
      <c r="T320" s="13">
        <f t="shared" si="69"/>
        <v>9.1955555555555559</v>
      </c>
      <c r="U320" s="13">
        <f t="shared" si="70"/>
        <v>110.34666666666666</v>
      </c>
      <c r="V320" s="57">
        <f t="shared" si="71"/>
        <v>10.195555555555556</v>
      </c>
      <c r="W320" s="13">
        <f t="shared" si="72"/>
        <v>8.7955555555555556</v>
      </c>
      <c r="X320" s="57">
        <f t="shared" si="73"/>
        <v>9.7955555555555556</v>
      </c>
      <c r="Y320" s="13">
        <f t="shared" si="74"/>
        <v>60</v>
      </c>
      <c r="Z320" s="13">
        <f t="shared" si="74"/>
        <v>180</v>
      </c>
      <c r="AA320" s="13">
        <f t="shared" si="75"/>
        <v>450</v>
      </c>
      <c r="AB320" s="57">
        <f t="shared" si="76"/>
        <v>1</v>
      </c>
      <c r="AC320" s="57">
        <f t="shared" si="77"/>
        <v>12</v>
      </c>
      <c r="AF320" s="13" t="s">
        <v>2968</v>
      </c>
      <c r="AG320" s="13">
        <v>20</v>
      </c>
      <c r="AH320" s="13">
        <v>60</v>
      </c>
      <c r="AI320" s="13">
        <v>150</v>
      </c>
      <c r="AJ320" s="13">
        <v>18</v>
      </c>
      <c r="AK320" s="13">
        <v>12</v>
      </c>
      <c r="AL320" s="13" t="s">
        <v>2969</v>
      </c>
      <c r="AM320" s="13">
        <v>20</v>
      </c>
      <c r="AN320" s="13">
        <v>60</v>
      </c>
      <c r="AO320" s="13">
        <v>150</v>
      </c>
      <c r="AP320" s="13">
        <v>18</v>
      </c>
      <c r="AQ320" s="13">
        <v>12</v>
      </c>
      <c r="AR320" s="13" t="s">
        <v>1441</v>
      </c>
      <c r="AS320" s="13">
        <v>20</v>
      </c>
      <c r="AT320" s="13">
        <v>60</v>
      </c>
      <c r="AU320" s="13">
        <v>150</v>
      </c>
      <c r="AV320" s="13">
        <v>18</v>
      </c>
      <c r="AW320" s="13">
        <v>12</v>
      </c>
    </row>
    <row r="321" spans="1:59" s="13" customFormat="1" ht="32">
      <c r="A321" s="13">
        <v>2008</v>
      </c>
      <c r="B321" s="13" t="s">
        <v>0</v>
      </c>
      <c r="C321" s="13">
        <v>0</v>
      </c>
      <c r="D321" s="13" t="s">
        <v>1590</v>
      </c>
      <c r="E321" s="13" t="s">
        <v>2629</v>
      </c>
      <c r="F321" s="13" t="s">
        <v>2378</v>
      </c>
      <c r="G321" s="13" t="s">
        <v>2744</v>
      </c>
      <c r="H321" s="13" t="s">
        <v>2970</v>
      </c>
      <c r="I321" s="13" t="s">
        <v>2971</v>
      </c>
      <c r="J321" s="13">
        <v>1</v>
      </c>
      <c r="M321" s="13" t="s">
        <v>4050</v>
      </c>
      <c r="N321" s="13">
        <f t="shared" si="66"/>
        <v>6.3315926892950394</v>
      </c>
      <c r="O321" s="13">
        <v>76.599999999999994</v>
      </c>
      <c r="P321" s="13">
        <v>485</v>
      </c>
      <c r="Q321" s="13">
        <v>3333</v>
      </c>
      <c r="R321" s="13">
        <f t="shared" si="67"/>
        <v>6.8721649484536078</v>
      </c>
      <c r="S321" s="13">
        <f t="shared" si="68"/>
        <v>47.614285714285714</v>
      </c>
      <c r="T321" s="13">
        <f t="shared" si="69"/>
        <v>25.25</v>
      </c>
      <c r="U321" s="13">
        <f t="shared" si="70"/>
        <v>303</v>
      </c>
      <c r="V321" s="57">
        <f t="shared" si="71"/>
        <v>25.833333333333332</v>
      </c>
      <c r="W321" s="13">
        <f t="shared" si="72"/>
        <v>24.940656565656564</v>
      </c>
      <c r="X321" s="57">
        <f t="shared" si="73"/>
        <v>25.523989898989896</v>
      </c>
      <c r="Y321" s="13">
        <f t="shared" si="74"/>
        <v>10</v>
      </c>
      <c r="Z321" s="13">
        <f t="shared" si="74"/>
        <v>70</v>
      </c>
      <c r="AA321" s="13">
        <f t="shared" si="75"/>
        <v>132</v>
      </c>
      <c r="AB321" s="57">
        <f t="shared" si="76"/>
        <v>0.58333333333333337</v>
      </c>
      <c r="AC321" s="57">
        <f t="shared" si="77"/>
        <v>7</v>
      </c>
      <c r="AF321" s="13" t="s">
        <v>2972</v>
      </c>
      <c r="AG321" s="13">
        <v>5</v>
      </c>
      <c r="AH321" s="13">
        <v>35</v>
      </c>
      <c r="AI321" s="13">
        <v>66</v>
      </c>
      <c r="AJ321" s="13">
        <v>12</v>
      </c>
      <c r="AK321" s="13">
        <v>9</v>
      </c>
      <c r="AL321" s="13" t="s">
        <v>1441</v>
      </c>
      <c r="AM321" s="13">
        <v>5</v>
      </c>
      <c r="AN321" s="13">
        <v>35</v>
      </c>
      <c r="AO321" s="13">
        <v>66</v>
      </c>
      <c r="AP321" s="13">
        <v>18</v>
      </c>
      <c r="AQ321" s="13">
        <v>12</v>
      </c>
    </row>
    <row r="322" spans="1:59" s="13" customFormat="1" ht="32">
      <c r="A322" s="13">
        <v>2008</v>
      </c>
      <c r="B322" s="13" t="s">
        <v>0</v>
      </c>
      <c r="C322" s="13">
        <v>0</v>
      </c>
      <c r="D322" s="13" t="s">
        <v>1590</v>
      </c>
      <c r="E322" s="13" t="s">
        <v>2629</v>
      </c>
      <c r="F322" s="13" t="s">
        <v>2378</v>
      </c>
      <c r="G322" s="13" t="s">
        <v>2744</v>
      </c>
      <c r="H322" s="13" t="s">
        <v>2973</v>
      </c>
      <c r="I322" s="13" t="s">
        <v>2974</v>
      </c>
      <c r="J322" s="13">
        <v>1</v>
      </c>
      <c r="M322" s="13" t="s">
        <v>4050</v>
      </c>
      <c r="N322" s="13">
        <f t="shared" si="66"/>
        <v>9.3190416141235808</v>
      </c>
      <c r="O322" s="13">
        <v>79.3</v>
      </c>
      <c r="P322" s="13">
        <v>739</v>
      </c>
      <c r="Q322" s="13">
        <v>4581</v>
      </c>
      <c r="R322" s="13">
        <f t="shared" si="67"/>
        <v>6.1989174560216505</v>
      </c>
      <c r="S322" s="13">
        <f t="shared" si="68"/>
        <v>381.75</v>
      </c>
      <c r="T322" s="13">
        <f t="shared" si="69"/>
        <v>57.262500000000003</v>
      </c>
      <c r="U322" s="13">
        <f t="shared" si="70"/>
        <v>687.15000000000009</v>
      </c>
      <c r="V322" s="57">
        <f t="shared" si="71"/>
        <v>57.512500000000003</v>
      </c>
      <c r="W322" s="13">
        <f t="shared" si="72"/>
        <v>57.225000000000001</v>
      </c>
      <c r="X322" s="57">
        <f t="shared" si="73"/>
        <v>57.475000000000001</v>
      </c>
      <c r="Y322" s="13">
        <f t="shared" si="74"/>
        <v>5</v>
      </c>
      <c r="Z322" s="13">
        <f t="shared" si="74"/>
        <v>12</v>
      </c>
      <c r="AA322" s="13">
        <f t="shared" si="75"/>
        <v>80</v>
      </c>
      <c r="AB322" s="57">
        <f t="shared" si="76"/>
        <v>0.25</v>
      </c>
      <c r="AC322" s="57">
        <f t="shared" si="77"/>
        <v>3</v>
      </c>
      <c r="AF322" s="13" t="s">
        <v>2975</v>
      </c>
      <c r="AG322" s="13">
        <v>5</v>
      </c>
      <c r="AH322" s="13">
        <v>12</v>
      </c>
      <c r="AI322" s="13">
        <v>80</v>
      </c>
      <c r="AJ322" s="13">
        <v>12</v>
      </c>
      <c r="AK322" s="13">
        <v>9</v>
      </c>
    </row>
    <row r="323" spans="1:59" s="13" customFormat="1" ht="32">
      <c r="A323" s="13">
        <v>2008</v>
      </c>
      <c r="B323" s="13" t="s">
        <v>0</v>
      </c>
      <c r="C323" s="13">
        <v>0</v>
      </c>
      <c r="D323" s="13" t="s">
        <v>1590</v>
      </c>
      <c r="E323" s="13" t="s">
        <v>2629</v>
      </c>
      <c r="F323" s="13" t="s">
        <v>2378</v>
      </c>
      <c r="G323" s="13" t="s">
        <v>2744</v>
      </c>
      <c r="H323" s="13" t="s">
        <v>246</v>
      </c>
      <c r="I323" s="13" t="s">
        <v>1567</v>
      </c>
      <c r="J323" s="13">
        <v>1</v>
      </c>
      <c r="M323" s="13" t="s">
        <v>4050</v>
      </c>
      <c r="N323" s="13">
        <f t="shared" si="66"/>
        <v>55.098039215686278</v>
      </c>
      <c r="O323" s="13">
        <v>5.0999999999999996</v>
      </c>
      <c r="P323" s="13">
        <v>281</v>
      </c>
      <c r="Q323" s="13">
        <v>12842</v>
      </c>
      <c r="R323" s="13">
        <f t="shared" si="67"/>
        <v>45.70106761565836</v>
      </c>
      <c r="S323" s="13">
        <f t="shared" si="68"/>
        <v>428.06666666666666</v>
      </c>
      <c r="T323" s="13">
        <f t="shared" si="69"/>
        <v>214.03333333333333</v>
      </c>
      <c r="U323" s="13">
        <f t="shared" si="70"/>
        <v>2568.4</v>
      </c>
      <c r="V323" s="57">
        <f t="shared" si="71"/>
        <v>214.36666666666667</v>
      </c>
      <c r="W323" s="13">
        <f t="shared" si="72"/>
        <v>213.86666666666667</v>
      </c>
      <c r="X323" s="57">
        <f t="shared" si="73"/>
        <v>214.20000000000002</v>
      </c>
      <c r="Y323" s="13">
        <f t="shared" si="74"/>
        <v>5</v>
      </c>
      <c r="Z323" s="13">
        <f t="shared" si="74"/>
        <v>30</v>
      </c>
      <c r="AA323" s="13">
        <f t="shared" si="75"/>
        <v>60</v>
      </c>
      <c r="AB323" s="57">
        <f t="shared" si="76"/>
        <v>0.33333333333333331</v>
      </c>
      <c r="AC323" s="57">
        <f t="shared" si="77"/>
        <v>4</v>
      </c>
      <c r="AF323" s="13" t="s">
        <v>2976</v>
      </c>
      <c r="AG323" s="13">
        <v>5</v>
      </c>
      <c r="AH323" s="13">
        <v>30</v>
      </c>
      <c r="AI323" s="13">
        <v>60</v>
      </c>
      <c r="AJ323" s="13">
        <v>18</v>
      </c>
      <c r="AK323" s="13">
        <v>12</v>
      </c>
    </row>
    <row r="324" spans="1:59" s="13" customFormat="1" ht="16">
      <c r="A324" s="13">
        <v>2008</v>
      </c>
      <c r="B324" s="13" t="s">
        <v>0</v>
      </c>
      <c r="C324" s="13">
        <v>0</v>
      </c>
      <c r="D324" s="13" t="s">
        <v>1590</v>
      </c>
      <c r="E324" s="13" t="s">
        <v>2629</v>
      </c>
      <c r="F324" s="13" t="s">
        <v>2378</v>
      </c>
      <c r="G324" s="13" t="s">
        <v>2744</v>
      </c>
      <c r="H324" s="13" t="s">
        <v>2977</v>
      </c>
      <c r="I324" s="13" t="s">
        <v>2978</v>
      </c>
      <c r="J324" s="13">
        <v>1</v>
      </c>
      <c r="M324" s="13" t="s">
        <v>4050</v>
      </c>
      <c r="N324" s="13">
        <f t="shared" si="66"/>
        <v>38.076923076923073</v>
      </c>
      <c r="O324" s="13">
        <v>2.6</v>
      </c>
      <c r="P324" s="13">
        <v>99</v>
      </c>
      <c r="Q324" s="13">
        <v>1736</v>
      </c>
      <c r="R324" s="13">
        <f t="shared" si="67"/>
        <v>17.535353535353536</v>
      </c>
      <c r="S324" s="13">
        <f t="shared" si="68"/>
        <v>115.73333333333333</v>
      </c>
      <c r="T324" s="13">
        <f t="shared" si="69"/>
        <v>57.866666666666667</v>
      </c>
      <c r="U324" s="13">
        <f t="shared" si="70"/>
        <v>694.4</v>
      </c>
      <c r="V324" s="57">
        <f t="shared" si="71"/>
        <v>58.2</v>
      </c>
      <c r="W324" s="13">
        <f t="shared" si="72"/>
        <v>57.7</v>
      </c>
      <c r="X324" s="57">
        <f t="shared" si="73"/>
        <v>58.033333333333339</v>
      </c>
      <c r="Y324" s="13">
        <f t="shared" si="74"/>
        <v>5</v>
      </c>
      <c r="Z324" s="13">
        <f t="shared" si="74"/>
        <v>15</v>
      </c>
      <c r="AA324" s="13">
        <f t="shared" si="75"/>
        <v>30</v>
      </c>
      <c r="AB324" s="57">
        <f t="shared" si="76"/>
        <v>0.33333333333333331</v>
      </c>
      <c r="AC324" s="57">
        <f t="shared" si="77"/>
        <v>4</v>
      </c>
      <c r="AF324" s="13" t="s">
        <v>2979</v>
      </c>
      <c r="AG324" s="13">
        <v>5</v>
      </c>
      <c r="AH324" s="13">
        <v>15</v>
      </c>
      <c r="AI324" s="13">
        <v>30</v>
      </c>
      <c r="AJ324" s="13">
        <v>18</v>
      </c>
      <c r="AK324" s="13">
        <v>12</v>
      </c>
    </row>
    <row r="325" spans="1:59" s="13" customFormat="1" ht="80">
      <c r="A325" s="13">
        <v>2008</v>
      </c>
      <c r="B325" s="13" t="s">
        <v>0</v>
      </c>
      <c r="C325" s="13">
        <v>0</v>
      </c>
      <c r="D325" s="13" t="s">
        <v>1590</v>
      </c>
      <c r="E325" s="13" t="s">
        <v>2629</v>
      </c>
      <c r="F325" s="13" t="s">
        <v>2378</v>
      </c>
      <c r="G325" s="13" t="s">
        <v>2744</v>
      </c>
      <c r="H325" s="13" t="s">
        <v>2980</v>
      </c>
      <c r="I325" s="13" t="s">
        <v>2981</v>
      </c>
      <c r="J325" s="13">
        <v>1</v>
      </c>
      <c r="L325" s="13" t="s">
        <v>2982</v>
      </c>
      <c r="M325" s="13" t="s">
        <v>4050</v>
      </c>
      <c r="N325" s="13">
        <f t="shared" si="66"/>
        <v>65</v>
      </c>
      <c r="O325" s="13">
        <v>3.8</v>
      </c>
      <c r="P325" s="13">
        <v>247</v>
      </c>
      <c r="Q325" s="13">
        <v>12748</v>
      </c>
      <c r="R325" s="13">
        <f t="shared" si="67"/>
        <v>51.611336032388664</v>
      </c>
      <c r="S325" s="13">
        <f t="shared" si="68"/>
        <v>318.7</v>
      </c>
      <c r="T325" s="13">
        <f t="shared" si="69"/>
        <v>254.96</v>
      </c>
      <c r="U325" s="13">
        <f t="shared" si="70"/>
        <v>3059.52</v>
      </c>
      <c r="V325" s="57">
        <f t="shared" si="71"/>
        <v>255.34888888888889</v>
      </c>
      <c r="W325" s="13">
        <f t="shared" si="72"/>
        <v>254.64888888888891</v>
      </c>
      <c r="X325" s="57">
        <f t="shared" si="73"/>
        <v>255.03777777777779</v>
      </c>
      <c r="Y325" s="13">
        <f t="shared" si="74"/>
        <v>20</v>
      </c>
      <c r="Z325" s="13">
        <f t="shared" si="74"/>
        <v>40</v>
      </c>
      <c r="AA325" s="13">
        <f t="shared" si="75"/>
        <v>50</v>
      </c>
      <c r="AB325" s="57">
        <f t="shared" si="76"/>
        <v>0.3888888888888889</v>
      </c>
      <c r="AC325" s="57">
        <f t="shared" si="77"/>
        <v>4.666666666666667</v>
      </c>
      <c r="AF325" s="13" t="s">
        <v>2976</v>
      </c>
      <c r="AG325" s="13">
        <v>20</v>
      </c>
      <c r="AH325" s="13">
        <v>40</v>
      </c>
      <c r="AI325" s="13">
        <v>50</v>
      </c>
      <c r="AJ325" s="13">
        <v>18</v>
      </c>
      <c r="AK325" s="13">
        <v>14</v>
      </c>
    </row>
    <row r="326" spans="1:59" s="13" customFormat="1" ht="16">
      <c r="A326" s="13">
        <v>2008</v>
      </c>
      <c r="B326" s="13" t="s">
        <v>0</v>
      </c>
      <c r="C326" s="13">
        <v>0</v>
      </c>
      <c r="D326" s="13" t="s">
        <v>1590</v>
      </c>
      <c r="E326" s="13" t="s">
        <v>2629</v>
      </c>
      <c r="F326" s="13" t="s">
        <v>2378</v>
      </c>
      <c r="G326" s="13" t="s">
        <v>2744</v>
      </c>
      <c r="H326" s="13" t="s">
        <v>2983</v>
      </c>
      <c r="I326" s="13" t="s">
        <v>2984</v>
      </c>
      <c r="J326" s="13">
        <v>1</v>
      </c>
      <c r="M326" s="13" t="s">
        <v>4050</v>
      </c>
      <c r="N326" s="13">
        <f t="shared" si="66"/>
        <v>2.1171171171171173</v>
      </c>
      <c r="O326" s="13">
        <v>22.2</v>
      </c>
      <c r="P326" s="13">
        <v>47</v>
      </c>
      <c r="Q326" s="13">
        <v>333</v>
      </c>
      <c r="R326" s="13">
        <f t="shared" si="67"/>
        <v>7.0851063829787231</v>
      </c>
      <c r="S326" s="13">
        <f t="shared" si="68"/>
        <v>66.599999999999994</v>
      </c>
      <c r="T326" s="13">
        <f t="shared" si="69"/>
        <v>33.299999999999997</v>
      </c>
      <c r="U326" s="13">
        <f t="shared" si="70"/>
        <v>399.59999999999997</v>
      </c>
      <c r="V326" s="57">
        <f t="shared" si="71"/>
        <v>33.633333333333333</v>
      </c>
      <c r="W326" s="13">
        <f t="shared" si="72"/>
        <v>33.133333333333333</v>
      </c>
      <c r="X326" s="57">
        <f t="shared" si="73"/>
        <v>33.466666666666669</v>
      </c>
      <c r="Y326" s="13">
        <f t="shared" si="74"/>
        <v>1</v>
      </c>
      <c r="Z326" s="13">
        <f t="shared" si="74"/>
        <v>5</v>
      </c>
      <c r="AA326" s="13">
        <f t="shared" si="75"/>
        <v>10</v>
      </c>
      <c r="AB326" s="57">
        <f t="shared" si="76"/>
        <v>0.33333333333333331</v>
      </c>
      <c r="AC326" s="57">
        <f t="shared" si="77"/>
        <v>4</v>
      </c>
      <c r="AF326" s="13" t="s">
        <v>2985</v>
      </c>
      <c r="AG326" s="13">
        <v>1</v>
      </c>
      <c r="AH326" s="13">
        <v>5</v>
      </c>
      <c r="AI326" s="13">
        <v>10</v>
      </c>
      <c r="AJ326" s="13">
        <v>15</v>
      </c>
      <c r="AK326" s="13">
        <v>12</v>
      </c>
    </row>
    <row r="327" spans="1:59" s="13" customFormat="1" ht="64">
      <c r="A327" s="13">
        <v>2008</v>
      </c>
      <c r="B327" s="13" t="s">
        <v>0</v>
      </c>
      <c r="C327" s="13">
        <v>0</v>
      </c>
      <c r="D327" s="13" t="s">
        <v>1590</v>
      </c>
      <c r="E327" s="13" t="s">
        <v>4102</v>
      </c>
      <c r="F327" s="13" t="s">
        <v>1576</v>
      </c>
      <c r="G327" s="13" t="s">
        <v>2744</v>
      </c>
      <c r="H327" s="13" t="s">
        <v>2986</v>
      </c>
      <c r="I327" s="13" t="s">
        <v>2987</v>
      </c>
      <c r="J327" s="13">
        <v>0</v>
      </c>
      <c r="L327" s="13" t="s">
        <v>4042</v>
      </c>
      <c r="M327" s="13" t="s">
        <v>651</v>
      </c>
      <c r="N327" s="13">
        <f t="shared" si="66"/>
        <v>0.22837809262000425</v>
      </c>
      <c r="O327" s="13">
        <v>472.9</v>
      </c>
      <c r="P327" s="13">
        <v>108</v>
      </c>
      <c r="Q327" s="13">
        <v>7158</v>
      </c>
      <c r="R327" s="13">
        <f t="shared" si="67"/>
        <v>66.277777777777771</v>
      </c>
      <c r="S327" s="13">
        <f t="shared" si="68"/>
        <v>357.9</v>
      </c>
      <c r="T327" s="13">
        <f t="shared" si="69"/>
        <v>238.6</v>
      </c>
      <c r="U327" s="13">
        <f t="shared" si="70"/>
        <v>2863.2</v>
      </c>
      <c r="V327" s="57">
        <f t="shared" si="71"/>
        <v>239.04444444444445</v>
      </c>
      <c r="W327" s="13">
        <f t="shared" si="72"/>
        <v>238.30370370370372</v>
      </c>
      <c r="X327" s="57">
        <f t="shared" si="73"/>
        <v>238.74814814814818</v>
      </c>
      <c r="Y327" s="13">
        <f t="shared" si="74"/>
        <v>6</v>
      </c>
      <c r="Z327" s="13">
        <f t="shared" si="74"/>
        <v>20</v>
      </c>
      <c r="AA327" s="13">
        <f t="shared" si="75"/>
        <v>30</v>
      </c>
      <c r="AB327" s="57">
        <f t="shared" si="76"/>
        <v>0.44444444444444442</v>
      </c>
      <c r="AC327" s="57">
        <f t="shared" si="77"/>
        <v>5.333333333333333</v>
      </c>
      <c r="AF327" s="13" t="s">
        <v>2988</v>
      </c>
      <c r="AG327" s="13">
        <v>6</v>
      </c>
      <c r="AH327" s="13">
        <v>20</v>
      </c>
      <c r="AI327" s="13">
        <v>30</v>
      </c>
      <c r="AJ327" s="13">
        <v>20</v>
      </c>
      <c r="AK327" s="13">
        <v>16</v>
      </c>
    </row>
    <row r="328" spans="1:59" s="13" customFormat="1" ht="272">
      <c r="A328" s="13">
        <v>2008</v>
      </c>
      <c r="B328" s="13" t="s">
        <v>0</v>
      </c>
      <c r="C328" s="13">
        <v>1</v>
      </c>
      <c r="D328" s="13" t="s">
        <v>4059</v>
      </c>
      <c r="E328" s="13" t="s">
        <v>2629</v>
      </c>
      <c r="F328" s="13" t="s">
        <v>1576</v>
      </c>
      <c r="G328" s="13" t="s">
        <v>2744</v>
      </c>
      <c r="H328" s="13" t="s">
        <v>1251</v>
      </c>
      <c r="I328" s="13" t="s">
        <v>2989</v>
      </c>
      <c r="J328" s="13">
        <v>0</v>
      </c>
      <c r="K328" s="13" t="s">
        <v>4092</v>
      </c>
      <c r="L328" s="13" t="s">
        <v>2990</v>
      </c>
      <c r="M328" s="13" t="s">
        <v>4050</v>
      </c>
      <c r="N328" s="13">
        <f t="shared" si="66"/>
        <v>7.8260869565217392</v>
      </c>
      <c r="O328" s="13">
        <v>46</v>
      </c>
      <c r="P328" s="13">
        <v>360</v>
      </c>
      <c r="Q328" s="13">
        <v>52012</v>
      </c>
      <c r="R328" s="13">
        <f t="shared" si="67"/>
        <v>144.47777777777779</v>
      </c>
      <c r="S328" s="13">
        <f t="shared" si="68"/>
        <v>325.07499999999999</v>
      </c>
      <c r="T328" s="13">
        <f t="shared" si="69"/>
        <v>208.048</v>
      </c>
      <c r="U328" s="13">
        <f t="shared" si="70"/>
        <v>2496.576</v>
      </c>
      <c r="V328" s="57">
        <f t="shared" si="71"/>
        <v>208.71466666666666</v>
      </c>
      <c r="W328" s="13">
        <f t="shared" si="72"/>
        <v>207.62133333333335</v>
      </c>
      <c r="X328" s="57">
        <f t="shared" si="73"/>
        <v>208.28800000000001</v>
      </c>
      <c r="Y328" s="13">
        <f t="shared" si="74"/>
        <v>60</v>
      </c>
      <c r="Z328" s="13">
        <f t="shared" si="74"/>
        <v>160</v>
      </c>
      <c r="AA328" s="13">
        <f t="shared" si="75"/>
        <v>250</v>
      </c>
      <c r="AB328" s="57">
        <f t="shared" si="76"/>
        <v>0.66666666666666663</v>
      </c>
      <c r="AC328" s="57">
        <f t="shared" si="77"/>
        <v>8</v>
      </c>
      <c r="AF328" s="13" t="s">
        <v>2991</v>
      </c>
      <c r="AG328" s="13">
        <v>60</v>
      </c>
      <c r="AH328" s="13">
        <v>160</v>
      </c>
      <c r="AI328" s="13">
        <v>250</v>
      </c>
      <c r="AJ328" s="13">
        <v>24</v>
      </c>
      <c r="AK328" s="13">
        <v>24</v>
      </c>
    </row>
    <row r="329" spans="1:59" s="13" customFormat="1" ht="80">
      <c r="A329" s="13">
        <v>2008</v>
      </c>
      <c r="B329" s="13" t="s">
        <v>0</v>
      </c>
      <c r="C329" s="13">
        <v>0</v>
      </c>
      <c r="D329" s="13" t="s">
        <v>1590</v>
      </c>
      <c r="E329" s="13" t="s">
        <v>2629</v>
      </c>
      <c r="F329" s="13" t="s">
        <v>1576</v>
      </c>
      <c r="G329" s="13" t="s">
        <v>2744</v>
      </c>
      <c r="H329" s="13" t="s">
        <v>1577</v>
      </c>
      <c r="I329" s="13" t="s">
        <v>1578</v>
      </c>
      <c r="J329" s="13">
        <v>0</v>
      </c>
      <c r="L329" s="13" t="s">
        <v>4043</v>
      </c>
      <c r="M329" s="13" t="s">
        <v>651</v>
      </c>
      <c r="N329" s="13">
        <f t="shared" si="66"/>
        <v>3.7090558766859347</v>
      </c>
      <c r="O329" s="13">
        <v>103.8</v>
      </c>
      <c r="P329" s="13">
        <v>385</v>
      </c>
      <c r="Q329" s="13">
        <v>23157</v>
      </c>
      <c r="R329" s="13">
        <f t="shared" si="67"/>
        <v>60.14805194805195</v>
      </c>
      <c r="S329" s="13">
        <f t="shared" si="68"/>
        <v>34.054411764705883</v>
      </c>
      <c r="T329" s="13">
        <f t="shared" si="69"/>
        <v>27.9</v>
      </c>
      <c r="U329" s="13">
        <f t="shared" si="70"/>
        <v>334.79999999999995</v>
      </c>
      <c r="V329" s="57">
        <f t="shared" si="71"/>
        <v>29.705555555555556</v>
      </c>
      <c r="W329" s="13">
        <f t="shared" si="72"/>
        <v>26.420749665327978</v>
      </c>
      <c r="X329" s="57">
        <f t="shared" si="73"/>
        <v>28.226305220883535</v>
      </c>
      <c r="Y329" s="13">
        <f t="shared" si="74"/>
        <v>130</v>
      </c>
      <c r="Z329" s="13">
        <f t="shared" si="74"/>
        <v>680</v>
      </c>
      <c r="AA329" s="13">
        <f t="shared" si="75"/>
        <v>830</v>
      </c>
      <c r="AB329" s="57">
        <f t="shared" si="76"/>
        <v>1.8055555555555556</v>
      </c>
      <c r="AC329" s="57">
        <f t="shared" si="77"/>
        <v>21.666666666666668</v>
      </c>
      <c r="AF329" s="13" t="s">
        <v>2992</v>
      </c>
      <c r="AG329" s="13">
        <v>110</v>
      </c>
      <c r="AH329" s="13">
        <v>540</v>
      </c>
      <c r="AI329" s="13">
        <v>670</v>
      </c>
      <c r="AJ329" s="13">
        <v>22</v>
      </c>
      <c r="AK329" s="13">
        <v>22</v>
      </c>
      <c r="AL329" s="13" t="s">
        <v>2993</v>
      </c>
      <c r="AM329" s="13">
        <v>10</v>
      </c>
      <c r="AN329" s="13">
        <v>70</v>
      </c>
      <c r="AO329" s="13">
        <v>80</v>
      </c>
      <c r="AP329" s="13">
        <v>22</v>
      </c>
      <c r="AQ329" s="13">
        <v>22</v>
      </c>
      <c r="AR329" s="13" t="s">
        <v>2993</v>
      </c>
      <c r="AS329" s="13">
        <v>10</v>
      </c>
      <c r="AT329" s="13">
        <v>70</v>
      </c>
      <c r="AU329" s="13">
        <v>80</v>
      </c>
      <c r="AV329" s="13">
        <v>21</v>
      </c>
      <c r="AW329" s="13">
        <v>21</v>
      </c>
    </row>
    <row r="330" spans="1:59" s="13" customFormat="1" ht="335">
      <c r="A330" s="13">
        <v>2008</v>
      </c>
      <c r="B330" s="13" t="s">
        <v>0</v>
      </c>
      <c r="C330" s="13">
        <v>0</v>
      </c>
      <c r="D330" s="13" t="s">
        <v>1590</v>
      </c>
      <c r="E330" s="13" t="s">
        <v>2629</v>
      </c>
      <c r="F330" s="13" t="s">
        <v>1576</v>
      </c>
      <c r="G330" s="13" t="s">
        <v>2744</v>
      </c>
      <c r="H330" s="13" t="s">
        <v>1258</v>
      </c>
      <c r="I330" s="13" t="s">
        <v>1257</v>
      </c>
      <c r="J330" s="13">
        <v>0</v>
      </c>
      <c r="L330" s="13" t="s">
        <v>2994</v>
      </c>
      <c r="M330" s="13" t="s">
        <v>4050</v>
      </c>
      <c r="N330" s="13">
        <f t="shared" si="66"/>
        <v>20.38878842676311</v>
      </c>
      <c r="O330" s="13">
        <v>110.6</v>
      </c>
      <c r="P330" s="13">
        <v>2255</v>
      </c>
      <c r="Q330" s="13">
        <v>154859</v>
      </c>
      <c r="R330" s="13">
        <f t="shared" si="67"/>
        <v>68.67361419068736</v>
      </c>
      <c r="S330" s="13">
        <f t="shared" si="68"/>
        <v>442.45428571428573</v>
      </c>
      <c r="T330" s="13">
        <f t="shared" si="69"/>
        <v>221.22714285714287</v>
      </c>
      <c r="U330" s="13">
        <f t="shared" si="70"/>
        <v>2654.7257142857143</v>
      </c>
      <c r="V330" s="57">
        <f t="shared" si="71"/>
        <v>221.72714285714287</v>
      </c>
      <c r="W330" s="13">
        <f t="shared" si="72"/>
        <v>220.97714285714287</v>
      </c>
      <c r="X330" s="57">
        <f t="shared" si="73"/>
        <v>221.47714285714287</v>
      </c>
      <c r="Y330" s="13">
        <f t="shared" si="74"/>
        <v>175</v>
      </c>
      <c r="Z330" s="13">
        <f t="shared" si="74"/>
        <v>350</v>
      </c>
      <c r="AA330" s="13">
        <f t="shared" si="75"/>
        <v>700</v>
      </c>
      <c r="AB330" s="57">
        <f t="shared" si="76"/>
        <v>0.5</v>
      </c>
      <c r="AC330" s="57">
        <f t="shared" si="77"/>
        <v>6</v>
      </c>
      <c r="AF330" s="13" t="s">
        <v>2910</v>
      </c>
      <c r="AG330" s="13">
        <v>175</v>
      </c>
      <c r="AH330" s="13">
        <v>350</v>
      </c>
      <c r="AI330" s="13">
        <v>700</v>
      </c>
      <c r="AJ330" s="13">
        <v>18</v>
      </c>
      <c r="AK330" s="13">
        <v>18</v>
      </c>
    </row>
    <row r="331" spans="1:59" s="13" customFormat="1" ht="64">
      <c r="A331" s="13">
        <v>2008</v>
      </c>
      <c r="B331" s="13" t="s">
        <v>0</v>
      </c>
      <c r="C331" s="13">
        <v>0</v>
      </c>
      <c r="D331" s="13" t="s">
        <v>1590</v>
      </c>
      <c r="E331" s="13" t="s">
        <v>2629</v>
      </c>
      <c r="F331" s="13" t="s">
        <v>1576</v>
      </c>
      <c r="G331" s="13" t="s">
        <v>2744</v>
      </c>
      <c r="H331" s="13" t="s">
        <v>2995</v>
      </c>
      <c r="I331" s="49" t="s">
        <v>2996</v>
      </c>
      <c r="J331" s="13">
        <v>0</v>
      </c>
      <c r="L331" s="49" t="s">
        <v>4044</v>
      </c>
      <c r="M331" s="13" t="s">
        <v>651</v>
      </c>
      <c r="N331" s="13">
        <f t="shared" si="66"/>
        <v>6.577896138482024</v>
      </c>
      <c r="O331" s="13">
        <v>225.3</v>
      </c>
      <c r="P331" s="13">
        <v>1482</v>
      </c>
      <c r="Q331" s="13">
        <v>43560</v>
      </c>
      <c r="R331" s="13">
        <f t="shared" si="67"/>
        <v>29.392712550607289</v>
      </c>
      <c r="S331" s="13">
        <f t="shared" si="68"/>
        <v>174.24</v>
      </c>
      <c r="T331" s="13">
        <f t="shared" si="69"/>
        <v>87.12</v>
      </c>
      <c r="U331" s="13">
        <f t="shared" si="70"/>
        <v>1045.44</v>
      </c>
      <c r="V331" s="57">
        <f t="shared" si="71"/>
        <v>87.50888888888889</v>
      </c>
      <c r="W331" s="13">
        <f t="shared" si="72"/>
        <v>86.925555555555562</v>
      </c>
      <c r="X331" s="57">
        <f t="shared" si="73"/>
        <v>87.314444444444447</v>
      </c>
      <c r="Y331" s="13">
        <f t="shared" si="74"/>
        <v>42</v>
      </c>
      <c r="Z331" s="13">
        <f t="shared" si="74"/>
        <v>250</v>
      </c>
      <c r="AA331" s="13">
        <f t="shared" si="75"/>
        <v>500</v>
      </c>
      <c r="AB331" s="57">
        <f t="shared" si="76"/>
        <v>0.3888888888888889</v>
      </c>
      <c r="AC331" s="57">
        <f t="shared" si="77"/>
        <v>4.666666666666667</v>
      </c>
      <c r="AF331" s="13" t="s">
        <v>2997</v>
      </c>
      <c r="AG331" s="13">
        <v>42</v>
      </c>
      <c r="AH331" s="13">
        <v>250</v>
      </c>
      <c r="AI331" s="13">
        <v>500</v>
      </c>
      <c r="AJ331" s="13">
        <v>14</v>
      </c>
      <c r="AK331" s="13">
        <v>14</v>
      </c>
    </row>
    <row r="332" spans="1:59" s="13" customFormat="1" ht="32">
      <c r="A332" s="13">
        <v>2008</v>
      </c>
      <c r="B332" s="13" t="s">
        <v>0</v>
      </c>
      <c r="C332" s="13">
        <v>0</v>
      </c>
      <c r="D332" s="13" t="s">
        <v>1590</v>
      </c>
      <c r="E332" s="13" t="s">
        <v>2629</v>
      </c>
      <c r="F332" s="13" t="s">
        <v>1576</v>
      </c>
      <c r="G332" s="13" t="s">
        <v>2744</v>
      </c>
      <c r="H332" s="13" t="s">
        <v>1262</v>
      </c>
      <c r="I332" s="13" t="s">
        <v>2998</v>
      </c>
      <c r="J332" s="13">
        <v>0</v>
      </c>
      <c r="L332" s="13" t="s">
        <v>4090</v>
      </c>
      <c r="M332" s="13" t="s">
        <v>4050</v>
      </c>
      <c r="N332" s="13">
        <f t="shared" si="66"/>
        <v>154.51327433628319</v>
      </c>
      <c r="O332" s="13">
        <v>22.6</v>
      </c>
      <c r="P332" s="13">
        <v>3492</v>
      </c>
      <c r="Q332" s="13">
        <v>61314</v>
      </c>
      <c r="R332" s="13">
        <f t="shared" si="67"/>
        <v>17.558419243986254</v>
      </c>
      <c r="S332" s="13">
        <f t="shared" si="68"/>
        <v>10.644791666666666</v>
      </c>
      <c r="T332" s="13">
        <f t="shared" si="69"/>
        <v>5.3223958333333332</v>
      </c>
      <c r="U332" s="13">
        <f t="shared" si="70"/>
        <v>63.868749999999999</v>
      </c>
      <c r="V332" s="57">
        <f t="shared" si="71"/>
        <v>5.6279513888888886</v>
      </c>
      <c r="W332" s="13">
        <f t="shared" si="72"/>
        <v>5.1696180555555555</v>
      </c>
      <c r="X332" s="57">
        <f t="shared" si="73"/>
        <v>5.4751736111111109</v>
      </c>
      <c r="Y332" s="13">
        <f t="shared" si="74"/>
        <v>504</v>
      </c>
      <c r="Z332" s="13">
        <f t="shared" si="74"/>
        <v>5760</v>
      </c>
      <c r="AA332" s="13">
        <f t="shared" si="75"/>
        <v>11520</v>
      </c>
      <c r="AB332" s="57">
        <f t="shared" si="76"/>
        <v>0.30555555555555552</v>
      </c>
      <c r="AC332" s="57">
        <f t="shared" si="77"/>
        <v>3.6666666666666665</v>
      </c>
      <c r="AF332" s="13" t="s">
        <v>2999</v>
      </c>
      <c r="AG332" s="13">
        <f>42*12</f>
        <v>504</v>
      </c>
      <c r="AH332" s="13">
        <f>480*12</f>
        <v>5760</v>
      </c>
      <c r="AI332" s="13">
        <f>960*12</f>
        <v>11520</v>
      </c>
      <c r="AJ332" s="13">
        <v>11</v>
      </c>
      <c r="AK332" s="13">
        <v>11</v>
      </c>
    </row>
    <row r="333" spans="1:59" s="13" customFormat="1" ht="112">
      <c r="A333" s="13">
        <v>2008</v>
      </c>
      <c r="B333" s="13" t="s">
        <v>0</v>
      </c>
      <c r="C333" s="13">
        <v>1</v>
      </c>
      <c r="D333" s="13" t="s">
        <v>1113</v>
      </c>
      <c r="E333" s="13" t="s">
        <v>2629</v>
      </c>
      <c r="F333" s="13" t="s">
        <v>1576</v>
      </c>
      <c r="G333" s="13" t="s">
        <v>2744</v>
      </c>
      <c r="H333" s="13" t="s">
        <v>3000</v>
      </c>
      <c r="I333" s="49" t="s">
        <v>3001</v>
      </c>
      <c r="J333" s="13">
        <v>0</v>
      </c>
      <c r="K333" s="13" t="s">
        <v>4091</v>
      </c>
      <c r="L333" s="13" t="s">
        <v>4045</v>
      </c>
      <c r="M333" s="13" t="s">
        <v>651</v>
      </c>
      <c r="N333" s="13">
        <f t="shared" si="66"/>
        <v>0.24162780839338702</v>
      </c>
      <c r="O333" s="13">
        <v>235.9</v>
      </c>
      <c r="P333" s="13">
        <v>57</v>
      </c>
      <c r="Q333" s="13">
        <v>375</v>
      </c>
      <c r="R333" s="13">
        <f t="shared" si="67"/>
        <v>6.5789473684210522</v>
      </c>
      <c r="S333" s="13">
        <f t="shared" si="68"/>
        <v>75</v>
      </c>
      <c r="T333" s="13">
        <f t="shared" si="69"/>
        <v>31.25</v>
      </c>
      <c r="U333" s="13">
        <f t="shared" si="70"/>
        <v>375</v>
      </c>
      <c r="V333" s="57">
        <f t="shared" si="71"/>
        <v>31.666666666666668</v>
      </c>
      <c r="W333" s="13">
        <f t="shared" si="72"/>
        <v>31.076388888888889</v>
      </c>
      <c r="X333" s="57">
        <f t="shared" si="73"/>
        <v>31.493055555555557</v>
      </c>
      <c r="Y333" s="13">
        <f t="shared" si="74"/>
        <v>2</v>
      </c>
      <c r="Z333" s="13">
        <f t="shared" si="74"/>
        <v>5</v>
      </c>
      <c r="AA333" s="13">
        <f t="shared" si="75"/>
        <v>12</v>
      </c>
      <c r="AB333" s="57">
        <f t="shared" si="76"/>
        <v>0.41666666666666669</v>
      </c>
      <c r="AC333" s="57">
        <f t="shared" si="77"/>
        <v>5</v>
      </c>
      <c r="AF333" s="13" t="s">
        <v>3002</v>
      </c>
      <c r="AG333" s="13">
        <v>2</v>
      </c>
      <c r="AH333" s="13">
        <v>5</v>
      </c>
      <c r="AI333" s="13">
        <v>12</v>
      </c>
      <c r="AJ333" s="13">
        <v>16</v>
      </c>
      <c r="AK333" s="13">
        <v>15</v>
      </c>
    </row>
    <row r="334" spans="1:59" s="13" customFormat="1" ht="48">
      <c r="A334" s="13">
        <v>2008</v>
      </c>
      <c r="B334" s="13" t="s">
        <v>0</v>
      </c>
      <c r="C334" s="13">
        <v>0</v>
      </c>
      <c r="D334" s="13" t="s">
        <v>1590</v>
      </c>
      <c r="E334" s="13" t="s">
        <v>2629</v>
      </c>
      <c r="F334" s="13" t="s">
        <v>1576</v>
      </c>
      <c r="G334" s="13" t="s">
        <v>2744</v>
      </c>
      <c r="H334" s="13" t="s">
        <v>1610</v>
      </c>
      <c r="I334" s="13" t="s">
        <v>1611</v>
      </c>
      <c r="J334" s="13">
        <v>0</v>
      </c>
      <c r="L334" s="13" t="s">
        <v>3003</v>
      </c>
      <c r="M334" s="13" t="s">
        <v>4050</v>
      </c>
      <c r="N334" s="13" t="s">
        <v>1590</v>
      </c>
      <c r="O334" s="13" t="s">
        <v>1590</v>
      </c>
      <c r="P334" s="13" t="s">
        <v>1590</v>
      </c>
      <c r="Q334" s="13">
        <v>1191</v>
      </c>
      <c r="R334" s="13" t="s">
        <v>1590</v>
      </c>
      <c r="S334" s="13">
        <f t="shared" si="68"/>
        <v>31.342105263157894</v>
      </c>
      <c r="T334" s="13">
        <f t="shared" si="69"/>
        <v>24.8125</v>
      </c>
      <c r="U334" s="13">
        <f t="shared" si="70"/>
        <v>297.75</v>
      </c>
      <c r="V334" s="57">
        <f t="shared" si="71"/>
        <v>25.284722222222221</v>
      </c>
      <c r="W334" s="13">
        <f t="shared" si="72"/>
        <v>24.438657407407408</v>
      </c>
      <c r="X334" s="57">
        <f t="shared" si="73"/>
        <v>24.91087962962963</v>
      </c>
      <c r="Y334" s="13">
        <f t="shared" si="74"/>
        <v>7</v>
      </c>
      <c r="Z334" s="13">
        <f t="shared" si="74"/>
        <v>38</v>
      </c>
      <c r="AA334" s="13">
        <f t="shared" si="75"/>
        <v>48</v>
      </c>
      <c r="AB334" s="57">
        <f t="shared" si="76"/>
        <v>0.47222222222222227</v>
      </c>
      <c r="AC334" s="57">
        <f t="shared" si="77"/>
        <v>5.666666666666667</v>
      </c>
      <c r="AF334" s="13" t="s">
        <v>2997</v>
      </c>
      <c r="AG334" s="13">
        <v>7</v>
      </c>
      <c r="AH334" s="13">
        <v>38</v>
      </c>
      <c r="AI334" s="13">
        <v>48</v>
      </c>
      <c r="AJ334" s="13">
        <v>17</v>
      </c>
      <c r="AK334" s="13">
        <v>17</v>
      </c>
    </row>
    <row r="335" spans="1:59" s="13" customFormat="1" ht="32">
      <c r="A335" s="13">
        <v>2008</v>
      </c>
      <c r="B335" s="13" t="s">
        <v>0</v>
      </c>
      <c r="C335" s="13">
        <v>0</v>
      </c>
      <c r="D335" s="13" t="s">
        <v>1590</v>
      </c>
      <c r="E335" s="13" t="s">
        <v>2629</v>
      </c>
      <c r="F335" s="13" t="s">
        <v>1576</v>
      </c>
      <c r="G335" s="13" t="s">
        <v>2744</v>
      </c>
      <c r="H335" s="13" t="s">
        <v>1584</v>
      </c>
      <c r="I335" s="13" t="s">
        <v>1585</v>
      </c>
      <c r="J335" s="13">
        <v>0</v>
      </c>
      <c r="M335" s="13" t="s">
        <v>4050</v>
      </c>
      <c r="N335" s="13" t="s">
        <v>1590</v>
      </c>
      <c r="O335" s="13">
        <v>4.3</v>
      </c>
      <c r="P335" s="13" t="s">
        <v>1590</v>
      </c>
      <c r="Q335" s="13" t="s">
        <v>1590</v>
      </c>
      <c r="R335" s="13" t="s">
        <v>1590</v>
      </c>
      <c r="S335" s="13" t="s">
        <v>1590</v>
      </c>
      <c r="T335" s="13" t="s">
        <v>1590</v>
      </c>
      <c r="U335" s="13" t="s">
        <v>1590</v>
      </c>
      <c r="V335" s="13" t="s">
        <v>1590</v>
      </c>
      <c r="W335" s="13" t="s">
        <v>1590</v>
      </c>
      <c r="X335" s="13" t="s">
        <v>1590</v>
      </c>
      <c r="Y335" s="13">
        <f t="shared" si="74"/>
        <v>125</v>
      </c>
      <c r="Z335" s="13">
        <f t="shared" si="74"/>
        <v>166</v>
      </c>
      <c r="AA335" s="13">
        <f t="shared" si="75"/>
        <v>208</v>
      </c>
      <c r="AB335" s="57">
        <f t="shared" si="76"/>
        <v>0.3888888888888889</v>
      </c>
      <c r="AC335" s="57">
        <f t="shared" si="77"/>
        <v>4.666666666666667</v>
      </c>
      <c r="AF335" s="13" t="s">
        <v>3004</v>
      </c>
      <c r="AG335" s="13">
        <v>56</v>
      </c>
      <c r="AH335" s="13">
        <v>75</v>
      </c>
      <c r="AI335" s="13">
        <v>94</v>
      </c>
      <c r="AJ335" s="13">
        <v>7</v>
      </c>
      <c r="AK335" s="13">
        <v>4</v>
      </c>
      <c r="AL335" s="13" t="s">
        <v>3005</v>
      </c>
      <c r="AM335" s="13">
        <v>8</v>
      </c>
      <c r="AN335" s="13">
        <v>10</v>
      </c>
      <c r="AO335" s="13">
        <v>12</v>
      </c>
      <c r="AP335" s="13">
        <v>8</v>
      </c>
      <c r="AQ335" s="13">
        <v>8</v>
      </c>
      <c r="AR335" s="13" t="s">
        <v>3006</v>
      </c>
      <c r="AS335" s="13">
        <v>15</v>
      </c>
      <c r="AT335" s="13">
        <v>20</v>
      </c>
      <c r="AU335" s="13">
        <v>25</v>
      </c>
      <c r="AV335" s="13">
        <v>2</v>
      </c>
      <c r="AW335" s="13">
        <v>2</v>
      </c>
      <c r="AX335" s="13" t="s">
        <v>3005</v>
      </c>
      <c r="AY335" s="13">
        <v>1</v>
      </c>
      <c r="AZ335" s="13">
        <v>1</v>
      </c>
      <c r="BA335" s="13">
        <v>2</v>
      </c>
      <c r="BB335" s="13">
        <v>8</v>
      </c>
      <c r="BC335" s="13">
        <v>0</v>
      </c>
      <c r="BD335" s="13" t="s">
        <v>3007</v>
      </c>
      <c r="BE335" s="13">
        <v>45</v>
      </c>
      <c r="BF335" s="13">
        <v>60</v>
      </c>
      <c r="BG335" s="13">
        <v>75</v>
      </c>
    </row>
    <row r="336" spans="1:59" s="13" customFormat="1" ht="32">
      <c r="A336" s="13">
        <v>2008</v>
      </c>
      <c r="B336" s="13" t="s">
        <v>0</v>
      </c>
      <c r="C336" s="13">
        <v>0</v>
      </c>
      <c r="D336" s="13" t="s">
        <v>1590</v>
      </c>
      <c r="E336" s="13" t="s">
        <v>2630</v>
      </c>
      <c r="F336" s="13" t="s">
        <v>3008</v>
      </c>
      <c r="G336" s="13" t="s">
        <v>2743</v>
      </c>
      <c r="H336" s="13" t="s">
        <v>3009</v>
      </c>
      <c r="I336" s="13" t="s">
        <v>3010</v>
      </c>
      <c r="J336" s="13">
        <v>0</v>
      </c>
      <c r="M336" s="13" t="s">
        <v>4050</v>
      </c>
      <c r="N336" s="13" t="s">
        <v>1590</v>
      </c>
      <c r="O336" s="13" t="s">
        <v>1590</v>
      </c>
      <c r="P336" s="13" t="s">
        <v>1590</v>
      </c>
      <c r="Q336" s="13">
        <v>2876</v>
      </c>
      <c r="R336" s="13" t="s">
        <v>1590</v>
      </c>
      <c r="S336" s="13">
        <f t="shared" si="68"/>
        <v>575.20000000000005</v>
      </c>
      <c r="T336" s="13">
        <f t="shared" si="69"/>
        <v>71.900000000000006</v>
      </c>
      <c r="U336" s="13">
        <f t="shared" si="70"/>
        <v>862.80000000000007</v>
      </c>
      <c r="V336" s="57">
        <f t="shared" si="71"/>
        <v>72.038888888888891</v>
      </c>
      <c r="W336" s="13">
        <f t="shared" si="72"/>
        <v>71.882638888888891</v>
      </c>
      <c r="X336" s="57">
        <f t="shared" si="73"/>
        <v>72.021527777777777</v>
      </c>
      <c r="Y336" s="13">
        <f t="shared" si="74"/>
        <v>1</v>
      </c>
      <c r="Z336" s="13">
        <f t="shared" si="74"/>
        <v>5</v>
      </c>
      <c r="AA336" s="13">
        <f t="shared" si="75"/>
        <v>40</v>
      </c>
      <c r="AB336" s="57">
        <f t="shared" si="76"/>
        <v>0.1388888888888889</v>
      </c>
      <c r="AC336" s="57">
        <f t="shared" si="77"/>
        <v>1.6666666666666667</v>
      </c>
      <c r="AF336" s="13" t="s">
        <v>3011</v>
      </c>
      <c r="AG336" s="13">
        <v>1</v>
      </c>
      <c r="AH336" s="13">
        <v>5</v>
      </c>
      <c r="AI336" s="13">
        <v>40</v>
      </c>
      <c r="AJ336" s="13">
        <v>5</v>
      </c>
      <c r="AK336" s="13">
        <v>5</v>
      </c>
    </row>
    <row r="337" spans="1:71" s="13" customFormat="1" ht="32">
      <c r="A337" s="13">
        <v>2008</v>
      </c>
      <c r="B337" s="13" t="s">
        <v>0</v>
      </c>
      <c r="C337" s="13">
        <v>0</v>
      </c>
      <c r="D337" s="13" t="s">
        <v>1590</v>
      </c>
      <c r="E337" s="13" t="s">
        <v>2630</v>
      </c>
      <c r="F337" s="13" t="s">
        <v>3008</v>
      </c>
      <c r="G337" s="13" t="s">
        <v>2743</v>
      </c>
      <c r="H337" s="13" t="s">
        <v>1629</v>
      </c>
      <c r="I337" s="13" t="s">
        <v>3012</v>
      </c>
      <c r="J337" s="13">
        <v>0</v>
      </c>
      <c r="M337" s="13" t="s">
        <v>4050</v>
      </c>
      <c r="N337" s="13">
        <f t="shared" si="66"/>
        <v>75.656742556917692</v>
      </c>
      <c r="O337" s="13">
        <v>57.1</v>
      </c>
      <c r="P337" s="13">
        <v>4320</v>
      </c>
      <c r="Q337" s="13">
        <v>32469</v>
      </c>
      <c r="R337" s="13">
        <f t="shared" si="67"/>
        <v>7.5159722222222225</v>
      </c>
      <c r="S337" s="13">
        <f t="shared" si="68"/>
        <v>54.115000000000002</v>
      </c>
      <c r="T337" s="13">
        <f t="shared" si="69"/>
        <v>32.469000000000001</v>
      </c>
      <c r="U337" s="13">
        <f t="shared" si="70"/>
        <v>389.62800000000004</v>
      </c>
      <c r="V337" s="57">
        <f t="shared" si="71"/>
        <v>32.580111111111115</v>
      </c>
      <c r="W337" s="13">
        <f t="shared" si="72"/>
        <v>32.402333333333331</v>
      </c>
      <c r="X337" s="57">
        <f t="shared" si="73"/>
        <v>32.513444444444445</v>
      </c>
      <c r="Y337" s="13">
        <f t="shared" si="74"/>
        <v>180</v>
      </c>
      <c r="Z337" s="13">
        <f t="shared" si="74"/>
        <v>600</v>
      </c>
      <c r="AA337" s="13">
        <f t="shared" si="75"/>
        <v>1000</v>
      </c>
      <c r="AB337" s="57">
        <f t="shared" si="76"/>
        <v>0.1111111111111111</v>
      </c>
      <c r="AC337" s="57">
        <f t="shared" si="77"/>
        <v>1.3333333333333333</v>
      </c>
      <c r="AF337" s="13" t="s">
        <v>3013</v>
      </c>
      <c r="AG337" s="13">
        <v>100</v>
      </c>
      <c r="AH337" s="13">
        <v>400</v>
      </c>
      <c r="AI337" s="13">
        <v>600</v>
      </c>
      <c r="AJ337" s="13">
        <v>2</v>
      </c>
      <c r="AK337" s="13">
        <v>2</v>
      </c>
      <c r="AL337" s="13" t="s">
        <v>2748</v>
      </c>
      <c r="AM337" s="13">
        <v>80</v>
      </c>
      <c r="AN337" s="13">
        <v>200</v>
      </c>
      <c r="AO337" s="13">
        <v>400</v>
      </c>
      <c r="AP337" s="13">
        <v>2</v>
      </c>
      <c r="AQ337" s="13">
        <v>2</v>
      </c>
    </row>
    <row r="338" spans="1:71" s="13" customFormat="1" ht="32">
      <c r="A338" s="13">
        <v>2008</v>
      </c>
      <c r="B338" s="13" t="s">
        <v>0</v>
      </c>
      <c r="C338" s="13">
        <v>0</v>
      </c>
      <c r="D338" s="13" t="s">
        <v>1590</v>
      </c>
      <c r="E338" s="13" t="s">
        <v>2630</v>
      </c>
      <c r="F338" s="13" t="s">
        <v>3008</v>
      </c>
      <c r="G338" s="13" t="s">
        <v>2743</v>
      </c>
      <c r="H338" s="13" t="s">
        <v>256</v>
      </c>
      <c r="I338" s="13" t="s">
        <v>3014</v>
      </c>
      <c r="J338" s="13">
        <v>0</v>
      </c>
      <c r="M338" s="13" t="s">
        <v>4050</v>
      </c>
      <c r="N338" s="13" t="s">
        <v>1590</v>
      </c>
      <c r="O338" s="13" t="s">
        <v>1590</v>
      </c>
      <c r="P338" s="13" t="s">
        <v>1590</v>
      </c>
      <c r="Q338" s="13">
        <v>2166</v>
      </c>
      <c r="R338" s="13" t="s">
        <v>1590</v>
      </c>
      <c r="S338" s="13">
        <f t="shared" si="68"/>
        <v>433.2</v>
      </c>
      <c r="T338" s="13">
        <f t="shared" si="69"/>
        <v>108.3</v>
      </c>
      <c r="U338" s="13">
        <f t="shared" si="70"/>
        <v>1299.5999999999999</v>
      </c>
      <c r="V338" s="57">
        <f t="shared" si="71"/>
        <v>108.43888888888888</v>
      </c>
      <c r="W338" s="13">
        <f t="shared" si="72"/>
        <v>108.26527777777778</v>
      </c>
      <c r="X338" s="57">
        <f t="shared" si="73"/>
        <v>108.40416666666667</v>
      </c>
      <c r="Y338" s="13">
        <f t="shared" si="74"/>
        <v>2</v>
      </c>
      <c r="Z338" s="13">
        <f t="shared" si="74"/>
        <v>5</v>
      </c>
      <c r="AA338" s="13">
        <f t="shared" si="75"/>
        <v>20</v>
      </c>
      <c r="AB338" s="57">
        <f t="shared" si="76"/>
        <v>0.1388888888888889</v>
      </c>
      <c r="AC338" s="57">
        <f t="shared" si="77"/>
        <v>1.6666666666666667</v>
      </c>
      <c r="AF338" s="13" t="s">
        <v>3015</v>
      </c>
      <c r="AG338" s="13">
        <v>2</v>
      </c>
      <c r="AH338" s="13">
        <v>5</v>
      </c>
      <c r="AI338" s="13">
        <v>20</v>
      </c>
      <c r="AJ338" s="13">
        <v>6</v>
      </c>
      <c r="AK338" s="13">
        <v>5</v>
      </c>
    </row>
    <row r="339" spans="1:71" s="13" customFormat="1" ht="32">
      <c r="A339" s="13">
        <v>2008</v>
      </c>
      <c r="B339" s="13" t="s">
        <v>0</v>
      </c>
      <c r="C339" s="13">
        <v>0</v>
      </c>
      <c r="D339" s="13" t="s">
        <v>1590</v>
      </c>
      <c r="E339" s="13" t="s">
        <v>2630</v>
      </c>
      <c r="F339" s="13" t="s">
        <v>3008</v>
      </c>
      <c r="G339" s="13" t="s">
        <v>2743</v>
      </c>
      <c r="H339" s="13" t="s">
        <v>1632</v>
      </c>
      <c r="I339" s="13" t="s">
        <v>1633</v>
      </c>
      <c r="J339" s="13">
        <v>0</v>
      </c>
      <c r="L339" s="13" t="s">
        <v>3016</v>
      </c>
      <c r="M339" s="13" t="s">
        <v>4050</v>
      </c>
      <c r="N339" s="13" t="s">
        <v>1590</v>
      </c>
      <c r="O339" s="13" t="s">
        <v>1590</v>
      </c>
      <c r="P339" s="13" t="s">
        <v>1590</v>
      </c>
      <c r="Q339" s="13">
        <v>8141</v>
      </c>
      <c r="R339" s="13" t="s">
        <v>1590</v>
      </c>
      <c r="S339" s="13">
        <f t="shared" si="68"/>
        <v>814.1</v>
      </c>
      <c r="T339" s="13">
        <f t="shared" si="69"/>
        <v>162.82</v>
      </c>
      <c r="U339" s="13">
        <f t="shared" si="70"/>
        <v>1953.84</v>
      </c>
      <c r="V339" s="57">
        <f t="shared" si="71"/>
        <v>162.93111111111111</v>
      </c>
      <c r="W339" s="13">
        <f t="shared" si="72"/>
        <v>162.79777777777778</v>
      </c>
      <c r="X339" s="57">
        <f t="shared" si="73"/>
        <v>162.9088888888889</v>
      </c>
      <c r="Y339" s="13">
        <f t="shared" si="74"/>
        <v>2</v>
      </c>
      <c r="Z339" s="13">
        <f t="shared" si="74"/>
        <v>10</v>
      </c>
      <c r="AA339" s="13">
        <f t="shared" si="75"/>
        <v>50</v>
      </c>
      <c r="AB339" s="57">
        <f t="shared" si="76"/>
        <v>0.1111111111111111</v>
      </c>
      <c r="AC339" s="57">
        <f t="shared" si="77"/>
        <v>1.3333333333333333</v>
      </c>
      <c r="AF339" s="13" t="s">
        <v>3017</v>
      </c>
      <c r="AG339" s="13">
        <v>2</v>
      </c>
      <c r="AH339" s="13">
        <v>10</v>
      </c>
      <c r="AI339" s="13">
        <v>50</v>
      </c>
      <c r="AJ339" s="13">
        <v>6</v>
      </c>
      <c r="AK339" s="13">
        <v>4</v>
      </c>
    </row>
    <row r="340" spans="1:71" s="13" customFormat="1" ht="32">
      <c r="A340" s="13">
        <v>2008</v>
      </c>
      <c r="B340" s="13" t="s">
        <v>0</v>
      </c>
      <c r="C340" s="13">
        <v>0</v>
      </c>
      <c r="D340" s="13" t="s">
        <v>1590</v>
      </c>
      <c r="E340" s="13" t="s">
        <v>2630</v>
      </c>
      <c r="F340" s="13" t="s">
        <v>3008</v>
      </c>
      <c r="G340" s="13" t="s">
        <v>2743</v>
      </c>
      <c r="H340" s="13" t="s">
        <v>254</v>
      </c>
      <c r="I340" s="13" t="s">
        <v>3018</v>
      </c>
      <c r="J340" s="13">
        <v>0</v>
      </c>
      <c r="M340" s="13" t="s">
        <v>4050</v>
      </c>
      <c r="N340" s="13">
        <f t="shared" si="66"/>
        <v>15.901639344262296</v>
      </c>
      <c r="O340" s="13">
        <v>6.1</v>
      </c>
      <c r="P340" s="13">
        <v>97</v>
      </c>
      <c r="Q340" s="13">
        <v>12056</v>
      </c>
      <c r="R340" s="13">
        <f t="shared" si="67"/>
        <v>124.28865979381443</v>
      </c>
      <c r="S340" s="13">
        <f t="shared" si="68"/>
        <v>1507</v>
      </c>
      <c r="T340" s="13">
        <f t="shared" si="69"/>
        <v>274</v>
      </c>
      <c r="U340" s="13">
        <f t="shared" si="70"/>
        <v>3288</v>
      </c>
      <c r="V340" s="57">
        <f t="shared" si="71"/>
        <v>274.33333333333331</v>
      </c>
      <c r="W340" s="13">
        <f t="shared" si="72"/>
        <v>273.93939393939394</v>
      </c>
      <c r="X340" s="57">
        <f t="shared" si="73"/>
        <v>274.27272727272725</v>
      </c>
      <c r="Y340" s="13">
        <f t="shared" si="74"/>
        <v>2</v>
      </c>
      <c r="Z340" s="13">
        <f t="shared" si="74"/>
        <v>8</v>
      </c>
      <c r="AA340" s="13">
        <f t="shared" si="75"/>
        <v>44</v>
      </c>
      <c r="AB340" s="57">
        <f t="shared" si="76"/>
        <v>0.33333333333333331</v>
      </c>
      <c r="AC340" s="57">
        <f t="shared" si="77"/>
        <v>4</v>
      </c>
      <c r="AF340" s="13" t="s">
        <v>3019</v>
      </c>
      <c r="AG340" s="13">
        <v>1</v>
      </c>
      <c r="AH340" s="13">
        <v>4</v>
      </c>
      <c r="AI340" s="13">
        <v>40</v>
      </c>
      <c r="AJ340" s="13">
        <v>6</v>
      </c>
      <c r="AK340" s="13">
        <v>6</v>
      </c>
      <c r="AL340" s="13" t="s">
        <v>3020</v>
      </c>
      <c r="AM340" s="13">
        <v>1</v>
      </c>
      <c r="AN340" s="13">
        <v>4</v>
      </c>
      <c r="AO340" s="13">
        <v>4</v>
      </c>
      <c r="AP340" s="13">
        <v>6</v>
      </c>
      <c r="AQ340" s="13">
        <v>6</v>
      </c>
    </row>
    <row r="341" spans="1:71" s="13" customFormat="1" ht="80">
      <c r="A341" s="13">
        <v>2008</v>
      </c>
      <c r="B341" s="13" t="s">
        <v>0</v>
      </c>
      <c r="C341" s="13">
        <v>0</v>
      </c>
      <c r="D341" s="13" t="s">
        <v>1590</v>
      </c>
      <c r="E341" s="13" t="s">
        <v>2630</v>
      </c>
      <c r="F341" s="13" t="s">
        <v>3008</v>
      </c>
      <c r="G341" s="13" t="s">
        <v>2743</v>
      </c>
      <c r="H341" s="13" t="s">
        <v>1638</v>
      </c>
      <c r="I341" s="13" t="s">
        <v>1639</v>
      </c>
      <c r="J341" s="13">
        <v>0</v>
      </c>
      <c r="L341" s="13" t="s">
        <v>3021</v>
      </c>
      <c r="M341" s="13" t="s">
        <v>4050</v>
      </c>
      <c r="N341" s="13">
        <f t="shared" si="66"/>
        <v>5</v>
      </c>
      <c r="O341" s="13">
        <v>2.2000000000000002</v>
      </c>
      <c r="P341" s="13">
        <v>11</v>
      </c>
      <c r="Q341" s="13">
        <v>3106</v>
      </c>
      <c r="R341" s="13">
        <f t="shared" si="67"/>
        <v>282.36363636363637</v>
      </c>
      <c r="S341" s="13">
        <f t="shared" si="68"/>
        <v>77.650000000000006</v>
      </c>
      <c r="T341" s="13">
        <f t="shared" si="69"/>
        <v>41.972972972972975</v>
      </c>
      <c r="U341" s="13">
        <f t="shared" si="70"/>
        <v>503.67567567567573</v>
      </c>
      <c r="V341" s="57">
        <f t="shared" si="71"/>
        <v>42.306306306306311</v>
      </c>
      <c r="W341" s="13">
        <f t="shared" si="72"/>
        <v>41.792792792792788</v>
      </c>
      <c r="X341" s="57">
        <f t="shared" si="73"/>
        <v>42.126126126126124</v>
      </c>
      <c r="Y341" s="13">
        <f t="shared" si="74"/>
        <v>4</v>
      </c>
      <c r="Z341" s="13">
        <f t="shared" si="74"/>
        <v>40</v>
      </c>
      <c r="AA341" s="13">
        <f t="shared" si="75"/>
        <v>74</v>
      </c>
      <c r="AB341" s="57">
        <f t="shared" si="76"/>
        <v>0.33333333333333331</v>
      </c>
      <c r="AC341" s="57">
        <f t="shared" si="77"/>
        <v>4</v>
      </c>
      <c r="AF341" s="13" t="s">
        <v>3022</v>
      </c>
      <c r="AG341" s="13">
        <v>2</v>
      </c>
      <c r="AH341" s="13">
        <v>20</v>
      </c>
      <c r="AI341" s="13">
        <v>37</v>
      </c>
      <c r="AJ341" s="13">
        <v>6</v>
      </c>
      <c r="AK341" s="13">
        <v>6</v>
      </c>
      <c r="AL341" s="13" t="s">
        <v>3023</v>
      </c>
      <c r="AM341" s="13">
        <v>2</v>
      </c>
      <c r="AN341" s="13">
        <v>20</v>
      </c>
      <c r="AO341" s="13">
        <v>37</v>
      </c>
      <c r="AP341" s="13">
        <v>6</v>
      </c>
      <c r="AQ341" s="13">
        <v>6</v>
      </c>
    </row>
    <row r="342" spans="1:71" s="13" customFormat="1" ht="32">
      <c r="A342" s="13">
        <v>2008</v>
      </c>
      <c r="B342" s="13" t="s">
        <v>0</v>
      </c>
      <c r="C342" s="13">
        <v>0</v>
      </c>
      <c r="D342" s="13" t="s">
        <v>1590</v>
      </c>
      <c r="E342" s="13" t="s">
        <v>2630</v>
      </c>
      <c r="F342" s="13" t="s">
        <v>3008</v>
      </c>
      <c r="G342" s="13" t="s">
        <v>2743</v>
      </c>
      <c r="H342" s="13" t="s">
        <v>1647</v>
      </c>
      <c r="I342" s="13" t="s">
        <v>3024</v>
      </c>
      <c r="J342" s="13">
        <v>0</v>
      </c>
      <c r="L342" s="13" t="s">
        <v>3025</v>
      </c>
      <c r="M342" s="13" t="s">
        <v>4050</v>
      </c>
      <c r="N342" s="13">
        <f t="shared" si="66"/>
        <v>5.4777070063694264</v>
      </c>
      <c r="O342" s="13">
        <v>596.6</v>
      </c>
      <c r="P342" s="13">
        <v>3268</v>
      </c>
      <c r="Q342" s="13">
        <v>152688</v>
      </c>
      <c r="R342" s="13">
        <f t="shared" si="67"/>
        <v>46.722154222766221</v>
      </c>
      <c r="S342" s="13">
        <f t="shared" si="68"/>
        <v>195.75384615384615</v>
      </c>
      <c r="T342" s="13">
        <f t="shared" si="69"/>
        <v>78.301538461538456</v>
      </c>
      <c r="U342" s="13">
        <f t="shared" si="70"/>
        <v>939.61846153846147</v>
      </c>
      <c r="V342" s="57">
        <f t="shared" si="71"/>
        <v>78.607094017094013</v>
      </c>
      <c r="W342" s="13">
        <f t="shared" si="72"/>
        <v>78.179316239316236</v>
      </c>
      <c r="X342" s="57">
        <f t="shared" si="73"/>
        <v>78.484871794871793</v>
      </c>
      <c r="Y342" s="13">
        <f t="shared" si="74"/>
        <v>343</v>
      </c>
      <c r="Z342" s="13">
        <f t="shared" si="74"/>
        <v>780</v>
      </c>
      <c r="AA342" s="13">
        <f t="shared" si="75"/>
        <v>1950</v>
      </c>
      <c r="AB342" s="57">
        <f t="shared" si="76"/>
        <v>0.30555555555555552</v>
      </c>
      <c r="AC342" s="57">
        <f t="shared" si="77"/>
        <v>3.6666666666666665</v>
      </c>
      <c r="AF342" s="13" t="s">
        <v>1648</v>
      </c>
      <c r="AG342" s="13">
        <v>313</v>
      </c>
      <c r="AH342" s="13">
        <v>700</v>
      </c>
      <c r="AI342" s="13">
        <v>1300</v>
      </c>
      <c r="AJ342" s="13">
        <v>6</v>
      </c>
      <c r="AK342" s="13">
        <v>6</v>
      </c>
      <c r="AL342" s="13" t="s">
        <v>3026</v>
      </c>
      <c r="AM342" s="13">
        <v>30</v>
      </c>
      <c r="AN342" s="13">
        <v>80</v>
      </c>
      <c r="AO342" s="13">
        <v>650</v>
      </c>
      <c r="AP342" s="13">
        <v>6</v>
      </c>
      <c r="AQ342" s="13">
        <v>5</v>
      </c>
    </row>
    <row r="343" spans="1:71" s="13" customFormat="1" ht="64">
      <c r="A343" s="13">
        <v>2008</v>
      </c>
      <c r="B343" s="13" t="s">
        <v>0</v>
      </c>
      <c r="C343" s="13">
        <v>0</v>
      </c>
      <c r="D343" s="13" t="s">
        <v>1590</v>
      </c>
      <c r="E343" s="13" t="s">
        <v>2630</v>
      </c>
      <c r="F343" s="13" t="s">
        <v>3008</v>
      </c>
      <c r="G343" s="13" t="s">
        <v>2743</v>
      </c>
      <c r="H343" s="13" t="s">
        <v>1650</v>
      </c>
      <c r="I343" s="13" t="s">
        <v>3027</v>
      </c>
      <c r="J343" s="13">
        <v>0</v>
      </c>
      <c r="L343" s="56" t="s">
        <v>4046</v>
      </c>
      <c r="M343" s="13" t="s">
        <v>651</v>
      </c>
      <c r="N343" s="13">
        <f t="shared" si="66"/>
        <v>3.454852728150652</v>
      </c>
      <c r="O343" s="13">
        <v>828.4</v>
      </c>
      <c r="P343" s="13">
        <v>2862</v>
      </c>
      <c r="Q343" s="13">
        <v>80166</v>
      </c>
      <c r="R343" s="13">
        <f t="shared" si="67"/>
        <v>28.010482180293501</v>
      </c>
      <c r="S343" s="13">
        <f t="shared" si="68"/>
        <v>76.348571428571432</v>
      </c>
      <c r="T343" s="13">
        <f t="shared" si="69"/>
        <v>31.811904761904763</v>
      </c>
      <c r="U343" s="13">
        <f t="shared" si="70"/>
        <v>381.74285714285713</v>
      </c>
      <c r="V343" s="57">
        <f t="shared" si="71"/>
        <v>32.117460317460321</v>
      </c>
      <c r="W343" s="13">
        <f t="shared" si="72"/>
        <v>31.68458994708995</v>
      </c>
      <c r="X343" s="57">
        <f t="shared" si="73"/>
        <v>31.990145502645507</v>
      </c>
      <c r="Y343" s="13">
        <f t="shared" si="74"/>
        <v>450</v>
      </c>
      <c r="Z343" s="13">
        <f t="shared" si="74"/>
        <v>1050</v>
      </c>
      <c r="AA343" s="13">
        <f t="shared" si="75"/>
        <v>2520</v>
      </c>
      <c r="AB343" s="57">
        <f t="shared" si="76"/>
        <v>0.30555555555555552</v>
      </c>
      <c r="AC343" s="57">
        <f t="shared" si="77"/>
        <v>3.6666666666666665</v>
      </c>
      <c r="AF343" s="13" t="s">
        <v>3028</v>
      </c>
      <c r="AG343" s="13">
        <v>150</v>
      </c>
      <c r="AH343" s="13">
        <v>350</v>
      </c>
      <c r="AI343" s="13">
        <v>840</v>
      </c>
      <c r="AJ343" s="13">
        <v>9</v>
      </c>
      <c r="AK343" s="13">
        <v>11</v>
      </c>
      <c r="AL343" s="13" t="s">
        <v>3029</v>
      </c>
      <c r="AM343" s="13">
        <v>150</v>
      </c>
      <c r="AN343" s="13">
        <v>350</v>
      </c>
      <c r="AO343" s="13">
        <v>840</v>
      </c>
      <c r="AP343" s="13">
        <v>6</v>
      </c>
      <c r="AQ343" s="13">
        <v>0</v>
      </c>
      <c r="AR343" s="13" t="s">
        <v>2766</v>
      </c>
      <c r="AS343" s="13">
        <v>150</v>
      </c>
      <c r="AT343" s="13">
        <v>350</v>
      </c>
      <c r="AU343" s="13">
        <v>840</v>
      </c>
      <c r="AV343" s="13">
        <v>8</v>
      </c>
      <c r="AW343" s="13">
        <v>0</v>
      </c>
    </row>
    <row r="344" spans="1:71" s="13" customFormat="1" ht="144">
      <c r="A344" s="13">
        <v>2008</v>
      </c>
      <c r="B344" s="13" t="s">
        <v>0</v>
      </c>
      <c r="C344" s="13">
        <v>0</v>
      </c>
      <c r="D344" s="13" t="s">
        <v>1590</v>
      </c>
      <c r="E344" s="13" t="s">
        <v>2630</v>
      </c>
      <c r="F344" s="13" t="s">
        <v>3008</v>
      </c>
      <c r="G344" s="13" t="s">
        <v>2743</v>
      </c>
      <c r="H344" s="49" t="s">
        <v>1293</v>
      </c>
      <c r="I344" s="13" t="s">
        <v>3030</v>
      </c>
      <c r="J344" s="13">
        <v>0</v>
      </c>
      <c r="L344" s="13" t="s">
        <v>3031</v>
      </c>
      <c r="M344" s="13" t="s">
        <v>4050</v>
      </c>
      <c r="N344" s="13">
        <f t="shared" si="66"/>
        <v>2.1739130434782608</v>
      </c>
      <c r="O344" s="13">
        <v>6.9</v>
      </c>
      <c r="P344" s="13">
        <v>15</v>
      </c>
      <c r="Q344" s="13">
        <v>230</v>
      </c>
      <c r="R344" s="13">
        <f t="shared" si="67"/>
        <v>15.333333333333334</v>
      </c>
      <c r="S344" s="13" t="s">
        <v>1590</v>
      </c>
      <c r="T344" s="13" t="s">
        <v>1590</v>
      </c>
      <c r="U344" s="13" t="s">
        <v>1590</v>
      </c>
      <c r="V344" s="57" t="s">
        <v>1590</v>
      </c>
      <c r="W344" s="13" t="s">
        <v>1590</v>
      </c>
      <c r="X344" s="57" t="s">
        <v>1590</v>
      </c>
      <c r="Y344" s="13">
        <f t="shared" si="74"/>
        <v>0</v>
      </c>
      <c r="Z344" s="13">
        <f t="shared" si="74"/>
        <v>0</v>
      </c>
      <c r="AA344" s="13">
        <f t="shared" si="75"/>
        <v>0</v>
      </c>
      <c r="AB344" s="57">
        <f t="shared" si="76"/>
        <v>0</v>
      </c>
      <c r="AC344" s="57">
        <f t="shared" si="77"/>
        <v>0</v>
      </c>
    </row>
    <row r="345" spans="1:71" s="13" customFormat="1" ht="64">
      <c r="A345" s="13">
        <v>2008</v>
      </c>
      <c r="B345" s="13" t="s">
        <v>0</v>
      </c>
      <c r="C345" s="13">
        <v>0</v>
      </c>
      <c r="D345" s="13" t="s">
        <v>1590</v>
      </c>
      <c r="E345" s="13" t="s">
        <v>2630</v>
      </c>
      <c r="F345" s="13" t="s">
        <v>3008</v>
      </c>
      <c r="G345" s="13" t="s">
        <v>2743</v>
      </c>
      <c r="H345" s="13" t="s">
        <v>3032</v>
      </c>
      <c r="I345" s="13" t="s">
        <v>3033</v>
      </c>
      <c r="J345" s="13">
        <v>0</v>
      </c>
      <c r="L345" s="13" t="s">
        <v>3035</v>
      </c>
      <c r="M345" s="13" t="s">
        <v>4050</v>
      </c>
      <c r="N345" s="13">
        <f t="shared" si="66"/>
        <v>1.0625</v>
      </c>
      <c r="O345" s="13">
        <v>16</v>
      </c>
      <c r="P345" s="13">
        <v>17</v>
      </c>
      <c r="Q345" s="13">
        <v>175</v>
      </c>
      <c r="R345" s="13">
        <f t="shared" si="67"/>
        <v>10.294117647058824</v>
      </c>
      <c r="S345" s="13">
        <f t="shared" si="68"/>
        <v>35</v>
      </c>
      <c r="T345" s="13">
        <f t="shared" si="69"/>
        <v>17.5</v>
      </c>
      <c r="U345" s="13">
        <f t="shared" si="70"/>
        <v>210</v>
      </c>
      <c r="V345" s="57">
        <f t="shared" si="71"/>
        <v>17.75</v>
      </c>
      <c r="W345" s="13">
        <f t="shared" si="72"/>
        <v>17.375</v>
      </c>
      <c r="X345" s="57">
        <f t="shared" si="73"/>
        <v>17.625</v>
      </c>
      <c r="Y345" s="13">
        <f t="shared" si="74"/>
        <v>2</v>
      </c>
      <c r="Z345" s="13">
        <f t="shared" si="74"/>
        <v>5</v>
      </c>
      <c r="AA345" s="13">
        <f t="shared" si="75"/>
        <v>10</v>
      </c>
      <c r="AB345" s="57">
        <f t="shared" si="76"/>
        <v>0.25</v>
      </c>
      <c r="AC345" s="57">
        <f t="shared" si="77"/>
        <v>3</v>
      </c>
      <c r="AF345" s="13" t="s">
        <v>3034</v>
      </c>
      <c r="AG345" s="13">
        <v>2</v>
      </c>
      <c r="AH345" s="13">
        <v>5</v>
      </c>
      <c r="AI345" s="13">
        <v>10</v>
      </c>
      <c r="AJ345" s="13">
        <v>9</v>
      </c>
      <c r="AK345" s="13">
        <v>9</v>
      </c>
    </row>
    <row r="346" spans="1:71" s="13" customFormat="1" ht="32">
      <c r="A346" s="13">
        <v>2008</v>
      </c>
      <c r="B346" s="13" t="s">
        <v>0</v>
      </c>
      <c r="C346" s="13">
        <v>0</v>
      </c>
      <c r="D346" s="13" t="s">
        <v>1590</v>
      </c>
      <c r="E346" s="13" t="s">
        <v>2630</v>
      </c>
      <c r="F346" s="13" t="s">
        <v>3008</v>
      </c>
      <c r="G346" s="13" t="s">
        <v>2743</v>
      </c>
      <c r="H346" s="13" t="s">
        <v>3036</v>
      </c>
      <c r="I346" s="13" t="s">
        <v>3037</v>
      </c>
      <c r="J346" s="13">
        <v>0</v>
      </c>
      <c r="M346" s="13" t="s">
        <v>4050</v>
      </c>
      <c r="N346" s="13">
        <f t="shared" si="66"/>
        <v>1.7557251908396947</v>
      </c>
      <c r="O346" s="13">
        <v>13.1</v>
      </c>
      <c r="P346" s="13">
        <v>23</v>
      </c>
      <c r="Q346" s="13">
        <v>54</v>
      </c>
      <c r="R346" s="13">
        <f t="shared" si="67"/>
        <v>2.347826086956522</v>
      </c>
      <c r="S346" s="13">
        <f t="shared" si="68"/>
        <v>27</v>
      </c>
      <c r="T346" s="13">
        <f t="shared" si="69"/>
        <v>13.5</v>
      </c>
      <c r="U346" s="13">
        <f t="shared" si="70"/>
        <v>162</v>
      </c>
      <c r="V346" s="57">
        <f t="shared" si="71"/>
        <v>13.777777777777779</v>
      </c>
      <c r="W346" s="13">
        <f t="shared" si="72"/>
        <v>13.361111111111111</v>
      </c>
      <c r="X346" s="57">
        <f t="shared" si="73"/>
        <v>13.638888888888889</v>
      </c>
      <c r="Y346" s="13">
        <f t="shared" si="74"/>
        <v>1</v>
      </c>
      <c r="Z346" s="13">
        <f t="shared" si="74"/>
        <v>2</v>
      </c>
      <c r="AA346" s="13">
        <f t="shared" si="75"/>
        <v>4</v>
      </c>
      <c r="AB346" s="57">
        <f t="shared" si="76"/>
        <v>0.27777777777777779</v>
      </c>
      <c r="AC346" s="57">
        <f t="shared" si="77"/>
        <v>3.3333333333333335</v>
      </c>
      <c r="AF346" s="13" t="s">
        <v>3034</v>
      </c>
      <c r="AG346" s="13">
        <v>1</v>
      </c>
      <c r="AH346" s="13">
        <v>2</v>
      </c>
      <c r="AI346" s="13">
        <v>4</v>
      </c>
      <c r="AJ346" s="13">
        <v>10</v>
      </c>
      <c r="AK346" s="13">
        <v>10</v>
      </c>
    </row>
    <row r="347" spans="1:71" s="13" customFormat="1" ht="144">
      <c r="A347" s="13">
        <v>2008</v>
      </c>
      <c r="B347" s="13" t="s">
        <v>0</v>
      </c>
      <c r="C347" s="13">
        <v>0</v>
      </c>
      <c r="D347" s="13" t="s">
        <v>1590</v>
      </c>
      <c r="E347" s="13" t="s">
        <v>2630</v>
      </c>
      <c r="F347" s="13" t="s">
        <v>3008</v>
      </c>
      <c r="G347" s="13" t="s">
        <v>2743</v>
      </c>
      <c r="H347" s="13" t="s">
        <v>3038</v>
      </c>
      <c r="I347" s="13" t="s">
        <v>3039</v>
      </c>
      <c r="J347" s="13">
        <v>0</v>
      </c>
      <c r="L347" s="13" t="s">
        <v>3040</v>
      </c>
      <c r="M347" s="13" t="s">
        <v>4050</v>
      </c>
      <c r="N347" s="13">
        <f t="shared" si="66"/>
        <v>3.2124681933842241</v>
      </c>
      <c r="O347" s="13">
        <v>157.19999999999999</v>
      </c>
      <c r="P347" s="13">
        <v>505</v>
      </c>
      <c r="Q347" s="13">
        <v>23478</v>
      </c>
      <c r="R347" s="13">
        <f t="shared" si="67"/>
        <v>46.491089108910892</v>
      </c>
      <c r="S347" s="13">
        <f t="shared" si="68"/>
        <v>47.719512195121951</v>
      </c>
      <c r="T347" s="13">
        <f t="shared" si="69"/>
        <v>36.627145085803434</v>
      </c>
      <c r="U347" s="13">
        <f t="shared" si="70"/>
        <v>439.52574102964121</v>
      </c>
      <c r="V347" s="57">
        <f t="shared" si="71"/>
        <v>37.071589530247877</v>
      </c>
      <c r="W347" s="13">
        <f t="shared" si="72"/>
        <v>36.286011440457614</v>
      </c>
      <c r="X347" s="57">
        <f t="shared" si="73"/>
        <v>36.730455884902057</v>
      </c>
      <c r="Y347" s="13">
        <f t="shared" si="74"/>
        <v>2</v>
      </c>
      <c r="Z347" s="13">
        <f t="shared" si="74"/>
        <v>492</v>
      </c>
      <c r="AA347" s="13">
        <f t="shared" si="75"/>
        <v>641</v>
      </c>
      <c r="AB347" s="57">
        <f t="shared" si="76"/>
        <v>0.44444444444444442</v>
      </c>
      <c r="AC347" s="57">
        <f t="shared" si="77"/>
        <v>5.333333333333333</v>
      </c>
      <c r="AF347" s="13" t="s">
        <v>3041</v>
      </c>
      <c r="AG347" s="13">
        <v>1</v>
      </c>
      <c r="AH347" s="13">
        <v>484</v>
      </c>
      <c r="AI347" s="13">
        <v>616</v>
      </c>
      <c r="AJ347" s="13">
        <v>8</v>
      </c>
      <c r="AK347" s="13">
        <v>8</v>
      </c>
      <c r="AL347" s="13" t="s">
        <v>3042</v>
      </c>
      <c r="AM347" s="13">
        <v>1</v>
      </c>
      <c r="AN347" s="13">
        <v>8</v>
      </c>
      <c r="AO347" s="13">
        <v>25</v>
      </c>
      <c r="AP347" s="13">
        <v>6</v>
      </c>
      <c r="AQ347" s="13">
        <v>8</v>
      </c>
    </row>
    <row r="348" spans="1:71" s="13" customFormat="1" ht="48">
      <c r="A348" s="13">
        <v>2008</v>
      </c>
      <c r="B348" s="13" t="s">
        <v>0</v>
      </c>
      <c r="C348" s="13">
        <v>0</v>
      </c>
      <c r="D348" s="13" t="s">
        <v>1590</v>
      </c>
      <c r="E348" s="13" t="s">
        <v>2630</v>
      </c>
      <c r="F348" s="13" t="s">
        <v>3008</v>
      </c>
      <c r="G348" s="13" t="s">
        <v>2743</v>
      </c>
      <c r="H348" s="13" t="s">
        <v>3043</v>
      </c>
      <c r="I348" s="13" t="s">
        <v>3044</v>
      </c>
      <c r="J348" s="13">
        <v>0</v>
      </c>
      <c r="L348" s="13" t="s">
        <v>3045</v>
      </c>
      <c r="M348" s="13" t="s">
        <v>4050</v>
      </c>
      <c r="N348" s="13">
        <f t="shared" si="66"/>
        <v>3.0406852248394003</v>
      </c>
      <c r="O348" s="13">
        <v>93.4</v>
      </c>
      <c r="P348" s="13">
        <v>284</v>
      </c>
      <c r="Q348" s="13">
        <v>1645</v>
      </c>
      <c r="R348" s="13">
        <f t="shared" si="67"/>
        <v>5.792253521126761</v>
      </c>
      <c r="S348" s="13">
        <f t="shared" si="68"/>
        <v>164.5</v>
      </c>
      <c r="T348" s="13">
        <f t="shared" si="69"/>
        <v>54.833333333333336</v>
      </c>
      <c r="U348" s="13">
        <f t="shared" si="70"/>
        <v>658</v>
      </c>
      <c r="V348" s="57">
        <f t="shared" si="71"/>
        <v>55.027777777777779</v>
      </c>
      <c r="W348" s="13">
        <f t="shared" si="72"/>
        <v>54.768518518518519</v>
      </c>
      <c r="X348" s="57">
        <f t="shared" si="73"/>
        <v>54.962962962962962</v>
      </c>
      <c r="Y348" s="13">
        <f t="shared" si="74"/>
        <v>1</v>
      </c>
      <c r="Z348" s="13">
        <f t="shared" si="74"/>
        <v>10</v>
      </c>
      <c r="AA348" s="13">
        <f t="shared" si="75"/>
        <v>30</v>
      </c>
      <c r="AB348" s="57">
        <f t="shared" si="76"/>
        <v>0.19444444444444445</v>
      </c>
      <c r="AC348" s="57">
        <f t="shared" si="77"/>
        <v>2.3333333333333335</v>
      </c>
      <c r="AF348" s="13" t="s">
        <v>3046</v>
      </c>
      <c r="AG348" s="13">
        <v>1</v>
      </c>
      <c r="AH348" s="13">
        <v>10</v>
      </c>
      <c r="AI348" s="13">
        <v>30</v>
      </c>
      <c r="AJ348" s="13">
        <v>7</v>
      </c>
      <c r="AK348" s="13">
        <v>7</v>
      </c>
    </row>
    <row r="349" spans="1:71" s="13" customFormat="1" ht="32">
      <c r="A349" s="13">
        <v>2008</v>
      </c>
      <c r="B349" s="13" t="s">
        <v>0</v>
      </c>
      <c r="C349" s="13">
        <v>0</v>
      </c>
      <c r="D349" s="13" t="s">
        <v>1590</v>
      </c>
      <c r="E349" s="13" t="s">
        <v>2630</v>
      </c>
      <c r="F349" s="13" t="s">
        <v>3008</v>
      </c>
      <c r="G349" s="13" t="s">
        <v>2743</v>
      </c>
      <c r="H349" s="13" t="s">
        <v>1653</v>
      </c>
      <c r="I349" s="13" t="s">
        <v>3047</v>
      </c>
      <c r="J349" s="13">
        <v>0</v>
      </c>
      <c r="L349" s="13" t="s">
        <v>4090</v>
      </c>
      <c r="M349" s="13" t="s">
        <v>4050</v>
      </c>
      <c r="N349" s="13">
        <f t="shared" si="66"/>
        <v>0.5376344086021505</v>
      </c>
      <c r="O349" s="13">
        <v>232.5</v>
      </c>
      <c r="P349" s="13">
        <v>125</v>
      </c>
      <c r="Q349" s="13">
        <v>5784</v>
      </c>
      <c r="R349" s="13">
        <f t="shared" si="67"/>
        <v>46.271999999999998</v>
      </c>
      <c r="S349" s="13">
        <f t="shared" si="68"/>
        <v>0.47347740667976423</v>
      </c>
      <c r="T349" s="13">
        <f t="shared" si="69"/>
        <v>0.24392712550607287</v>
      </c>
      <c r="U349" s="13">
        <f t="shared" si="70"/>
        <v>2.9271255060728745</v>
      </c>
      <c r="V349" s="57">
        <f t="shared" si="71"/>
        <v>1.1605937921727394</v>
      </c>
      <c r="W349" s="13">
        <f t="shared" si="72"/>
        <v>-0.22832321187584345</v>
      </c>
      <c r="X349" s="57">
        <f t="shared" si="73"/>
        <v>0.68834345479082315</v>
      </c>
      <c r="Y349" s="13">
        <f t="shared" si="74"/>
        <v>348</v>
      </c>
      <c r="Z349" s="13">
        <f t="shared" si="74"/>
        <v>12216</v>
      </c>
      <c r="AA349" s="13">
        <f t="shared" si="75"/>
        <v>23712</v>
      </c>
      <c r="AB349" s="57">
        <f t="shared" si="76"/>
        <v>0.91666666666666663</v>
      </c>
      <c r="AC349" s="57">
        <f t="shared" si="77"/>
        <v>11</v>
      </c>
      <c r="AF349" s="13" t="s">
        <v>3048</v>
      </c>
      <c r="AG349" s="13">
        <f>1*12</f>
        <v>12</v>
      </c>
      <c r="AH349" s="13">
        <f>484*12</f>
        <v>5808</v>
      </c>
      <c r="AI349" s="13">
        <f>616*12</f>
        <v>7392</v>
      </c>
      <c r="AJ349" s="13">
        <v>8</v>
      </c>
      <c r="AK349" s="13">
        <v>7</v>
      </c>
      <c r="AL349" s="13" t="s">
        <v>3049</v>
      </c>
      <c r="AM349" s="13">
        <f>1*12</f>
        <v>12</v>
      </c>
      <c r="AN349" s="13">
        <f>15*12</f>
        <v>180</v>
      </c>
      <c r="AO349" s="13">
        <f>40*12</f>
        <v>480</v>
      </c>
      <c r="AP349" s="13">
        <v>8</v>
      </c>
      <c r="AQ349" s="13">
        <v>7</v>
      </c>
      <c r="AR349" s="13" t="s">
        <v>3050</v>
      </c>
      <c r="AS349" s="13">
        <f>5*12</f>
        <v>60</v>
      </c>
      <c r="AT349" s="13">
        <f>160*12</f>
        <v>1920</v>
      </c>
      <c r="AU349" s="13">
        <f>360*12</f>
        <v>4320</v>
      </c>
      <c r="AV349" s="13">
        <v>6</v>
      </c>
      <c r="AW349" s="13">
        <v>6</v>
      </c>
      <c r="AX349" s="13" t="s">
        <v>3051</v>
      </c>
      <c r="AY349" s="13">
        <f>1*12</f>
        <v>12</v>
      </c>
      <c r="AZ349" s="13">
        <f>44*12</f>
        <v>528</v>
      </c>
      <c r="BA349" s="13">
        <f>220*12</f>
        <v>2640</v>
      </c>
      <c r="BB349" s="13">
        <v>8</v>
      </c>
      <c r="BC349" s="13">
        <v>7</v>
      </c>
      <c r="BD349" s="13" t="s">
        <v>3052</v>
      </c>
      <c r="BE349" s="13">
        <f>10*12</f>
        <v>120</v>
      </c>
      <c r="BF349" s="13">
        <f>150*12</f>
        <v>1800</v>
      </c>
      <c r="BG349" s="13">
        <f>330*12</f>
        <v>3960</v>
      </c>
      <c r="BH349" s="13">
        <v>6</v>
      </c>
      <c r="BI349" s="13">
        <v>6</v>
      </c>
      <c r="BJ349" s="13" t="s">
        <v>3053</v>
      </c>
      <c r="BK349" s="13">
        <f>1*12</f>
        <v>12</v>
      </c>
      <c r="BL349" s="13">
        <f>15*12</f>
        <v>180</v>
      </c>
      <c r="BM349" s="13">
        <f>40*12</f>
        <v>480</v>
      </c>
      <c r="BP349" s="13" t="s">
        <v>3054</v>
      </c>
      <c r="BQ349" s="13">
        <f>10*12</f>
        <v>120</v>
      </c>
      <c r="BR349" s="13">
        <f>150*12</f>
        <v>1800</v>
      </c>
      <c r="BS349" s="13">
        <f>330*12</f>
        <v>3960</v>
      </c>
    </row>
    <row r="350" spans="1:71" s="13" customFormat="1" ht="32">
      <c r="A350" s="13">
        <v>2008</v>
      </c>
      <c r="B350" s="13" t="s">
        <v>0</v>
      </c>
      <c r="C350" s="13">
        <v>0</v>
      </c>
      <c r="D350" s="13" t="s">
        <v>1590</v>
      </c>
      <c r="E350" s="13" t="s">
        <v>2630</v>
      </c>
      <c r="F350" s="13" t="s">
        <v>3008</v>
      </c>
      <c r="G350" s="13" t="s">
        <v>2743</v>
      </c>
      <c r="H350" s="13" t="s">
        <v>1673</v>
      </c>
      <c r="I350" s="13" t="s">
        <v>1674</v>
      </c>
      <c r="J350" s="13">
        <v>0</v>
      </c>
      <c r="L350" s="13" t="s">
        <v>4090</v>
      </c>
      <c r="M350" s="13" t="s">
        <v>4050</v>
      </c>
      <c r="N350" s="13">
        <f t="shared" si="66"/>
        <v>1.1605415860735011</v>
      </c>
      <c r="O350" s="13">
        <v>155.1</v>
      </c>
      <c r="P350" s="13">
        <v>180</v>
      </c>
      <c r="Q350" s="13">
        <v>1987</v>
      </c>
      <c r="R350" s="13">
        <f t="shared" si="67"/>
        <v>11.03888888888889</v>
      </c>
      <c r="S350" s="13">
        <f t="shared" si="68"/>
        <v>13.798611111111111</v>
      </c>
      <c r="T350" s="13">
        <f t="shared" si="69"/>
        <v>3.4496527777777777</v>
      </c>
      <c r="U350" s="13">
        <f t="shared" si="70"/>
        <v>41.395833333333329</v>
      </c>
      <c r="V350" s="57">
        <f t="shared" si="71"/>
        <v>3.7829861111111112</v>
      </c>
      <c r="W350" s="13">
        <f t="shared" si="72"/>
        <v>3.3663194444444446</v>
      </c>
      <c r="X350" s="57">
        <f t="shared" si="73"/>
        <v>3.6996527777777781</v>
      </c>
      <c r="Y350" s="13">
        <f t="shared" si="74"/>
        <v>12</v>
      </c>
      <c r="Z350" s="13">
        <f t="shared" si="74"/>
        <v>144</v>
      </c>
      <c r="AA350" s="13">
        <f t="shared" si="75"/>
        <v>576</v>
      </c>
      <c r="AB350" s="57">
        <f t="shared" si="76"/>
        <v>0.33333333333333331</v>
      </c>
      <c r="AC350" s="57">
        <f t="shared" si="77"/>
        <v>4</v>
      </c>
      <c r="AF350" s="13" t="s">
        <v>3055</v>
      </c>
      <c r="AG350" s="13">
        <f>1*12</f>
        <v>12</v>
      </c>
      <c r="AH350" s="13">
        <f>12*12</f>
        <v>144</v>
      </c>
      <c r="AI350" s="13">
        <f>48*12</f>
        <v>576</v>
      </c>
      <c r="AJ350" s="13">
        <v>9</v>
      </c>
      <c r="AK350" s="13">
        <v>12</v>
      </c>
    </row>
    <row r="351" spans="1:71" s="13" customFormat="1" ht="32">
      <c r="A351" s="13">
        <v>2008</v>
      </c>
      <c r="B351" s="13" t="s">
        <v>0</v>
      </c>
      <c r="C351" s="13">
        <v>0</v>
      </c>
      <c r="D351" s="13" t="s">
        <v>1590</v>
      </c>
      <c r="E351" s="13" t="s">
        <v>2630</v>
      </c>
      <c r="F351" s="13" t="s">
        <v>3008</v>
      </c>
      <c r="G351" s="13" t="s">
        <v>2743</v>
      </c>
      <c r="H351" s="13" t="s">
        <v>3056</v>
      </c>
      <c r="I351" s="13" t="s">
        <v>3057</v>
      </c>
      <c r="J351" s="13">
        <v>0</v>
      </c>
      <c r="L351" s="13" t="s">
        <v>4090</v>
      </c>
      <c r="M351" s="13" t="s">
        <v>4050</v>
      </c>
      <c r="N351" s="13">
        <f t="shared" si="66"/>
        <v>1.2424242424242424</v>
      </c>
      <c r="O351" s="13">
        <v>66</v>
      </c>
      <c r="P351" s="13">
        <v>82</v>
      </c>
      <c r="Q351" s="13">
        <v>243</v>
      </c>
      <c r="R351" s="13">
        <f t="shared" si="67"/>
        <v>2.9634146341463414</v>
      </c>
      <c r="S351" s="13">
        <f t="shared" si="68"/>
        <v>1.0125</v>
      </c>
      <c r="T351" s="13">
        <f t="shared" si="69"/>
        <v>1.0125</v>
      </c>
      <c r="U351" s="13">
        <f t="shared" si="70"/>
        <v>12.149999999999999</v>
      </c>
      <c r="V351" s="57">
        <f t="shared" si="71"/>
        <v>1.1513888888888888</v>
      </c>
      <c r="W351" s="13">
        <f t="shared" si="72"/>
        <v>0.87361111111111112</v>
      </c>
      <c r="X351" s="57">
        <f t="shared" si="73"/>
        <v>1.0125</v>
      </c>
      <c r="Y351" s="13">
        <f t="shared" si="74"/>
        <v>60</v>
      </c>
      <c r="Z351" s="13">
        <f t="shared" si="74"/>
        <v>240</v>
      </c>
      <c r="AA351" s="13">
        <f t="shared" si="75"/>
        <v>240</v>
      </c>
      <c r="AB351" s="57">
        <f t="shared" si="76"/>
        <v>0.1388888888888889</v>
      </c>
      <c r="AC351" s="57">
        <f t="shared" si="77"/>
        <v>1.6666666666666667</v>
      </c>
      <c r="AF351" s="13" t="s">
        <v>3058</v>
      </c>
      <c r="AG351" s="13">
        <v>60</v>
      </c>
      <c r="AH351" s="13">
        <f>20*12</f>
        <v>240</v>
      </c>
      <c r="AI351" s="13">
        <f>20*12</f>
        <v>240</v>
      </c>
      <c r="AJ351" s="13">
        <v>3</v>
      </c>
      <c r="AK351" s="13">
        <v>5</v>
      </c>
    </row>
    <row r="352" spans="1:71" s="13" customFormat="1" ht="32">
      <c r="A352" s="13">
        <v>2008</v>
      </c>
      <c r="B352" s="13" t="s">
        <v>0</v>
      </c>
      <c r="C352" s="13">
        <v>0</v>
      </c>
      <c r="D352" s="13" t="s">
        <v>1590</v>
      </c>
      <c r="E352" s="13" t="s">
        <v>2630</v>
      </c>
      <c r="F352" s="13" t="s">
        <v>3008</v>
      </c>
      <c r="G352" s="13" t="s">
        <v>2743</v>
      </c>
      <c r="H352" s="13" t="s">
        <v>3059</v>
      </c>
      <c r="I352" s="13" t="s">
        <v>3060</v>
      </c>
      <c r="J352" s="13">
        <v>0</v>
      </c>
      <c r="L352" s="13" t="s">
        <v>4090</v>
      </c>
      <c r="M352" s="13" t="s">
        <v>4050</v>
      </c>
      <c r="N352" s="13">
        <f t="shared" si="66"/>
        <v>0.91666666666666663</v>
      </c>
      <c r="O352" s="13">
        <v>48</v>
      </c>
      <c r="P352" s="13">
        <v>44</v>
      </c>
      <c r="Q352" s="13">
        <v>130</v>
      </c>
      <c r="R352" s="13">
        <f t="shared" si="67"/>
        <v>2.9545454545454546</v>
      </c>
      <c r="S352" s="13">
        <f t="shared" si="68"/>
        <v>2.7083333333333335</v>
      </c>
      <c r="T352" s="13">
        <f t="shared" si="69"/>
        <v>2.1666666666666665</v>
      </c>
      <c r="U352" s="13">
        <f t="shared" si="70"/>
        <v>26</v>
      </c>
      <c r="V352" s="57">
        <f t="shared" si="71"/>
        <v>2.3055555555555554</v>
      </c>
      <c r="W352" s="13">
        <f t="shared" si="72"/>
        <v>2.0555555555555554</v>
      </c>
      <c r="X352" s="57">
        <f t="shared" si="73"/>
        <v>2.1944444444444442</v>
      </c>
      <c r="Y352" s="13">
        <f t="shared" si="74"/>
        <v>12</v>
      </c>
      <c r="Z352" s="13">
        <f t="shared" si="74"/>
        <v>48</v>
      </c>
      <c r="AA352" s="13">
        <f t="shared" si="75"/>
        <v>60</v>
      </c>
      <c r="AB352" s="57">
        <f t="shared" si="76"/>
        <v>0.1388888888888889</v>
      </c>
      <c r="AC352" s="57">
        <f t="shared" si="77"/>
        <v>1.6666666666666667</v>
      </c>
      <c r="AF352" s="13" t="s">
        <v>3061</v>
      </c>
      <c r="AG352" s="13">
        <f>1*12</f>
        <v>12</v>
      </c>
      <c r="AH352" s="13">
        <f>4*12</f>
        <v>48</v>
      </c>
      <c r="AI352" s="13">
        <f>5*12</f>
        <v>60</v>
      </c>
      <c r="AJ352" s="13">
        <v>4</v>
      </c>
      <c r="AK352" s="13">
        <v>5</v>
      </c>
    </row>
    <row r="353" spans="1:55" s="13" customFormat="1" ht="32">
      <c r="A353" s="13">
        <v>2008</v>
      </c>
      <c r="B353" s="13" t="s">
        <v>0</v>
      </c>
      <c r="C353" s="13">
        <v>0</v>
      </c>
      <c r="D353" s="13" t="s">
        <v>1590</v>
      </c>
      <c r="E353" s="13" t="s">
        <v>2630</v>
      </c>
      <c r="F353" s="13" t="s">
        <v>3008</v>
      </c>
      <c r="G353" s="13" t="s">
        <v>2743</v>
      </c>
      <c r="H353" s="13" t="s">
        <v>3062</v>
      </c>
      <c r="I353" s="13" t="s">
        <v>3063</v>
      </c>
      <c r="J353" s="13">
        <v>0</v>
      </c>
      <c r="L353" s="13" t="s">
        <v>4090</v>
      </c>
      <c r="M353" s="13" t="s">
        <v>4050</v>
      </c>
      <c r="N353" s="13">
        <f t="shared" si="66"/>
        <v>0.49353701527614574</v>
      </c>
      <c r="O353" s="13">
        <v>85.1</v>
      </c>
      <c r="P353" s="13">
        <v>42</v>
      </c>
      <c r="Q353" s="13">
        <v>92</v>
      </c>
      <c r="R353" s="13">
        <f t="shared" si="67"/>
        <v>2.1904761904761907</v>
      </c>
      <c r="S353" s="13">
        <f t="shared" si="68"/>
        <v>1.9166666666666667</v>
      </c>
      <c r="T353" s="13">
        <f t="shared" si="69"/>
        <v>1.5333333333333334</v>
      </c>
      <c r="U353" s="13">
        <f t="shared" si="70"/>
        <v>18.400000000000002</v>
      </c>
      <c r="V353" s="57">
        <f t="shared" si="71"/>
        <v>1.6722222222222223</v>
      </c>
      <c r="W353" s="13">
        <f t="shared" si="72"/>
        <v>1.4222222222222221</v>
      </c>
      <c r="X353" s="57">
        <f t="shared" si="73"/>
        <v>1.5611111111111109</v>
      </c>
      <c r="Y353" s="13">
        <f t="shared" si="74"/>
        <v>24</v>
      </c>
      <c r="Z353" s="13">
        <f t="shared" si="74"/>
        <v>48</v>
      </c>
      <c r="AA353" s="13">
        <f t="shared" si="75"/>
        <v>60</v>
      </c>
      <c r="AB353" s="57">
        <f t="shared" si="76"/>
        <v>0.1388888888888889</v>
      </c>
      <c r="AC353" s="57">
        <f t="shared" si="77"/>
        <v>1.6666666666666667</v>
      </c>
      <c r="AF353" s="13" t="s">
        <v>3064</v>
      </c>
      <c r="AG353" s="13">
        <f>2*12</f>
        <v>24</v>
      </c>
      <c r="AH353" s="13">
        <f>4*12</f>
        <v>48</v>
      </c>
      <c r="AI353" s="13">
        <f>5*12</f>
        <v>60</v>
      </c>
      <c r="AJ353" s="13">
        <v>4</v>
      </c>
      <c r="AK353" s="13">
        <v>5</v>
      </c>
    </row>
    <row r="354" spans="1:55" s="13" customFormat="1" ht="128">
      <c r="A354" s="13">
        <v>2008</v>
      </c>
      <c r="B354" s="13" t="s">
        <v>0</v>
      </c>
      <c r="C354" s="13">
        <v>0</v>
      </c>
      <c r="D354" s="13" t="s">
        <v>1590</v>
      </c>
      <c r="E354" s="13" t="s">
        <v>2630</v>
      </c>
      <c r="F354" s="13" t="s">
        <v>3008</v>
      </c>
      <c r="G354" s="13" t="s">
        <v>2743</v>
      </c>
      <c r="H354" s="13" t="s">
        <v>1677</v>
      </c>
      <c r="I354" s="13" t="s">
        <v>3065</v>
      </c>
      <c r="J354" s="13">
        <v>0</v>
      </c>
      <c r="L354" s="13" t="s">
        <v>3066</v>
      </c>
      <c r="M354" s="13" t="s">
        <v>4050</v>
      </c>
      <c r="N354" s="13">
        <f t="shared" si="66"/>
        <v>6.4375</v>
      </c>
      <c r="O354" s="13">
        <v>80</v>
      </c>
      <c r="P354" s="13">
        <v>515</v>
      </c>
      <c r="Q354" s="13">
        <v>9767</v>
      </c>
      <c r="R354" s="13">
        <f t="shared" si="67"/>
        <v>18.965048543689321</v>
      </c>
      <c r="S354" s="13">
        <f t="shared" si="68"/>
        <v>48.835000000000001</v>
      </c>
      <c r="T354" s="13">
        <f t="shared" si="69"/>
        <v>23.821951219512194</v>
      </c>
      <c r="U354" s="13">
        <f t="shared" si="70"/>
        <v>285.86341463414635</v>
      </c>
      <c r="V354" s="57">
        <f t="shared" si="71"/>
        <v>24.155284552845526</v>
      </c>
      <c r="W354" s="13">
        <f t="shared" si="72"/>
        <v>23.659349593495936</v>
      </c>
      <c r="X354" s="57">
        <f t="shared" si="73"/>
        <v>23.992682926829268</v>
      </c>
      <c r="Y354" s="13">
        <f t="shared" si="74"/>
        <v>16</v>
      </c>
      <c r="Z354" s="13">
        <f t="shared" si="74"/>
        <v>200</v>
      </c>
      <c r="AA354" s="13">
        <f t="shared" si="75"/>
        <v>410</v>
      </c>
      <c r="AB354" s="57">
        <f t="shared" si="76"/>
        <v>0.33333333333333331</v>
      </c>
      <c r="AC354" s="57">
        <f t="shared" si="77"/>
        <v>4</v>
      </c>
      <c r="AF354" s="13" t="s">
        <v>3067</v>
      </c>
      <c r="AG354" s="13">
        <v>8</v>
      </c>
      <c r="AH354" s="13">
        <v>100</v>
      </c>
      <c r="AI354" s="13">
        <v>205</v>
      </c>
      <c r="AJ354" s="13">
        <v>6</v>
      </c>
      <c r="AK354" s="13">
        <v>6</v>
      </c>
      <c r="AL354" s="13" t="s">
        <v>2766</v>
      </c>
      <c r="AM354" s="13">
        <v>8</v>
      </c>
      <c r="AN354" s="13">
        <v>100</v>
      </c>
      <c r="AO354" s="13">
        <v>205</v>
      </c>
      <c r="AP354" s="13">
        <v>6</v>
      </c>
      <c r="AQ354" s="13">
        <v>6</v>
      </c>
    </row>
    <row r="355" spans="1:55" s="13" customFormat="1" ht="128">
      <c r="A355" s="13">
        <v>2008</v>
      </c>
      <c r="B355" s="13" t="s">
        <v>0</v>
      </c>
      <c r="C355" s="13">
        <v>0</v>
      </c>
      <c r="D355" s="13" t="s">
        <v>1590</v>
      </c>
      <c r="E355" s="13" t="s">
        <v>2630</v>
      </c>
      <c r="F355" s="13" t="s">
        <v>3008</v>
      </c>
      <c r="G355" s="13" t="s">
        <v>2743</v>
      </c>
      <c r="H355" s="13" t="s">
        <v>3068</v>
      </c>
      <c r="I355" s="13" t="s">
        <v>3069</v>
      </c>
      <c r="J355" s="13">
        <v>0</v>
      </c>
      <c r="L355" s="13" t="s">
        <v>3066</v>
      </c>
      <c r="M355" s="13" t="s">
        <v>4050</v>
      </c>
      <c r="N355" s="13">
        <f t="shared" si="66"/>
        <v>2.8205128205128207</v>
      </c>
      <c r="O355" s="13">
        <v>3.9</v>
      </c>
      <c r="P355" s="13">
        <v>11</v>
      </c>
      <c r="Q355" s="13">
        <v>1706</v>
      </c>
      <c r="R355" s="13">
        <f t="shared" si="67"/>
        <v>155.09090909090909</v>
      </c>
      <c r="S355" s="13">
        <f t="shared" si="68"/>
        <v>8.5299999999999994</v>
      </c>
      <c r="T355" s="13">
        <f t="shared" si="69"/>
        <v>4.1609756097560977</v>
      </c>
      <c r="U355" s="13">
        <f t="shared" si="70"/>
        <v>49.931707317073176</v>
      </c>
      <c r="V355" s="57">
        <f t="shared" si="71"/>
        <v>4.4943089430894307</v>
      </c>
      <c r="W355" s="13">
        <f t="shared" si="72"/>
        <v>3.9983739837398371</v>
      </c>
      <c r="X355" s="57">
        <f t="shared" si="73"/>
        <v>4.3317073170731701</v>
      </c>
      <c r="Y355" s="13">
        <f t="shared" si="74"/>
        <v>16</v>
      </c>
      <c r="Z355" s="13">
        <f t="shared" si="74"/>
        <v>200</v>
      </c>
      <c r="AA355" s="13">
        <f t="shared" si="75"/>
        <v>410</v>
      </c>
      <c r="AB355" s="57">
        <f t="shared" si="76"/>
        <v>0.33333333333333331</v>
      </c>
      <c r="AC355" s="57">
        <f t="shared" si="77"/>
        <v>4</v>
      </c>
      <c r="AF355" s="13" t="s">
        <v>3067</v>
      </c>
      <c r="AG355" s="13">
        <v>8</v>
      </c>
      <c r="AH355" s="13">
        <v>100</v>
      </c>
      <c r="AI355" s="13">
        <v>205</v>
      </c>
      <c r="AJ355" s="13">
        <v>6</v>
      </c>
      <c r="AK355" s="13">
        <v>6</v>
      </c>
      <c r="AL355" s="13" t="s">
        <v>2766</v>
      </c>
      <c r="AM355" s="13">
        <v>8</v>
      </c>
      <c r="AN355" s="13">
        <v>100</v>
      </c>
      <c r="AO355" s="13">
        <v>205</v>
      </c>
      <c r="AP355" s="13">
        <v>6</v>
      </c>
      <c r="AQ355" s="13">
        <v>6</v>
      </c>
    </row>
    <row r="356" spans="1:55" s="13" customFormat="1" ht="144">
      <c r="A356" s="13">
        <v>2008</v>
      </c>
      <c r="B356" s="13" t="s">
        <v>0</v>
      </c>
      <c r="C356" s="13">
        <v>0</v>
      </c>
      <c r="D356" s="13" t="s">
        <v>1590</v>
      </c>
      <c r="E356" s="13" t="s">
        <v>2630</v>
      </c>
      <c r="F356" s="13" t="s">
        <v>3008</v>
      </c>
      <c r="G356" s="13" t="s">
        <v>2743</v>
      </c>
      <c r="H356" s="13" t="s">
        <v>1296</v>
      </c>
      <c r="I356" s="13" t="s">
        <v>3070</v>
      </c>
      <c r="J356" s="13">
        <v>0</v>
      </c>
      <c r="L356" s="13" t="s">
        <v>3071</v>
      </c>
      <c r="M356" s="13" t="s">
        <v>4050</v>
      </c>
      <c r="N356" s="13">
        <f t="shared" si="66"/>
        <v>4.6632911392405063</v>
      </c>
      <c r="O356" s="13">
        <v>197.5</v>
      </c>
      <c r="P356" s="13">
        <v>921</v>
      </c>
      <c r="Q356" s="13">
        <v>12141</v>
      </c>
      <c r="R356" s="13">
        <f t="shared" si="67"/>
        <v>13.182410423452769</v>
      </c>
      <c r="S356" s="13">
        <f t="shared" si="68"/>
        <v>25.084710743801654</v>
      </c>
      <c r="T356" s="13">
        <f t="shared" si="69"/>
        <v>19.709415584415584</v>
      </c>
      <c r="U356" s="13">
        <f t="shared" si="70"/>
        <v>236.51298701298703</v>
      </c>
      <c r="V356" s="57">
        <f t="shared" si="71"/>
        <v>19.931637806637806</v>
      </c>
      <c r="W356" s="13">
        <f t="shared" si="72"/>
        <v>19.53481240981241</v>
      </c>
      <c r="X356" s="57">
        <f t="shared" si="73"/>
        <v>19.757034632034632</v>
      </c>
      <c r="Y356" s="13">
        <f t="shared" ref="Y356:Z419" si="78">SUM(AG356,AM356,AS356,AY356,BE356,BK356,BQ356,BW356,CC356,CI356,CO356,CU356,DA356,DG356,DM356,DS356,DY356,EG356,EM356,ES356,EY356,FE356,FK356,FQ356,FW356,GE356,GK356,GS356,GY356,HE356,HK356,HQ356,HW356,IE356,IK356,IQ356,IY356,JE356,JM356)</f>
        <v>1</v>
      </c>
      <c r="Z356" s="13">
        <f t="shared" si="78"/>
        <v>484</v>
      </c>
      <c r="AA356" s="13">
        <f t="shared" si="75"/>
        <v>616</v>
      </c>
      <c r="AB356" s="57">
        <f t="shared" si="76"/>
        <v>0.22222222222222221</v>
      </c>
      <c r="AC356" s="57">
        <f t="shared" si="77"/>
        <v>2.6666666666666665</v>
      </c>
      <c r="AF356" s="13" t="s">
        <v>3072</v>
      </c>
      <c r="AG356" s="13">
        <v>1</v>
      </c>
      <c r="AH356" s="13">
        <v>484</v>
      </c>
      <c r="AI356" s="13">
        <v>616</v>
      </c>
      <c r="AJ356" s="13">
        <v>8</v>
      </c>
      <c r="AK356" s="13">
        <v>8</v>
      </c>
    </row>
    <row r="357" spans="1:55" s="13" customFormat="1" ht="32">
      <c r="A357" s="13">
        <v>2008</v>
      </c>
      <c r="B357" s="13" t="s">
        <v>0</v>
      </c>
      <c r="C357" s="13">
        <v>0</v>
      </c>
      <c r="D357" s="13" t="s">
        <v>1590</v>
      </c>
      <c r="E357" s="13" t="s">
        <v>2630</v>
      </c>
      <c r="F357" s="13" t="s">
        <v>3008</v>
      </c>
      <c r="G357" s="13" t="s">
        <v>2743</v>
      </c>
      <c r="H357" s="13" t="s">
        <v>1298</v>
      </c>
      <c r="I357" s="13" t="s">
        <v>3073</v>
      </c>
      <c r="J357" s="13">
        <v>0</v>
      </c>
      <c r="M357" s="13" t="s">
        <v>4050</v>
      </c>
      <c r="N357" s="13" t="s">
        <v>1590</v>
      </c>
      <c r="O357" s="13" t="s">
        <v>1590</v>
      </c>
      <c r="P357" s="13" t="s">
        <v>1590</v>
      </c>
      <c r="Q357" s="13">
        <v>27384</v>
      </c>
      <c r="R357" s="13" t="s">
        <v>1590</v>
      </c>
      <c r="S357" s="13">
        <f t="shared" ref="S357:S419" si="79">Q357/Z357</f>
        <v>35.749347258485642</v>
      </c>
      <c r="T357" s="13">
        <f t="shared" ref="T357:T419" si="80">Q357/AA357</f>
        <v>23.011764705882353</v>
      </c>
      <c r="U357" s="13">
        <f t="shared" ref="U357:U419" si="81">T357*12</f>
        <v>276.14117647058822</v>
      </c>
      <c r="V357" s="57">
        <f t="shared" ref="V357:V419" si="82">T357+AB357</f>
        <v>23.095098039215685</v>
      </c>
      <c r="W357" s="13">
        <f t="shared" ref="W357:W419" si="83">((Q357-(AB357*Z357))/AA357)</f>
        <v>22.958123249299721</v>
      </c>
      <c r="X357" s="57">
        <f t="shared" ref="X357:X419" si="84">W357+AB357</f>
        <v>23.041456582633053</v>
      </c>
      <c r="Y357" s="13">
        <f t="shared" si="78"/>
        <v>606</v>
      </c>
      <c r="Z357" s="13">
        <f t="shared" si="78"/>
        <v>766</v>
      </c>
      <c r="AA357" s="13">
        <f t="shared" ref="AA357:AA420" si="85">SUM(AI357,AO357,AU357,BA357,BG357,BM357,BM357,BS357,BY357,CE357,CK357,CQ357,CW357,DC357,DI357,DO357,DU357,EA357,EI357,EO357,EU357,FA357,FG357,FM357,FS357,FY357,GG357,GM357,GU357,HA357,HG357,HM357,HS357,HY357,IG357,IM357,IS357,JA357,JG357,JO357)</f>
        <v>1190</v>
      </c>
      <c r="AB357" s="57">
        <f t="shared" ref="AB357:AB420" si="86">AC357/12</f>
        <v>8.3333333333333329E-2</v>
      </c>
      <c r="AC357" s="57">
        <f t="shared" ref="AC357:AC420" si="87">SUM(AK357,AQ357, AW357,BC357,BI357,BO357,BU357,CA357,CG357,CM357,CS357,CY357,DE357,DK357,DQ357,DW357,EC357,EK357,EQ357,EW357,FC357,FI357,FO357,FU357, GA356,GI356,GO356,GW356,HC356,HI356,HO356,HU356,IA356,II356,IO356,IU356,JC356,JI356,JQ356)/3</f>
        <v>1</v>
      </c>
      <c r="AF357" s="13" t="s">
        <v>3074</v>
      </c>
      <c r="AG357" s="13">
        <v>278</v>
      </c>
      <c r="AH357" s="13">
        <v>396</v>
      </c>
      <c r="AI357" s="13">
        <v>640</v>
      </c>
      <c r="AJ357" s="13">
        <v>1</v>
      </c>
      <c r="AK357" s="13">
        <v>1</v>
      </c>
      <c r="AL357" s="13" t="s">
        <v>3075</v>
      </c>
      <c r="AM357" s="13">
        <v>278</v>
      </c>
      <c r="AN357" s="13">
        <v>330</v>
      </c>
      <c r="AO357" s="13">
        <v>500</v>
      </c>
      <c r="AP357" s="13">
        <v>1</v>
      </c>
      <c r="AQ357" s="13">
        <v>1</v>
      </c>
      <c r="AR357" s="13" t="s">
        <v>3076</v>
      </c>
      <c r="AS357" s="13">
        <v>50</v>
      </c>
      <c r="AT357" s="13">
        <v>40</v>
      </c>
      <c r="AU357" s="13">
        <v>50</v>
      </c>
      <c r="AV357" s="13">
        <v>4</v>
      </c>
      <c r="AW357" s="13">
        <v>1</v>
      </c>
    </row>
    <row r="358" spans="1:55" s="13" customFormat="1" ht="144">
      <c r="A358" s="13">
        <v>2008</v>
      </c>
      <c r="B358" s="13" t="s">
        <v>0</v>
      </c>
      <c r="C358" s="13">
        <v>0</v>
      </c>
      <c r="D358" s="13" t="s">
        <v>1590</v>
      </c>
      <c r="E358" s="13" t="s">
        <v>2630</v>
      </c>
      <c r="F358" s="13" t="s">
        <v>3008</v>
      </c>
      <c r="G358" s="13" t="s">
        <v>2743</v>
      </c>
      <c r="H358" s="49" t="s">
        <v>3077</v>
      </c>
      <c r="I358" s="13" t="s">
        <v>3078</v>
      </c>
      <c r="J358" s="13">
        <v>0</v>
      </c>
      <c r="L358" s="13" t="s">
        <v>3079</v>
      </c>
      <c r="M358" s="13" t="s">
        <v>4050</v>
      </c>
      <c r="N358" s="13">
        <f t="shared" ref="N358:N405" si="88">P358/O358</f>
        <v>21.333333333333332</v>
      </c>
      <c r="O358" s="13">
        <v>1.5</v>
      </c>
      <c r="P358" s="13">
        <v>32</v>
      </c>
      <c r="Q358" s="13">
        <v>48836</v>
      </c>
      <c r="R358" s="13">
        <f t="shared" ref="R358:R407" si="89">Q358/P358</f>
        <v>1526.125</v>
      </c>
      <c r="S358" s="13" t="s">
        <v>1590</v>
      </c>
      <c r="T358" s="13" t="s">
        <v>1590</v>
      </c>
      <c r="U358" s="13" t="s">
        <v>1590</v>
      </c>
      <c r="V358" s="57" t="s">
        <v>1590</v>
      </c>
      <c r="W358" s="13" t="s">
        <v>1590</v>
      </c>
      <c r="X358" s="57" t="s">
        <v>1590</v>
      </c>
      <c r="Y358" s="13">
        <f t="shared" si="78"/>
        <v>0</v>
      </c>
      <c r="Z358" s="13">
        <f t="shared" si="78"/>
        <v>0</v>
      </c>
      <c r="AA358" s="13">
        <f t="shared" si="85"/>
        <v>0</v>
      </c>
      <c r="AB358" s="57">
        <f t="shared" si="86"/>
        <v>0</v>
      </c>
      <c r="AC358" s="57">
        <f t="shared" si="87"/>
        <v>0</v>
      </c>
    </row>
    <row r="359" spans="1:55" s="13" customFormat="1" ht="32">
      <c r="A359" s="48">
        <v>2008</v>
      </c>
      <c r="B359" s="13" t="s">
        <v>0</v>
      </c>
      <c r="C359" s="13">
        <v>0</v>
      </c>
      <c r="D359" s="13" t="s">
        <v>1590</v>
      </c>
      <c r="E359" s="13" t="s">
        <v>2633</v>
      </c>
      <c r="F359" s="13" t="s">
        <v>3080</v>
      </c>
      <c r="G359" s="13" t="s">
        <v>2744</v>
      </c>
      <c r="H359" s="13" t="s">
        <v>3081</v>
      </c>
      <c r="I359" s="13" t="s">
        <v>3082</v>
      </c>
      <c r="J359" s="13">
        <v>0</v>
      </c>
      <c r="M359" s="13" t="s">
        <v>4050</v>
      </c>
      <c r="N359" s="13" t="s">
        <v>1590</v>
      </c>
      <c r="O359" s="13">
        <v>4.2</v>
      </c>
      <c r="P359" s="13" t="s">
        <v>1590</v>
      </c>
      <c r="Q359" s="13">
        <v>25918</v>
      </c>
      <c r="R359" s="13" t="s">
        <v>1590</v>
      </c>
      <c r="S359" s="13">
        <f t="shared" si="79"/>
        <v>103.672</v>
      </c>
      <c r="T359" s="13">
        <f t="shared" si="80"/>
        <v>43.196666666666665</v>
      </c>
      <c r="U359" s="13">
        <f t="shared" si="81"/>
        <v>518.36</v>
      </c>
      <c r="V359" s="57">
        <f t="shared" si="82"/>
        <v>43.391111111111108</v>
      </c>
      <c r="W359" s="13">
        <f t="shared" si="83"/>
        <v>43.115648148148153</v>
      </c>
      <c r="X359" s="57">
        <f t="shared" si="84"/>
        <v>43.310092592592596</v>
      </c>
      <c r="Y359" s="13">
        <f t="shared" si="78"/>
        <v>50</v>
      </c>
      <c r="Z359" s="13">
        <f t="shared" si="78"/>
        <v>250</v>
      </c>
      <c r="AA359" s="13">
        <f t="shared" si="85"/>
        <v>600</v>
      </c>
      <c r="AB359" s="57">
        <f t="shared" si="86"/>
        <v>0.19444444444444445</v>
      </c>
      <c r="AC359" s="57">
        <f t="shared" si="87"/>
        <v>2.3333333333333335</v>
      </c>
      <c r="AF359" s="13" t="s">
        <v>2766</v>
      </c>
      <c r="AG359" s="13">
        <v>50</v>
      </c>
      <c r="AH359" s="13">
        <v>250</v>
      </c>
      <c r="AI359" s="13">
        <v>600</v>
      </c>
      <c r="AJ359" s="13">
        <v>7</v>
      </c>
      <c r="AK359" s="13">
        <v>7</v>
      </c>
    </row>
    <row r="360" spans="1:55" s="13" customFormat="1" ht="32">
      <c r="A360" s="13">
        <v>2008</v>
      </c>
      <c r="B360" s="13" t="s">
        <v>0</v>
      </c>
      <c r="C360" s="13">
        <v>0</v>
      </c>
      <c r="D360" s="13" t="s">
        <v>1590</v>
      </c>
      <c r="E360" s="13" t="s">
        <v>2633</v>
      </c>
      <c r="F360" s="13" t="s">
        <v>3080</v>
      </c>
      <c r="G360" s="13" t="s">
        <v>2744</v>
      </c>
      <c r="H360" s="13" t="s">
        <v>3083</v>
      </c>
      <c r="I360" s="13" t="s">
        <v>3084</v>
      </c>
      <c r="J360" s="13">
        <v>0</v>
      </c>
      <c r="M360" s="13" t="s">
        <v>4050</v>
      </c>
      <c r="N360" s="13" t="s">
        <v>1590</v>
      </c>
      <c r="O360" s="13" t="s">
        <v>1590</v>
      </c>
      <c r="P360" s="13" t="s">
        <v>1590</v>
      </c>
      <c r="Q360" s="13" t="s">
        <v>1590</v>
      </c>
      <c r="R360" s="13" t="s">
        <v>1590</v>
      </c>
      <c r="S360" s="13" t="s">
        <v>1590</v>
      </c>
      <c r="T360" s="13" t="s">
        <v>1590</v>
      </c>
      <c r="U360" s="13" t="s">
        <v>1590</v>
      </c>
      <c r="V360" s="13" t="s">
        <v>1590</v>
      </c>
      <c r="W360" s="13" t="s">
        <v>1590</v>
      </c>
      <c r="X360" s="13" t="s">
        <v>1590</v>
      </c>
      <c r="Y360" s="13">
        <f t="shared" si="78"/>
        <v>1</v>
      </c>
      <c r="Z360" s="13">
        <f t="shared" si="78"/>
        <v>5</v>
      </c>
      <c r="AA360" s="13">
        <f t="shared" si="85"/>
        <v>10</v>
      </c>
      <c r="AB360" s="57">
        <f t="shared" si="86"/>
        <v>0.19444444444444445</v>
      </c>
      <c r="AC360" s="57">
        <f t="shared" si="87"/>
        <v>2.3333333333333335</v>
      </c>
      <c r="AF360" s="13" t="s">
        <v>3085</v>
      </c>
      <c r="AG360" s="13">
        <v>1</v>
      </c>
      <c r="AH360" s="13">
        <v>5</v>
      </c>
      <c r="AI360" s="13">
        <v>10</v>
      </c>
      <c r="AJ360" s="13">
        <v>17</v>
      </c>
      <c r="AK360" s="13">
        <v>7</v>
      </c>
    </row>
    <row r="361" spans="1:55" s="13" customFormat="1" ht="80">
      <c r="A361" s="13">
        <v>2008</v>
      </c>
      <c r="B361" s="13" t="s">
        <v>0</v>
      </c>
      <c r="C361" s="13">
        <v>0</v>
      </c>
      <c r="D361" s="13" t="s">
        <v>1590</v>
      </c>
      <c r="E361" s="13" t="s">
        <v>2634</v>
      </c>
      <c r="F361" s="13" t="s">
        <v>3080</v>
      </c>
      <c r="G361" s="13" t="s">
        <v>2744</v>
      </c>
      <c r="H361" s="13" t="s">
        <v>1749</v>
      </c>
      <c r="I361" s="13" t="s">
        <v>3086</v>
      </c>
      <c r="J361" s="13">
        <v>0</v>
      </c>
      <c r="L361" s="13" t="s">
        <v>3090</v>
      </c>
      <c r="M361" s="13" t="s">
        <v>4050</v>
      </c>
      <c r="N361" s="13" t="s">
        <v>1590</v>
      </c>
      <c r="O361" s="13">
        <v>41.3</v>
      </c>
      <c r="P361" s="13" t="s">
        <v>1590</v>
      </c>
      <c r="Q361" s="13" t="s">
        <v>1590</v>
      </c>
      <c r="R361" s="13" t="s">
        <v>1590</v>
      </c>
      <c r="S361" s="13" t="s">
        <v>1590</v>
      </c>
      <c r="T361" s="13" t="s">
        <v>1590</v>
      </c>
      <c r="U361" s="13" t="s">
        <v>1590</v>
      </c>
      <c r="V361" s="13" t="s">
        <v>1590</v>
      </c>
      <c r="W361" s="13" t="s">
        <v>1590</v>
      </c>
      <c r="X361" s="13" t="s">
        <v>1590</v>
      </c>
      <c r="Y361" s="13">
        <f t="shared" si="78"/>
        <v>12</v>
      </c>
      <c r="Z361" s="13">
        <f t="shared" si="78"/>
        <v>47</v>
      </c>
      <c r="AA361" s="13">
        <f t="shared" si="85"/>
        <v>94</v>
      </c>
      <c r="AB361" s="57">
        <f t="shared" si="86"/>
        <v>0.66666666666666663</v>
      </c>
      <c r="AC361" s="57">
        <f t="shared" si="87"/>
        <v>8</v>
      </c>
      <c r="AF361" s="13" t="s">
        <v>3087</v>
      </c>
      <c r="AG361" s="13">
        <v>1</v>
      </c>
      <c r="AH361" s="13">
        <v>5</v>
      </c>
      <c r="AI361" s="13">
        <v>10</v>
      </c>
      <c r="AJ361" s="13">
        <v>0</v>
      </c>
      <c r="AK361" s="13">
        <v>0</v>
      </c>
      <c r="AL361" s="13" t="s">
        <v>3088</v>
      </c>
      <c r="AM361" s="13">
        <v>10</v>
      </c>
      <c r="AN361" s="13">
        <v>40</v>
      </c>
      <c r="AO361" s="13">
        <v>80</v>
      </c>
      <c r="AP361" s="13">
        <v>24</v>
      </c>
      <c r="AQ361" s="13">
        <v>14</v>
      </c>
      <c r="AR361" s="13" t="s">
        <v>3089</v>
      </c>
      <c r="AS361" s="13">
        <v>1</v>
      </c>
      <c r="AT361" s="13">
        <v>2</v>
      </c>
      <c r="AU361" s="13">
        <v>4</v>
      </c>
      <c r="AV361" s="13">
        <v>8</v>
      </c>
      <c r="AW361" s="13">
        <v>10</v>
      </c>
    </row>
    <row r="362" spans="1:55" s="13" customFormat="1" ht="32">
      <c r="A362" s="13">
        <v>2008</v>
      </c>
      <c r="B362" s="13" t="s">
        <v>0</v>
      </c>
      <c r="C362" s="13">
        <v>0</v>
      </c>
      <c r="D362" s="13" t="s">
        <v>1590</v>
      </c>
      <c r="E362" s="13" t="s">
        <v>2634</v>
      </c>
      <c r="F362" s="13" t="s">
        <v>3080</v>
      </c>
      <c r="G362" s="13" t="s">
        <v>2744</v>
      </c>
      <c r="H362" s="13" t="s">
        <v>1760</v>
      </c>
      <c r="I362" s="13" t="s">
        <v>3091</v>
      </c>
      <c r="J362" s="13">
        <v>0</v>
      </c>
      <c r="M362" s="13" t="s">
        <v>4050</v>
      </c>
      <c r="N362" s="13" t="s">
        <v>1590</v>
      </c>
      <c r="O362" s="13">
        <v>20.100000000000001</v>
      </c>
      <c r="P362" s="13" t="s">
        <v>1590</v>
      </c>
      <c r="Q362" s="13" t="s">
        <v>1590</v>
      </c>
      <c r="R362" s="13" t="s">
        <v>1590</v>
      </c>
      <c r="S362" s="13" t="s">
        <v>1590</v>
      </c>
      <c r="T362" s="13" t="s">
        <v>1590</v>
      </c>
      <c r="U362" s="13" t="s">
        <v>1590</v>
      </c>
      <c r="V362" s="13" t="s">
        <v>1590</v>
      </c>
      <c r="W362" s="13" t="s">
        <v>1590</v>
      </c>
      <c r="X362" s="13" t="s">
        <v>1590</v>
      </c>
      <c r="Y362" s="13">
        <f t="shared" si="78"/>
        <v>4</v>
      </c>
      <c r="Z362" s="13">
        <f t="shared" si="78"/>
        <v>5</v>
      </c>
      <c r="AA362" s="13">
        <f t="shared" si="85"/>
        <v>7</v>
      </c>
      <c r="AB362" s="57">
        <f t="shared" si="86"/>
        <v>1</v>
      </c>
      <c r="AC362" s="57">
        <f t="shared" si="87"/>
        <v>12</v>
      </c>
      <c r="AF362" s="13" t="s">
        <v>3092</v>
      </c>
      <c r="AG362" s="13">
        <v>1</v>
      </c>
      <c r="AH362" s="13">
        <v>1</v>
      </c>
      <c r="AI362" s="13">
        <v>1</v>
      </c>
      <c r="AJ362" s="13">
        <v>18</v>
      </c>
      <c r="AK362" s="13">
        <v>18</v>
      </c>
      <c r="AL362" s="13" t="s">
        <v>2748</v>
      </c>
      <c r="AM362" s="13">
        <v>1</v>
      </c>
      <c r="AN362" s="13">
        <v>1</v>
      </c>
      <c r="AO362" s="13">
        <v>1</v>
      </c>
      <c r="AP362" s="13">
        <v>8</v>
      </c>
      <c r="AQ362" s="13">
        <v>6</v>
      </c>
      <c r="AR362" s="13" t="s">
        <v>2748</v>
      </c>
      <c r="AS362" s="13">
        <v>1</v>
      </c>
      <c r="AT362" s="13">
        <v>1</v>
      </c>
      <c r="AU362" s="13">
        <v>1</v>
      </c>
      <c r="AV362" s="13">
        <v>12</v>
      </c>
      <c r="AW362" s="13">
        <v>6</v>
      </c>
      <c r="AX362" s="13" t="s">
        <v>3093</v>
      </c>
      <c r="AY362" s="13">
        <v>1</v>
      </c>
      <c r="AZ362" s="13">
        <v>2</v>
      </c>
      <c r="BA362" s="13">
        <v>4</v>
      </c>
      <c r="BB362" s="13">
        <v>12</v>
      </c>
      <c r="BC362" s="13">
        <v>6</v>
      </c>
    </row>
    <row r="363" spans="1:55" s="13" customFormat="1" ht="32">
      <c r="A363" s="13">
        <v>2008</v>
      </c>
      <c r="B363" s="13" t="s">
        <v>0</v>
      </c>
      <c r="C363" s="13">
        <v>0</v>
      </c>
      <c r="D363" s="13" t="s">
        <v>1590</v>
      </c>
      <c r="E363" s="13" t="s">
        <v>2633</v>
      </c>
      <c r="F363" s="13" t="s">
        <v>3080</v>
      </c>
      <c r="G363" s="13" t="s">
        <v>2744</v>
      </c>
      <c r="H363" s="13" t="s">
        <v>1815</v>
      </c>
      <c r="I363" s="13" t="s">
        <v>1817</v>
      </c>
      <c r="J363" s="13">
        <v>0</v>
      </c>
      <c r="M363" s="13" t="s">
        <v>4050</v>
      </c>
      <c r="N363" s="13" t="s">
        <v>1590</v>
      </c>
      <c r="O363" s="13">
        <v>8.8000000000000007</v>
      </c>
      <c r="P363" s="13" t="s">
        <v>1590</v>
      </c>
      <c r="Q363" s="13" t="s">
        <v>1590</v>
      </c>
      <c r="R363" s="13" t="s">
        <v>1590</v>
      </c>
      <c r="S363" s="13" t="s">
        <v>1590</v>
      </c>
      <c r="T363" s="13" t="s">
        <v>1590</v>
      </c>
      <c r="U363" s="13" t="s">
        <v>1590</v>
      </c>
      <c r="V363" s="13" t="s">
        <v>1590</v>
      </c>
      <c r="W363" s="13" t="s">
        <v>1590</v>
      </c>
      <c r="X363" s="13" t="s">
        <v>1590</v>
      </c>
      <c r="Y363" s="13">
        <f t="shared" si="78"/>
        <v>1</v>
      </c>
      <c r="Z363" s="13">
        <f t="shared" si="78"/>
        <v>4</v>
      </c>
      <c r="AA363" s="13">
        <f t="shared" si="85"/>
        <v>8</v>
      </c>
      <c r="AB363" s="57">
        <f t="shared" si="86"/>
        <v>0.33333333333333331</v>
      </c>
      <c r="AC363" s="57">
        <f t="shared" si="87"/>
        <v>4</v>
      </c>
      <c r="AF363" s="13" t="s">
        <v>3094</v>
      </c>
      <c r="AG363" s="13">
        <v>1</v>
      </c>
      <c r="AH363" s="13">
        <v>4</v>
      </c>
      <c r="AI363" s="13">
        <v>8</v>
      </c>
      <c r="AJ363" s="13">
        <v>13</v>
      </c>
      <c r="AK363" s="13">
        <v>12</v>
      </c>
    </row>
    <row r="364" spans="1:55" s="13" customFormat="1" ht="96">
      <c r="A364" s="13">
        <v>2008</v>
      </c>
      <c r="B364" s="13" t="s">
        <v>0</v>
      </c>
      <c r="C364" s="13">
        <v>1</v>
      </c>
      <c r="D364" s="13" t="s">
        <v>1187</v>
      </c>
      <c r="E364" s="13" t="s">
        <v>2634</v>
      </c>
      <c r="F364" s="13" t="s">
        <v>3080</v>
      </c>
      <c r="G364" s="13" t="s">
        <v>2744</v>
      </c>
      <c r="H364" s="13" t="s">
        <v>1821</v>
      </c>
      <c r="I364" s="13" t="s">
        <v>1822</v>
      </c>
      <c r="J364" s="13">
        <v>0</v>
      </c>
      <c r="L364" s="49" t="s">
        <v>4093</v>
      </c>
      <c r="M364" s="13" t="s">
        <v>651</v>
      </c>
      <c r="N364" s="13">
        <f t="shared" si="88"/>
        <v>334.13118527042576</v>
      </c>
      <c r="O364" s="13">
        <v>86.9</v>
      </c>
      <c r="P364" s="13">
        <v>29036</v>
      </c>
      <c r="Q364" s="13">
        <v>256312</v>
      </c>
      <c r="R364" s="13">
        <f t="shared" si="89"/>
        <v>8.8273866923818716</v>
      </c>
      <c r="S364" s="13">
        <f t="shared" si="79"/>
        <v>6.1026666666666669</v>
      </c>
      <c r="T364" s="13">
        <f t="shared" si="80"/>
        <v>4.4498611111111108</v>
      </c>
      <c r="U364" s="13">
        <f t="shared" si="81"/>
        <v>53.398333333333326</v>
      </c>
      <c r="V364" s="57">
        <f t="shared" si="82"/>
        <v>4.6165277777777778</v>
      </c>
      <c r="W364" s="13">
        <f t="shared" si="83"/>
        <v>4.3283333333333331</v>
      </c>
      <c r="X364" s="57">
        <f t="shared" si="84"/>
        <v>4.4950000000000001</v>
      </c>
      <c r="Y364" s="13">
        <f t="shared" si="78"/>
        <v>6000</v>
      </c>
      <c r="Z364" s="13">
        <f t="shared" si="78"/>
        <v>42000</v>
      </c>
      <c r="AA364" s="13">
        <f t="shared" si="85"/>
        <v>57600</v>
      </c>
      <c r="AB364" s="57">
        <f t="shared" si="86"/>
        <v>0.16666666666666666</v>
      </c>
      <c r="AC364" s="57">
        <f t="shared" si="87"/>
        <v>2</v>
      </c>
      <c r="AF364" s="13" t="s">
        <v>3095</v>
      </c>
      <c r="AG364" s="13">
        <f>500*12</f>
        <v>6000</v>
      </c>
      <c r="AH364" s="13">
        <f>3500*12</f>
        <v>42000</v>
      </c>
      <c r="AI364" s="13">
        <f>4800*12</f>
        <v>57600</v>
      </c>
      <c r="AJ364" s="13">
        <v>6</v>
      </c>
      <c r="AK364" s="13">
        <v>6</v>
      </c>
    </row>
    <row r="365" spans="1:55" s="13" customFormat="1" ht="224">
      <c r="A365" s="13">
        <v>2008</v>
      </c>
      <c r="B365" s="13" t="s">
        <v>0</v>
      </c>
      <c r="C365" s="13">
        <v>0</v>
      </c>
      <c r="D365" s="13" t="s">
        <v>1590</v>
      </c>
      <c r="E365" s="13" t="s">
        <v>2634</v>
      </c>
      <c r="F365" s="13" t="s">
        <v>3080</v>
      </c>
      <c r="G365" s="13" t="s">
        <v>2744</v>
      </c>
      <c r="H365" s="13" t="s">
        <v>1827</v>
      </c>
      <c r="I365" s="13" t="s">
        <v>3096</v>
      </c>
      <c r="J365" s="13">
        <v>0</v>
      </c>
      <c r="L365" s="13" t="s">
        <v>3097</v>
      </c>
      <c r="M365" s="13" t="s">
        <v>4050</v>
      </c>
      <c r="N365" s="13" t="s">
        <v>1590</v>
      </c>
      <c r="O365" s="13">
        <v>50.4</v>
      </c>
      <c r="P365" s="13" t="s">
        <v>1590</v>
      </c>
      <c r="Q365" s="13" t="s">
        <v>1590</v>
      </c>
      <c r="R365" s="13" t="s">
        <v>1590</v>
      </c>
      <c r="S365" s="13" t="s">
        <v>1590</v>
      </c>
      <c r="T365" s="13" t="s">
        <v>1590</v>
      </c>
      <c r="U365" s="13" t="s">
        <v>1590</v>
      </c>
      <c r="V365" s="13" t="s">
        <v>1590</v>
      </c>
      <c r="W365" s="13" t="s">
        <v>1590</v>
      </c>
      <c r="X365" s="13" t="s">
        <v>1590</v>
      </c>
      <c r="Y365" s="13">
        <f t="shared" si="78"/>
        <v>2</v>
      </c>
      <c r="Z365" s="13">
        <f t="shared" si="78"/>
        <v>23</v>
      </c>
      <c r="AA365" s="13">
        <f t="shared" si="85"/>
        <v>46</v>
      </c>
      <c r="AB365" s="57">
        <f t="shared" si="86"/>
        <v>0.83333333333333337</v>
      </c>
      <c r="AC365" s="57">
        <f t="shared" si="87"/>
        <v>10</v>
      </c>
      <c r="AF365" s="13" t="s">
        <v>3098</v>
      </c>
      <c r="AG365" s="13">
        <v>1</v>
      </c>
      <c r="AH365" s="13">
        <v>8</v>
      </c>
      <c r="AI365" s="13">
        <v>16</v>
      </c>
      <c r="AJ365" s="13">
        <v>17</v>
      </c>
      <c r="AK365" s="13">
        <v>15</v>
      </c>
      <c r="AL365" s="13" t="s">
        <v>3099</v>
      </c>
      <c r="AM365" s="13">
        <v>1</v>
      </c>
      <c r="AN365" s="13">
        <v>15</v>
      </c>
      <c r="AO365" s="13">
        <v>30</v>
      </c>
      <c r="AP365" s="13">
        <v>15</v>
      </c>
      <c r="AQ365" s="13">
        <v>15</v>
      </c>
    </row>
    <row r="366" spans="1:55" s="13" customFormat="1" ht="64">
      <c r="A366" s="13">
        <v>2008</v>
      </c>
      <c r="B366" s="13" t="s">
        <v>0</v>
      </c>
      <c r="C366" s="13">
        <v>1</v>
      </c>
      <c r="D366" s="13" t="s">
        <v>1187</v>
      </c>
      <c r="E366" s="13" t="s">
        <v>2634</v>
      </c>
      <c r="F366" s="13" t="s">
        <v>3080</v>
      </c>
      <c r="G366" s="13" t="s">
        <v>2744</v>
      </c>
      <c r="H366" s="13" t="s">
        <v>1833</v>
      </c>
      <c r="I366" s="13" t="s">
        <v>1834</v>
      </c>
      <c r="J366" s="13">
        <v>0</v>
      </c>
      <c r="L366" s="49" t="s">
        <v>4071</v>
      </c>
      <c r="M366" s="13" t="s">
        <v>651</v>
      </c>
      <c r="N366" s="13" t="s">
        <v>1590</v>
      </c>
      <c r="O366" s="13">
        <v>33.4</v>
      </c>
      <c r="P366" s="13" t="s">
        <v>1590</v>
      </c>
      <c r="Q366" s="13" t="s">
        <v>1590</v>
      </c>
      <c r="R366" s="13" t="s">
        <v>1590</v>
      </c>
      <c r="S366" s="13" t="s">
        <v>1590</v>
      </c>
      <c r="T366" s="13" t="s">
        <v>1590</v>
      </c>
      <c r="U366" s="13" t="s">
        <v>1590</v>
      </c>
      <c r="V366" s="13" t="s">
        <v>1590</v>
      </c>
      <c r="W366" s="13" t="s">
        <v>1590</v>
      </c>
      <c r="X366" s="13" t="s">
        <v>1590</v>
      </c>
      <c r="Y366" s="13">
        <f t="shared" si="78"/>
        <v>25</v>
      </c>
      <c r="Z366" s="13">
        <f t="shared" si="78"/>
        <v>50</v>
      </c>
      <c r="AA366" s="13">
        <f t="shared" si="85"/>
        <v>66</v>
      </c>
      <c r="AB366" s="57">
        <f t="shared" si="86"/>
        <v>0.63888888888888895</v>
      </c>
      <c r="AC366" s="57">
        <f t="shared" si="87"/>
        <v>7.666666666666667</v>
      </c>
      <c r="AF366" s="13" t="s">
        <v>3100</v>
      </c>
      <c r="AG366" s="13">
        <v>8</v>
      </c>
      <c r="AH366" s="13">
        <v>16</v>
      </c>
      <c r="AI366" s="13">
        <v>32</v>
      </c>
      <c r="AJ366" s="13">
        <v>9</v>
      </c>
      <c r="AK366" s="13">
        <v>6</v>
      </c>
      <c r="AL366" s="13" t="s">
        <v>3101</v>
      </c>
      <c r="AM366" s="13">
        <v>1</v>
      </c>
      <c r="AN366" s="13">
        <v>2</v>
      </c>
      <c r="AO366" s="13">
        <v>2</v>
      </c>
      <c r="AP366" s="13">
        <v>15</v>
      </c>
      <c r="AQ366" s="13">
        <v>11</v>
      </c>
      <c r="AR366" s="13" t="s">
        <v>3102</v>
      </c>
      <c r="AS366" s="13">
        <v>16</v>
      </c>
      <c r="AT366" s="13">
        <v>32</v>
      </c>
      <c r="AU366" s="13">
        <v>32</v>
      </c>
      <c r="AV366" s="13">
        <v>8</v>
      </c>
      <c r="AW366" s="13">
        <v>6</v>
      </c>
    </row>
    <row r="367" spans="1:55" s="13" customFormat="1" ht="112">
      <c r="A367" s="13">
        <v>2008</v>
      </c>
      <c r="B367" s="13" t="s">
        <v>0</v>
      </c>
      <c r="C367" s="13">
        <v>0</v>
      </c>
      <c r="D367" s="13" t="s">
        <v>1590</v>
      </c>
      <c r="E367" s="13" t="s">
        <v>2633</v>
      </c>
      <c r="F367" s="13" t="s">
        <v>3080</v>
      </c>
      <c r="G367" s="13" t="s">
        <v>2744</v>
      </c>
      <c r="H367" s="13" t="s">
        <v>1767</v>
      </c>
      <c r="I367" s="13" t="s">
        <v>3103</v>
      </c>
      <c r="J367" s="13">
        <v>0</v>
      </c>
      <c r="L367" s="13" t="s">
        <v>3104</v>
      </c>
      <c r="M367" s="13" t="s">
        <v>4050</v>
      </c>
      <c r="N367" s="13" t="s">
        <v>1590</v>
      </c>
      <c r="O367" s="13">
        <v>7.9</v>
      </c>
      <c r="P367" s="13" t="s">
        <v>1590</v>
      </c>
      <c r="Q367" s="13" t="s">
        <v>1590</v>
      </c>
      <c r="R367" s="13" t="s">
        <v>1590</v>
      </c>
      <c r="S367" s="13" t="s">
        <v>1590</v>
      </c>
      <c r="T367" s="13" t="s">
        <v>1590</v>
      </c>
      <c r="U367" s="13" t="s">
        <v>1590</v>
      </c>
      <c r="V367" s="13" t="s">
        <v>1590</v>
      </c>
      <c r="W367" s="13" t="s">
        <v>1590</v>
      </c>
      <c r="X367" s="13" t="s">
        <v>1590</v>
      </c>
      <c r="Y367" s="13">
        <f t="shared" si="78"/>
        <v>65</v>
      </c>
      <c r="Z367" s="13">
        <f t="shared" si="78"/>
        <v>200</v>
      </c>
      <c r="AA367" s="13">
        <f t="shared" si="85"/>
        <v>253</v>
      </c>
      <c r="AB367" s="57">
        <f t="shared" si="86"/>
        <v>0.41666666666666669</v>
      </c>
      <c r="AC367" s="57">
        <f t="shared" si="87"/>
        <v>5</v>
      </c>
      <c r="AF367" s="13" t="s">
        <v>3105</v>
      </c>
      <c r="AG367" s="13">
        <v>65</v>
      </c>
      <c r="AH367" s="13">
        <v>200</v>
      </c>
      <c r="AI367" s="13">
        <v>253</v>
      </c>
      <c r="AJ367" s="13">
        <v>11</v>
      </c>
      <c r="AK367" s="13">
        <v>15</v>
      </c>
    </row>
    <row r="368" spans="1:55" s="13" customFormat="1" ht="32">
      <c r="A368" s="13">
        <v>2008</v>
      </c>
      <c r="B368" s="13" t="s">
        <v>0</v>
      </c>
      <c r="C368" s="13">
        <v>0</v>
      </c>
      <c r="D368" s="13" t="s">
        <v>1590</v>
      </c>
      <c r="E368" s="13" t="s">
        <v>2633</v>
      </c>
      <c r="F368" s="13" t="s">
        <v>3080</v>
      </c>
      <c r="G368" s="13" t="s">
        <v>2744</v>
      </c>
      <c r="H368" s="13" t="s">
        <v>1774</v>
      </c>
      <c r="I368" s="13" t="s">
        <v>1775</v>
      </c>
      <c r="J368" s="13">
        <v>0</v>
      </c>
      <c r="M368" s="13" t="s">
        <v>4050</v>
      </c>
      <c r="N368" s="13" t="s">
        <v>1590</v>
      </c>
      <c r="O368" s="13">
        <v>137.1</v>
      </c>
      <c r="P368" s="13" t="s">
        <v>1590</v>
      </c>
      <c r="Q368" s="13" t="s">
        <v>1590</v>
      </c>
      <c r="R368" s="13" t="s">
        <v>1590</v>
      </c>
      <c r="S368" s="13" t="s">
        <v>1590</v>
      </c>
      <c r="T368" s="13" t="s">
        <v>1590</v>
      </c>
      <c r="U368" s="13" t="s">
        <v>1590</v>
      </c>
      <c r="V368" s="13" t="s">
        <v>1590</v>
      </c>
      <c r="W368" s="13" t="s">
        <v>1590</v>
      </c>
      <c r="X368" s="13" t="s">
        <v>1590</v>
      </c>
      <c r="Y368" s="13">
        <f t="shared" si="78"/>
        <v>760</v>
      </c>
      <c r="Z368" s="13">
        <f t="shared" si="78"/>
        <v>3800</v>
      </c>
      <c r="AA368" s="13">
        <f t="shared" si="85"/>
        <v>8500</v>
      </c>
      <c r="AB368" s="57">
        <f t="shared" si="86"/>
        <v>0.5</v>
      </c>
      <c r="AC368" s="57">
        <f t="shared" si="87"/>
        <v>6</v>
      </c>
      <c r="AF368" s="13" t="s">
        <v>3106</v>
      </c>
      <c r="AG368" s="13">
        <v>160</v>
      </c>
      <c r="AH368" s="13">
        <v>3000</v>
      </c>
      <c r="AI368" s="13">
        <v>7500</v>
      </c>
      <c r="AJ368" s="13">
        <v>12</v>
      </c>
      <c r="AK368" s="13">
        <v>12</v>
      </c>
      <c r="AL368" s="13" t="s">
        <v>3107</v>
      </c>
      <c r="AM368" s="13">
        <v>600</v>
      </c>
      <c r="AN368" s="13">
        <v>800</v>
      </c>
      <c r="AO368" s="13">
        <v>1000</v>
      </c>
      <c r="AP368" s="13">
        <v>5</v>
      </c>
      <c r="AQ368" s="13">
        <v>6</v>
      </c>
    </row>
    <row r="369" spans="1:77" s="13" customFormat="1" ht="176">
      <c r="A369" s="13">
        <v>2008</v>
      </c>
      <c r="B369" s="13" t="s">
        <v>0</v>
      </c>
      <c r="C369" s="13">
        <v>0</v>
      </c>
      <c r="D369" s="13" t="s">
        <v>1590</v>
      </c>
      <c r="E369" s="13" t="s">
        <v>2633</v>
      </c>
      <c r="F369" s="13" t="s">
        <v>3080</v>
      </c>
      <c r="G369" s="13" t="s">
        <v>2744</v>
      </c>
      <c r="H369" s="13" t="s">
        <v>3108</v>
      </c>
      <c r="I369" s="13" t="s">
        <v>3109</v>
      </c>
      <c r="J369" s="13">
        <v>0</v>
      </c>
      <c r="L369" s="13" t="s">
        <v>3110</v>
      </c>
      <c r="M369" s="13" t="s">
        <v>4050</v>
      </c>
      <c r="N369" s="13" t="s">
        <v>1590</v>
      </c>
      <c r="O369" s="13">
        <v>120.9</v>
      </c>
      <c r="P369" s="13" t="s">
        <v>1590</v>
      </c>
      <c r="Q369" s="13" t="s">
        <v>1590</v>
      </c>
      <c r="R369" s="13" t="s">
        <v>1590</v>
      </c>
      <c r="S369" s="13" t="s">
        <v>1590</v>
      </c>
      <c r="T369" s="13" t="s">
        <v>1590</v>
      </c>
      <c r="U369" s="13" t="s">
        <v>1590</v>
      </c>
      <c r="V369" s="13" t="s">
        <v>1590</v>
      </c>
      <c r="W369" s="13" t="s">
        <v>1590</v>
      </c>
      <c r="X369" s="13" t="s">
        <v>1590</v>
      </c>
      <c r="Y369" s="13">
        <f t="shared" si="78"/>
        <v>2</v>
      </c>
      <c r="Z369" s="13">
        <f t="shared" si="78"/>
        <v>10</v>
      </c>
      <c r="AA369" s="13">
        <f t="shared" si="85"/>
        <v>10</v>
      </c>
      <c r="AB369" s="57">
        <f t="shared" si="86"/>
        <v>0.27777777777777779</v>
      </c>
      <c r="AC369" s="57">
        <f t="shared" si="87"/>
        <v>3.3333333333333335</v>
      </c>
      <c r="AF369" s="13" t="s">
        <v>3111</v>
      </c>
      <c r="AG369" s="13">
        <v>1</v>
      </c>
      <c r="AH369" s="13">
        <v>5</v>
      </c>
      <c r="AI369" s="13">
        <v>5</v>
      </c>
      <c r="AJ369" s="13">
        <v>8</v>
      </c>
      <c r="AK369" s="13">
        <v>5</v>
      </c>
      <c r="AL369" s="13" t="s">
        <v>2748</v>
      </c>
      <c r="AM369" s="13">
        <v>1</v>
      </c>
      <c r="AN369" s="13">
        <v>5</v>
      </c>
      <c r="AO369" s="13">
        <v>5</v>
      </c>
      <c r="AP369" s="13">
        <v>18</v>
      </c>
      <c r="AQ369" s="13">
        <v>5</v>
      </c>
    </row>
    <row r="370" spans="1:77" s="13" customFormat="1" ht="32">
      <c r="A370" s="13">
        <v>2008</v>
      </c>
      <c r="B370" s="13" t="s">
        <v>0</v>
      </c>
      <c r="C370" s="13">
        <v>0</v>
      </c>
      <c r="D370" s="13" t="s">
        <v>1590</v>
      </c>
      <c r="E370" s="13" t="s">
        <v>2633</v>
      </c>
      <c r="F370" s="13" t="s">
        <v>3080</v>
      </c>
      <c r="G370" s="13" t="s">
        <v>2744</v>
      </c>
      <c r="H370" s="13" t="s">
        <v>3112</v>
      </c>
      <c r="I370" s="13" t="s">
        <v>3113</v>
      </c>
      <c r="J370" s="13">
        <v>0</v>
      </c>
      <c r="M370" s="13" t="s">
        <v>4050</v>
      </c>
      <c r="N370" s="13" t="s">
        <v>1590</v>
      </c>
      <c r="O370" s="13">
        <v>312.60000000000002</v>
      </c>
      <c r="P370" s="13" t="s">
        <v>1590</v>
      </c>
      <c r="Q370" s="13" t="s">
        <v>1590</v>
      </c>
      <c r="R370" s="13" t="s">
        <v>1590</v>
      </c>
      <c r="S370" s="13" t="s">
        <v>1590</v>
      </c>
      <c r="T370" s="13" t="s">
        <v>1590</v>
      </c>
      <c r="U370" s="13" t="s">
        <v>1590</v>
      </c>
      <c r="V370" s="13" t="s">
        <v>1590</v>
      </c>
      <c r="W370" s="13" t="s">
        <v>1590</v>
      </c>
      <c r="X370" s="13" t="s">
        <v>1590</v>
      </c>
      <c r="Y370" s="13">
        <f t="shared" si="78"/>
        <v>32</v>
      </c>
      <c r="Z370" s="13">
        <f t="shared" si="78"/>
        <v>56</v>
      </c>
      <c r="AA370" s="13">
        <f t="shared" si="85"/>
        <v>150</v>
      </c>
      <c r="AB370" s="57">
        <f t="shared" si="86"/>
        <v>0.97222222222222221</v>
      </c>
      <c r="AC370" s="57">
        <f t="shared" si="87"/>
        <v>11.666666666666666</v>
      </c>
      <c r="AF370" s="13" t="s">
        <v>3114</v>
      </c>
      <c r="AG370" s="13">
        <v>1</v>
      </c>
      <c r="AH370" s="13">
        <v>1</v>
      </c>
      <c r="AI370" s="13">
        <v>1</v>
      </c>
      <c r="AJ370" s="13">
        <v>7</v>
      </c>
      <c r="AK370" s="13">
        <v>7</v>
      </c>
      <c r="AL370" s="13" t="s">
        <v>3115</v>
      </c>
      <c r="AM370" s="13">
        <v>5</v>
      </c>
      <c r="AN370" s="13">
        <v>7</v>
      </c>
      <c r="AO370" s="13">
        <v>14</v>
      </c>
      <c r="AP370" s="13">
        <v>7</v>
      </c>
      <c r="AQ370" s="13">
        <v>7</v>
      </c>
      <c r="AR370" s="49" t="s">
        <v>3116</v>
      </c>
      <c r="AS370" s="13">
        <v>10</v>
      </c>
      <c r="AT370" s="13">
        <v>20</v>
      </c>
      <c r="AU370" s="13">
        <v>40</v>
      </c>
      <c r="AV370" s="13">
        <v>7</v>
      </c>
      <c r="AW370" s="13">
        <v>7</v>
      </c>
      <c r="AX370" s="13" t="s">
        <v>3117</v>
      </c>
      <c r="AY370" s="13">
        <v>1</v>
      </c>
      <c r="AZ370" s="13">
        <v>1</v>
      </c>
      <c r="BA370" s="13">
        <v>1</v>
      </c>
      <c r="BB370" s="13">
        <v>7</v>
      </c>
      <c r="BC370" s="13">
        <v>7</v>
      </c>
      <c r="BD370" s="13" t="s">
        <v>3118</v>
      </c>
      <c r="BE370" s="13">
        <v>5</v>
      </c>
      <c r="BF370" s="13">
        <v>7</v>
      </c>
      <c r="BG370" s="13">
        <v>14</v>
      </c>
      <c r="BH370" s="13">
        <v>7</v>
      </c>
      <c r="BI370" s="13">
        <v>7</v>
      </c>
      <c r="BJ370" s="13" t="s">
        <v>3119</v>
      </c>
      <c r="BK370" s="13">
        <v>10</v>
      </c>
      <c r="BL370" s="13">
        <v>20</v>
      </c>
      <c r="BM370" s="13">
        <v>40</v>
      </c>
    </row>
    <row r="371" spans="1:77" s="13" customFormat="1" ht="96">
      <c r="A371" s="13">
        <v>2008</v>
      </c>
      <c r="B371" s="13" t="s">
        <v>0</v>
      </c>
      <c r="C371" s="13">
        <v>0</v>
      </c>
      <c r="D371" s="13" t="s">
        <v>1590</v>
      </c>
      <c r="E371" s="13" t="s">
        <v>2633</v>
      </c>
      <c r="F371" s="13" t="s">
        <v>3080</v>
      </c>
      <c r="G371" s="13" t="s">
        <v>2744</v>
      </c>
      <c r="H371" s="13" t="s">
        <v>3120</v>
      </c>
      <c r="I371" s="13" t="s">
        <v>3121</v>
      </c>
      <c r="J371" s="13">
        <v>0</v>
      </c>
      <c r="L371" s="13" t="s">
        <v>3122</v>
      </c>
      <c r="M371" s="13" t="s">
        <v>4050</v>
      </c>
      <c r="N371" s="13">
        <f t="shared" si="88"/>
        <v>6.6489361702127656</v>
      </c>
      <c r="O371" s="13">
        <v>18.8</v>
      </c>
      <c r="P371" s="13">
        <v>125</v>
      </c>
      <c r="Q371" s="13">
        <v>839</v>
      </c>
      <c r="R371" s="13">
        <f t="shared" si="89"/>
        <v>6.7119999999999997</v>
      </c>
      <c r="S371" s="13">
        <f t="shared" si="79"/>
        <v>27.966666666666665</v>
      </c>
      <c r="T371" s="13">
        <f t="shared" si="80"/>
        <v>7.9904761904761905</v>
      </c>
      <c r="U371" s="13">
        <f t="shared" si="81"/>
        <v>95.885714285714286</v>
      </c>
      <c r="V371" s="57">
        <f t="shared" si="82"/>
        <v>8.4071428571428566</v>
      </c>
      <c r="W371" s="13">
        <f t="shared" si="83"/>
        <v>7.871428571428571</v>
      </c>
      <c r="X371" s="57">
        <f t="shared" si="84"/>
        <v>8.288095238095238</v>
      </c>
      <c r="Y371" s="13">
        <f t="shared" si="78"/>
        <v>1</v>
      </c>
      <c r="Z371" s="13">
        <f t="shared" si="78"/>
        <v>30</v>
      </c>
      <c r="AA371" s="13">
        <f t="shared" si="85"/>
        <v>105</v>
      </c>
      <c r="AB371" s="57">
        <f t="shared" si="86"/>
        <v>0.41666666666666669</v>
      </c>
      <c r="AC371" s="57">
        <f t="shared" si="87"/>
        <v>5</v>
      </c>
      <c r="AF371" s="13" t="s">
        <v>3123</v>
      </c>
      <c r="AG371" s="13">
        <v>1</v>
      </c>
      <c r="AH371" s="13">
        <v>30</v>
      </c>
      <c r="AI371" s="13">
        <v>105</v>
      </c>
      <c r="AJ371" s="13">
        <v>18</v>
      </c>
      <c r="AK371" s="13">
        <v>15</v>
      </c>
    </row>
    <row r="372" spans="1:77" s="13" customFormat="1" ht="32">
      <c r="A372" s="13">
        <v>2008</v>
      </c>
      <c r="B372" s="13" t="s">
        <v>0</v>
      </c>
      <c r="C372" s="13">
        <v>0</v>
      </c>
      <c r="D372" s="13" t="s">
        <v>1590</v>
      </c>
      <c r="E372" s="13" t="s">
        <v>2633</v>
      </c>
      <c r="F372" s="13" t="s">
        <v>3080</v>
      </c>
      <c r="G372" s="13" t="s">
        <v>2744</v>
      </c>
      <c r="H372" s="13" t="s">
        <v>3124</v>
      </c>
      <c r="I372" s="13" t="s">
        <v>3125</v>
      </c>
      <c r="J372" s="13">
        <v>0</v>
      </c>
      <c r="M372" s="13" t="s">
        <v>4050</v>
      </c>
      <c r="N372" s="13" t="s">
        <v>1590</v>
      </c>
      <c r="O372" s="13" t="s">
        <v>1590</v>
      </c>
      <c r="P372" s="13" t="s">
        <v>1590</v>
      </c>
      <c r="Q372" s="13">
        <v>1325</v>
      </c>
      <c r="R372" s="13" t="s">
        <v>1590</v>
      </c>
      <c r="S372" s="13">
        <f t="shared" si="79"/>
        <v>44.166666666666664</v>
      </c>
      <c r="T372" s="13">
        <f t="shared" si="80"/>
        <v>13.25</v>
      </c>
      <c r="U372" s="13">
        <f t="shared" si="81"/>
        <v>159</v>
      </c>
      <c r="V372" s="57">
        <f t="shared" si="82"/>
        <v>13.527777777777779</v>
      </c>
      <c r="W372" s="13">
        <f t="shared" si="83"/>
        <v>13.166666666666668</v>
      </c>
      <c r="X372" s="57">
        <f t="shared" si="84"/>
        <v>13.444444444444446</v>
      </c>
      <c r="Y372" s="13">
        <f t="shared" si="78"/>
        <v>1</v>
      </c>
      <c r="Z372" s="13">
        <f t="shared" si="78"/>
        <v>30</v>
      </c>
      <c r="AA372" s="13">
        <f t="shared" si="85"/>
        <v>100</v>
      </c>
      <c r="AB372" s="57">
        <f t="shared" si="86"/>
        <v>0.27777777777777779</v>
      </c>
      <c r="AC372" s="57">
        <f t="shared" si="87"/>
        <v>3.3333333333333335</v>
      </c>
      <c r="AF372" s="13" t="s">
        <v>3126</v>
      </c>
      <c r="AG372" s="13">
        <v>1</v>
      </c>
      <c r="AH372" s="13">
        <v>30</v>
      </c>
      <c r="AI372" s="13">
        <v>100</v>
      </c>
      <c r="AJ372" s="13">
        <v>13</v>
      </c>
      <c r="AK372" s="13">
        <v>10</v>
      </c>
    </row>
    <row r="373" spans="1:77" s="13" customFormat="1" ht="32">
      <c r="A373" s="13">
        <v>2008</v>
      </c>
      <c r="B373" s="13" t="s">
        <v>0</v>
      </c>
      <c r="C373" s="13">
        <v>0</v>
      </c>
      <c r="D373" s="13" t="s">
        <v>1590</v>
      </c>
      <c r="E373" s="13" t="s">
        <v>2633</v>
      </c>
      <c r="F373" s="13" t="s">
        <v>3080</v>
      </c>
      <c r="G373" s="13" t="s">
        <v>2744</v>
      </c>
      <c r="H373" s="13" t="s">
        <v>3127</v>
      </c>
      <c r="I373" s="13" t="s">
        <v>3128</v>
      </c>
      <c r="J373" s="13">
        <v>0</v>
      </c>
      <c r="M373" s="13" t="s">
        <v>4050</v>
      </c>
      <c r="N373" s="13" t="s">
        <v>1590</v>
      </c>
      <c r="O373" s="13">
        <v>10.199999999999999</v>
      </c>
      <c r="P373" s="13" t="s">
        <v>1590</v>
      </c>
      <c r="Q373" s="13" t="s">
        <v>1590</v>
      </c>
      <c r="R373" s="13" t="s">
        <v>1590</v>
      </c>
      <c r="S373" s="13" t="s">
        <v>1590</v>
      </c>
      <c r="T373" s="13" t="s">
        <v>1590</v>
      </c>
      <c r="U373" s="13" t="s">
        <v>1590</v>
      </c>
      <c r="V373" s="13" t="s">
        <v>1590</v>
      </c>
      <c r="W373" s="13" t="s">
        <v>1590</v>
      </c>
      <c r="X373" s="13" t="s">
        <v>1590</v>
      </c>
      <c r="Y373" s="13">
        <f t="shared" si="78"/>
        <v>500</v>
      </c>
      <c r="Z373" s="13">
        <f t="shared" si="78"/>
        <v>1500</v>
      </c>
      <c r="AA373" s="13">
        <f t="shared" si="85"/>
        <v>2400</v>
      </c>
      <c r="AB373" s="57">
        <f t="shared" si="86"/>
        <v>0.16666666666666666</v>
      </c>
      <c r="AC373" s="57">
        <f t="shared" si="87"/>
        <v>2</v>
      </c>
      <c r="AF373" s="13" t="s">
        <v>3129</v>
      </c>
      <c r="AG373" s="13">
        <v>250</v>
      </c>
      <c r="AH373" s="13">
        <v>750</v>
      </c>
      <c r="AI373" s="13">
        <v>1200</v>
      </c>
      <c r="AJ373" s="13">
        <v>3</v>
      </c>
      <c r="AK373" s="13">
        <v>3</v>
      </c>
      <c r="AL373" s="13" t="s">
        <v>3130</v>
      </c>
      <c r="AM373" s="13">
        <v>250</v>
      </c>
      <c r="AN373" s="13">
        <v>750</v>
      </c>
      <c r="AO373" s="13">
        <v>1200</v>
      </c>
      <c r="AP373" s="13">
        <v>3</v>
      </c>
      <c r="AQ373" s="13">
        <v>3</v>
      </c>
    </row>
    <row r="374" spans="1:77" s="13" customFormat="1" ht="160">
      <c r="A374" s="13">
        <v>2008</v>
      </c>
      <c r="B374" s="13" t="s">
        <v>0</v>
      </c>
      <c r="C374" s="13">
        <v>0</v>
      </c>
      <c r="D374" s="13" t="s">
        <v>1590</v>
      </c>
      <c r="E374" s="13" t="s">
        <v>2633</v>
      </c>
      <c r="F374" s="13" t="s">
        <v>3080</v>
      </c>
      <c r="G374" s="13" t="s">
        <v>2744</v>
      </c>
      <c r="H374" s="13" t="s">
        <v>1791</v>
      </c>
      <c r="I374" s="13" t="s">
        <v>3131</v>
      </c>
      <c r="J374" s="13">
        <v>0</v>
      </c>
      <c r="L374" s="13" t="s">
        <v>3132</v>
      </c>
      <c r="M374" s="13" t="s">
        <v>4050</v>
      </c>
      <c r="N374" s="13" t="s">
        <v>1590</v>
      </c>
      <c r="O374" s="13">
        <v>12.1</v>
      </c>
      <c r="P374" s="13" t="s">
        <v>1590</v>
      </c>
      <c r="Q374" s="13" t="s">
        <v>1590</v>
      </c>
      <c r="R374" s="13" t="s">
        <v>1590</v>
      </c>
      <c r="S374" s="13" t="s">
        <v>1590</v>
      </c>
      <c r="T374" s="13" t="s">
        <v>1590</v>
      </c>
      <c r="U374" s="13" t="s">
        <v>1590</v>
      </c>
      <c r="V374" s="13" t="s">
        <v>1590</v>
      </c>
      <c r="W374" s="13" t="s">
        <v>1590</v>
      </c>
      <c r="X374" s="13" t="s">
        <v>1590</v>
      </c>
      <c r="Y374" s="13">
        <f t="shared" si="78"/>
        <v>20</v>
      </c>
      <c r="Z374" s="13">
        <f t="shared" si="78"/>
        <v>262</v>
      </c>
      <c r="AA374" s="13">
        <f t="shared" si="85"/>
        <v>750</v>
      </c>
      <c r="AB374" s="57">
        <f t="shared" si="86"/>
        <v>0.27777777777777779</v>
      </c>
      <c r="AC374" s="57">
        <f t="shared" si="87"/>
        <v>3.3333333333333335</v>
      </c>
      <c r="AF374" s="13" t="s">
        <v>3133</v>
      </c>
      <c r="AG374" s="13">
        <v>20</v>
      </c>
      <c r="AH374" s="13">
        <v>262</v>
      </c>
      <c r="AI374" s="13">
        <v>750</v>
      </c>
      <c r="AJ374" s="13">
        <v>12</v>
      </c>
      <c r="AK374" s="13">
        <v>10</v>
      </c>
    </row>
    <row r="375" spans="1:77" s="13" customFormat="1" ht="32">
      <c r="A375" s="13">
        <v>2008</v>
      </c>
      <c r="B375" s="13" t="s">
        <v>0</v>
      </c>
      <c r="C375" s="13">
        <v>0</v>
      </c>
      <c r="D375" s="13" t="s">
        <v>1590</v>
      </c>
      <c r="E375" s="13" t="s">
        <v>2633</v>
      </c>
      <c r="F375" s="13" t="s">
        <v>3080</v>
      </c>
      <c r="G375" s="13" t="s">
        <v>2744</v>
      </c>
      <c r="H375" s="13" t="s">
        <v>3134</v>
      </c>
      <c r="I375" s="13" t="s">
        <v>3135</v>
      </c>
      <c r="J375" s="13">
        <v>0</v>
      </c>
      <c r="M375" s="13" t="s">
        <v>4050</v>
      </c>
      <c r="N375" s="13" t="s">
        <v>1590</v>
      </c>
      <c r="O375" s="13">
        <v>22.1</v>
      </c>
      <c r="P375" s="13" t="s">
        <v>1590</v>
      </c>
      <c r="Q375" s="13" t="s">
        <v>1590</v>
      </c>
      <c r="R375" s="13" t="s">
        <v>1590</v>
      </c>
      <c r="S375" s="13" t="s">
        <v>1590</v>
      </c>
      <c r="T375" s="13" t="s">
        <v>1590</v>
      </c>
      <c r="U375" s="13" t="s">
        <v>1590</v>
      </c>
      <c r="V375" s="13" t="s">
        <v>1590</v>
      </c>
      <c r="W375" s="13" t="s">
        <v>1590</v>
      </c>
      <c r="X375" s="13" t="s">
        <v>1590</v>
      </c>
      <c r="Y375" s="13">
        <f t="shared" si="78"/>
        <v>2325</v>
      </c>
      <c r="Z375" s="13">
        <f t="shared" si="78"/>
        <v>5525</v>
      </c>
      <c r="AA375" s="13">
        <f t="shared" si="85"/>
        <v>7800</v>
      </c>
      <c r="AB375" s="57">
        <f t="shared" si="86"/>
        <v>0.58333333333333337</v>
      </c>
      <c r="AC375" s="57">
        <f t="shared" si="87"/>
        <v>7</v>
      </c>
      <c r="AF375" s="13" t="s">
        <v>3136</v>
      </c>
      <c r="AG375" s="13">
        <v>60</v>
      </c>
      <c r="AH375" s="13">
        <v>600</v>
      </c>
      <c r="AI375" s="13">
        <v>900</v>
      </c>
      <c r="AJ375" s="13">
        <v>3</v>
      </c>
      <c r="AK375" s="13">
        <v>3</v>
      </c>
      <c r="AL375" s="13" t="s">
        <v>3137</v>
      </c>
      <c r="AM375" s="13">
        <v>100</v>
      </c>
      <c r="AN375" s="13">
        <v>325</v>
      </c>
      <c r="AO375" s="13">
        <v>800</v>
      </c>
      <c r="AP375" s="13">
        <v>9</v>
      </c>
      <c r="AQ375" s="13">
        <v>6</v>
      </c>
      <c r="AR375" s="13" t="s">
        <v>3138</v>
      </c>
      <c r="AS375" s="13">
        <v>2000</v>
      </c>
      <c r="AT375" s="13">
        <v>4000</v>
      </c>
      <c r="AU375" s="13">
        <v>5000</v>
      </c>
      <c r="AV375" s="13">
        <v>6</v>
      </c>
      <c r="AW375" s="13">
        <v>3</v>
      </c>
      <c r="AX375" s="13" t="s">
        <v>3139</v>
      </c>
      <c r="AY375" s="13">
        <v>65</v>
      </c>
      <c r="AZ375" s="13">
        <v>500</v>
      </c>
      <c r="BA375" s="13">
        <v>1000</v>
      </c>
      <c r="BB375" s="13">
        <v>6</v>
      </c>
      <c r="BC375" s="13">
        <v>4</v>
      </c>
      <c r="BD375" s="13" t="s">
        <v>3140</v>
      </c>
      <c r="BE375" s="13">
        <v>100</v>
      </c>
      <c r="BF375" s="13">
        <v>100</v>
      </c>
      <c r="BG375" s="13">
        <v>100</v>
      </c>
      <c r="BH375" s="13">
        <v>3</v>
      </c>
      <c r="BI375" s="13">
        <v>5</v>
      </c>
    </row>
    <row r="376" spans="1:77" s="13" customFormat="1" ht="128">
      <c r="A376" s="13">
        <v>2008</v>
      </c>
      <c r="B376" s="13" t="s">
        <v>0</v>
      </c>
      <c r="C376" s="13">
        <v>0</v>
      </c>
      <c r="D376" s="13" t="s">
        <v>1590</v>
      </c>
      <c r="E376" s="13" t="s">
        <v>2633</v>
      </c>
      <c r="F376" s="13" t="s">
        <v>3080</v>
      </c>
      <c r="G376" s="13" t="s">
        <v>2744</v>
      </c>
      <c r="H376" s="13" t="s">
        <v>3141</v>
      </c>
      <c r="I376" s="49" t="s">
        <v>3142</v>
      </c>
      <c r="J376" s="13">
        <v>0</v>
      </c>
      <c r="L376" s="13" t="s">
        <v>3143</v>
      </c>
      <c r="M376" s="13" t="s">
        <v>4050</v>
      </c>
      <c r="N376" s="13" t="s">
        <v>1590</v>
      </c>
      <c r="O376" s="13">
        <v>21.7</v>
      </c>
      <c r="P376" s="13" t="s">
        <v>1590</v>
      </c>
      <c r="Q376" s="13" t="s">
        <v>1590</v>
      </c>
      <c r="R376" s="13" t="s">
        <v>1590</v>
      </c>
      <c r="S376" s="13" t="s">
        <v>1590</v>
      </c>
      <c r="T376" s="13" t="s">
        <v>1590</v>
      </c>
      <c r="U376" s="13" t="s">
        <v>1590</v>
      </c>
      <c r="V376" s="57" t="s">
        <v>1590</v>
      </c>
      <c r="W376" s="13" t="s">
        <v>1590</v>
      </c>
      <c r="X376" s="57" t="s">
        <v>1590</v>
      </c>
      <c r="Y376" s="13">
        <f t="shared" si="78"/>
        <v>0</v>
      </c>
      <c r="Z376" s="13">
        <f t="shared" si="78"/>
        <v>0</v>
      </c>
      <c r="AA376" s="13">
        <f t="shared" si="85"/>
        <v>0</v>
      </c>
      <c r="AB376" s="57">
        <f t="shared" si="86"/>
        <v>0</v>
      </c>
      <c r="AC376" s="57">
        <f t="shared" si="87"/>
        <v>0</v>
      </c>
    </row>
    <row r="377" spans="1:77" s="13" customFormat="1" ht="32">
      <c r="A377" s="13">
        <v>2008</v>
      </c>
      <c r="B377" s="13" t="s">
        <v>0</v>
      </c>
      <c r="C377" s="13">
        <v>0</v>
      </c>
      <c r="D377" s="13" t="s">
        <v>1590</v>
      </c>
      <c r="E377" s="13" t="s">
        <v>2633</v>
      </c>
      <c r="F377" s="13" t="s">
        <v>3080</v>
      </c>
      <c r="G377" s="13" t="s">
        <v>2744</v>
      </c>
      <c r="H377" s="13" t="s">
        <v>3144</v>
      </c>
      <c r="I377" s="13" t="s">
        <v>3145</v>
      </c>
      <c r="J377" s="13">
        <v>0</v>
      </c>
      <c r="L377" s="13" t="s">
        <v>3146</v>
      </c>
      <c r="M377" s="13" t="s">
        <v>4050</v>
      </c>
      <c r="N377" s="13" t="s">
        <v>1590</v>
      </c>
      <c r="O377" s="13">
        <v>21.7</v>
      </c>
      <c r="P377" s="13" t="s">
        <v>1590</v>
      </c>
      <c r="Q377" s="13" t="s">
        <v>1590</v>
      </c>
      <c r="R377" s="13" t="s">
        <v>1590</v>
      </c>
      <c r="S377" s="13" t="s">
        <v>1590</v>
      </c>
      <c r="T377" s="13" t="s">
        <v>1590</v>
      </c>
      <c r="U377" s="13" t="s">
        <v>1590</v>
      </c>
      <c r="V377" s="13" t="s">
        <v>1590</v>
      </c>
      <c r="W377" s="13" t="s">
        <v>1590</v>
      </c>
      <c r="X377" s="13" t="s">
        <v>1590</v>
      </c>
      <c r="Y377" s="13">
        <f t="shared" si="78"/>
        <v>60</v>
      </c>
      <c r="Z377" s="13">
        <f t="shared" si="78"/>
        <v>600</v>
      </c>
      <c r="AA377" s="13">
        <f t="shared" si="85"/>
        <v>900</v>
      </c>
      <c r="AB377" s="57">
        <f t="shared" si="86"/>
        <v>8.3333333333333329E-2</v>
      </c>
      <c r="AC377" s="57">
        <f t="shared" si="87"/>
        <v>1</v>
      </c>
      <c r="AF377" s="13" t="s">
        <v>3147</v>
      </c>
      <c r="AG377" s="13">
        <v>60</v>
      </c>
      <c r="AH377" s="13">
        <v>600</v>
      </c>
      <c r="AI377" s="13">
        <v>900</v>
      </c>
      <c r="AJ377" s="13">
        <v>3</v>
      </c>
      <c r="AK377" s="13">
        <v>3</v>
      </c>
    </row>
    <row r="378" spans="1:77" s="13" customFormat="1" ht="32">
      <c r="A378" s="13">
        <v>2008</v>
      </c>
      <c r="B378" s="13" t="s">
        <v>0</v>
      </c>
      <c r="C378" s="13">
        <v>0</v>
      </c>
      <c r="D378" s="13" t="s">
        <v>1590</v>
      </c>
      <c r="E378" s="13" t="s">
        <v>2633</v>
      </c>
      <c r="F378" s="13" t="s">
        <v>3080</v>
      </c>
      <c r="G378" s="13" t="s">
        <v>2744</v>
      </c>
      <c r="H378" s="13" t="s">
        <v>1693</v>
      </c>
      <c r="I378" s="13" t="s">
        <v>1694</v>
      </c>
      <c r="J378" s="13">
        <v>0</v>
      </c>
      <c r="L378" s="13" t="s">
        <v>3148</v>
      </c>
      <c r="M378" s="13" t="s">
        <v>4050</v>
      </c>
      <c r="N378" s="13" t="s">
        <v>1590</v>
      </c>
      <c r="O378" s="13">
        <v>23.2</v>
      </c>
      <c r="P378" s="13" t="s">
        <v>1590</v>
      </c>
      <c r="Q378" s="13" t="s">
        <v>1590</v>
      </c>
      <c r="R378" s="13" t="s">
        <v>1590</v>
      </c>
      <c r="S378" s="13" t="s">
        <v>1590</v>
      </c>
      <c r="T378" s="13" t="s">
        <v>1590</v>
      </c>
      <c r="U378" s="13" t="s">
        <v>1590</v>
      </c>
      <c r="V378" s="13" t="s">
        <v>1590</v>
      </c>
      <c r="W378" s="13" t="s">
        <v>1590</v>
      </c>
      <c r="X378" s="13" t="s">
        <v>1590</v>
      </c>
      <c r="Y378" s="13">
        <f t="shared" si="78"/>
        <v>1</v>
      </c>
      <c r="Z378" s="13">
        <f t="shared" si="78"/>
        <v>2300</v>
      </c>
      <c r="AA378" s="13">
        <f t="shared" si="85"/>
        <v>3200</v>
      </c>
      <c r="AB378" s="57">
        <f t="shared" si="86"/>
        <v>0.1111111111111111</v>
      </c>
      <c r="AC378" s="57">
        <f t="shared" si="87"/>
        <v>1.3333333333333333</v>
      </c>
      <c r="AF378" s="13" t="s">
        <v>3149</v>
      </c>
      <c r="AG378" s="13">
        <v>1</v>
      </c>
      <c r="AH378" s="13">
        <v>2300</v>
      </c>
      <c r="AI378" s="13">
        <v>3200</v>
      </c>
      <c r="AJ378" s="13">
        <v>18</v>
      </c>
      <c r="AK378" s="13">
        <v>4</v>
      </c>
    </row>
    <row r="379" spans="1:77" s="13" customFormat="1" ht="32">
      <c r="A379" s="13">
        <v>2008</v>
      </c>
      <c r="B379" s="13" t="s">
        <v>0</v>
      </c>
      <c r="C379" s="13">
        <v>0</v>
      </c>
      <c r="D379" s="13" t="s">
        <v>1590</v>
      </c>
      <c r="E379" s="13" t="s">
        <v>2633</v>
      </c>
      <c r="F379" s="13" t="s">
        <v>3080</v>
      </c>
      <c r="G379" s="13" t="s">
        <v>2744</v>
      </c>
      <c r="H379" s="13" t="s">
        <v>1695</v>
      </c>
      <c r="I379" s="13" t="s">
        <v>3150</v>
      </c>
      <c r="J379" s="13">
        <v>0</v>
      </c>
      <c r="M379" s="13" t="s">
        <v>4050</v>
      </c>
      <c r="N379" s="13" t="s">
        <v>1590</v>
      </c>
      <c r="O379" s="13">
        <v>60.3</v>
      </c>
      <c r="P379" s="13" t="s">
        <v>1590</v>
      </c>
      <c r="Q379" s="13" t="s">
        <v>1590</v>
      </c>
      <c r="R379" s="13" t="s">
        <v>1590</v>
      </c>
      <c r="S379" s="13" t="s">
        <v>1590</v>
      </c>
      <c r="T379" s="13" t="s">
        <v>1590</v>
      </c>
      <c r="U379" s="13" t="s">
        <v>1590</v>
      </c>
      <c r="V379" s="13" t="s">
        <v>1590</v>
      </c>
      <c r="W379" s="13" t="s">
        <v>1590</v>
      </c>
      <c r="X379" s="13" t="s">
        <v>1590</v>
      </c>
      <c r="Y379" s="13">
        <f t="shared" si="78"/>
        <v>80</v>
      </c>
      <c r="Z379" s="13">
        <f t="shared" si="78"/>
        <v>4500</v>
      </c>
      <c r="AA379" s="13">
        <f t="shared" si="85"/>
        <v>14300</v>
      </c>
      <c r="AB379" s="57">
        <f t="shared" si="86"/>
        <v>1.5</v>
      </c>
      <c r="AC379" s="57">
        <f t="shared" si="87"/>
        <v>18</v>
      </c>
      <c r="AF379" s="13" t="s">
        <v>3151</v>
      </c>
      <c r="AG379" s="13">
        <v>10</v>
      </c>
      <c r="AH379" s="13">
        <v>500</v>
      </c>
      <c r="AI379" s="13">
        <v>1800</v>
      </c>
      <c r="AJ379" s="13">
        <v>12</v>
      </c>
      <c r="AK379" s="13">
        <v>12</v>
      </c>
      <c r="AL379" s="13" t="s">
        <v>3152</v>
      </c>
      <c r="AM379" s="13">
        <v>10</v>
      </c>
      <c r="AN379" s="13">
        <v>500</v>
      </c>
      <c r="AO379" s="13">
        <v>1000</v>
      </c>
      <c r="AP379" s="13">
        <v>12</v>
      </c>
      <c r="AQ379" s="13">
        <v>12</v>
      </c>
      <c r="AR379" s="13" t="s">
        <v>3153</v>
      </c>
      <c r="AS379" s="13">
        <v>10</v>
      </c>
      <c r="AT379" s="13">
        <v>1000</v>
      </c>
      <c r="AU379" s="13">
        <v>1500</v>
      </c>
      <c r="AV379" s="13">
        <v>12</v>
      </c>
      <c r="AW379" s="13">
        <v>12</v>
      </c>
      <c r="AX379" s="13" t="s">
        <v>3154</v>
      </c>
      <c r="AY379" s="13">
        <v>10</v>
      </c>
      <c r="AZ379" s="13">
        <v>500</v>
      </c>
      <c r="BA379" s="13">
        <v>1000</v>
      </c>
      <c r="BB379" s="13">
        <v>6</v>
      </c>
      <c r="BC379" s="13">
        <v>6</v>
      </c>
      <c r="BD379" s="13" t="s">
        <v>3155</v>
      </c>
      <c r="BE379" s="13">
        <v>10</v>
      </c>
      <c r="BF379" s="13">
        <v>500</v>
      </c>
      <c r="BG379" s="13">
        <v>1800</v>
      </c>
      <c r="BH379" s="13">
        <v>12</v>
      </c>
      <c r="BI379" s="13">
        <v>12</v>
      </c>
      <c r="BJ379" s="13" t="s">
        <v>3156</v>
      </c>
      <c r="BK379" s="13">
        <v>10</v>
      </c>
      <c r="BL379" s="13">
        <v>500</v>
      </c>
      <c r="BM379" s="13">
        <v>1800</v>
      </c>
      <c r="BP379" s="13" t="s">
        <v>3157</v>
      </c>
      <c r="BQ379" s="13">
        <v>10</v>
      </c>
      <c r="BR379" s="13">
        <v>500</v>
      </c>
      <c r="BS379" s="13">
        <v>1800</v>
      </c>
      <c r="BV379" s="13" t="s">
        <v>3158</v>
      </c>
      <c r="BW379" s="13">
        <v>10</v>
      </c>
      <c r="BX379" s="13">
        <v>500</v>
      </c>
      <c r="BY379" s="13">
        <v>1800</v>
      </c>
    </row>
    <row r="380" spans="1:77" s="13" customFormat="1" ht="32">
      <c r="A380" s="13">
        <v>2008</v>
      </c>
      <c r="B380" s="13" t="s">
        <v>0</v>
      </c>
      <c r="C380" s="13">
        <v>0</v>
      </c>
      <c r="D380" s="13" t="s">
        <v>1590</v>
      </c>
      <c r="E380" s="13" t="s">
        <v>2633</v>
      </c>
      <c r="F380" s="13" t="s">
        <v>3080</v>
      </c>
      <c r="G380" s="13" t="s">
        <v>2744</v>
      </c>
      <c r="H380" s="13" t="s">
        <v>1796</v>
      </c>
      <c r="I380" s="13" t="s">
        <v>3159</v>
      </c>
      <c r="J380" s="13">
        <v>0</v>
      </c>
      <c r="M380" s="13" t="s">
        <v>4050</v>
      </c>
      <c r="N380" s="13" t="s">
        <v>1590</v>
      </c>
      <c r="O380" s="13">
        <v>3.6</v>
      </c>
      <c r="P380" s="13" t="s">
        <v>1590</v>
      </c>
      <c r="Q380" s="13">
        <v>662</v>
      </c>
      <c r="R380" s="13" t="s">
        <v>1590</v>
      </c>
      <c r="S380" s="13">
        <f t="shared" si="79"/>
        <v>66.2</v>
      </c>
      <c r="T380" s="13">
        <f t="shared" si="80"/>
        <v>14.71111111111111</v>
      </c>
      <c r="U380" s="13">
        <f t="shared" si="81"/>
        <v>176.53333333333333</v>
      </c>
      <c r="V380" s="57">
        <f t="shared" si="82"/>
        <v>14.766666666666666</v>
      </c>
      <c r="W380" s="13">
        <f t="shared" si="83"/>
        <v>14.698765432098766</v>
      </c>
      <c r="X380" s="57">
        <f t="shared" si="84"/>
        <v>14.754320987654321</v>
      </c>
      <c r="Y380" s="13">
        <f t="shared" si="78"/>
        <v>2</v>
      </c>
      <c r="Z380" s="13">
        <f t="shared" si="78"/>
        <v>10</v>
      </c>
      <c r="AA380" s="13">
        <f t="shared" si="85"/>
        <v>45</v>
      </c>
      <c r="AB380" s="57">
        <f t="shared" si="86"/>
        <v>5.5555555555555552E-2</v>
      </c>
      <c r="AC380" s="57">
        <f t="shared" si="87"/>
        <v>0.66666666666666663</v>
      </c>
      <c r="AF380" s="13" t="s">
        <v>3160</v>
      </c>
      <c r="AG380" s="13">
        <v>2</v>
      </c>
      <c r="AH380" s="13">
        <v>10</v>
      </c>
      <c r="AI380" s="13">
        <v>45</v>
      </c>
      <c r="AJ380" s="13">
        <v>7</v>
      </c>
      <c r="AK380" s="13">
        <v>2</v>
      </c>
    </row>
    <row r="381" spans="1:77" s="13" customFormat="1" ht="32">
      <c r="A381" s="13">
        <v>2008</v>
      </c>
      <c r="B381" s="13" t="s">
        <v>0</v>
      </c>
      <c r="C381" s="13">
        <v>0</v>
      </c>
      <c r="D381" s="13" t="s">
        <v>1590</v>
      </c>
      <c r="E381" s="13" t="s">
        <v>2633</v>
      </c>
      <c r="F381" s="13" t="s">
        <v>3080</v>
      </c>
      <c r="G381" s="13" t="s">
        <v>2744</v>
      </c>
      <c r="H381" s="13" t="s">
        <v>1799</v>
      </c>
      <c r="I381" s="13" t="s">
        <v>3161</v>
      </c>
      <c r="J381" s="13">
        <v>0</v>
      </c>
      <c r="L381" s="13" t="s">
        <v>4090</v>
      </c>
      <c r="M381" s="13" t="s">
        <v>4050</v>
      </c>
      <c r="N381" s="13">
        <f t="shared" si="88"/>
        <v>0.49372384937238495</v>
      </c>
      <c r="O381" s="13">
        <v>119.5</v>
      </c>
      <c r="P381" s="13">
        <v>59</v>
      </c>
      <c r="Q381" s="13">
        <v>455</v>
      </c>
      <c r="R381" s="13">
        <f t="shared" si="89"/>
        <v>7.7118644067796609</v>
      </c>
      <c r="S381" s="13">
        <f t="shared" si="79"/>
        <v>3.1597222222222223</v>
      </c>
      <c r="T381" s="13">
        <f t="shared" si="80"/>
        <v>1.7234848484848484</v>
      </c>
      <c r="U381" s="13">
        <f t="shared" si="81"/>
        <v>20.68181818181818</v>
      </c>
      <c r="V381" s="57">
        <f t="shared" si="82"/>
        <v>3.1679292929292928</v>
      </c>
      <c r="W381" s="13">
        <f t="shared" si="83"/>
        <v>0.93560606060606055</v>
      </c>
      <c r="X381" s="57">
        <f t="shared" si="84"/>
        <v>2.3800505050505052</v>
      </c>
      <c r="Y381" s="13">
        <f t="shared" si="78"/>
        <v>48</v>
      </c>
      <c r="Z381" s="13">
        <f t="shared" si="78"/>
        <v>144</v>
      </c>
      <c r="AA381" s="13">
        <f t="shared" si="85"/>
        <v>264</v>
      </c>
      <c r="AB381" s="57">
        <f t="shared" si="86"/>
        <v>1.4444444444444444</v>
      </c>
      <c r="AC381" s="57">
        <f t="shared" si="87"/>
        <v>17.333333333333332</v>
      </c>
      <c r="AF381" s="13" t="s">
        <v>3162</v>
      </c>
      <c r="AG381" s="13">
        <f>1*12</f>
        <v>12</v>
      </c>
      <c r="AH381" s="13">
        <f>4*12</f>
        <v>48</v>
      </c>
      <c r="AI381" s="13">
        <f>6*12</f>
        <v>72</v>
      </c>
      <c r="AJ381" s="13">
        <v>7</v>
      </c>
      <c r="AK381" s="13">
        <v>7</v>
      </c>
      <c r="AL381" s="13" t="s">
        <v>3163</v>
      </c>
      <c r="AM381" s="13">
        <f>1*12</f>
        <v>12</v>
      </c>
      <c r="AN381" s="13">
        <f>2*12</f>
        <v>24</v>
      </c>
      <c r="AO381" s="13">
        <f>4*12</f>
        <v>48</v>
      </c>
      <c r="AP381" s="13">
        <v>10</v>
      </c>
      <c r="AQ381" s="13">
        <v>10</v>
      </c>
      <c r="AR381" s="13" t="s">
        <v>3162</v>
      </c>
      <c r="AS381" s="13">
        <f>1*12</f>
        <v>12</v>
      </c>
      <c r="AT381" s="13">
        <f>4*12</f>
        <v>48</v>
      </c>
      <c r="AU381" s="13">
        <f>8*12</f>
        <v>96</v>
      </c>
      <c r="AV381" s="13">
        <v>12</v>
      </c>
      <c r="AW381" s="13">
        <v>18</v>
      </c>
      <c r="AX381" s="13" t="s">
        <v>3162</v>
      </c>
      <c r="AY381" s="13">
        <f>1*12</f>
        <v>12</v>
      </c>
      <c r="AZ381" s="13">
        <f>2*12</f>
        <v>24</v>
      </c>
      <c r="BA381" s="13">
        <f>4*12</f>
        <v>48</v>
      </c>
      <c r="BB381" s="13">
        <v>12</v>
      </c>
      <c r="BC381" s="13">
        <v>17</v>
      </c>
    </row>
    <row r="382" spans="1:77" s="13" customFormat="1" ht="32">
      <c r="A382" s="13">
        <v>2008</v>
      </c>
      <c r="B382" s="13" t="s">
        <v>0</v>
      </c>
      <c r="C382" s="13">
        <v>0</v>
      </c>
      <c r="D382" s="13" t="s">
        <v>1590</v>
      </c>
      <c r="E382" s="13" t="s">
        <v>2633</v>
      </c>
      <c r="F382" s="13" t="s">
        <v>3080</v>
      </c>
      <c r="G382" s="13" t="s">
        <v>2744</v>
      </c>
      <c r="H382" s="13" t="s">
        <v>3164</v>
      </c>
      <c r="I382" s="13" t="s">
        <v>3165</v>
      </c>
      <c r="J382" s="13">
        <v>0</v>
      </c>
      <c r="M382" s="13" t="s">
        <v>4050</v>
      </c>
      <c r="N382" s="13" t="s">
        <v>1590</v>
      </c>
      <c r="O382" s="13">
        <v>38.4</v>
      </c>
      <c r="P382" s="13" t="s">
        <v>1590</v>
      </c>
      <c r="Q382" s="13" t="s">
        <v>1590</v>
      </c>
      <c r="R382" s="13" t="s">
        <v>1590</v>
      </c>
      <c r="S382" s="13" t="s">
        <v>1590</v>
      </c>
      <c r="T382" s="13" t="s">
        <v>1590</v>
      </c>
      <c r="U382" s="13" t="s">
        <v>1590</v>
      </c>
      <c r="V382" s="13" t="s">
        <v>1590</v>
      </c>
      <c r="W382" s="13" t="s">
        <v>1590</v>
      </c>
      <c r="X382" s="13" t="s">
        <v>1590</v>
      </c>
      <c r="Y382" s="13">
        <f t="shared" si="78"/>
        <v>12</v>
      </c>
      <c r="Z382" s="13">
        <f t="shared" si="78"/>
        <v>48</v>
      </c>
      <c r="AA382" s="13">
        <f t="shared" si="85"/>
        <v>96</v>
      </c>
      <c r="AB382" s="57">
        <f t="shared" si="86"/>
        <v>0</v>
      </c>
      <c r="AC382" s="57">
        <f t="shared" si="87"/>
        <v>0</v>
      </c>
      <c r="AF382" s="13" t="s">
        <v>2748</v>
      </c>
      <c r="AG382" s="13">
        <v>6</v>
      </c>
      <c r="AH382" s="13">
        <v>24</v>
      </c>
      <c r="AI382" s="13">
        <v>48</v>
      </c>
      <c r="AJ382" s="13">
        <v>12</v>
      </c>
      <c r="AK382" s="13">
        <v>0</v>
      </c>
      <c r="AL382" s="13" t="s">
        <v>3166</v>
      </c>
      <c r="AM382" s="13">
        <v>6</v>
      </c>
      <c r="AN382" s="13">
        <v>24</v>
      </c>
      <c r="AO382" s="13">
        <v>48</v>
      </c>
      <c r="AP382" s="13">
        <v>12</v>
      </c>
      <c r="AQ382" s="13">
        <v>0</v>
      </c>
    </row>
    <row r="383" spans="1:77" s="13" customFormat="1" ht="32">
      <c r="A383" s="13">
        <v>2008</v>
      </c>
      <c r="B383" s="13" t="s">
        <v>0</v>
      </c>
      <c r="C383" s="13">
        <v>0</v>
      </c>
      <c r="D383" s="13" t="s">
        <v>1590</v>
      </c>
      <c r="E383" s="13" t="s">
        <v>2633</v>
      </c>
      <c r="F383" s="13" t="s">
        <v>3080</v>
      </c>
      <c r="G383" s="13" t="s">
        <v>2744</v>
      </c>
      <c r="H383" s="13" t="s">
        <v>3167</v>
      </c>
      <c r="I383" s="13" t="s">
        <v>3168</v>
      </c>
      <c r="J383" s="13">
        <v>1</v>
      </c>
      <c r="L383" s="13" t="s">
        <v>3169</v>
      </c>
      <c r="M383" s="13" t="s">
        <v>4050</v>
      </c>
      <c r="N383" s="13">
        <f t="shared" si="88"/>
        <v>8.4388185654008432E-3</v>
      </c>
      <c r="O383" s="13">
        <v>118.5</v>
      </c>
      <c r="P383" s="13">
        <v>1</v>
      </c>
      <c r="Q383" s="13">
        <v>9</v>
      </c>
      <c r="R383" s="13">
        <f t="shared" si="89"/>
        <v>9</v>
      </c>
      <c r="S383" s="13">
        <f t="shared" si="79"/>
        <v>0.52941176470588236</v>
      </c>
      <c r="T383" s="13">
        <f t="shared" si="80"/>
        <v>0.3</v>
      </c>
      <c r="U383" s="13">
        <f t="shared" si="81"/>
        <v>3.5999999999999996</v>
      </c>
      <c r="V383" s="57">
        <f t="shared" si="82"/>
        <v>0.3</v>
      </c>
      <c r="W383" s="13">
        <f t="shared" si="83"/>
        <v>0.3</v>
      </c>
      <c r="X383" s="57">
        <f t="shared" si="84"/>
        <v>0.3</v>
      </c>
      <c r="Y383" s="13">
        <f t="shared" si="78"/>
        <v>8</v>
      </c>
      <c r="Z383" s="13">
        <f t="shared" si="78"/>
        <v>17</v>
      </c>
      <c r="AA383" s="13">
        <f t="shared" si="85"/>
        <v>30</v>
      </c>
      <c r="AB383" s="57">
        <f t="shared" si="86"/>
        <v>0</v>
      </c>
      <c r="AC383" s="57">
        <f t="shared" si="87"/>
        <v>0</v>
      </c>
      <c r="AF383" s="13" t="s">
        <v>3170</v>
      </c>
      <c r="AG383" s="13">
        <v>8</v>
      </c>
      <c r="AH383" s="13">
        <v>17</v>
      </c>
      <c r="AI383" s="13">
        <v>30</v>
      </c>
      <c r="AJ383" s="13">
        <v>0</v>
      </c>
      <c r="AK383" s="13">
        <v>0</v>
      </c>
    </row>
    <row r="384" spans="1:77" s="13" customFormat="1" ht="32">
      <c r="A384" s="13">
        <v>2008</v>
      </c>
      <c r="B384" s="13" t="s">
        <v>0</v>
      </c>
      <c r="C384" s="13">
        <v>0</v>
      </c>
      <c r="D384" s="13" t="s">
        <v>1590</v>
      </c>
      <c r="E384" s="13" t="s">
        <v>2633</v>
      </c>
      <c r="F384" s="13" t="s">
        <v>3080</v>
      </c>
      <c r="G384" s="13" t="s">
        <v>2744</v>
      </c>
      <c r="H384" s="13" t="s">
        <v>3171</v>
      </c>
      <c r="I384" s="13" t="s">
        <v>3172</v>
      </c>
      <c r="J384" s="13">
        <v>0</v>
      </c>
      <c r="M384" s="13" t="s">
        <v>4050</v>
      </c>
      <c r="N384" s="13" t="s">
        <v>1590</v>
      </c>
      <c r="O384" s="13">
        <v>39.5</v>
      </c>
      <c r="P384" s="13" t="s">
        <v>1590</v>
      </c>
      <c r="Q384" s="13">
        <v>79</v>
      </c>
      <c r="R384" s="13" t="s">
        <v>1590</v>
      </c>
      <c r="S384" s="13">
        <f t="shared" si="79"/>
        <v>7.9</v>
      </c>
      <c r="T384" s="13">
        <f t="shared" si="80"/>
        <v>6.583333333333333</v>
      </c>
      <c r="U384" s="13">
        <f t="shared" si="81"/>
        <v>79</v>
      </c>
      <c r="V384" s="57">
        <f t="shared" si="82"/>
        <v>6.8611111111111107</v>
      </c>
      <c r="W384" s="13">
        <f t="shared" si="83"/>
        <v>6.3518518518518521</v>
      </c>
      <c r="X384" s="57">
        <f t="shared" si="84"/>
        <v>6.6296296296296298</v>
      </c>
      <c r="Y384" s="13">
        <f t="shared" si="78"/>
        <v>1</v>
      </c>
      <c r="Z384" s="13">
        <f t="shared" si="78"/>
        <v>10</v>
      </c>
      <c r="AA384" s="13">
        <f t="shared" si="85"/>
        <v>12</v>
      </c>
      <c r="AB384" s="57">
        <f t="shared" si="86"/>
        <v>0.27777777777777779</v>
      </c>
      <c r="AC384" s="57">
        <f t="shared" si="87"/>
        <v>3.3333333333333335</v>
      </c>
      <c r="AF384" s="13" t="s">
        <v>3173</v>
      </c>
      <c r="AG384" s="13">
        <v>1</v>
      </c>
      <c r="AH384" s="13">
        <v>10</v>
      </c>
      <c r="AI384" s="13">
        <v>12</v>
      </c>
      <c r="AJ384" s="13">
        <v>11</v>
      </c>
      <c r="AK384" s="13">
        <v>10</v>
      </c>
    </row>
    <row r="385" spans="1:55" s="13" customFormat="1" ht="32">
      <c r="A385" s="13">
        <v>2008</v>
      </c>
      <c r="B385" s="13" t="s">
        <v>0</v>
      </c>
      <c r="C385" s="13">
        <v>0</v>
      </c>
      <c r="D385" s="13" t="s">
        <v>1590</v>
      </c>
      <c r="E385" s="13" t="s">
        <v>2633</v>
      </c>
      <c r="F385" s="13" t="s">
        <v>3080</v>
      </c>
      <c r="G385" s="13" t="s">
        <v>2744</v>
      </c>
      <c r="H385" s="13" t="s">
        <v>3174</v>
      </c>
      <c r="I385" s="13" t="s">
        <v>3175</v>
      </c>
      <c r="J385" s="13">
        <v>0</v>
      </c>
      <c r="M385" s="13" t="s">
        <v>4050</v>
      </c>
      <c r="N385" s="13" t="s">
        <v>1590</v>
      </c>
      <c r="O385" s="13">
        <v>114.8</v>
      </c>
      <c r="P385" s="13" t="s">
        <v>1590</v>
      </c>
      <c r="Q385" s="13" t="s">
        <v>1590</v>
      </c>
      <c r="R385" s="13" t="s">
        <v>1590</v>
      </c>
      <c r="S385" s="13" t="s">
        <v>1590</v>
      </c>
      <c r="T385" s="13" t="s">
        <v>1590</v>
      </c>
      <c r="U385" s="13" t="s">
        <v>1590</v>
      </c>
      <c r="V385" s="13" t="s">
        <v>1590</v>
      </c>
      <c r="W385" s="13" t="s">
        <v>1590</v>
      </c>
      <c r="X385" s="13" t="s">
        <v>1590</v>
      </c>
      <c r="Y385" s="13">
        <f t="shared" si="78"/>
        <v>111</v>
      </c>
      <c r="Z385" s="13">
        <f t="shared" si="78"/>
        <v>222</v>
      </c>
      <c r="AA385" s="13">
        <f t="shared" si="85"/>
        <v>283</v>
      </c>
      <c r="AB385" s="57">
        <f t="shared" si="86"/>
        <v>0.1388888888888889</v>
      </c>
      <c r="AC385" s="57">
        <f t="shared" si="87"/>
        <v>1.6666666666666667</v>
      </c>
      <c r="AF385" s="13" t="s">
        <v>3176</v>
      </c>
      <c r="AG385" s="13">
        <v>1</v>
      </c>
      <c r="AH385" s="13">
        <v>2</v>
      </c>
      <c r="AI385" s="13">
        <v>3</v>
      </c>
      <c r="AJ385" s="13">
        <v>5</v>
      </c>
      <c r="AK385" s="13">
        <v>0</v>
      </c>
      <c r="AL385" s="13" t="s">
        <v>3177</v>
      </c>
      <c r="AM385" s="13">
        <v>10</v>
      </c>
      <c r="AN385" s="13">
        <v>20</v>
      </c>
      <c r="AO385" s="13">
        <v>30</v>
      </c>
      <c r="AP385" s="13">
        <v>2</v>
      </c>
      <c r="AQ385" s="13">
        <v>2</v>
      </c>
      <c r="AR385" s="13" t="s">
        <v>3178</v>
      </c>
      <c r="AS385" s="13">
        <v>100</v>
      </c>
      <c r="AT385" s="13">
        <v>200</v>
      </c>
      <c r="AU385" s="13">
        <v>250</v>
      </c>
      <c r="AV385" s="13">
        <v>3</v>
      </c>
      <c r="AW385" s="13">
        <v>3</v>
      </c>
    </row>
    <row r="386" spans="1:55" s="13" customFormat="1" ht="32">
      <c r="A386" s="13">
        <v>2008</v>
      </c>
      <c r="B386" s="13" t="s">
        <v>0</v>
      </c>
      <c r="C386" s="13">
        <v>0</v>
      </c>
      <c r="D386" s="13" t="s">
        <v>1590</v>
      </c>
      <c r="E386" s="13" t="s">
        <v>2633</v>
      </c>
      <c r="F386" s="13" t="s">
        <v>3080</v>
      </c>
      <c r="G386" s="13" t="s">
        <v>2744</v>
      </c>
      <c r="H386" s="13" t="s">
        <v>3179</v>
      </c>
      <c r="I386" s="13" t="s">
        <v>3180</v>
      </c>
      <c r="J386" s="13">
        <v>0</v>
      </c>
      <c r="L386" s="13" t="s">
        <v>4090</v>
      </c>
      <c r="M386" s="13" t="s">
        <v>4050</v>
      </c>
      <c r="N386" s="13">
        <f t="shared" si="88"/>
        <v>1.6173120728929387</v>
      </c>
      <c r="O386" s="13">
        <v>43.9</v>
      </c>
      <c r="P386" s="13">
        <v>71</v>
      </c>
      <c r="Q386" s="13">
        <v>582</v>
      </c>
      <c r="R386" s="13">
        <f t="shared" si="89"/>
        <v>8.1971830985915499</v>
      </c>
      <c r="S386" s="13">
        <f t="shared" si="79"/>
        <v>6.0625</v>
      </c>
      <c r="T386" s="13">
        <f t="shared" si="80"/>
        <v>2.4249999999999998</v>
      </c>
      <c r="U386" s="13">
        <f t="shared" si="81"/>
        <v>29.099999999999998</v>
      </c>
      <c r="V386" s="57">
        <f t="shared" si="82"/>
        <v>2.5916666666666663</v>
      </c>
      <c r="W386" s="13">
        <f t="shared" si="83"/>
        <v>2.3583333333333334</v>
      </c>
      <c r="X386" s="57">
        <f t="shared" si="84"/>
        <v>2.5249999999999999</v>
      </c>
      <c r="Y386" s="13">
        <f t="shared" si="78"/>
        <v>12</v>
      </c>
      <c r="Z386" s="13">
        <f t="shared" si="78"/>
        <v>96</v>
      </c>
      <c r="AA386" s="13">
        <f t="shared" si="85"/>
        <v>240</v>
      </c>
      <c r="AB386" s="57">
        <f t="shared" si="86"/>
        <v>0.16666666666666666</v>
      </c>
      <c r="AC386" s="57">
        <f t="shared" si="87"/>
        <v>2</v>
      </c>
      <c r="AF386" s="13" t="s">
        <v>3181</v>
      </c>
      <c r="AG386" s="13">
        <f>1*12</f>
        <v>12</v>
      </c>
      <c r="AH386" s="13">
        <f>8*12</f>
        <v>96</v>
      </c>
      <c r="AI386" s="13">
        <f>20*12</f>
        <v>240</v>
      </c>
      <c r="AJ386" s="13">
        <v>10</v>
      </c>
      <c r="AK386" s="13">
        <v>6</v>
      </c>
    </row>
    <row r="387" spans="1:55" s="13" customFormat="1" ht="32">
      <c r="A387" s="13">
        <v>2008</v>
      </c>
      <c r="B387" s="13" t="s">
        <v>0</v>
      </c>
      <c r="C387" s="13">
        <v>0</v>
      </c>
      <c r="D387" s="13" t="s">
        <v>1590</v>
      </c>
      <c r="E387" s="13" t="s">
        <v>2633</v>
      </c>
      <c r="F387" s="13" t="s">
        <v>3080</v>
      </c>
      <c r="G387" s="13" t="s">
        <v>2744</v>
      </c>
      <c r="H387" s="13" t="s">
        <v>351</v>
      </c>
      <c r="I387" s="13" t="s">
        <v>350</v>
      </c>
      <c r="J387" s="13">
        <v>0</v>
      </c>
      <c r="L387" s="13" t="s">
        <v>3182</v>
      </c>
      <c r="M387" s="13" t="s">
        <v>4050</v>
      </c>
      <c r="N387" s="13" t="s">
        <v>1590</v>
      </c>
      <c r="O387" s="13" t="s">
        <v>1590</v>
      </c>
      <c r="P387" s="13" t="s">
        <v>1590</v>
      </c>
      <c r="Q387" s="13">
        <v>20440</v>
      </c>
      <c r="R387" s="13" t="s">
        <v>1590</v>
      </c>
      <c r="S387" s="13">
        <f t="shared" si="79"/>
        <v>57.577464788732392</v>
      </c>
      <c r="T387" s="13">
        <f t="shared" si="80"/>
        <v>21.515789473684212</v>
      </c>
      <c r="U387" s="13">
        <f t="shared" si="81"/>
        <v>258.18947368421055</v>
      </c>
      <c r="V387" s="57">
        <f t="shared" si="82"/>
        <v>22.015789473684212</v>
      </c>
      <c r="W387" s="13">
        <f t="shared" si="83"/>
        <v>21.328947368421051</v>
      </c>
      <c r="X387" s="57">
        <f t="shared" si="84"/>
        <v>21.828947368421051</v>
      </c>
      <c r="Y387" s="13">
        <f t="shared" si="78"/>
        <v>60</v>
      </c>
      <c r="Z387" s="13">
        <f t="shared" si="78"/>
        <v>355</v>
      </c>
      <c r="AA387" s="13">
        <f t="shared" si="85"/>
        <v>950</v>
      </c>
      <c r="AB387" s="57">
        <f t="shared" si="86"/>
        <v>0.5</v>
      </c>
      <c r="AC387" s="57">
        <f t="shared" si="87"/>
        <v>6</v>
      </c>
      <c r="AF387" s="13" t="s">
        <v>3183</v>
      </c>
      <c r="AH387" s="13">
        <v>200</v>
      </c>
      <c r="AI387" s="13">
        <v>500</v>
      </c>
      <c r="AJ387" s="13">
        <v>6</v>
      </c>
      <c r="AK387" s="13">
        <v>6</v>
      </c>
      <c r="AL387" s="13" t="s">
        <v>3184</v>
      </c>
      <c r="AM387" s="13">
        <v>50</v>
      </c>
      <c r="AN387" s="13">
        <v>80</v>
      </c>
      <c r="AO387" s="13">
        <v>300</v>
      </c>
      <c r="AP387" s="13">
        <v>19</v>
      </c>
      <c r="AQ387" s="13">
        <v>6</v>
      </c>
      <c r="AR387" s="13" t="s">
        <v>3185</v>
      </c>
      <c r="AS387" s="13">
        <v>10</v>
      </c>
      <c r="AT387" s="13">
        <v>75</v>
      </c>
      <c r="AU387" s="13">
        <v>150</v>
      </c>
      <c r="AV387" s="13">
        <v>18</v>
      </c>
      <c r="AW387" s="13">
        <v>6</v>
      </c>
    </row>
    <row r="388" spans="1:55" s="13" customFormat="1" ht="240">
      <c r="A388" s="13">
        <v>2008</v>
      </c>
      <c r="B388" s="13" t="s">
        <v>0</v>
      </c>
      <c r="C388" s="13">
        <v>0</v>
      </c>
      <c r="D388" s="13" t="s">
        <v>1590</v>
      </c>
      <c r="E388" s="13" t="s">
        <v>2633</v>
      </c>
      <c r="F388" s="13" t="s">
        <v>3080</v>
      </c>
      <c r="G388" s="13" t="s">
        <v>2744</v>
      </c>
      <c r="H388" s="13" t="s">
        <v>3186</v>
      </c>
      <c r="I388" s="13" t="s">
        <v>3187</v>
      </c>
      <c r="J388" s="13">
        <v>0</v>
      </c>
      <c r="L388" s="13" t="s">
        <v>3188</v>
      </c>
      <c r="M388" s="13" t="s">
        <v>4050</v>
      </c>
      <c r="N388" s="13" t="s">
        <v>1590</v>
      </c>
      <c r="O388" s="13">
        <v>3</v>
      </c>
      <c r="P388" s="13" t="s">
        <v>1590</v>
      </c>
      <c r="Q388" s="13">
        <v>4723</v>
      </c>
      <c r="R388" s="13" t="s">
        <v>1590</v>
      </c>
      <c r="S388" s="13">
        <f t="shared" si="79"/>
        <v>2.9518749999999998</v>
      </c>
      <c r="T388" s="13">
        <f t="shared" si="80"/>
        <v>2.7143678160919542</v>
      </c>
      <c r="U388" s="13">
        <f t="shared" si="81"/>
        <v>32.572413793103451</v>
      </c>
      <c r="V388" s="57">
        <f t="shared" si="82"/>
        <v>3.5477011494252877</v>
      </c>
      <c r="W388" s="13">
        <f t="shared" si="83"/>
        <v>1.9480842911877394</v>
      </c>
      <c r="X388" s="57">
        <f t="shared" si="84"/>
        <v>2.7814176245210729</v>
      </c>
      <c r="Y388" s="13">
        <f t="shared" si="78"/>
        <v>200</v>
      </c>
      <c r="Z388" s="13">
        <f t="shared" si="78"/>
        <v>1600</v>
      </c>
      <c r="AA388" s="13">
        <f t="shared" si="85"/>
        <v>1740</v>
      </c>
      <c r="AB388" s="57">
        <f t="shared" si="86"/>
        <v>0.83333333333333337</v>
      </c>
      <c r="AC388" s="57">
        <f t="shared" si="87"/>
        <v>10</v>
      </c>
      <c r="AF388" s="13" t="s">
        <v>3189</v>
      </c>
      <c r="AG388" s="13">
        <v>50</v>
      </c>
      <c r="AH388" s="13">
        <v>400</v>
      </c>
      <c r="AI388" s="13">
        <v>435</v>
      </c>
      <c r="AJ388" s="13">
        <v>10</v>
      </c>
      <c r="AK388" s="13">
        <v>10</v>
      </c>
      <c r="AL388" s="13" t="s">
        <v>3189</v>
      </c>
      <c r="AM388" s="13">
        <v>50</v>
      </c>
      <c r="AN388" s="13">
        <v>400</v>
      </c>
      <c r="AO388" s="13">
        <v>435</v>
      </c>
      <c r="AP388" s="13">
        <v>10</v>
      </c>
      <c r="AQ388" s="13">
        <v>10</v>
      </c>
      <c r="AR388" s="13" t="s">
        <v>3189</v>
      </c>
      <c r="AS388" s="13">
        <v>50</v>
      </c>
      <c r="AT388" s="13">
        <v>400</v>
      </c>
      <c r="AU388" s="13">
        <v>435</v>
      </c>
      <c r="AV388" s="13">
        <v>10</v>
      </c>
      <c r="AW388" s="13">
        <v>0</v>
      </c>
      <c r="AX388" s="13" t="s">
        <v>3189</v>
      </c>
      <c r="AY388" s="13">
        <v>50</v>
      </c>
      <c r="AZ388" s="13">
        <v>400</v>
      </c>
      <c r="BA388" s="13">
        <v>435</v>
      </c>
      <c r="BB388" s="13">
        <v>4</v>
      </c>
      <c r="BC388" s="13">
        <v>10</v>
      </c>
    </row>
    <row r="389" spans="1:55" s="13" customFormat="1" ht="32">
      <c r="A389" s="13">
        <v>2008</v>
      </c>
      <c r="B389" s="13" t="s">
        <v>0</v>
      </c>
      <c r="C389" s="13">
        <v>0</v>
      </c>
      <c r="D389" s="13" t="s">
        <v>1590</v>
      </c>
      <c r="E389" s="13" t="s">
        <v>2633</v>
      </c>
      <c r="F389" s="13" t="s">
        <v>3080</v>
      </c>
      <c r="G389" s="13" t="s">
        <v>2744</v>
      </c>
      <c r="H389" s="13" t="s">
        <v>1718</v>
      </c>
      <c r="I389" s="13" t="s">
        <v>3190</v>
      </c>
      <c r="J389" s="13">
        <v>0</v>
      </c>
      <c r="L389" s="13" t="s">
        <v>4090</v>
      </c>
      <c r="M389" s="13" t="s">
        <v>4050</v>
      </c>
      <c r="N389" s="13">
        <f t="shared" si="88"/>
        <v>807.16723549488052</v>
      </c>
      <c r="O389" s="13">
        <v>29.3</v>
      </c>
      <c r="P389" s="13">
        <v>23650</v>
      </c>
      <c r="Q389" s="13">
        <v>270871</v>
      </c>
      <c r="R389" s="13">
        <f t="shared" si="89"/>
        <v>11.453319238900635</v>
      </c>
      <c r="S389" s="13">
        <f t="shared" si="79"/>
        <v>12.201396396396396</v>
      </c>
      <c r="T389" s="13">
        <f t="shared" si="80"/>
        <v>2.2293909465020576</v>
      </c>
      <c r="U389" s="13">
        <f t="shared" si="81"/>
        <v>26.752691358024691</v>
      </c>
      <c r="V389" s="57">
        <f t="shared" si="82"/>
        <v>2.5905020576131688</v>
      </c>
      <c r="W389" s="13">
        <f t="shared" si="83"/>
        <v>2.1634101508916324</v>
      </c>
      <c r="X389" s="57">
        <f t="shared" si="84"/>
        <v>2.5245212620027435</v>
      </c>
      <c r="Y389" s="13">
        <f t="shared" si="78"/>
        <v>6096</v>
      </c>
      <c r="Z389" s="13">
        <f t="shared" si="78"/>
        <v>22200</v>
      </c>
      <c r="AA389" s="13">
        <f t="shared" si="85"/>
        <v>121500</v>
      </c>
      <c r="AB389" s="57">
        <f t="shared" si="86"/>
        <v>0.3611111111111111</v>
      </c>
      <c r="AC389" s="57">
        <f t="shared" si="87"/>
        <v>4.333333333333333</v>
      </c>
      <c r="AF389" s="13" t="s">
        <v>3191</v>
      </c>
      <c r="AG389" s="13">
        <f>250*12</f>
        <v>3000</v>
      </c>
      <c r="AH389" s="13">
        <f>900*12</f>
        <v>10800</v>
      </c>
      <c r="AI389" s="13">
        <f>5000*12</f>
        <v>60000</v>
      </c>
      <c r="AJ389" s="13">
        <v>1</v>
      </c>
      <c r="AK389" s="13">
        <v>1</v>
      </c>
      <c r="AL389" s="13" t="s">
        <v>3192</v>
      </c>
      <c r="AM389" s="13">
        <f>8*12</f>
        <v>96</v>
      </c>
      <c r="AN389" s="13">
        <f>50*12</f>
        <v>600</v>
      </c>
      <c r="AO389" s="13">
        <f>125*12</f>
        <v>1500</v>
      </c>
      <c r="AP389" s="13">
        <v>7</v>
      </c>
      <c r="AQ389" s="13">
        <v>7</v>
      </c>
      <c r="AR389" s="13" t="s">
        <v>3193</v>
      </c>
      <c r="AS389" s="13">
        <f>250*12</f>
        <v>3000</v>
      </c>
      <c r="AT389" s="13">
        <f>900*12</f>
        <v>10800</v>
      </c>
      <c r="AU389" s="13">
        <f>5000*12</f>
        <v>60000</v>
      </c>
      <c r="AV389" s="13">
        <v>8</v>
      </c>
      <c r="AW389" s="13">
        <v>5</v>
      </c>
    </row>
    <row r="390" spans="1:55" s="13" customFormat="1" ht="32">
      <c r="A390" s="13">
        <v>2008</v>
      </c>
      <c r="B390" s="13" t="s">
        <v>0</v>
      </c>
      <c r="C390" s="13">
        <v>0</v>
      </c>
      <c r="D390" s="13" t="s">
        <v>1590</v>
      </c>
      <c r="E390" s="13" t="s">
        <v>2633</v>
      </c>
      <c r="F390" s="13" t="s">
        <v>3080</v>
      </c>
      <c r="G390" s="13" t="s">
        <v>2744</v>
      </c>
      <c r="H390" s="13" t="s">
        <v>347</v>
      </c>
      <c r="I390" s="13" t="s">
        <v>3194</v>
      </c>
      <c r="J390" s="13">
        <v>0</v>
      </c>
      <c r="L390" s="13" t="s">
        <v>4090</v>
      </c>
      <c r="M390" s="13" t="s">
        <v>4050</v>
      </c>
      <c r="N390" s="13">
        <f t="shared" si="88"/>
        <v>230.64822817631807</v>
      </c>
      <c r="O390" s="13">
        <v>231.4</v>
      </c>
      <c r="P390" s="13">
        <v>53372</v>
      </c>
      <c r="Q390" s="13">
        <v>722320</v>
      </c>
      <c r="R390" s="13">
        <f t="shared" si="89"/>
        <v>13.533688076144795</v>
      </c>
      <c r="S390" s="13">
        <f t="shared" si="79"/>
        <v>21.120467836257308</v>
      </c>
      <c r="T390" s="13">
        <f t="shared" si="80"/>
        <v>4.7026041666666663</v>
      </c>
      <c r="U390" s="13">
        <f t="shared" si="81"/>
        <v>56.431249999999991</v>
      </c>
      <c r="V390" s="57">
        <f t="shared" si="82"/>
        <v>5.2581597222222216</v>
      </c>
      <c r="W390" s="13">
        <f t="shared" si="83"/>
        <v>4.5789062500000002</v>
      </c>
      <c r="X390" s="57">
        <f t="shared" si="84"/>
        <v>5.1344618055555555</v>
      </c>
      <c r="Y390" s="13">
        <f t="shared" si="78"/>
        <v>11400</v>
      </c>
      <c r="Z390" s="13">
        <f t="shared" si="78"/>
        <v>34200</v>
      </c>
      <c r="AA390" s="13">
        <f t="shared" si="85"/>
        <v>153600</v>
      </c>
      <c r="AB390" s="57">
        <f t="shared" si="86"/>
        <v>0.55555555555555558</v>
      </c>
      <c r="AC390" s="57">
        <f t="shared" si="87"/>
        <v>6.666666666666667</v>
      </c>
      <c r="AF390" s="13" t="s">
        <v>1711</v>
      </c>
      <c r="AG390" s="13">
        <f>550*12</f>
        <v>6600</v>
      </c>
      <c r="AH390" s="13">
        <f>1600*12</f>
        <v>19200</v>
      </c>
      <c r="AI390" s="13">
        <f>7400*12</f>
        <v>88800</v>
      </c>
      <c r="AJ390" s="13">
        <v>14</v>
      </c>
      <c r="AK390" s="13">
        <v>14</v>
      </c>
      <c r="AL390" s="13" t="s">
        <v>3195</v>
      </c>
      <c r="AM390" s="13">
        <f>400*12</f>
        <v>4800</v>
      </c>
      <c r="AN390" s="13">
        <f>1250*12</f>
        <v>15000</v>
      </c>
      <c r="AO390" s="13">
        <f>5400*12</f>
        <v>64800</v>
      </c>
      <c r="AP390" s="13">
        <v>11</v>
      </c>
      <c r="AQ390" s="13">
        <v>6</v>
      </c>
    </row>
    <row r="391" spans="1:55" s="13" customFormat="1" ht="64">
      <c r="A391" s="13">
        <v>2008</v>
      </c>
      <c r="B391" s="13" t="s">
        <v>0</v>
      </c>
      <c r="C391" s="13">
        <v>0</v>
      </c>
      <c r="D391" s="13" t="s">
        <v>1590</v>
      </c>
      <c r="E391" s="13" t="s">
        <v>2633</v>
      </c>
      <c r="F391" s="13" t="s">
        <v>3080</v>
      </c>
      <c r="G391" s="13" t="s">
        <v>2744</v>
      </c>
      <c r="H391" s="13" t="s">
        <v>1716</v>
      </c>
      <c r="I391" s="13" t="s">
        <v>1715</v>
      </c>
      <c r="J391" s="13">
        <v>0</v>
      </c>
      <c r="L391" s="13" t="s">
        <v>3196</v>
      </c>
      <c r="M391" s="13" t="s">
        <v>4050</v>
      </c>
      <c r="N391" s="13">
        <f t="shared" si="88"/>
        <v>62.416107382550337</v>
      </c>
      <c r="O391" s="13">
        <v>14.9</v>
      </c>
      <c r="P391" s="13">
        <v>930</v>
      </c>
      <c r="Q391" s="13">
        <v>68770</v>
      </c>
      <c r="R391" s="13">
        <f t="shared" si="89"/>
        <v>73.946236559139791</v>
      </c>
      <c r="S391" s="13">
        <f t="shared" si="79"/>
        <v>22.554936044604787</v>
      </c>
      <c r="T391" s="13">
        <f t="shared" si="80"/>
        <v>12.171681415929203</v>
      </c>
      <c r="U391" s="13">
        <f t="shared" si="81"/>
        <v>146.06017699115046</v>
      </c>
      <c r="V391" s="57">
        <f t="shared" si="82"/>
        <v>13.449459193706982</v>
      </c>
      <c r="W391" s="13">
        <f t="shared" si="83"/>
        <v>11.482133726647001</v>
      </c>
      <c r="X391" s="57">
        <f t="shared" si="84"/>
        <v>12.75991150442478</v>
      </c>
      <c r="Y391" s="13">
        <f t="shared" si="78"/>
        <v>775</v>
      </c>
      <c r="Z391" s="13">
        <f t="shared" si="78"/>
        <v>3049</v>
      </c>
      <c r="AA391" s="13">
        <f t="shared" si="85"/>
        <v>5650</v>
      </c>
      <c r="AB391" s="57">
        <f t="shared" si="86"/>
        <v>1.2777777777777779</v>
      </c>
      <c r="AC391" s="57">
        <f t="shared" si="87"/>
        <v>15.333333333333334</v>
      </c>
      <c r="AF391" s="13" t="s">
        <v>3197</v>
      </c>
      <c r="AG391" s="13">
        <v>250</v>
      </c>
      <c r="AH391" s="13">
        <v>711</v>
      </c>
      <c r="AI391" s="13">
        <v>1800</v>
      </c>
      <c r="AJ391" s="13">
        <v>12</v>
      </c>
      <c r="AK391" s="13">
        <v>10</v>
      </c>
      <c r="AL391" s="13" t="s">
        <v>3189</v>
      </c>
      <c r="AM391" s="13">
        <v>250</v>
      </c>
      <c r="AN391" s="13">
        <v>1050</v>
      </c>
      <c r="AO391" s="13">
        <v>1700</v>
      </c>
      <c r="AP391" s="13">
        <v>13</v>
      </c>
      <c r="AQ391" s="13">
        <v>12</v>
      </c>
      <c r="AR391" s="13" t="s">
        <v>2766</v>
      </c>
      <c r="AS391" s="13">
        <v>250</v>
      </c>
      <c r="AT391" s="13">
        <v>1163</v>
      </c>
      <c r="AU391" s="13">
        <v>2000</v>
      </c>
      <c r="AV391" s="13">
        <v>12</v>
      </c>
      <c r="AW391" s="13">
        <v>12</v>
      </c>
      <c r="AX391" s="13" t="s">
        <v>3198</v>
      </c>
      <c r="AY391" s="13">
        <v>25</v>
      </c>
      <c r="AZ391" s="13">
        <v>125</v>
      </c>
      <c r="BA391" s="13">
        <v>150</v>
      </c>
      <c r="BB391" s="13">
        <v>12</v>
      </c>
      <c r="BC391" s="13">
        <v>12</v>
      </c>
    </row>
    <row r="392" spans="1:55" s="13" customFormat="1" ht="32">
      <c r="A392" s="13">
        <v>2008</v>
      </c>
      <c r="B392" s="13" t="s">
        <v>0</v>
      </c>
      <c r="C392" s="13">
        <v>0</v>
      </c>
      <c r="D392" s="13" t="s">
        <v>1590</v>
      </c>
      <c r="E392" s="13" t="s">
        <v>2633</v>
      </c>
      <c r="F392" s="13" t="s">
        <v>3080</v>
      </c>
      <c r="G392" s="13" t="s">
        <v>2744</v>
      </c>
      <c r="H392" s="13" t="s">
        <v>3199</v>
      </c>
      <c r="I392" s="13" t="s">
        <v>3200</v>
      </c>
      <c r="J392" s="13">
        <v>0</v>
      </c>
      <c r="L392" s="13" t="s">
        <v>4090</v>
      </c>
      <c r="M392" s="13" t="s">
        <v>4050</v>
      </c>
      <c r="N392" s="13">
        <f t="shared" si="88"/>
        <v>2.1185019564002237</v>
      </c>
      <c r="O392" s="13">
        <v>178.9</v>
      </c>
      <c r="P392" s="13">
        <v>379</v>
      </c>
      <c r="Q392" s="13">
        <v>2212</v>
      </c>
      <c r="R392" s="13">
        <f t="shared" si="89"/>
        <v>5.8364116094986809</v>
      </c>
      <c r="S392" s="13">
        <f t="shared" si="79"/>
        <v>1.5361111111111112</v>
      </c>
      <c r="T392" s="13">
        <f t="shared" si="80"/>
        <v>1.3166666666666667</v>
      </c>
      <c r="U392" s="13">
        <f t="shared" si="81"/>
        <v>15.8</v>
      </c>
      <c r="V392" s="57">
        <f t="shared" si="82"/>
        <v>2.9</v>
      </c>
      <c r="W392" s="13">
        <f t="shared" si="83"/>
        <v>-4.0476190476190478E-2</v>
      </c>
      <c r="X392" s="57">
        <f t="shared" si="84"/>
        <v>1.5428571428571427</v>
      </c>
      <c r="Y392" s="13">
        <f t="shared" si="78"/>
        <v>240</v>
      </c>
      <c r="Z392" s="13">
        <f t="shared" si="78"/>
        <v>1440</v>
      </c>
      <c r="AA392" s="13">
        <f t="shared" si="85"/>
        <v>1680</v>
      </c>
      <c r="AB392" s="57">
        <f t="shared" si="86"/>
        <v>1.5833333333333333</v>
      </c>
      <c r="AC392" s="57">
        <f t="shared" si="87"/>
        <v>19</v>
      </c>
      <c r="AF392" s="13" t="s">
        <v>3201</v>
      </c>
      <c r="AG392" s="13">
        <f>5*12</f>
        <v>60</v>
      </c>
      <c r="AH392" s="13">
        <f>30*12</f>
        <v>360</v>
      </c>
      <c r="AI392" s="13">
        <f>35*12</f>
        <v>420</v>
      </c>
      <c r="AJ392" s="13">
        <v>14</v>
      </c>
      <c r="AK392" s="13">
        <v>14</v>
      </c>
      <c r="AL392" s="13" t="s">
        <v>3201</v>
      </c>
      <c r="AM392" s="13">
        <f>5*12</f>
        <v>60</v>
      </c>
      <c r="AN392" s="13">
        <f>30*12</f>
        <v>360</v>
      </c>
      <c r="AO392" s="13">
        <f>35*12</f>
        <v>420</v>
      </c>
      <c r="AP392" s="13">
        <v>14</v>
      </c>
      <c r="AQ392" s="13">
        <v>14</v>
      </c>
      <c r="AR392" s="13" t="s">
        <v>3201</v>
      </c>
      <c r="AS392" s="13">
        <f>5*12</f>
        <v>60</v>
      </c>
      <c r="AT392" s="13">
        <f>30*12</f>
        <v>360</v>
      </c>
      <c r="AU392" s="13">
        <f>35*12</f>
        <v>420</v>
      </c>
      <c r="AV392" s="13">
        <v>18</v>
      </c>
      <c r="AW392" s="13">
        <v>14</v>
      </c>
      <c r="AX392" s="13" t="s">
        <v>3201</v>
      </c>
      <c r="AY392" s="13">
        <f>5*12</f>
        <v>60</v>
      </c>
      <c r="AZ392" s="13">
        <f>30*12</f>
        <v>360</v>
      </c>
      <c r="BA392" s="13">
        <f>35*12</f>
        <v>420</v>
      </c>
      <c r="BB392" s="13">
        <v>18</v>
      </c>
      <c r="BC392" s="13">
        <v>15</v>
      </c>
    </row>
    <row r="393" spans="1:55" s="13" customFormat="1" ht="32">
      <c r="A393" s="13">
        <v>2008</v>
      </c>
      <c r="B393" s="13" t="s">
        <v>0</v>
      </c>
      <c r="C393" s="13">
        <v>0</v>
      </c>
      <c r="D393" s="13" t="s">
        <v>1590</v>
      </c>
      <c r="E393" s="13" t="s">
        <v>2633</v>
      </c>
      <c r="F393" s="13" t="s">
        <v>3080</v>
      </c>
      <c r="G393" s="13" t="s">
        <v>2744</v>
      </c>
      <c r="H393" s="49" t="s">
        <v>1725</v>
      </c>
      <c r="I393" s="13" t="s">
        <v>1726</v>
      </c>
      <c r="J393" s="13">
        <v>0</v>
      </c>
      <c r="M393" s="13" t="s">
        <v>4050</v>
      </c>
      <c r="N393" s="13" t="s">
        <v>1590</v>
      </c>
      <c r="O393" s="13">
        <v>230.6</v>
      </c>
      <c r="P393" s="13" t="s">
        <v>1590</v>
      </c>
      <c r="Q393" s="13" t="s">
        <v>1590</v>
      </c>
      <c r="R393" s="13" t="s">
        <v>1590</v>
      </c>
      <c r="S393" s="13" t="s">
        <v>1590</v>
      </c>
      <c r="T393" s="13" t="s">
        <v>1590</v>
      </c>
      <c r="U393" s="13" t="s">
        <v>1590</v>
      </c>
      <c r="V393" s="57" t="s">
        <v>1590</v>
      </c>
      <c r="W393" s="13" t="s">
        <v>1590</v>
      </c>
      <c r="X393" s="57" t="s">
        <v>1590</v>
      </c>
      <c r="Y393" s="13">
        <f t="shared" si="78"/>
        <v>750</v>
      </c>
      <c r="Z393" s="13">
        <f t="shared" si="78"/>
        <v>2924</v>
      </c>
      <c r="AA393" s="13">
        <f t="shared" si="85"/>
        <v>5500</v>
      </c>
      <c r="AB393" s="57">
        <f t="shared" si="86"/>
        <v>0.83333333333333337</v>
      </c>
      <c r="AC393" s="57">
        <f t="shared" si="87"/>
        <v>10</v>
      </c>
      <c r="AF393" s="13" t="s">
        <v>3197</v>
      </c>
      <c r="AG393" s="13">
        <v>250</v>
      </c>
      <c r="AH393" s="13">
        <v>711</v>
      </c>
      <c r="AI393" s="13">
        <v>1800</v>
      </c>
      <c r="AJ393" s="13">
        <v>10</v>
      </c>
      <c r="AK393" s="13">
        <v>10</v>
      </c>
      <c r="AL393" s="13" t="s">
        <v>3202</v>
      </c>
      <c r="AM393" s="13">
        <v>250</v>
      </c>
      <c r="AN393" s="13">
        <v>1050</v>
      </c>
      <c r="AO393" s="13">
        <v>1700</v>
      </c>
      <c r="AP393" s="13">
        <v>10</v>
      </c>
      <c r="AQ393" s="13">
        <v>10</v>
      </c>
      <c r="AR393" s="13" t="s">
        <v>2766</v>
      </c>
      <c r="AS393" s="13">
        <v>250</v>
      </c>
      <c r="AT393" s="13">
        <v>1163</v>
      </c>
      <c r="AU393" s="13">
        <v>2000</v>
      </c>
      <c r="AV393" s="13">
        <v>10</v>
      </c>
      <c r="AW393" s="13">
        <v>10</v>
      </c>
    </row>
    <row r="394" spans="1:55" s="13" customFormat="1" ht="32">
      <c r="A394" s="13">
        <v>2008</v>
      </c>
      <c r="B394" s="13" t="s">
        <v>0</v>
      </c>
      <c r="C394" s="13">
        <v>0</v>
      </c>
      <c r="D394" s="13" t="s">
        <v>1590</v>
      </c>
      <c r="E394" s="13" t="s">
        <v>2633</v>
      </c>
      <c r="F394" s="13" t="s">
        <v>3080</v>
      </c>
      <c r="G394" s="13" t="s">
        <v>2744</v>
      </c>
      <c r="H394" s="13" t="s">
        <v>3203</v>
      </c>
      <c r="I394" s="13" t="s">
        <v>3204</v>
      </c>
      <c r="J394" s="13">
        <v>0</v>
      </c>
      <c r="L394" s="49"/>
      <c r="M394" s="13" t="s">
        <v>4050</v>
      </c>
      <c r="N394" s="13" t="s">
        <v>1590</v>
      </c>
      <c r="O394" s="13">
        <v>2.5</v>
      </c>
      <c r="P394" s="13" t="s">
        <v>1590</v>
      </c>
      <c r="Q394" s="13">
        <v>24049</v>
      </c>
      <c r="R394" s="13" t="s">
        <v>1590</v>
      </c>
      <c r="S394" s="13">
        <f t="shared" si="79"/>
        <v>13.360555555555555</v>
      </c>
      <c r="T394" s="13">
        <f t="shared" si="80"/>
        <v>4.0081666666666669</v>
      </c>
      <c r="U394" s="13">
        <f t="shared" si="81"/>
        <v>48.097999999999999</v>
      </c>
      <c r="V394" s="57">
        <f t="shared" si="82"/>
        <v>4.4248333333333338</v>
      </c>
      <c r="W394" s="13">
        <f t="shared" si="83"/>
        <v>3.8831666666666669</v>
      </c>
      <c r="X394" s="57">
        <f t="shared" si="84"/>
        <v>4.2998333333333338</v>
      </c>
      <c r="Y394" s="13">
        <f t="shared" si="78"/>
        <v>300</v>
      </c>
      <c r="Z394" s="13">
        <f t="shared" si="78"/>
        <v>1800</v>
      </c>
      <c r="AA394" s="13">
        <f t="shared" si="85"/>
        <v>6000</v>
      </c>
      <c r="AB394" s="57">
        <f t="shared" si="86"/>
        <v>0.41666666666666669</v>
      </c>
      <c r="AC394" s="57">
        <f t="shared" si="87"/>
        <v>5</v>
      </c>
      <c r="AF394" s="13" t="s">
        <v>3205</v>
      </c>
      <c r="AG394" s="13">
        <v>100</v>
      </c>
      <c r="AH394" s="13">
        <v>600</v>
      </c>
      <c r="AI394" s="13">
        <v>2000</v>
      </c>
      <c r="AJ394" s="13">
        <v>5</v>
      </c>
      <c r="AK394" s="13">
        <v>5</v>
      </c>
      <c r="AL394" s="13" t="s">
        <v>3206</v>
      </c>
      <c r="AM394" s="13">
        <v>100</v>
      </c>
      <c r="AN394" s="13">
        <v>600</v>
      </c>
      <c r="AO394" s="13">
        <v>2000</v>
      </c>
      <c r="AP394" s="13">
        <v>5</v>
      </c>
      <c r="AQ394" s="13">
        <v>5</v>
      </c>
      <c r="AR394" s="13" t="s">
        <v>3206</v>
      </c>
      <c r="AS394" s="13">
        <v>100</v>
      </c>
      <c r="AT394" s="13">
        <v>600</v>
      </c>
      <c r="AU394" s="13">
        <v>2000</v>
      </c>
      <c r="AV394" s="13">
        <v>5</v>
      </c>
      <c r="AW394" s="13">
        <v>5</v>
      </c>
    </row>
    <row r="395" spans="1:55" s="13" customFormat="1" ht="32">
      <c r="A395" s="13">
        <v>2008</v>
      </c>
      <c r="B395" s="13" t="s">
        <v>0</v>
      </c>
      <c r="C395" s="13">
        <v>0</v>
      </c>
      <c r="D395" s="13" t="s">
        <v>1590</v>
      </c>
      <c r="E395" s="13" t="s">
        <v>2633</v>
      </c>
      <c r="F395" s="13" t="s">
        <v>3080</v>
      </c>
      <c r="G395" s="13" t="s">
        <v>2744</v>
      </c>
      <c r="H395" s="13" t="s">
        <v>3207</v>
      </c>
      <c r="I395" s="13" t="s">
        <v>3208</v>
      </c>
      <c r="J395" s="13">
        <v>0</v>
      </c>
      <c r="M395" s="13" t="s">
        <v>4050</v>
      </c>
      <c r="N395" s="13" t="s">
        <v>1590</v>
      </c>
      <c r="O395" s="13">
        <v>1.1000000000000001</v>
      </c>
      <c r="P395" s="13" t="s">
        <v>1590</v>
      </c>
      <c r="Q395" s="13">
        <v>5913</v>
      </c>
      <c r="R395" s="13" t="s">
        <v>1590</v>
      </c>
      <c r="S395" s="13">
        <f t="shared" si="79"/>
        <v>19.71</v>
      </c>
      <c r="T395" s="13">
        <f t="shared" si="80"/>
        <v>4.9275000000000002</v>
      </c>
      <c r="U395" s="13">
        <f t="shared" si="81"/>
        <v>59.13</v>
      </c>
      <c r="V395" s="57">
        <f t="shared" si="82"/>
        <v>5.3441666666666672</v>
      </c>
      <c r="W395" s="13">
        <f t="shared" si="83"/>
        <v>4.8233333333333333</v>
      </c>
      <c r="X395" s="57">
        <f t="shared" si="84"/>
        <v>5.24</v>
      </c>
      <c r="Y395" s="13">
        <f t="shared" si="78"/>
        <v>30</v>
      </c>
      <c r="Z395" s="13">
        <f t="shared" si="78"/>
        <v>300</v>
      </c>
      <c r="AA395" s="13">
        <f t="shared" si="85"/>
        <v>1200</v>
      </c>
      <c r="AB395" s="57">
        <f t="shared" si="86"/>
        <v>0.41666666666666669</v>
      </c>
      <c r="AC395" s="57">
        <f t="shared" si="87"/>
        <v>5</v>
      </c>
      <c r="AF395" s="13" t="s">
        <v>3205</v>
      </c>
      <c r="AG395" s="13">
        <v>10</v>
      </c>
      <c r="AH395" s="13">
        <v>100</v>
      </c>
      <c r="AI395" s="13">
        <v>400</v>
      </c>
      <c r="AJ395" s="13">
        <v>7</v>
      </c>
      <c r="AK395" s="13">
        <v>5</v>
      </c>
      <c r="AL395" s="13" t="s">
        <v>3206</v>
      </c>
      <c r="AM395" s="13">
        <v>10</v>
      </c>
      <c r="AN395" s="13">
        <v>100</v>
      </c>
      <c r="AO395" s="13">
        <v>400</v>
      </c>
      <c r="AP395" s="13">
        <v>7</v>
      </c>
      <c r="AQ395" s="13">
        <v>5</v>
      </c>
      <c r="AR395" s="13" t="s">
        <v>3205</v>
      </c>
      <c r="AS395" s="13">
        <v>10</v>
      </c>
      <c r="AT395" s="13">
        <v>100</v>
      </c>
      <c r="AU395" s="13">
        <v>400</v>
      </c>
      <c r="AV395" s="13">
        <v>7</v>
      </c>
      <c r="AW395" s="13">
        <v>5</v>
      </c>
    </row>
    <row r="396" spans="1:55" s="13" customFormat="1" ht="48">
      <c r="A396" s="13">
        <v>2008</v>
      </c>
      <c r="B396" s="13" t="s">
        <v>0</v>
      </c>
      <c r="C396" s="13">
        <v>1</v>
      </c>
      <c r="D396" s="13" t="s">
        <v>1113</v>
      </c>
      <c r="E396" s="13" t="s">
        <v>2633</v>
      </c>
      <c r="F396" s="13" t="s">
        <v>3080</v>
      </c>
      <c r="G396" s="13" t="s">
        <v>2744</v>
      </c>
      <c r="H396" s="13" t="s">
        <v>3209</v>
      </c>
      <c r="I396" s="13" t="s">
        <v>3210</v>
      </c>
      <c r="J396" s="13">
        <v>0</v>
      </c>
      <c r="L396" s="13" t="s">
        <v>4094</v>
      </c>
      <c r="M396" s="13" t="s">
        <v>4050</v>
      </c>
      <c r="N396" s="13" t="s">
        <v>1590</v>
      </c>
      <c r="O396" s="13" t="s">
        <v>1590</v>
      </c>
      <c r="P396" s="13" t="s">
        <v>1590</v>
      </c>
      <c r="Q396" s="13">
        <v>669</v>
      </c>
      <c r="R396" s="13" t="s">
        <v>1590</v>
      </c>
      <c r="S396" s="13">
        <f t="shared" si="79"/>
        <v>6.96875</v>
      </c>
      <c r="T396" s="13">
        <f t="shared" si="80"/>
        <v>6.96875</v>
      </c>
      <c r="U396" s="13">
        <f t="shared" si="81"/>
        <v>83.625</v>
      </c>
      <c r="V396" s="57">
        <f t="shared" si="82"/>
        <v>7.302083333333333</v>
      </c>
      <c r="W396" s="13">
        <f t="shared" si="83"/>
        <v>6.635416666666667</v>
      </c>
      <c r="X396" s="57">
        <f t="shared" si="84"/>
        <v>6.96875</v>
      </c>
      <c r="Y396" s="13">
        <f t="shared" si="78"/>
        <v>12</v>
      </c>
      <c r="Z396" s="13">
        <f t="shared" si="78"/>
        <v>96</v>
      </c>
      <c r="AA396" s="13">
        <f t="shared" si="85"/>
        <v>96</v>
      </c>
      <c r="AB396" s="57">
        <f t="shared" si="86"/>
        <v>0.33333333333333331</v>
      </c>
      <c r="AC396" s="57">
        <f t="shared" si="87"/>
        <v>4</v>
      </c>
      <c r="AF396" s="13" t="s">
        <v>3211</v>
      </c>
      <c r="AG396" s="13">
        <f>1*12</f>
        <v>12</v>
      </c>
      <c r="AH396" s="13">
        <f>8*12</f>
        <v>96</v>
      </c>
      <c r="AI396" s="13">
        <f>8*12</f>
        <v>96</v>
      </c>
      <c r="AJ396" s="13">
        <v>5</v>
      </c>
      <c r="AK396" s="13">
        <v>12</v>
      </c>
    </row>
    <row r="397" spans="1:55" s="13" customFormat="1" ht="32">
      <c r="A397" s="13">
        <v>2008</v>
      </c>
      <c r="B397" s="13" t="s">
        <v>0</v>
      </c>
      <c r="C397" s="13">
        <v>0</v>
      </c>
      <c r="D397" s="13" t="s">
        <v>1590</v>
      </c>
      <c r="E397" s="13" t="s">
        <v>2633</v>
      </c>
      <c r="F397" s="13" t="s">
        <v>3080</v>
      </c>
      <c r="G397" s="13" t="s">
        <v>2744</v>
      </c>
      <c r="H397" s="13" t="s">
        <v>3212</v>
      </c>
      <c r="I397" s="13" t="s">
        <v>3213</v>
      </c>
      <c r="J397" s="13">
        <v>0</v>
      </c>
      <c r="M397" s="13" t="s">
        <v>4050</v>
      </c>
      <c r="N397" s="13">
        <f t="shared" si="88"/>
        <v>28.55263157894737</v>
      </c>
      <c r="O397" s="13">
        <v>7.6</v>
      </c>
      <c r="P397" s="13">
        <v>217</v>
      </c>
      <c r="Q397" s="13">
        <v>703</v>
      </c>
      <c r="R397" s="13">
        <f t="shared" si="89"/>
        <v>3.2396313364055298</v>
      </c>
      <c r="S397" s="13">
        <f t="shared" si="79"/>
        <v>10.815384615384616</v>
      </c>
      <c r="T397" s="13">
        <f t="shared" si="80"/>
        <v>5.0214285714285714</v>
      </c>
      <c r="U397" s="13">
        <f t="shared" si="81"/>
        <v>60.257142857142853</v>
      </c>
      <c r="V397" s="57">
        <f t="shared" si="82"/>
        <v>5.215873015873016</v>
      </c>
      <c r="W397" s="13">
        <f t="shared" si="83"/>
        <v>4.9311507936507937</v>
      </c>
      <c r="X397" s="57">
        <f t="shared" si="84"/>
        <v>5.1255952380952383</v>
      </c>
      <c r="Y397" s="13">
        <f t="shared" si="78"/>
        <v>20</v>
      </c>
      <c r="Z397" s="13">
        <f t="shared" si="78"/>
        <v>65</v>
      </c>
      <c r="AA397" s="13">
        <f t="shared" si="85"/>
        <v>140</v>
      </c>
      <c r="AB397" s="57">
        <f t="shared" si="86"/>
        <v>0.19444444444444445</v>
      </c>
      <c r="AC397" s="57">
        <f t="shared" si="87"/>
        <v>2.3333333333333335</v>
      </c>
      <c r="AF397" s="13" t="s">
        <v>3214</v>
      </c>
      <c r="AG397" s="13">
        <v>10</v>
      </c>
      <c r="AH397" s="13">
        <v>25</v>
      </c>
      <c r="AI397" s="13">
        <v>60</v>
      </c>
      <c r="AJ397" s="13">
        <v>5</v>
      </c>
      <c r="AK397" s="13">
        <v>2</v>
      </c>
      <c r="AL397" s="13" t="s">
        <v>2748</v>
      </c>
      <c r="AM397" s="13">
        <v>10</v>
      </c>
      <c r="AN397" s="13">
        <v>40</v>
      </c>
      <c r="AO397" s="13">
        <v>80</v>
      </c>
      <c r="AP397" s="13">
        <v>8</v>
      </c>
      <c r="AQ397" s="13">
        <v>5</v>
      </c>
    </row>
    <row r="398" spans="1:55" s="13" customFormat="1" ht="32">
      <c r="A398" s="13">
        <v>2008</v>
      </c>
      <c r="B398" s="13" t="s">
        <v>0</v>
      </c>
      <c r="C398" s="13">
        <v>0</v>
      </c>
      <c r="D398" s="13" t="s">
        <v>1590</v>
      </c>
      <c r="E398" s="13" t="s">
        <v>2633</v>
      </c>
      <c r="F398" s="13" t="s">
        <v>3080</v>
      </c>
      <c r="G398" s="13" t="s">
        <v>2744</v>
      </c>
      <c r="H398" s="13" t="s">
        <v>3215</v>
      </c>
      <c r="I398" s="13" t="s">
        <v>3216</v>
      </c>
      <c r="J398" s="13">
        <v>0</v>
      </c>
      <c r="M398" s="13" t="s">
        <v>4050</v>
      </c>
      <c r="N398" s="13">
        <f t="shared" si="88"/>
        <v>0.75</v>
      </c>
      <c r="O398" s="13">
        <v>8</v>
      </c>
      <c r="P398" s="13">
        <v>6</v>
      </c>
      <c r="Q398" s="13">
        <v>82</v>
      </c>
      <c r="R398" s="13">
        <f t="shared" si="89"/>
        <v>13.666666666666666</v>
      </c>
      <c r="S398" s="13">
        <f t="shared" si="79"/>
        <v>41</v>
      </c>
      <c r="T398" s="13">
        <f t="shared" si="80"/>
        <v>20.5</v>
      </c>
      <c r="U398" s="13">
        <f t="shared" si="81"/>
        <v>246</v>
      </c>
      <c r="V398" s="57">
        <f t="shared" si="82"/>
        <v>20.777777777777779</v>
      </c>
      <c r="W398" s="13">
        <f t="shared" si="83"/>
        <v>20.361111111111111</v>
      </c>
      <c r="X398" s="57">
        <f t="shared" si="84"/>
        <v>20.638888888888889</v>
      </c>
      <c r="Y398" s="13">
        <f t="shared" si="78"/>
        <v>1</v>
      </c>
      <c r="Z398" s="13">
        <f t="shared" si="78"/>
        <v>2</v>
      </c>
      <c r="AA398" s="13">
        <f t="shared" si="85"/>
        <v>4</v>
      </c>
      <c r="AB398" s="57">
        <f t="shared" si="86"/>
        <v>0.27777777777777779</v>
      </c>
      <c r="AC398" s="57">
        <f t="shared" si="87"/>
        <v>3.3333333333333335</v>
      </c>
      <c r="AF398" s="13" t="s">
        <v>3217</v>
      </c>
      <c r="AG398" s="13">
        <v>1</v>
      </c>
      <c r="AH398" s="13">
        <v>2</v>
      </c>
      <c r="AI398" s="13">
        <v>4</v>
      </c>
      <c r="AJ398" s="13">
        <v>11</v>
      </c>
      <c r="AK398" s="13">
        <v>10</v>
      </c>
    </row>
    <row r="399" spans="1:55" s="13" customFormat="1" ht="80">
      <c r="A399" s="13">
        <v>2008</v>
      </c>
      <c r="B399" s="13" t="s">
        <v>0</v>
      </c>
      <c r="C399" s="13">
        <v>0</v>
      </c>
      <c r="D399" s="13" t="s">
        <v>1590</v>
      </c>
      <c r="E399" s="13" t="s">
        <v>2633</v>
      </c>
      <c r="F399" s="13" t="s">
        <v>3080</v>
      </c>
      <c r="G399" s="13" t="s">
        <v>2744</v>
      </c>
      <c r="H399" s="13" t="s">
        <v>3218</v>
      </c>
      <c r="I399" s="13" t="s">
        <v>3219</v>
      </c>
      <c r="J399" s="13">
        <v>0</v>
      </c>
      <c r="L399" s="13" t="s">
        <v>4047</v>
      </c>
      <c r="M399" s="13" t="s">
        <v>651</v>
      </c>
      <c r="N399" s="13">
        <f t="shared" si="88"/>
        <v>23.40909090909091</v>
      </c>
      <c r="O399" s="13">
        <v>176</v>
      </c>
      <c r="P399" s="13">
        <v>4120</v>
      </c>
      <c r="Q399" s="13">
        <v>48601</v>
      </c>
      <c r="R399" s="13">
        <f t="shared" si="89"/>
        <v>11.796359223300971</v>
      </c>
      <c r="S399" s="13">
        <f t="shared" si="79"/>
        <v>39.609616951915243</v>
      </c>
      <c r="T399" s="13">
        <f t="shared" si="80"/>
        <v>19.804808475957621</v>
      </c>
      <c r="U399" s="13">
        <f t="shared" si="81"/>
        <v>237.65770171149146</v>
      </c>
      <c r="V399" s="57">
        <f t="shared" si="82"/>
        <v>20.027030698179843</v>
      </c>
      <c r="W399" s="13">
        <f t="shared" si="83"/>
        <v>19.693697364846511</v>
      </c>
      <c r="X399" s="57">
        <f t="shared" si="84"/>
        <v>19.915919587068732</v>
      </c>
      <c r="Y399" s="13">
        <f t="shared" si="78"/>
        <v>543</v>
      </c>
      <c r="Z399" s="13">
        <f t="shared" si="78"/>
        <v>1227</v>
      </c>
      <c r="AA399" s="13">
        <f t="shared" si="85"/>
        <v>2454</v>
      </c>
      <c r="AB399" s="57">
        <f t="shared" si="86"/>
        <v>0.22222222222222221</v>
      </c>
      <c r="AC399" s="57">
        <f t="shared" si="87"/>
        <v>2.6666666666666665</v>
      </c>
      <c r="AF399" s="13" t="s">
        <v>3220</v>
      </c>
      <c r="AG399" s="13">
        <v>500</v>
      </c>
      <c r="AH399" s="13">
        <v>1140</v>
      </c>
      <c r="AI399" s="13">
        <v>2280</v>
      </c>
      <c r="AJ399" s="13">
        <v>4</v>
      </c>
      <c r="AK399" s="13">
        <v>4</v>
      </c>
      <c r="AL399" s="13" t="s">
        <v>3221</v>
      </c>
      <c r="AM399" s="13">
        <v>43</v>
      </c>
      <c r="AN399" s="13">
        <v>87</v>
      </c>
      <c r="AO399" s="13">
        <v>174</v>
      </c>
      <c r="AP399" s="13">
        <v>4</v>
      </c>
      <c r="AQ399" s="13">
        <v>4</v>
      </c>
    </row>
    <row r="400" spans="1:55" s="13" customFormat="1" ht="32">
      <c r="A400" s="13">
        <v>2008</v>
      </c>
      <c r="B400" s="13" t="s">
        <v>0</v>
      </c>
      <c r="C400" s="13">
        <v>0</v>
      </c>
      <c r="D400" s="13" t="s">
        <v>1590</v>
      </c>
      <c r="E400" s="13" t="s">
        <v>2633</v>
      </c>
      <c r="F400" s="13" t="s">
        <v>3080</v>
      </c>
      <c r="G400" s="13" t="s">
        <v>2744</v>
      </c>
      <c r="H400" s="55" t="s">
        <v>3222</v>
      </c>
      <c r="I400" s="49" t="s">
        <v>3223</v>
      </c>
      <c r="J400" s="13">
        <v>0</v>
      </c>
      <c r="M400" s="13" t="s">
        <v>4050</v>
      </c>
      <c r="N400" s="13" t="s">
        <v>1590</v>
      </c>
      <c r="O400" s="13">
        <v>94</v>
      </c>
      <c r="P400" s="13" t="s">
        <v>1590</v>
      </c>
      <c r="Q400" s="13" t="s">
        <v>1590</v>
      </c>
      <c r="R400" s="13" t="s">
        <v>1590</v>
      </c>
      <c r="S400" s="13" t="s">
        <v>1590</v>
      </c>
      <c r="T400" s="13" t="s">
        <v>1590</v>
      </c>
      <c r="U400" s="13" t="s">
        <v>1590</v>
      </c>
      <c r="V400" s="57" t="s">
        <v>1590</v>
      </c>
      <c r="W400" s="13" t="s">
        <v>1590</v>
      </c>
      <c r="X400" s="57" t="s">
        <v>1590</v>
      </c>
      <c r="Y400" s="13">
        <f t="shared" si="78"/>
        <v>4</v>
      </c>
      <c r="Z400" s="13">
        <f t="shared" si="78"/>
        <v>30</v>
      </c>
      <c r="AA400" s="13">
        <f t="shared" si="85"/>
        <v>35</v>
      </c>
      <c r="AB400" s="57">
        <f t="shared" si="86"/>
        <v>0.25</v>
      </c>
      <c r="AC400" s="57">
        <f t="shared" si="87"/>
        <v>3</v>
      </c>
      <c r="AF400" s="13" t="s">
        <v>3224</v>
      </c>
      <c r="AG400" s="13">
        <v>4</v>
      </c>
      <c r="AH400" s="13">
        <v>30</v>
      </c>
      <c r="AI400" s="13">
        <v>35</v>
      </c>
      <c r="AJ400" s="13">
        <v>11</v>
      </c>
      <c r="AK400" s="13">
        <v>9</v>
      </c>
    </row>
    <row r="401" spans="1:49" s="13" customFormat="1" ht="32">
      <c r="A401" s="13">
        <v>2008</v>
      </c>
      <c r="B401" s="13" t="s">
        <v>0</v>
      </c>
      <c r="C401" s="13">
        <v>0</v>
      </c>
      <c r="D401" s="13" t="s">
        <v>1590</v>
      </c>
      <c r="E401" s="13" t="s">
        <v>2633</v>
      </c>
      <c r="F401" s="13" t="s">
        <v>3080</v>
      </c>
      <c r="G401" s="13" t="s">
        <v>2744</v>
      </c>
      <c r="H401" s="13" t="s">
        <v>1763</v>
      </c>
      <c r="I401" s="13" t="s">
        <v>3225</v>
      </c>
      <c r="J401" s="13">
        <v>0</v>
      </c>
      <c r="M401" s="13" t="s">
        <v>4050</v>
      </c>
      <c r="N401" s="13" t="s">
        <v>1590</v>
      </c>
      <c r="O401" s="13" t="s">
        <v>1590</v>
      </c>
      <c r="P401" s="13" t="s">
        <v>1590</v>
      </c>
      <c r="Q401" s="13">
        <v>4832</v>
      </c>
      <c r="R401" s="13" t="s">
        <v>1590</v>
      </c>
      <c r="S401" s="13">
        <f t="shared" si="79"/>
        <v>48.32</v>
      </c>
      <c r="T401" s="13">
        <f t="shared" si="80"/>
        <v>24.16</v>
      </c>
      <c r="U401" s="13">
        <f t="shared" si="81"/>
        <v>289.92</v>
      </c>
      <c r="V401" s="57">
        <f t="shared" si="82"/>
        <v>24.493333333333332</v>
      </c>
      <c r="W401" s="13">
        <f t="shared" si="83"/>
        <v>23.993333333333336</v>
      </c>
      <c r="X401" s="57">
        <f t="shared" si="84"/>
        <v>24.326666666666668</v>
      </c>
      <c r="Y401" s="13">
        <f t="shared" si="78"/>
        <v>25</v>
      </c>
      <c r="Z401" s="13">
        <f t="shared" si="78"/>
        <v>100</v>
      </c>
      <c r="AA401" s="13">
        <f t="shared" si="85"/>
        <v>200</v>
      </c>
      <c r="AB401" s="57">
        <f t="shared" si="86"/>
        <v>0.33333333333333331</v>
      </c>
      <c r="AC401" s="57">
        <f t="shared" si="87"/>
        <v>4</v>
      </c>
      <c r="AF401" s="13" t="s">
        <v>3226</v>
      </c>
      <c r="AG401" s="13">
        <v>25</v>
      </c>
      <c r="AH401" s="13">
        <v>100</v>
      </c>
      <c r="AI401" s="13">
        <v>200</v>
      </c>
      <c r="AJ401" s="13">
        <v>12</v>
      </c>
      <c r="AK401" s="13">
        <v>12</v>
      </c>
    </row>
    <row r="402" spans="1:49" s="13" customFormat="1" ht="32">
      <c r="A402" s="13">
        <v>2008</v>
      </c>
      <c r="B402" s="13" t="s">
        <v>0</v>
      </c>
      <c r="C402" s="13">
        <v>0</v>
      </c>
      <c r="D402" s="13" t="s">
        <v>1590</v>
      </c>
      <c r="E402" s="13" t="s">
        <v>2633</v>
      </c>
      <c r="F402" s="13" t="s">
        <v>3080</v>
      </c>
      <c r="G402" s="13" t="s">
        <v>2744</v>
      </c>
      <c r="H402" s="13" t="s">
        <v>1321</v>
      </c>
      <c r="I402" s="13" t="s">
        <v>3227</v>
      </c>
      <c r="J402" s="13">
        <v>0</v>
      </c>
      <c r="M402" s="13" t="s">
        <v>4050</v>
      </c>
      <c r="N402" s="13">
        <f t="shared" si="88"/>
        <v>5.7142857142857144</v>
      </c>
      <c r="O402" s="13">
        <v>14</v>
      </c>
      <c r="P402" s="13">
        <v>80</v>
      </c>
      <c r="Q402" s="13">
        <v>552</v>
      </c>
      <c r="R402" s="13">
        <f t="shared" si="89"/>
        <v>6.9</v>
      </c>
      <c r="S402" s="13">
        <f t="shared" si="79"/>
        <v>6.9</v>
      </c>
      <c r="T402" s="13">
        <f t="shared" si="80"/>
        <v>5.52</v>
      </c>
      <c r="U402" s="13">
        <f t="shared" si="81"/>
        <v>66.239999999999995</v>
      </c>
      <c r="V402" s="57">
        <f t="shared" si="82"/>
        <v>6.0755555555555549</v>
      </c>
      <c r="W402" s="13">
        <f t="shared" si="83"/>
        <v>5.0755555555555558</v>
      </c>
      <c r="X402" s="57">
        <f t="shared" si="84"/>
        <v>5.6311111111111112</v>
      </c>
      <c r="Y402" s="13">
        <f t="shared" si="78"/>
        <v>10</v>
      </c>
      <c r="Z402" s="13">
        <f t="shared" si="78"/>
        <v>80</v>
      </c>
      <c r="AA402" s="13">
        <f t="shared" si="85"/>
        <v>100</v>
      </c>
      <c r="AB402" s="57">
        <f t="shared" si="86"/>
        <v>0.55555555555555558</v>
      </c>
      <c r="AC402" s="57">
        <f t="shared" si="87"/>
        <v>6.666666666666667</v>
      </c>
      <c r="AF402" s="13" t="s">
        <v>3228</v>
      </c>
      <c r="AG402" s="13">
        <v>5</v>
      </c>
      <c r="AH402" s="13">
        <v>40</v>
      </c>
      <c r="AI402" s="13">
        <v>50</v>
      </c>
      <c r="AJ402" s="13">
        <v>10</v>
      </c>
      <c r="AK402" s="13">
        <v>10</v>
      </c>
      <c r="AL402" s="13" t="s">
        <v>3229</v>
      </c>
      <c r="AM402" s="13">
        <v>5</v>
      </c>
      <c r="AN402" s="13">
        <v>40</v>
      </c>
      <c r="AO402" s="13">
        <v>50</v>
      </c>
      <c r="AP402" s="13">
        <v>10</v>
      </c>
      <c r="AQ402" s="13">
        <v>10</v>
      </c>
    </row>
    <row r="403" spans="1:49" s="13" customFormat="1" ht="32">
      <c r="A403" s="13">
        <v>2008</v>
      </c>
      <c r="B403" s="13" t="s">
        <v>0</v>
      </c>
      <c r="C403" s="13">
        <v>0</v>
      </c>
      <c r="D403" s="13" t="s">
        <v>1590</v>
      </c>
      <c r="E403" s="13" t="s">
        <v>2633</v>
      </c>
      <c r="F403" s="13" t="s">
        <v>3080</v>
      </c>
      <c r="G403" s="13" t="s">
        <v>2744</v>
      </c>
      <c r="H403" s="13" t="s">
        <v>3230</v>
      </c>
      <c r="I403" s="13" t="s">
        <v>3231</v>
      </c>
      <c r="J403" s="13">
        <v>0</v>
      </c>
      <c r="M403" s="13" t="s">
        <v>4050</v>
      </c>
      <c r="N403" s="13" t="s">
        <v>1590</v>
      </c>
      <c r="O403" s="13" t="s">
        <v>1590</v>
      </c>
      <c r="P403" s="13" t="s">
        <v>1590</v>
      </c>
      <c r="Q403" s="13" t="s">
        <v>1590</v>
      </c>
      <c r="R403" s="13" t="s">
        <v>1590</v>
      </c>
      <c r="S403" s="13" t="s">
        <v>1590</v>
      </c>
      <c r="T403" s="13" t="s">
        <v>1590</v>
      </c>
      <c r="U403" s="13" t="s">
        <v>1590</v>
      </c>
      <c r="V403" s="13" t="s">
        <v>1590</v>
      </c>
      <c r="W403" s="13" t="s">
        <v>1590</v>
      </c>
      <c r="X403" s="13" t="s">
        <v>1590</v>
      </c>
      <c r="Y403" s="13">
        <f t="shared" si="78"/>
        <v>1</v>
      </c>
      <c r="Z403" s="13">
        <f t="shared" si="78"/>
        <v>2</v>
      </c>
      <c r="AA403" s="13">
        <f t="shared" si="85"/>
        <v>5</v>
      </c>
      <c r="AB403" s="57">
        <f t="shared" si="86"/>
        <v>0</v>
      </c>
      <c r="AC403" s="57">
        <f t="shared" si="87"/>
        <v>0</v>
      </c>
      <c r="AF403" s="13" t="s">
        <v>2766</v>
      </c>
      <c r="AG403" s="13">
        <v>1</v>
      </c>
      <c r="AH403" s="13">
        <v>2</v>
      </c>
      <c r="AI403" s="13">
        <v>5</v>
      </c>
      <c r="AJ403" s="13">
        <v>16</v>
      </c>
      <c r="AK403" s="13">
        <v>0</v>
      </c>
    </row>
    <row r="404" spans="1:49" s="13" customFormat="1" ht="32">
      <c r="A404" s="13">
        <v>2008</v>
      </c>
      <c r="B404" s="13" t="s">
        <v>0</v>
      </c>
      <c r="C404" s="13">
        <v>0</v>
      </c>
      <c r="D404" s="13" t="s">
        <v>1590</v>
      </c>
      <c r="E404" s="13" t="s">
        <v>2633</v>
      </c>
      <c r="F404" s="13" t="s">
        <v>3080</v>
      </c>
      <c r="G404" s="13" t="s">
        <v>2744</v>
      </c>
      <c r="H404" s="13" t="s">
        <v>3232</v>
      </c>
      <c r="I404" s="13" t="s">
        <v>3233</v>
      </c>
      <c r="J404" s="13">
        <v>0</v>
      </c>
      <c r="M404" s="13" t="s">
        <v>4050</v>
      </c>
      <c r="N404" s="13" t="s">
        <v>1590</v>
      </c>
      <c r="O404" s="13">
        <v>393.9</v>
      </c>
      <c r="P404" s="13" t="s">
        <v>1590</v>
      </c>
      <c r="Q404" s="13" t="s">
        <v>1590</v>
      </c>
      <c r="R404" s="13" t="s">
        <v>1590</v>
      </c>
      <c r="S404" s="13" t="s">
        <v>1590</v>
      </c>
      <c r="T404" s="13" t="s">
        <v>1590</v>
      </c>
      <c r="U404" s="13" t="s">
        <v>1590</v>
      </c>
      <c r="V404" s="13" t="s">
        <v>1590</v>
      </c>
      <c r="W404" s="13" t="s">
        <v>1590</v>
      </c>
      <c r="X404" s="13" t="s">
        <v>1590</v>
      </c>
      <c r="Y404" s="13">
        <f t="shared" si="78"/>
        <v>0</v>
      </c>
      <c r="Z404" s="13">
        <f t="shared" si="78"/>
        <v>14</v>
      </c>
      <c r="AA404" s="13">
        <f t="shared" si="85"/>
        <v>25</v>
      </c>
      <c r="AB404" s="57">
        <f t="shared" si="86"/>
        <v>0</v>
      </c>
      <c r="AC404" s="57">
        <f t="shared" si="87"/>
        <v>0</v>
      </c>
      <c r="AF404" s="13" t="s">
        <v>3234</v>
      </c>
      <c r="AH404" s="13">
        <v>14</v>
      </c>
      <c r="AI404" s="13">
        <v>25</v>
      </c>
      <c r="AJ404" s="13">
        <v>6</v>
      </c>
      <c r="AK404" s="13">
        <v>0</v>
      </c>
    </row>
    <row r="405" spans="1:49" s="13" customFormat="1" ht="48">
      <c r="A405" s="13">
        <v>2008</v>
      </c>
      <c r="B405" s="13" t="s">
        <v>0</v>
      </c>
      <c r="C405" s="13">
        <v>0</v>
      </c>
      <c r="D405" s="13" t="s">
        <v>1590</v>
      </c>
      <c r="E405" s="13" t="s">
        <v>2633</v>
      </c>
      <c r="F405" s="13" t="s">
        <v>3080</v>
      </c>
      <c r="G405" s="13" t="s">
        <v>2744</v>
      </c>
      <c r="H405" s="13" t="s">
        <v>1793</v>
      </c>
      <c r="I405" s="13" t="s">
        <v>3235</v>
      </c>
      <c r="J405" s="13">
        <v>0</v>
      </c>
      <c r="L405" s="13" t="s">
        <v>3236</v>
      </c>
      <c r="M405" s="13" t="s">
        <v>4050</v>
      </c>
      <c r="N405" s="13">
        <f t="shared" si="88"/>
        <v>0.52708638360175697</v>
      </c>
      <c r="O405" s="13">
        <v>68.3</v>
      </c>
      <c r="P405" s="13">
        <v>36</v>
      </c>
      <c r="Q405" s="13">
        <v>618</v>
      </c>
      <c r="R405" s="13">
        <f t="shared" si="89"/>
        <v>17.166666666666668</v>
      </c>
      <c r="S405" s="13">
        <f t="shared" si="79"/>
        <v>9.9677419354838701</v>
      </c>
      <c r="T405" s="13">
        <f t="shared" si="80"/>
        <v>4.9838709677419351</v>
      </c>
      <c r="U405" s="13">
        <f t="shared" si="81"/>
        <v>59.806451612903217</v>
      </c>
      <c r="V405" s="57">
        <f t="shared" si="82"/>
        <v>6.6783154121863797</v>
      </c>
      <c r="W405" s="13">
        <f t="shared" si="83"/>
        <v>4.1366487455197136</v>
      </c>
      <c r="X405" s="57">
        <f t="shared" si="84"/>
        <v>5.8310931899641583</v>
      </c>
      <c r="Y405" s="13">
        <f t="shared" si="78"/>
        <v>9</v>
      </c>
      <c r="Z405" s="13">
        <f t="shared" si="78"/>
        <v>62</v>
      </c>
      <c r="AA405" s="13">
        <f t="shared" si="85"/>
        <v>124</v>
      </c>
      <c r="AB405" s="57">
        <f t="shared" si="86"/>
        <v>1.6944444444444444</v>
      </c>
      <c r="AC405" s="57">
        <f t="shared" si="87"/>
        <v>20.333333333333332</v>
      </c>
      <c r="AF405" s="13" t="s">
        <v>3237</v>
      </c>
      <c r="AG405" s="13">
        <v>3</v>
      </c>
      <c r="AH405" s="13">
        <v>5</v>
      </c>
      <c r="AI405" s="13">
        <v>16</v>
      </c>
      <c r="AJ405" s="13">
        <v>18</v>
      </c>
      <c r="AK405" s="13">
        <v>26</v>
      </c>
      <c r="AL405" s="13" t="s">
        <v>3238</v>
      </c>
      <c r="AM405" s="13">
        <v>5</v>
      </c>
      <c r="AN405" s="13">
        <v>45</v>
      </c>
      <c r="AO405" s="13">
        <v>60</v>
      </c>
      <c r="AP405" s="13">
        <v>15</v>
      </c>
      <c r="AQ405" s="13">
        <v>15</v>
      </c>
      <c r="AR405" s="13" t="s">
        <v>3055</v>
      </c>
      <c r="AS405" s="13">
        <v>1</v>
      </c>
      <c r="AT405" s="13">
        <v>12</v>
      </c>
      <c r="AU405" s="13">
        <v>48</v>
      </c>
      <c r="AV405" s="13">
        <v>12</v>
      </c>
      <c r="AW405" s="13">
        <v>20</v>
      </c>
    </row>
    <row r="406" spans="1:49" s="13" customFormat="1" ht="32">
      <c r="A406" s="13">
        <v>2008</v>
      </c>
      <c r="B406" s="13" t="s">
        <v>0</v>
      </c>
      <c r="C406" s="13">
        <v>0</v>
      </c>
      <c r="D406" s="13" t="s">
        <v>1590</v>
      </c>
      <c r="E406" s="13" t="s">
        <v>2633</v>
      </c>
      <c r="F406" s="13" t="s">
        <v>3080</v>
      </c>
      <c r="G406" s="13" t="s">
        <v>2744</v>
      </c>
      <c r="H406" s="13" t="s">
        <v>3239</v>
      </c>
      <c r="I406" s="13" t="s">
        <v>3240</v>
      </c>
      <c r="J406" s="13">
        <v>0</v>
      </c>
      <c r="M406" s="13" t="s">
        <v>4050</v>
      </c>
      <c r="N406" s="13" t="s">
        <v>1590</v>
      </c>
      <c r="O406" s="13">
        <v>10.7</v>
      </c>
      <c r="P406" s="13" t="s">
        <v>1590</v>
      </c>
      <c r="Q406" s="13" t="s">
        <v>1590</v>
      </c>
      <c r="R406" s="13" t="s">
        <v>1590</v>
      </c>
      <c r="S406" s="13" t="s">
        <v>1590</v>
      </c>
      <c r="T406" s="13" t="s">
        <v>1590</v>
      </c>
      <c r="U406" s="13" t="s">
        <v>1590</v>
      </c>
      <c r="V406" s="13" t="s">
        <v>1590</v>
      </c>
      <c r="W406" s="13" t="s">
        <v>1590</v>
      </c>
      <c r="X406" s="13" t="s">
        <v>1590</v>
      </c>
      <c r="Y406" s="13">
        <f t="shared" si="78"/>
        <v>1</v>
      </c>
      <c r="Z406" s="13">
        <f t="shared" si="78"/>
        <v>15</v>
      </c>
      <c r="AA406" s="13">
        <f t="shared" si="85"/>
        <v>20</v>
      </c>
      <c r="AB406" s="57">
        <f t="shared" si="86"/>
        <v>2.7777777777777776E-2</v>
      </c>
      <c r="AC406" s="57">
        <f t="shared" si="87"/>
        <v>0.33333333333333331</v>
      </c>
      <c r="AF406" s="13" t="s">
        <v>3241</v>
      </c>
      <c r="AG406" s="13">
        <v>1</v>
      </c>
      <c r="AH406" s="13">
        <v>15</v>
      </c>
      <c r="AI406" s="13">
        <v>20</v>
      </c>
      <c r="AJ406" s="13">
        <v>1</v>
      </c>
      <c r="AK406" s="13">
        <v>1</v>
      </c>
    </row>
    <row r="407" spans="1:49" s="13" customFormat="1" ht="80">
      <c r="A407" s="13">
        <v>2008</v>
      </c>
      <c r="B407" s="13" t="s">
        <v>0</v>
      </c>
      <c r="C407" s="13">
        <v>0</v>
      </c>
      <c r="D407" s="13" t="s">
        <v>1590</v>
      </c>
      <c r="E407" s="13" t="s">
        <v>2633</v>
      </c>
      <c r="F407" s="13" t="s">
        <v>3080</v>
      </c>
      <c r="G407" s="13" t="s">
        <v>2744</v>
      </c>
      <c r="H407" s="55" t="s">
        <v>3242</v>
      </c>
      <c r="I407" s="13" t="s">
        <v>3243</v>
      </c>
      <c r="J407" s="13">
        <v>0</v>
      </c>
      <c r="L407" s="13" t="s">
        <v>3244</v>
      </c>
      <c r="M407" s="13" t="s">
        <v>4050</v>
      </c>
      <c r="N407" s="13" t="s">
        <v>1590</v>
      </c>
      <c r="O407" s="13">
        <v>42</v>
      </c>
      <c r="P407" s="13" t="s">
        <v>1590</v>
      </c>
      <c r="Q407" s="13" t="s">
        <v>1590</v>
      </c>
      <c r="R407" s="13" t="s">
        <v>1590</v>
      </c>
      <c r="S407" s="13" t="s">
        <v>1590</v>
      </c>
      <c r="T407" s="13" t="s">
        <v>1590</v>
      </c>
      <c r="U407" s="13" t="s">
        <v>1590</v>
      </c>
      <c r="V407" s="57" t="s">
        <v>1590</v>
      </c>
      <c r="W407" s="13" t="s">
        <v>1590</v>
      </c>
      <c r="X407" s="57" t="s">
        <v>1590</v>
      </c>
      <c r="Y407" s="13">
        <f t="shared" si="78"/>
        <v>5</v>
      </c>
      <c r="Z407" s="13">
        <f t="shared" si="78"/>
        <v>5</v>
      </c>
      <c r="AA407" s="13">
        <f t="shared" si="85"/>
        <v>5</v>
      </c>
      <c r="AB407" s="57">
        <f t="shared" si="86"/>
        <v>0.5</v>
      </c>
      <c r="AC407" s="57">
        <f t="shared" si="87"/>
        <v>6</v>
      </c>
      <c r="AF407" s="13" t="s">
        <v>3245</v>
      </c>
      <c r="AG407" s="13">
        <v>2</v>
      </c>
      <c r="AH407" s="13">
        <v>2</v>
      </c>
      <c r="AI407" s="13">
        <v>2</v>
      </c>
      <c r="AJ407" s="13">
        <v>12</v>
      </c>
      <c r="AK407" s="13">
        <v>12</v>
      </c>
      <c r="AL407" s="13" t="s">
        <v>3246</v>
      </c>
      <c r="AM407" s="13">
        <v>3</v>
      </c>
      <c r="AN407" s="13">
        <v>3</v>
      </c>
      <c r="AO407" s="13">
        <v>3</v>
      </c>
      <c r="AP407" s="13">
        <v>6</v>
      </c>
      <c r="AQ407" s="13">
        <v>6</v>
      </c>
    </row>
    <row r="408" spans="1:49" s="13" customFormat="1" ht="32">
      <c r="A408" s="13">
        <v>2008</v>
      </c>
      <c r="B408" s="13" t="s">
        <v>0</v>
      </c>
      <c r="C408" s="13">
        <v>0</v>
      </c>
      <c r="D408" s="13" t="s">
        <v>1590</v>
      </c>
      <c r="E408" s="13" t="s">
        <v>2631</v>
      </c>
      <c r="F408" s="13" t="s">
        <v>658</v>
      </c>
      <c r="G408" s="13" t="s">
        <v>2744</v>
      </c>
      <c r="H408" s="13" t="s">
        <v>3247</v>
      </c>
      <c r="I408" s="13" t="s">
        <v>3248</v>
      </c>
      <c r="J408" s="13">
        <v>0</v>
      </c>
      <c r="M408" s="13" t="s">
        <v>4050</v>
      </c>
      <c r="N408" s="13" t="s">
        <v>1590</v>
      </c>
      <c r="O408" s="13">
        <v>1.5</v>
      </c>
      <c r="P408" s="13" t="s">
        <v>1590</v>
      </c>
      <c r="Q408" s="13" t="s">
        <v>1590</v>
      </c>
      <c r="R408" s="13" t="s">
        <v>1590</v>
      </c>
      <c r="S408" s="13" t="s">
        <v>1590</v>
      </c>
      <c r="T408" s="13" t="s">
        <v>1590</v>
      </c>
      <c r="U408" s="13" t="s">
        <v>1590</v>
      </c>
      <c r="V408" s="13" t="s">
        <v>1590</v>
      </c>
      <c r="W408" s="13" t="s">
        <v>1590</v>
      </c>
      <c r="X408" s="13" t="s">
        <v>1590</v>
      </c>
      <c r="Y408" s="13">
        <f t="shared" si="78"/>
        <v>100</v>
      </c>
      <c r="Z408" s="13">
        <f t="shared" si="78"/>
        <v>600</v>
      </c>
      <c r="AA408" s="13">
        <f t="shared" si="85"/>
        <v>0</v>
      </c>
      <c r="AB408" s="57">
        <f t="shared" si="86"/>
        <v>0.1388888888888889</v>
      </c>
      <c r="AC408" s="57">
        <f t="shared" si="87"/>
        <v>1.6666666666666667</v>
      </c>
      <c r="AF408" s="13" t="s">
        <v>3249</v>
      </c>
      <c r="AG408" s="13">
        <v>100</v>
      </c>
      <c r="AH408" s="13">
        <v>600</v>
      </c>
      <c r="AJ408" s="13">
        <v>5</v>
      </c>
      <c r="AK408" s="13">
        <v>5</v>
      </c>
    </row>
    <row r="409" spans="1:49" s="13" customFormat="1" ht="32">
      <c r="A409" s="13">
        <v>2008</v>
      </c>
      <c r="B409" s="13" t="s">
        <v>0</v>
      </c>
      <c r="C409" s="13">
        <v>0</v>
      </c>
      <c r="D409" s="13" t="s">
        <v>1590</v>
      </c>
      <c r="E409" s="13" t="s">
        <v>2631</v>
      </c>
      <c r="F409" s="13" t="s">
        <v>658</v>
      </c>
      <c r="G409" s="13" t="s">
        <v>2744</v>
      </c>
      <c r="H409" s="13" t="s">
        <v>3250</v>
      </c>
      <c r="I409" s="13" t="s">
        <v>4040</v>
      </c>
      <c r="J409" s="13">
        <v>0</v>
      </c>
      <c r="M409" s="13" t="s">
        <v>4050</v>
      </c>
      <c r="N409" s="13" t="s">
        <v>1590</v>
      </c>
      <c r="O409" s="13">
        <v>0.5</v>
      </c>
      <c r="P409" s="13" t="s">
        <v>1590</v>
      </c>
      <c r="Q409" s="13" t="s">
        <v>1590</v>
      </c>
      <c r="R409" s="13" t="s">
        <v>1590</v>
      </c>
      <c r="S409" s="13" t="s">
        <v>1590</v>
      </c>
      <c r="T409" s="13" t="s">
        <v>1590</v>
      </c>
      <c r="U409" s="13" t="s">
        <v>1590</v>
      </c>
      <c r="V409" s="13" t="s">
        <v>1590</v>
      </c>
      <c r="W409" s="13" t="s">
        <v>1590</v>
      </c>
      <c r="X409" s="13" t="s">
        <v>1590</v>
      </c>
      <c r="Y409" s="13">
        <f t="shared" si="78"/>
        <v>1</v>
      </c>
      <c r="Z409" s="13">
        <f t="shared" si="78"/>
        <v>2</v>
      </c>
      <c r="AA409" s="13">
        <f t="shared" si="85"/>
        <v>4</v>
      </c>
      <c r="AB409" s="57">
        <f t="shared" si="86"/>
        <v>0</v>
      </c>
      <c r="AC409" s="57">
        <f t="shared" si="87"/>
        <v>0</v>
      </c>
      <c r="AF409" s="13" t="s">
        <v>3251</v>
      </c>
      <c r="AG409" s="13">
        <v>1</v>
      </c>
      <c r="AH409" s="13">
        <v>2</v>
      </c>
      <c r="AI409" s="13">
        <v>4</v>
      </c>
      <c r="AJ409" s="13">
        <v>15</v>
      </c>
      <c r="AK409" s="13">
        <v>0</v>
      </c>
    </row>
    <row r="410" spans="1:49" s="13" customFormat="1" ht="32">
      <c r="A410" s="13">
        <v>2008</v>
      </c>
      <c r="B410" s="13" t="s">
        <v>0</v>
      </c>
      <c r="C410" s="13">
        <v>0</v>
      </c>
      <c r="D410" s="13" t="s">
        <v>1590</v>
      </c>
      <c r="E410" s="13" t="s">
        <v>2631</v>
      </c>
      <c r="F410" s="13" t="s">
        <v>658</v>
      </c>
      <c r="G410" s="13" t="s">
        <v>2744</v>
      </c>
      <c r="H410" s="13" t="s">
        <v>3252</v>
      </c>
      <c r="I410" s="13" t="s">
        <v>3253</v>
      </c>
      <c r="J410" s="13">
        <v>0</v>
      </c>
      <c r="M410" s="13" t="s">
        <v>4050</v>
      </c>
      <c r="N410" s="13" t="s">
        <v>1590</v>
      </c>
      <c r="O410" s="13">
        <v>3.7</v>
      </c>
      <c r="P410" s="13" t="s">
        <v>1590</v>
      </c>
      <c r="Q410" s="13" t="s">
        <v>1590</v>
      </c>
      <c r="R410" s="13" t="s">
        <v>1590</v>
      </c>
      <c r="S410" s="13" t="s">
        <v>1590</v>
      </c>
      <c r="T410" s="13" t="s">
        <v>1590</v>
      </c>
      <c r="U410" s="13" t="s">
        <v>1590</v>
      </c>
      <c r="V410" s="13" t="s">
        <v>1590</v>
      </c>
      <c r="W410" s="13" t="s">
        <v>1590</v>
      </c>
      <c r="X410" s="13" t="s">
        <v>1590</v>
      </c>
      <c r="Y410" s="13">
        <f t="shared" si="78"/>
        <v>900</v>
      </c>
      <c r="Z410" s="13">
        <f t="shared" si="78"/>
        <v>6000</v>
      </c>
      <c r="AA410" s="13">
        <f t="shared" si="85"/>
        <v>7500</v>
      </c>
      <c r="AB410" s="57">
        <f t="shared" si="86"/>
        <v>0.41666666666666669</v>
      </c>
      <c r="AC410" s="57">
        <f t="shared" si="87"/>
        <v>5</v>
      </c>
      <c r="AF410" s="13" t="s">
        <v>3205</v>
      </c>
      <c r="AG410" s="13">
        <v>300</v>
      </c>
      <c r="AH410" s="13">
        <v>2000</v>
      </c>
      <c r="AI410" s="13">
        <v>2500</v>
      </c>
      <c r="AJ410" s="13">
        <v>7</v>
      </c>
      <c r="AK410" s="13">
        <v>5</v>
      </c>
      <c r="AL410" s="13" t="s">
        <v>3205</v>
      </c>
      <c r="AM410" s="13">
        <v>300</v>
      </c>
      <c r="AN410" s="13">
        <v>2000</v>
      </c>
      <c r="AO410" s="13">
        <v>2500</v>
      </c>
      <c r="AP410" s="13">
        <v>5</v>
      </c>
      <c r="AQ410" s="13">
        <v>5</v>
      </c>
      <c r="AR410" s="13" t="s">
        <v>3205</v>
      </c>
      <c r="AS410" s="13">
        <v>300</v>
      </c>
      <c r="AT410" s="13">
        <v>2000</v>
      </c>
      <c r="AU410" s="13">
        <v>2500</v>
      </c>
      <c r="AV410" s="13">
        <v>5</v>
      </c>
      <c r="AW410" s="13">
        <v>5</v>
      </c>
    </row>
    <row r="411" spans="1:49" s="13" customFormat="1" ht="32">
      <c r="A411" s="13">
        <v>2008</v>
      </c>
      <c r="B411" s="13" t="s">
        <v>0</v>
      </c>
      <c r="C411" s="13">
        <v>0</v>
      </c>
      <c r="D411" s="13" t="s">
        <v>1590</v>
      </c>
      <c r="E411" s="13" t="s">
        <v>2631</v>
      </c>
      <c r="F411" s="13" t="s">
        <v>658</v>
      </c>
      <c r="G411" s="13" t="s">
        <v>2744</v>
      </c>
      <c r="H411" s="13" t="s">
        <v>3254</v>
      </c>
      <c r="I411" s="13" t="s">
        <v>3255</v>
      </c>
      <c r="J411" s="13">
        <v>0</v>
      </c>
      <c r="M411" s="13" t="s">
        <v>4050</v>
      </c>
      <c r="N411" s="13" t="s">
        <v>1590</v>
      </c>
      <c r="O411" s="13">
        <v>2.4</v>
      </c>
      <c r="P411" s="13" t="s">
        <v>1590</v>
      </c>
      <c r="Q411" s="13" t="s">
        <v>1590</v>
      </c>
      <c r="R411" s="13" t="s">
        <v>1590</v>
      </c>
      <c r="S411" s="13" t="s">
        <v>1590</v>
      </c>
      <c r="T411" s="13" t="s">
        <v>1590</v>
      </c>
      <c r="U411" s="13" t="s">
        <v>1590</v>
      </c>
      <c r="V411" s="13" t="s">
        <v>1590</v>
      </c>
      <c r="W411" s="13" t="s">
        <v>1590</v>
      </c>
      <c r="X411" s="13" t="s">
        <v>1590</v>
      </c>
      <c r="Y411" s="13">
        <f t="shared" si="78"/>
        <v>7</v>
      </c>
      <c r="Z411" s="13">
        <f t="shared" si="78"/>
        <v>140</v>
      </c>
      <c r="AA411" s="13">
        <f t="shared" si="85"/>
        <v>280</v>
      </c>
      <c r="AB411" s="57">
        <f t="shared" si="86"/>
        <v>0</v>
      </c>
      <c r="AC411" s="57">
        <f t="shared" si="87"/>
        <v>0</v>
      </c>
      <c r="AF411" s="13" t="s">
        <v>3256</v>
      </c>
      <c r="AG411" s="13">
        <v>2</v>
      </c>
      <c r="AH411" s="13">
        <v>40</v>
      </c>
      <c r="AI411" s="13">
        <v>80</v>
      </c>
      <c r="AJ411" s="13">
        <v>6</v>
      </c>
      <c r="AK411" s="13">
        <v>0</v>
      </c>
      <c r="AL411" s="13" t="s">
        <v>3257</v>
      </c>
      <c r="AM411" s="13">
        <v>5</v>
      </c>
      <c r="AN411" s="13">
        <v>100</v>
      </c>
      <c r="AO411" s="13">
        <v>200</v>
      </c>
      <c r="AP411" s="13">
        <v>7</v>
      </c>
      <c r="AQ411" s="13">
        <v>0</v>
      </c>
    </row>
    <row r="412" spans="1:49" s="13" customFormat="1" ht="32">
      <c r="A412" s="13">
        <v>2008</v>
      </c>
      <c r="B412" s="13" t="s">
        <v>0</v>
      </c>
      <c r="C412" s="13">
        <v>0</v>
      </c>
      <c r="D412" s="13" t="s">
        <v>1590</v>
      </c>
      <c r="E412" s="13" t="s">
        <v>2631</v>
      </c>
      <c r="F412" s="13" t="s">
        <v>658</v>
      </c>
      <c r="G412" s="13" t="s">
        <v>2744</v>
      </c>
      <c r="H412" s="13" t="s">
        <v>3258</v>
      </c>
      <c r="I412" s="13" t="s">
        <v>3259</v>
      </c>
      <c r="J412" s="13">
        <v>0</v>
      </c>
      <c r="M412" s="13" t="s">
        <v>4050</v>
      </c>
      <c r="N412" s="13" t="s">
        <v>1590</v>
      </c>
      <c r="O412" s="13">
        <v>1.8</v>
      </c>
      <c r="P412" s="13" t="s">
        <v>1590</v>
      </c>
      <c r="Q412" s="13" t="s">
        <v>1590</v>
      </c>
      <c r="R412" s="13" t="s">
        <v>1590</v>
      </c>
      <c r="S412" s="13" t="s">
        <v>1590</v>
      </c>
      <c r="T412" s="13" t="s">
        <v>1590</v>
      </c>
      <c r="U412" s="13" t="s">
        <v>1590</v>
      </c>
      <c r="V412" s="13" t="s">
        <v>1590</v>
      </c>
      <c r="W412" s="13" t="s">
        <v>1590</v>
      </c>
      <c r="X412" s="13" t="s">
        <v>1590</v>
      </c>
      <c r="Y412" s="13">
        <f t="shared" si="78"/>
        <v>30</v>
      </c>
      <c r="Z412" s="13">
        <f t="shared" si="78"/>
        <v>327</v>
      </c>
      <c r="AA412" s="13">
        <f t="shared" si="85"/>
        <v>360</v>
      </c>
      <c r="AB412" s="57">
        <f t="shared" si="86"/>
        <v>0</v>
      </c>
      <c r="AC412" s="57">
        <f t="shared" si="87"/>
        <v>0</v>
      </c>
      <c r="AF412" s="13" t="s">
        <v>3260</v>
      </c>
      <c r="AG412" s="13">
        <v>10</v>
      </c>
      <c r="AH412" s="13">
        <v>109</v>
      </c>
      <c r="AI412" s="13">
        <v>120</v>
      </c>
      <c r="AJ412" s="13">
        <v>7</v>
      </c>
      <c r="AK412" s="13">
        <v>0</v>
      </c>
      <c r="AL412" s="13" t="s">
        <v>3260</v>
      </c>
      <c r="AM412" s="13">
        <v>10</v>
      </c>
      <c r="AN412" s="13">
        <v>109</v>
      </c>
      <c r="AO412" s="13">
        <v>120</v>
      </c>
      <c r="AP412" s="13">
        <v>7</v>
      </c>
      <c r="AQ412" s="13">
        <v>0</v>
      </c>
      <c r="AR412" s="13" t="s">
        <v>2766</v>
      </c>
      <c r="AS412" s="13">
        <v>10</v>
      </c>
      <c r="AT412" s="13">
        <v>109</v>
      </c>
      <c r="AU412" s="13">
        <v>120</v>
      </c>
      <c r="AV412" s="13">
        <v>7</v>
      </c>
      <c r="AW412" s="13">
        <v>0</v>
      </c>
    </row>
    <row r="413" spans="1:49" s="13" customFormat="1" ht="32">
      <c r="A413" s="13">
        <v>2008</v>
      </c>
      <c r="B413" s="13" t="s">
        <v>0</v>
      </c>
      <c r="C413" s="13">
        <v>0</v>
      </c>
      <c r="D413" s="13" t="s">
        <v>1590</v>
      </c>
      <c r="E413" s="13" t="s">
        <v>2631</v>
      </c>
      <c r="F413" s="13" t="s">
        <v>658</v>
      </c>
      <c r="G413" s="13" t="s">
        <v>2744</v>
      </c>
      <c r="H413" s="13" t="s">
        <v>3261</v>
      </c>
      <c r="I413" s="13" t="s">
        <v>3262</v>
      </c>
      <c r="J413" s="13">
        <v>0</v>
      </c>
      <c r="M413" s="13" t="s">
        <v>4050</v>
      </c>
      <c r="N413" s="13" t="s">
        <v>1590</v>
      </c>
      <c r="O413" s="13">
        <v>10.199999999999999</v>
      </c>
      <c r="P413" s="13" t="s">
        <v>1590</v>
      </c>
      <c r="Q413" s="13" t="s">
        <v>1590</v>
      </c>
      <c r="R413" s="13" t="s">
        <v>1590</v>
      </c>
      <c r="S413" s="13" t="s">
        <v>1590</v>
      </c>
      <c r="T413" s="13" t="s">
        <v>1590</v>
      </c>
      <c r="U413" s="13" t="s">
        <v>1590</v>
      </c>
      <c r="V413" s="13" t="s">
        <v>1590</v>
      </c>
      <c r="W413" s="13" t="s">
        <v>1590</v>
      </c>
      <c r="X413" s="13" t="s">
        <v>1590</v>
      </c>
      <c r="Y413" s="13">
        <f t="shared" si="78"/>
        <v>20</v>
      </c>
      <c r="Z413" s="13">
        <f t="shared" si="78"/>
        <v>500</v>
      </c>
      <c r="AA413" s="13">
        <f t="shared" si="85"/>
        <v>1500</v>
      </c>
      <c r="AB413" s="57">
        <f t="shared" si="86"/>
        <v>0.1388888888888889</v>
      </c>
      <c r="AC413" s="57">
        <f t="shared" si="87"/>
        <v>1.6666666666666667</v>
      </c>
      <c r="AF413" s="13" t="s">
        <v>3217</v>
      </c>
      <c r="AG413" s="13">
        <v>20</v>
      </c>
      <c r="AH413" s="13">
        <v>500</v>
      </c>
      <c r="AI413" s="13">
        <v>1500</v>
      </c>
      <c r="AJ413" s="13">
        <v>5</v>
      </c>
      <c r="AK413" s="13">
        <v>5</v>
      </c>
    </row>
    <row r="414" spans="1:49" s="13" customFormat="1" ht="32">
      <c r="A414" s="13">
        <v>2008</v>
      </c>
      <c r="B414" s="13" t="s">
        <v>0</v>
      </c>
      <c r="C414" s="13">
        <v>0</v>
      </c>
      <c r="D414" s="13" t="s">
        <v>1590</v>
      </c>
      <c r="E414" s="13" t="s">
        <v>2631</v>
      </c>
      <c r="F414" s="13" t="s">
        <v>658</v>
      </c>
      <c r="G414" s="13" t="s">
        <v>2744</v>
      </c>
      <c r="H414" s="13" t="s">
        <v>3263</v>
      </c>
      <c r="I414" s="13" t="s">
        <v>3264</v>
      </c>
      <c r="J414" s="13">
        <v>0</v>
      </c>
      <c r="M414" s="13" t="s">
        <v>4050</v>
      </c>
      <c r="N414" s="13" t="s">
        <v>1590</v>
      </c>
      <c r="O414" s="13">
        <v>0.3</v>
      </c>
      <c r="P414" s="13" t="s">
        <v>1590</v>
      </c>
      <c r="Q414" s="13" t="s">
        <v>1590</v>
      </c>
      <c r="R414" s="13" t="s">
        <v>1590</v>
      </c>
      <c r="S414" s="13" t="s">
        <v>1590</v>
      </c>
      <c r="T414" s="13" t="s">
        <v>1590</v>
      </c>
      <c r="U414" s="13" t="s">
        <v>1590</v>
      </c>
      <c r="V414" s="13" t="s">
        <v>1590</v>
      </c>
      <c r="W414" s="13" t="s">
        <v>1590</v>
      </c>
      <c r="X414" s="13" t="s">
        <v>1590</v>
      </c>
      <c r="Y414" s="13">
        <f t="shared" si="78"/>
        <v>1000</v>
      </c>
      <c r="Z414" s="13">
        <f t="shared" si="78"/>
        <v>3500</v>
      </c>
      <c r="AA414" s="13">
        <f t="shared" si="85"/>
        <v>5000</v>
      </c>
      <c r="AB414" s="57">
        <f t="shared" si="86"/>
        <v>5.5555555555555552E-2</v>
      </c>
      <c r="AC414" s="57">
        <f t="shared" si="87"/>
        <v>0.66666666666666663</v>
      </c>
      <c r="AF414" s="13" t="s">
        <v>3265</v>
      </c>
      <c r="AG414" s="13">
        <v>1000</v>
      </c>
      <c r="AH414" s="13">
        <v>3500</v>
      </c>
      <c r="AI414" s="13">
        <v>5000</v>
      </c>
      <c r="AJ414" s="13">
        <v>5</v>
      </c>
      <c r="AK414" s="13">
        <v>2</v>
      </c>
    </row>
    <row r="415" spans="1:49" s="13" customFormat="1" ht="32">
      <c r="A415" s="13">
        <v>2008</v>
      </c>
      <c r="B415" s="13" t="s">
        <v>0</v>
      </c>
      <c r="C415" s="13">
        <v>0</v>
      </c>
      <c r="D415" s="13" t="s">
        <v>1590</v>
      </c>
      <c r="E415" s="13" t="s">
        <v>2631</v>
      </c>
      <c r="F415" s="13" t="s">
        <v>658</v>
      </c>
      <c r="G415" s="13" t="s">
        <v>2744</v>
      </c>
      <c r="H415" s="13" t="s">
        <v>3266</v>
      </c>
      <c r="I415" s="13" t="s">
        <v>3267</v>
      </c>
      <c r="J415" s="13">
        <v>0</v>
      </c>
      <c r="M415" s="13" t="s">
        <v>4050</v>
      </c>
      <c r="N415" s="13" t="s">
        <v>1590</v>
      </c>
      <c r="O415" s="13">
        <v>4.0999999999999996</v>
      </c>
      <c r="P415" s="13" t="s">
        <v>1590</v>
      </c>
      <c r="Q415" s="13" t="s">
        <v>1590</v>
      </c>
      <c r="R415" s="13" t="s">
        <v>1590</v>
      </c>
      <c r="S415" s="13" t="s">
        <v>1590</v>
      </c>
      <c r="T415" s="13" t="s">
        <v>1590</v>
      </c>
      <c r="U415" s="13" t="s">
        <v>1590</v>
      </c>
      <c r="V415" s="13" t="s">
        <v>1590</v>
      </c>
      <c r="W415" s="13" t="s">
        <v>1590</v>
      </c>
      <c r="X415" s="13" t="s">
        <v>1590</v>
      </c>
      <c r="Y415" s="13">
        <f t="shared" si="78"/>
        <v>3000</v>
      </c>
      <c r="Z415" s="13">
        <f t="shared" si="78"/>
        <v>10500</v>
      </c>
      <c r="AA415" s="13">
        <f t="shared" si="85"/>
        <v>15000</v>
      </c>
      <c r="AB415" s="57">
        <f t="shared" si="86"/>
        <v>0</v>
      </c>
      <c r="AC415" s="57">
        <f t="shared" si="87"/>
        <v>0</v>
      </c>
      <c r="AF415" s="13" t="s">
        <v>1436</v>
      </c>
      <c r="AG415" s="13">
        <v>1000</v>
      </c>
      <c r="AH415" s="13">
        <v>3500</v>
      </c>
      <c r="AI415" s="13">
        <v>5000</v>
      </c>
      <c r="AJ415" s="13">
        <v>6</v>
      </c>
      <c r="AK415" s="13">
        <v>0</v>
      </c>
      <c r="AL415" s="49" t="s">
        <v>2873</v>
      </c>
      <c r="AM415" s="13">
        <v>1000</v>
      </c>
      <c r="AN415" s="13">
        <v>3500</v>
      </c>
      <c r="AO415" s="13">
        <v>5000</v>
      </c>
      <c r="AP415" s="13">
        <v>6</v>
      </c>
      <c r="AQ415" s="13">
        <v>0</v>
      </c>
      <c r="AR415" s="13" t="s">
        <v>1436</v>
      </c>
      <c r="AS415" s="13">
        <v>1000</v>
      </c>
      <c r="AT415" s="13">
        <v>3500</v>
      </c>
      <c r="AU415" s="13">
        <v>5000</v>
      </c>
      <c r="AV415" s="13">
        <v>6</v>
      </c>
      <c r="AW415" s="13">
        <v>0</v>
      </c>
    </row>
    <row r="416" spans="1:49" s="13" customFormat="1" ht="32">
      <c r="A416" s="13">
        <v>2008</v>
      </c>
      <c r="B416" s="13" t="s">
        <v>0</v>
      </c>
      <c r="C416" s="13">
        <v>0</v>
      </c>
      <c r="D416" s="13" t="s">
        <v>1590</v>
      </c>
      <c r="E416" s="13" t="s">
        <v>2631</v>
      </c>
      <c r="F416" s="13" t="s">
        <v>658</v>
      </c>
      <c r="G416" s="13" t="s">
        <v>2744</v>
      </c>
      <c r="H416" s="13" t="s">
        <v>3268</v>
      </c>
      <c r="I416" s="13" t="s">
        <v>3269</v>
      </c>
      <c r="J416" s="13">
        <v>0</v>
      </c>
      <c r="M416" s="13" t="s">
        <v>4050</v>
      </c>
      <c r="N416" s="13" t="s">
        <v>1590</v>
      </c>
      <c r="O416" s="13">
        <v>17</v>
      </c>
      <c r="P416" s="13" t="s">
        <v>1590</v>
      </c>
      <c r="Q416" s="13" t="s">
        <v>1590</v>
      </c>
      <c r="R416" s="13" t="s">
        <v>1590</v>
      </c>
      <c r="S416" s="13" t="s">
        <v>1590</v>
      </c>
      <c r="T416" s="13" t="s">
        <v>1590</v>
      </c>
      <c r="U416" s="13" t="s">
        <v>1590</v>
      </c>
      <c r="V416" s="13" t="s">
        <v>1590</v>
      </c>
      <c r="W416" s="13" t="s">
        <v>1590</v>
      </c>
      <c r="X416" s="13" t="s">
        <v>1590</v>
      </c>
      <c r="Y416" s="13">
        <f t="shared" si="78"/>
        <v>0</v>
      </c>
      <c r="Z416" s="13">
        <f t="shared" si="78"/>
        <v>3</v>
      </c>
      <c r="AA416" s="13">
        <f t="shared" si="85"/>
        <v>24</v>
      </c>
      <c r="AB416" s="57">
        <f t="shared" si="86"/>
        <v>0</v>
      </c>
      <c r="AC416" s="57">
        <f t="shared" si="87"/>
        <v>0</v>
      </c>
      <c r="AF416" s="13" t="s">
        <v>3270</v>
      </c>
      <c r="AH416" s="13">
        <v>1</v>
      </c>
      <c r="AI416" s="13">
        <v>8</v>
      </c>
      <c r="AJ416" s="13">
        <v>33</v>
      </c>
      <c r="AK416" s="13">
        <v>0</v>
      </c>
      <c r="AL416" s="13" t="s">
        <v>3271</v>
      </c>
      <c r="AN416" s="13">
        <v>1</v>
      </c>
      <c r="AO416" s="13">
        <v>8</v>
      </c>
      <c r="AP416" s="13">
        <v>29</v>
      </c>
      <c r="AQ416" s="13">
        <v>0</v>
      </c>
      <c r="AR416" s="13" t="s">
        <v>3270</v>
      </c>
      <c r="AT416" s="13">
        <v>1</v>
      </c>
      <c r="AU416" s="13">
        <v>8</v>
      </c>
      <c r="AV416" s="13">
        <v>23</v>
      </c>
      <c r="AW416" s="13">
        <v>0</v>
      </c>
    </row>
    <row r="417" spans="1:71" s="13" customFormat="1" ht="32">
      <c r="A417" s="13">
        <v>2008</v>
      </c>
      <c r="B417" s="13" t="s">
        <v>0</v>
      </c>
      <c r="C417" s="13">
        <v>0</v>
      </c>
      <c r="D417" s="13" t="s">
        <v>1590</v>
      </c>
      <c r="E417" s="13" t="s">
        <v>2631</v>
      </c>
      <c r="F417" s="13" t="s">
        <v>658</v>
      </c>
      <c r="G417" s="13" t="s">
        <v>2744</v>
      </c>
      <c r="H417" s="13" t="s">
        <v>3272</v>
      </c>
      <c r="I417" s="13" t="s">
        <v>3273</v>
      </c>
      <c r="J417" s="13">
        <v>0</v>
      </c>
      <c r="L417" s="13" t="s">
        <v>3274</v>
      </c>
      <c r="M417" s="13" t="s">
        <v>4050</v>
      </c>
      <c r="N417" s="13" t="s">
        <v>1590</v>
      </c>
      <c r="O417" s="13">
        <v>5.9</v>
      </c>
      <c r="P417" s="13" t="s">
        <v>1590</v>
      </c>
      <c r="Q417" s="13" t="s">
        <v>1590</v>
      </c>
      <c r="R417" s="13" t="s">
        <v>1590</v>
      </c>
      <c r="S417" s="13" t="s">
        <v>1590</v>
      </c>
      <c r="T417" s="13" t="s">
        <v>1590</v>
      </c>
      <c r="U417" s="13" t="s">
        <v>1590</v>
      </c>
      <c r="V417" s="13" t="s">
        <v>1590</v>
      </c>
      <c r="W417" s="13" t="s">
        <v>1590</v>
      </c>
      <c r="X417" s="13" t="s">
        <v>1590</v>
      </c>
      <c r="Y417" s="13">
        <f t="shared" si="78"/>
        <v>150</v>
      </c>
      <c r="Z417" s="13">
        <f t="shared" si="78"/>
        <v>900</v>
      </c>
      <c r="AA417" s="13">
        <f t="shared" si="85"/>
        <v>1800</v>
      </c>
      <c r="AB417" s="57">
        <f t="shared" si="86"/>
        <v>0</v>
      </c>
      <c r="AC417" s="57">
        <f t="shared" si="87"/>
        <v>0</v>
      </c>
      <c r="AF417" s="13" t="s">
        <v>3217</v>
      </c>
      <c r="AG417" s="13">
        <v>50</v>
      </c>
      <c r="AH417" s="13">
        <v>300</v>
      </c>
      <c r="AI417" s="13">
        <v>600</v>
      </c>
      <c r="AJ417" s="13">
        <v>18</v>
      </c>
      <c r="AK417" s="13">
        <v>0</v>
      </c>
      <c r="AL417" s="13" t="s">
        <v>3217</v>
      </c>
      <c r="AM417" s="13">
        <v>50</v>
      </c>
      <c r="AN417" s="13">
        <v>300</v>
      </c>
      <c r="AO417" s="13">
        <v>600</v>
      </c>
      <c r="AP417" s="13">
        <v>13</v>
      </c>
      <c r="AQ417" s="13">
        <v>0</v>
      </c>
      <c r="AR417" s="13" t="s">
        <v>3217</v>
      </c>
      <c r="AS417" s="13">
        <v>50</v>
      </c>
      <c r="AT417" s="13">
        <v>300</v>
      </c>
      <c r="AU417" s="13">
        <v>600</v>
      </c>
      <c r="AV417" s="13">
        <v>5</v>
      </c>
      <c r="AW417" s="13">
        <v>0</v>
      </c>
    </row>
    <row r="418" spans="1:71" s="13" customFormat="1" ht="32">
      <c r="A418" s="13">
        <v>2008</v>
      </c>
      <c r="B418" s="13" t="s">
        <v>0</v>
      </c>
      <c r="C418" s="13">
        <v>0</v>
      </c>
      <c r="D418" s="13" t="s">
        <v>1590</v>
      </c>
      <c r="E418" s="13" t="s">
        <v>2631</v>
      </c>
      <c r="F418" s="13" t="s">
        <v>658</v>
      </c>
      <c r="G418" s="13" t="s">
        <v>2744</v>
      </c>
      <c r="H418" s="13" t="s">
        <v>3275</v>
      </c>
      <c r="I418" s="13" t="s">
        <v>3276</v>
      </c>
      <c r="J418" s="13">
        <v>0</v>
      </c>
      <c r="M418" s="13" t="s">
        <v>4050</v>
      </c>
      <c r="N418" s="13" t="s">
        <v>1590</v>
      </c>
      <c r="O418" s="13">
        <v>0.9</v>
      </c>
      <c r="P418" s="13" t="s">
        <v>1590</v>
      </c>
      <c r="Q418" s="13" t="s">
        <v>1590</v>
      </c>
      <c r="R418" s="13" t="s">
        <v>1590</v>
      </c>
      <c r="S418" s="13" t="s">
        <v>1590</v>
      </c>
      <c r="T418" s="13" t="s">
        <v>1590</v>
      </c>
      <c r="U418" s="13" t="s">
        <v>1590</v>
      </c>
      <c r="V418" s="13" t="s">
        <v>1590</v>
      </c>
      <c r="W418" s="13" t="s">
        <v>1590</v>
      </c>
      <c r="X418" s="13" t="s">
        <v>1590</v>
      </c>
      <c r="Y418" s="13">
        <f t="shared" si="78"/>
        <v>12</v>
      </c>
      <c r="Z418" s="13">
        <f t="shared" si="78"/>
        <v>18</v>
      </c>
      <c r="AA418" s="13">
        <f t="shared" si="85"/>
        <v>52</v>
      </c>
      <c r="AB418" s="57">
        <f t="shared" si="86"/>
        <v>0</v>
      </c>
      <c r="AC418" s="57">
        <f t="shared" si="87"/>
        <v>0</v>
      </c>
      <c r="AF418" s="13" t="s">
        <v>3277</v>
      </c>
      <c r="AG418" s="13">
        <v>4</v>
      </c>
      <c r="AH418" s="13">
        <v>6</v>
      </c>
      <c r="AI418" s="13">
        <v>16</v>
      </c>
      <c r="AJ418" s="13">
        <v>8</v>
      </c>
      <c r="AK418" s="13">
        <v>0</v>
      </c>
      <c r="AL418" s="13" t="s">
        <v>3277</v>
      </c>
      <c r="AM418" s="13">
        <v>4</v>
      </c>
      <c r="AN418" s="13">
        <v>6</v>
      </c>
      <c r="AO418" s="13">
        <v>18</v>
      </c>
      <c r="AP418" s="13">
        <v>8</v>
      </c>
      <c r="AQ418" s="13">
        <v>0</v>
      </c>
      <c r="AR418" s="13" t="s">
        <v>3277</v>
      </c>
      <c r="AS418" s="13">
        <v>4</v>
      </c>
      <c r="AT418" s="13">
        <v>6</v>
      </c>
      <c r="AU418" s="13">
        <v>18</v>
      </c>
      <c r="AV418" s="13">
        <v>8</v>
      </c>
      <c r="AW418" s="13">
        <v>0</v>
      </c>
    </row>
    <row r="419" spans="1:71" s="13" customFormat="1" ht="32">
      <c r="A419" s="13">
        <v>2008</v>
      </c>
      <c r="B419" s="13" t="s">
        <v>0</v>
      </c>
      <c r="C419" s="13">
        <v>0</v>
      </c>
      <c r="D419" s="13" t="s">
        <v>1590</v>
      </c>
      <c r="E419" s="13" t="s">
        <v>2631</v>
      </c>
      <c r="F419" s="13" t="s">
        <v>658</v>
      </c>
      <c r="G419" s="13" t="s">
        <v>2744</v>
      </c>
      <c r="H419" s="13" t="s">
        <v>3278</v>
      </c>
      <c r="I419" s="13" t="s">
        <v>3279</v>
      </c>
      <c r="J419" s="13">
        <v>0</v>
      </c>
      <c r="M419" s="13" t="s">
        <v>4050</v>
      </c>
      <c r="N419" s="13" t="s">
        <v>1590</v>
      </c>
      <c r="O419" s="13">
        <v>7.7</v>
      </c>
      <c r="P419" s="13" t="s">
        <v>1590</v>
      </c>
      <c r="Q419" s="13">
        <v>9326</v>
      </c>
      <c r="R419" s="13" t="s">
        <v>1590</v>
      </c>
      <c r="S419" s="13">
        <f t="shared" si="79"/>
        <v>3.8858333333333333</v>
      </c>
      <c r="T419" s="13">
        <f t="shared" si="80"/>
        <v>2.0724444444444443</v>
      </c>
      <c r="U419" s="13">
        <f t="shared" si="81"/>
        <v>24.86933333333333</v>
      </c>
      <c r="V419" s="57">
        <f t="shared" si="82"/>
        <v>2.3224444444444443</v>
      </c>
      <c r="W419" s="13">
        <f t="shared" si="83"/>
        <v>1.939111111111111</v>
      </c>
      <c r="X419" s="57">
        <f t="shared" si="84"/>
        <v>2.189111111111111</v>
      </c>
      <c r="Y419" s="13">
        <f t="shared" si="78"/>
        <v>1000</v>
      </c>
      <c r="Z419" s="13">
        <f t="shared" si="78"/>
        <v>2400</v>
      </c>
      <c r="AA419" s="13">
        <f t="shared" si="85"/>
        <v>4500</v>
      </c>
      <c r="AB419" s="57">
        <f t="shared" si="86"/>
        <v>0.25</v>
      </c>
      <c r="AC419" s="57">
        <f t="shared" si="87"/>
        <v>3</v>
      </c>
      <c r="AF419" s="13" t="s">
        <v>3280</v>
      </c>
      <c r="AG419" s="13">
        <v>200</v>
      </c>
      <c r="AH419" s="13">
        <v>800</v>
      </c>
      <c r="AI419" s="13">
        <v>1500</v>
      </c>
      <c r="AJ419" s="13">
        <v>5</v>
      </c>
      <c r="AK419" s="13">
        <v>0</v>
      </c>
      <c r="AL419" s="13" t="s">
        <v>3281</v>
      </c>
      <c r="AM419" s="13">
        <v>400</v>
      </c>
      <c r="AN419" s="13">
        <v>800</v>
      </c>
      <c r="AO419" s="13">
        <v>1500</v>
      </c>
      <c r="AP419" s="13">
        <v>4</v>
      </c>
      <c r="AQ419" s="13">
        <v>6</v>
      </c>
      <c r="AR419" s="13" t="s">
        <v>3282</v>
      </c>
      <c r="AS419" s="13">
        <v>400</v>
      </c>
      <c r="AT419" s="13">
        <v>800</v>
      </c>
      <c r="AU419" s="13">
        <v>1500</v>
      </c>
      <c r="AV419" s="13">
        <v>11</v>
      </c>
      <c r="AW419" s="13">
        <v>3</v>
      </c>
    </row>
    <row r="420" spans="1:71" s="13" customFormat="1" ht="32">
      <c r="A420" s="13">
        <v>2008</v>
      </c>
      <c r="B420" s="13" t="s">
        <v>0</v>
      </c>
      <c r="C420" s="13">
        <v>0</v>
      </c>
      <c r="D420" s="13" t="s">
        <v>1590</v>
      </c>
      <c r="E420" s="13" t="s">
        <v>2631</v>
      </c>
      <c r="F420" s="13" t="s">
        <v>658</v>
      </c>
      <c r="G420" s="13" t="s">
        <v>2744</v>
      </c>
      <c r="H420" s="13" t="s">
        <v>3283</v>
      </c>
      <c r="I420" s="13" t="s">
        <v>3284</v>
      </c>
      <c r="J420" s="13">
        <v>0</v>
      </c>
      <c r="M420" s="13" t="s">
        <v>4050</v>
      </c>
      <c r="N420" s="13" t="s">
        <v>1590</v>
      </c>
      <c r="O420" s="13" t="s">
        <v>1590</v>
      </c>
      <c r="P420" s="13" t="s">
        <v>1590</v>
      </c>
      <c r="Q420" s="13" t="s">
        <v>1590</v>
      </c>
      <c r="R420" s="13" t="s">
        <v>1590</v>
      </c>
      <c r="S420" s="13" t="s">
        <v>1590</v>
      </c>
      <c r="T420" s="13" t="s">
        <v>1590</v>
      </c>
      <c r="U420" s="13" t="s">
        <v>1590</v>
      </c>
      <c r="V420" s="13" t="s">
        <v>1590</v>
      </c>
      <c r="W420" s="13" t="s">
        <v>1590</v>
      </c>
      <c r="X420" s="13" t="s">
        <v>1590</v>
      </c>
      <c r="Y420" s="13">
        <f t="shared" ref="Y420:Z483" si="90">SUM(AG420,AM420,AS420,AY420,BE420,BK420,BQ420,BW420,CC420,CI420,CO420,CU420,DA420,DG420,DM420,DS420,DY420,EG420,EM420,ES420,EY420,FE420,FK420,FQ420,FW420,GE420,GK420,GS420,GY420,HE420,HK420,HQ420,HW420,IE420,IK420,IQ420,IY420,JE420,JM420)</f>
        <v>1000</v>
      </c>
      <c r="Z420" s="13">
        <f t="shared" si="90"/>
        <v>3000</v>
      </c>
      <c r="AA420" s="13">
        <f t="shared" si="85"/>
        <v>5000</v>
      </c>
      <c r="AB420" s="57">
        <f t="shared" si="86"/>
        <v>0</v>
      </c>
      <c r="AC420" s="57">
        <f t="shared" si="87"/>
        <v>0</v>
      </c>
      <c r="AF420" s="13" t="s">
        <v>2766</v>
      </c>
      <c r="AG420" s="13">
        <v>1000</v>
      </c>
      <c r="AH420" s="13">
        <v>3000</v>
      </c>
      <c r="AI420" s="13">
        <v>5000</v>
      </c>
      <c r="AJ420" s="13">
        <v>7</v>
      </c>
      <c r="AK420" s="13">
        <v>0</v>
      </c>
    </row>
    <row r="421" spans="1:71" s="13" customFormat="1" ht="128">
      <c r="A421" s="13">
        <v>2008</v>
      </c>
      <c r="B421" s="13" t="s">
        <v>0</v>
      </c>
      <c r="C421" s="13">
        <v>0</v>
      </c>
      <c r="D421" s="13" t="s">
        <v>1590</v>
      </c>
      <c r="E421" s="13" t="s">
        <v>2631</v>
      </c>
      <c r="F421" s="13" t="s">
        <v>658</v>
      </c>
      <c r="G421" s="13" t="s">
        <v>2744</v>
      </c>
      <c r="H421" s="13" t="s">
        <v>3285</v>
      </c>
      <c r="I421" s="13" t="s">
        <v>3286</v>
      </c>
      <c r="J421" s="13">
        <v>0</v>
      </c>
      <c r="L421" s="13" t="s">
        <v>3287</v>
      </c>
      <c r="M421" s="13" t="s">
        <v>4050</v>
      </c>
      <c r="N421" s="13">
        <f t="shared" ref="N421:N469" si="91">P421/O421</f>
        <v>0.19841269841269843</v>
      </c>
      <c r="O421" s="13">
        <v>50.4</v>
      </c>
      <c r="P421" s="13">
        <v>10</v>
      </c>
      <c r="Q421" s="13">
        <v>125</v>
      </c>
      <c r="R421" s="13">
        <f t="shared" ref="R421:R469" si="92">Q421/P421</f>
        <v>12.5</v>
      </c>
      <c r="S421" s="13">
        <f t="shared" ref="S421:S484" si="93">Q421/Z421</f>
        <v>3.7878787878787881</v>
      </c>
      <c r="T421" s="13">
        <f t="shared" ref="T421:T484" si="94">Q421/AA421</f>
        <v>2.1186440677966103</v>
      </c>
      <c r="U421" s="13">
        <f t="shared" ref="U421:U484" si="95">T421*12</f>
        <v>25.423728813559322</v>
      </c>
      <c r="V421" s="57">
        <f t="shared" ref="V421:V484" si="96">T421+AB421</f>
        <v>2.4797551789077215</v>
      </c>
      <c r="W421" s="13">
        <f t="shared" ref="W421:W484" si="97">((Q421-(AB421*Z421))/AA421)</f>
        <v>1.9166666666666665</v>
      </c>
      <c r="X421" s="57">
        <f t="shared" ref="X421:X484" si="98">W421+AB421</f>
        <v>2.2777777777777777</v>
      </c>
      <c r="Y421" s="13">
        <f t="shared" si="90"/>
        <v>8</v>
      </c>
      <c r="Z421" s="13">
        <f t="shared" si="90"/>
        <v>33</v>
      </c>
      <c r="AA421" s="13">
        <f t="shared" ref="AA421:AA484" si="99">SUM(AI421,AO421,AU421,BA421,BG421,BM421,BM421,BS421,BY421,CE421,CK421,CQ421,CW421,DC421,DI421,DO421,DU421,EA421,EI421,EO421,EU421,FA421,FG421,FM421,FS421,FY421,GG421,GM421,GU421,HA421,HG421,HM421,HS421,HY421,IG421,IM421,IS421,JA421,JG421,JO421)</f>
        <v>59</v>
      </c>
      <c r="AB421" s="57">
        <f t="shared" ref="AB421:AB484" si="100">AC421/12</f>
        <v>0.3611111111111111</v>
      </c>
      <c r="AC421" s="57">
        <f t="shared" ref="AC421:AC485" si="101">SUM(AK421,AQ421, AW421,BC421,BI421,BO421,BU421,CA421,CG421,CM421,CS421,CY421,DE421,DK421,DQ421,DW421,EC421,EK421,EQ421,EW421,FC421,FI421,FO421,FU421, GA420,GI420,GO420,GW420,HC420,HI420,HO420,HU420,IA420,II420,IO420,IU420,JC420,JI420,JQ420)/3</f>
        <v>4.333333333333333</v>
      </c>
      <c r="AF421" s="13" t="s">
        <v>3288</v>
      </c>
      <c r="AG421" s="13">
        <v>4</v>
      </c>
      <c r="AH421" s="13">
        <v>8</v>
      </c>
      <c r="AI421" s="13">
        <v>14</v>
      </c>
      <c r="AJ421" s="13">
        <v>6</v>
      </c>
      <c r="AK421" s="13">
        <v>6</v>
      </c>
      <c r="AL421" s="13" t="s">
        <v>3289</v>
      </c>
      <c r="AM421" s="13">
        <v>4</v>
      </c>
      <c r="AN421" s="13">
        <v>25</v>
      </c>
      <c r="AO421" s="13">
        <v>45</v>
      </c>
      <c r="AP421" s="13">
        <v>7</v>
      </c>
      <c r="AQ421" s="13">
        <v>7</v>
      </c>
    </row>
    <row r="422" spans="1:71" s="13" customFormat="1" ht="32">
      <c r="A422" s="13">
        <v>2008</v>
      </c>
      <c r="B422" s="13" t="s">
        <v>0</v>
      </c>
      <c r="C422" s="13">
        <v>0</v>
      </c>
      <c r="D422" s="13" t="s">
        <v>1590</v>
      </c>
      <c r="E422" s="13" t="s">
        <v>2631</v>
      </c>
      <c r="F422" s="13" t="s">
        <v>658</v>
      </c>
      <c r="G422" s="13" t="s">
        <v>2744</v>
      </c>
      <c r="H422" s="13" t="s">
        <v>3290</v>
      </c>
      <c r="I422" s="13" t="s">
        <v>3291</v>
      </c>
      <c r="J422" s="13">
        <v>0</v>
      </c>
      <c r="M422" s="13" t="s">
        <v>4050</v>
      </c>
      <c r="N422" s="13" t="s">
        <v>1590</v>
      </c>
      <c r="O422" s="13" t="s">
        <v>1590</v>
      </c>
      <c r="P422" s="13" t="s">
        <v>1590</v>
      </c>
      <c r="Q422" s="13" t="s">
        <v>1590</v>
      </c>
      <c r="R422" s="13" t="s">
        <v>1590</v>
      </c>
      <c r="S422" s="13" t="s">
        <v>1590</v>
      </c>
      <c r="T422" s="13" t="s">
        <v>1590</v>
      </c>
      <c r="U422" s="13" t="s">
        <v>1590</v>
      </c>
      <c r="V422" s="13" t="s">
        <v>1590</v>
      </c>
      <c r="W422" s="13" t="s">
        <v>1590</v>
      </c>
      <c r="X422" s="13" t="s">
        <v>1590</v>
      </c>
      <c r="Y422" s="13">
        <f t="shared" si="90"/>
        <v>7</v>
      </c>
      <c r="Z422" s="13">
        <f t="shared" si="90"/>
        <v>12</v>
      </c>
      <c r="AA422" s="13">
        <f t="shared" si="99"/>
        <v>25</v>
      </c>
      <c r="AB422" s="57">
        <f t="shared" si="100"/>
        <v>0.25</v>
      </c>
      <c r="AC422" s="57">
        <f t="shared" si="101"/>
        <v>3</v>
      </c>
      <c r="AF422" s="13" t="s">
        <v>3292</v>
      </c>
      <c r="AG422" s="13">
        <v>7</v>
      </c>
      <c r="AH422" s="13">
        <v>12</v>
      </c>
      <c r="AI422" s="13">
        <v>25</v>
      </c>
      <c r="AJ422" s="13">
        <v>0</v>
      </c>
      <c r="AK422" s="13">
        <v>9</v>
      </c>
    </row>
    <row r="423" spans="1:71" s="13" customFormat="1" ht="32">
      <c r="A423" s="13">
        <v>2008</v>
      </c>
      <c r="B423" s="13" t="s">
        <v>0</v>
      </c>
      <c r="C423" s="13">
        <v>0</v>
      </c>
      <c r="D423" s="13" t="s">
        <v>1590</v>
      </c>
      <c r="E423" s="13" t="s">
        <v>2631</v>
      </c>
      <c r="F423" s="13" t="s">
        <v>658</v>
      </c>
      <c r="G423" s="13" t="s">
        <v>2744</v>
      </c>
      <c r="H423" s="13" t="s">
        <v>3293</v>
      </c>
      <c r="I423" s="13" t="s">
        <v>3294</v>
      </c>
      <c r="J423" s="13">
        <v>0</v>
      </c>
      <c r="L423" s="13" t="s">
        <v>3295</v>
      </c>
      <c r="M423" s="13" t="s">
        <v>4050</v>
      </c>
      <c r="N423" s="13">
        <f t="shared" si="91"/>
        <v>3.283582089552239</v>
      </c>
      <c r="O423" s="13">
        <v>33.5</v>
      </c>
      <c r="P423" s="13">
        <v>110</v>
      </c>
      <c r="Q423" s="13">
        <v>3251</v>
      </c>
      <c r="R423" s="13">
        <f t="shared" si="92"/>
        <v>29.554545454545455</v>
      </c>
      <c r="S423" s="13">
        <f t="shared" si="93"/>
        <v>30.961904761904762</v>
      </c>
      <c r="T423" s="13">
        <f t="shared" si="94"/>
        <v>11.288194444444445</v>
      </c>
      <c r="U423" s="13">
        <f t="shared" si="95"/>
        <v>135.45833333333334</v>
      </c>
      <c r="V423" s="57">
        <f t="shared" si="96"/>
        <v>11.482638888888889</v>
      </c>
      <c r="W423" s="13">
        <f t="shared" si="97"/>
        <v>11.21730324074074</v>
      </c>
      <c r="X423" s="57">
        <f t="shared" si="98"/>
        <v>11.411747685185185</v>
      </c>
      <c r="Y423" s="13">
        <f t="shared" si="90"/>
        <v>54</v>
      </c>
      <c r="Z423" s="13">
        <f t="shared" si="90"/>
        <v>105</v>
      </c>
      <c r="AA423" s="13">
        <f t="shared" si="99"/>
        <v>288</v>
      </c>
      <c r="AB423" s="57">
        <f t="shared" si="100"/>
        <v>0.19444444444444445</v>
      </c>
      <c r="AC423" s="57">
        <f t="shared" si="101"/>
        <v>2.3333333333333335</v>
      </c>
      <c r="AF423" s="13" t="s">
        <v>3296</v>
      </c>
      <c r="AG423" s="13">
        <v>54</v>
      </c>
      <c r="AH423" s="13">
        <v>105</v>
      </c>
      <c r="AI423" s="13">
        <v>288</v>
      </c>
      <c r="AJ423" s="13">
        <v>3</v>
      </c>
      <c r="AK423" s="13">
        <v>7</v>
      </c>
    </row>
    <row r="424" spans="1:71" s="13" customFormat="1" ht="64">
      <c r="A424" s="13">
        <v>2008</v>
      </c>
      <c r="B424" s="13" t="s">
        <v>0</v>
      </c>
      <c r="C424" s="13">
        <v>0</v>
      </c>
      <c r="D424" s="13" t="s">
        <v>1590</v>
      </c>
      <c r="E424" s="13" t="s">
        <v>2631</v>
      </c>
      <c r="F424" s="13" t="s">
        <v>658</v>
      </c>
      <c r="G424" s="13" t="s">
        <v>2744</v>
      </c>
      <c r="H424" s="13" t="s">
        <v>1958</v>
      </c>
      <c r="I424" s="13" t="s">
        <v>1954</v>
      </c>
      <c r="J424" s="13">
        <v>0</v>
      </c>
      <c r="L424" s="13" t="s">
        <v>3297</v>
      </c>
      <c r="M424" s="13" t="s">
        <v>4050</v>
      </c>
      <c r="N424" s="13">
        <f t="shared" si="91"/>
        <v>2.0437956204379564</v>
      </c>
      <c r="O424" s="13">
        <v>27.4</v>
      </c>
      <c r="P424" s="13">
        <v>56</v>
      </c>
      <c r="Q424" s="13">
        <v>3835</v>
      </c>
      <c r="R424" s="13">
        <f t="shared" si="92"/>
        <v>68.482142857142861</v>
      </c>
      <c r="S424" s="13">
        <f t="shared" si="93"/>
        <v>34.241071428571431</v>
      </c>
      <c r="T424" s="13">
        <f t="shared" si="94"/>
        <v>19.666666666666668</v>
      </c>
      <c r="U424" s="13">
        <f t="shared" si="95"/>
        <v>236</v>
      </c>
      <c r="V424" s="57">
        <f t="shared" si="96"/>
        <v>19.861111111111111</v>
      </c>
      <c r="W424" s="13">
        <f t="shared" si="97"/>
        <v>19.554985754985754</v>
      </c>
      <c r="X424" s="57">
        <f t="shared" si="98"/>
        <v>19.749430199430197</v>
      </c>
      <c r="Y424" s="13">
        <f t="shared" si="90"/>
        <v>56</v>
      </c>
      <c r="Z424" s="13">
        <f t="shared" si="90"/>
        <v>112</v>
      </c>
      <c r="AA424" s="13">
        <f t="shared" si="99"/>
        <v>195</v>
      </c>
      <c r="AB424" s="57">
        <f t="shared" si="100"/>
        <v>0.19444444444444445</v>
      </c>
      <c r="AC424" s="57">
        <f t="shared" si="101"/>
        <v>2.3333333333333335</v>
      </c>
      <c r="AF424" s="13" t="s">
        <v>1655</v>
      </c>
      <c r="AG424" s="13">
        <v>56</v>
      </c>
      <c r="AH424" s="13">
        <v>112</v>
      </c>
      <c r="AI424" s="13">
        <v>195</v>
      </c>
      <c r="AJ424" s="13">
        <v>6</v>
      </c>
      <c r="AK424" s="13">
        <v>7</v>
      </c>
    </row>
    <row r="425" spans="1:71" s="13" customFormat="1" ht="32">
      <c r="A425" s="13">
        <v>2008</v>
      </c>
      <c r="B425" s="13" t="s">
        <v>0</v>
      </c>
      <c r="C425" s="13">
        <v>0</v>
      </c>
      <c r="D425" s="13" t="s">
        <v>1590</v>
      </c>
      <c r="E425" s="13" t="s">
        <v>2631</v>
      </c>
      <c r="F425" s="13" t="s">
        <v>658</v>
      </c>
      <c r="G425" s="13" t="s">
        <v>2744</v>
      </c>
      <c r="H425" s="13" t="s">
        <v>1327</v>
      </c>
      <c r="I425" s="13" t="s">
        <v>3298</v>
      </c>
      <c r="J425" s="13">
        <v>0</v>
      </c>
      <c r="M425" s="13" t="s">
        <v>4050</v>
      </c>
      <c r="N425" s="13">
        <f t="shared" si="91"/>
        <v>3.1884057971014492</v>
      </c>
      <c r="O425" s="13">
        <v>13.8</v>
      </c>
      <c r="P425" s="13">
        <v>44</v>
      </c>
      <c r="Q425" s="13">
        <v>501</v>
      </c>
      <c r="R425" s="13">
        <f t="shared" si="92"/>
        <v>11.386363636363637</v>
      </c>
      <c r="S425" s="13">
        <f t="shared" si="93"/>
        <v>11.928571428571429</v>
      </c>
      <c r="T425" s="13">
        <f t="shared" si="94"/>
        <v>7.5909090909090908</v>
      </c>
      <c r="U425" s="13">
        <f t="shared" si="95"/>
        <v>91.090909090909093</v>
      </c>
      <c r="V425" s="57">
        <f t="shared" si="96"/>
        <v>7.6742424242424239</v>
      </c>
      <c r="W425" s="13">
        <f t="shared" si="97"/>
        <v>7.5378787878787881</v>
      </c>
      <c r="X425" s="57">
        <f t="shared" si="98"/>
        <v>7.6212121212121211</v>
      </c>
      <c r="Y425" s="13">
        <f t="shared" si="90"/>
        <v>14</v>
      </c>
      <c r="Z425" s="13">
        <f t="shared" si="90"/>
        <v>42</v>
      </c>
      <c r="AA425" s="13">
        <f t="shared" si="99"/>
        <v>66</v>
      </c>
      <c r="AB425" s="57">
        <f t="shared" si="100"/>
        <v>8.3333333333333329E-2</v>
      </c>
      <c r="AC425" s="57">
        <f t="shared" si="101"/>
        <v>1</v>
      </c>
      <c r="AF425" s="13" t="s">
        <v>3299</v>
      </c>
      <c r="AG425" s="13">
        <v>14</v>
      </c>
      <c r="AH425" s="13">
        <v>42</v>
      </c>
      <c r="AI425" s="13">
        <v>66</v>
      </c>
      <c r="AJ425" s="13">
        <v>3</v>
      </c>
      <c r="AK425" s="13">
        <v>3</v>
      </c>
    </row>
    <row r="426" spans="1:71" s="13" customFormat="1" ht="96">
      <c r="A426" s="13">
        <v>2008</v>
      </c>
      <c r="B426" s="13" t="s">
        <v>0</v>
      </c>
      <c r="C426" s="13">
        <v>0</v>
      </c>
      <c r="D426" s="13" t="s">
        <v>1590</v>
      </c>
      <c r="E426" s="13" t="s">
        <v>2631</v>
      </c>
      <c r="F426" s="13" t="s">
        <v>658</v>
      </c>
      <c r="G426" s="13" t="s">
        <v>2744</v>
      </c>
      <c r="H426" s="13" t="s">
        <v>1331</v>
      </c>
      <c r="I426" s="13" t="s">
        <v>3300</v>
      </c>
      <c r="J426" s="13">
        <v>0</v>
      </c>
      <c r="L426" s="13" t="s">
        <v>3301</v>
      </c>
      <c r="M426" s="13" t="s">
        <v>4050</v>
      </c>
      <c r="N426" s="13" t="s">
        <v>1590</v>
      </c>
      <c r="O426" s="13">
        <v>45.2</v>
      </c>
      <c r="P426" s="13" t="s">
        <v>1590</v>
      </c>
      <c r="Q426" s="13" t="s">
        <v>1590</v>
      </c>
      <c r="R426" s="13" t="s">
        <v>1590</v>
      </c>
      <c r="S426" s="13" t="s">
        <v>1590</v>
      </c>
      <c r="T426" s="13" t="s">
        <v>1590</v>
      </c>
      <c r="U426" s="13" t="s">
        <v>1590</v>
      </c>
      <c r="V426" s="13" t="s">
        <v>1590</v>
      </c>
      <c r="W426" s="13" t="s">
        <v>1590</v>
      </c>
      <c r="X426" s="13" t="s">
        <v>1590</v>
      </c>
      <c r="Y426" s="13">
        <f t="shared" si="90"/>
        <v>10</v>
      </c>
      <c r="Z426" s="13">
        <f t="shared" si="90"/>
        <v>100</v>
      </c>
      <c r="AA426" s="13">
        <f t="shared" si="99"/>
        <v>250</v>
      </c>
      <c r="AB426" s="57">
        <f t="shared" si="100"/>
        <v>0.22222222222222221</v>
      </c>
      <c r="AC426" s="57">
        <f t="shared" si="101"/>
        <v>2.6666666666666665</v>
      </c>
      <c r="AF426" s="13" t="s">
        <v>3302</v>
      </c>
      <c r="AG426" s="13">
        <v>10</v>
      </c>
      <c r="AH426" s="13">
        <v>100</v>
      </c>
      <c r="AI426" s="13">
        <v>250</v>
      </c>
      <c r="AJ426" s="13">
        <v>9</v>
      </c>
      <c r="AK426" s="13">
        <v>8</v>
      </c>
    </row>
    <row r="427" spans="1:71" s="13" customFormat="1" ht="32">
      <c r="A427" s="13">
        <v>2008</v>
      </c>
      <c r="B427" s="13" t="s">
        <v>0</v>
      </c>
      <c r="C427" s="13">
        <v>0</v>
      </c>
      <c r="D427" s="13" t="s">
        <v>1590</v>
      </c>
      <c r="E427" s="13" t="s">
        <v>2631</v>
      </c>
      <c r="F427" s="13" t="s">
        <v>658</v>
      </c>
      <c r="G427" s="13" t="s">
        <v>2744</v>
      </c>
      <c r="H427" s="13" t="s">
        <v>1336</v>
      </c>
      <c r="I427" s="13" t="s">
        <v>3303</v>
      </c>
      <c r="J427" s="13">
        <v>0</v>
      </c>
      <c r="L427" s="13" t="s">
        <v>3304</v>
      </c>
      <c r="M427" s="13" t="s">
        <v>4050</v>
      </c>
      <c r="N427" s="13" t="s">
        <v>1590</v>
      </c>
      <c r="O427" s="13">
        <v>63</v>
      </c>
      <c r="P427" s="13" t="s">
        <v>1590</v>
      </c>
      <c r="Q427" s="13" t="s">
        <v>1590</v>
      </c>
      <c r="R427" s="13" t="s">
        <v>1590</v>
      </c>
      <c r="S427" s="13" t="s">
        <v>1590</v>
      </c>
      <c r="T427" s="13" t="s">
        <v>1590</v>
      </c>
      <c r="U427" s="13" t="s">
        <v>1590</v>
      </c>
      <c r="V427" s="13" t="s">
        <v>1590</v>
      </c>
      <c r="W427" s="13" t="s">
        <v>1590</v>
      </c>
      <c r="X427" s="13" t="s">
        <v>1590</v>
      </c>
      <c r="Y427" s="13">
        <f t="shared" si="90"/>
        <v>8</v>
      </c>
      <c r="Z427" s="13">
        <f t="shared" si="90"/>
        <v>23</v>
      </c>
      <c r="AA427" s="13">
        <f t="shared" si="99"/>
        <v>36</v>
      </c>
      <c r="AB427" s="57">
        <f t="shared" si="100"/>
        <v>0.22222222222222221</v>
      </c>
      <c r="AC427" s="57">
        <f t="shared" si="101"/>
        <v>2.6666666666666665</v>
      </c>
      <c r="AF427" s="13" t="s">
        <v>3305</v>
      </c>
      <c r="AG427" s="13">
        <v>1</v>
      </c>
      <c r="AH427" s="13">
        <v>4</v>
      </c>
      <c r="AI427" s="13">
        <v>5</v>
      </c>
      <c r="AJ427" s="13">
        <v>4</v>
      </c>
      <c r="AK427" s="13">
        <v>0</v>
      </c>
      <c r="AL427" s="13" t="s">
        <v>3306</v>
      </c>
      <c r="AM427" s="13">
        <v>2</v>
      </c>
      <c r="AN427" s="13">
        <v>4</v>
      </c>
      <c r="AO427" s="13">
        <v>5</v>
      </c>
      <c r="AP427" s="13">
        <v>4</v>
      </c>
      <c r="AQ427" s="13">
        <v>0</v>
      </c>
      <c r="AR427" s="13" t="s">
        <v>3307</v>
      </c>
      <c r="AS427" s="13">
        <v>3</v>
      </c>
      <c r="AT427" s="13">
        <v>8</v>
      </c>
      <c r="AU427" s="13">
        <v>12</v>
      </c>
      <c r="AV427" s="13">
        <v>4</v>
      </c>
      <c r="AW427" s="13">
        <v>0</v>
      </c>
      <c r="AX427" s="13" t="s">
        <v>3307</v>
      </c>
      <c r="AY427" s="13">
        <v>1</v>
      </c>
      <c r="AZ427" s="13">
        <v>2</v>
      </c>
      <c r="BA427" s="13">
        <v>4</v>
      </c>
      <c r="BB427" s="13">
        <v>6</v>
      </c>
      <c r="BC427" s="13">
        <v>4</v>
      </c>
      <c r="BD427" s="13" t="s">
        <v>3307</v>
      </c>
      <c r="BE427" s="13">
        <v>1</v>
      </c>
      <c r="BF427" s="13">
        <v>5</v>
      </c>
      <c r="BG427" s="13">
        <v>10</v>
      </c>
      <c r="BH427" s="13">
        <v>6</v>
      </c>
      <c r="BI427" s="13">
        <v>4</v>
      </c>
    </row>
    <row r="428" spans="1:71" s="13" customFormat="1" ht="32">
      <c r="A428" s="13">
        <v>2008</v>
      </c>
      <c r="B428" s="13" t="s">
        <v>0</v>
      </c>
      <c r="C428" s="13">
        <v>0</v>
      </c>
      <c r="D428" s="13" t="s">
        <v>1590</v>
      </c>
      <c r="E428" s="13" t="s">
        <v>2631</v>
      </c>
      <c r="F428" s="13" t="s">
        <v>658</v>
      </c>
      <c r="G428" s="13" t="s">
        <v>2744</v>
      </c>
      <c r="H428" s="13" t="s">
        <v>3308</v>
      </c>
      <c r="I428" s="13" t="s">
        <v>3309</v>
      </c>
      <c r="J428" s="13">
        <v>0</v>
      </c>
      <c r="M428" s="13" t="s">
        <v>4050</v>
      </c>
      <c r="N428" s="13" t="s">
        <v>1590</v>
      </c>
      <c r="O428" s="13" t="s">
        <v>1590</v>
      </c>
      <c r="P428" s="13" t="s">
        <v>1590</v>
      </c>
      <c r="Q428" s="13" t="s">
        <v>1590</v>
      </c>
      <c r="R428" s="13" t="s">
        <v>1590</v>
      </c>
      <c r="S428" s="13" t="s">
        <v>1590</v>
      </c>
      <c r="T428" s="13" t="s">
        <v>1590</v>
      </c>
      <c r="U428" s="13" t="s">
        <v>1590</v>
      </c>
      <c r="V428" s="13" t="s">
        <v>1590</v>
      </c>
      <c r="W428" s="13" t="s">
        <v>1590</v>
      </c>
      <c r="X428" s="13" t="s">
        <v>1590</v>
      </c>
      <c r="Y428" s="13">
        <f t="shared" si="90"/>
        <v>1</v>
      </c>
      <c r="Z428" s="13">
        <f t="shared" si="90"/>
        <v>2</v>
      </c>
      <c r="AA428" s="13">
        <f t="shared" si="99"/>
        <v>4</v>
      </c>
      <c r="AB428" s="57">
        <f t="shared" si="100"/>
        <v>0.33333333333333331</v>
      </c>
      <c r="AC428" s="57">
        <f t="shared" si="101"/>
        <v>4</v>
      </c>
      <c r="AF428" s="13" t="s">
        <v>3310</v>
      </c>
      <c r="AG428" s="13">
        <v>1</v>
      </c>
      <c r="AH428" s="13">
        <v>2</v>
      </c>
      <c r="AI428" s="13">
        <v>4</v>
      </c>
      <c r="AJ428" s="13">
        <v>12</v>
      </c>
      <c r="AK428" s="13">
        <v>12</v>
      </c>
    </row>
    <row r="429" spans="1:71" s="13" customFormat="1" ht="48">
      <c r="A429" s="13">
        <v>2008</v>
      </c>
      <c r="B429" s="13" t="s">
        <v>0</v>
      </c>
      <c r="C429" s="13">
        <v>0</v>
      </c>
      <c r="D429" s="13" t="s">
        <v>1590</v>
      </c>
      <c r="E429" s="13" t="s">
        <v>2631</v>
      </c>
      <c r="F429" s="13" t="s">
        <v>658</v>
      </c>
      <c r="G429" s="13" t="s">
        <v>2744</v>
      </c>
      <c r="H429" s="13" t="s">
        <v>3311</v>
      </c>
      <c r="J429" s="13">
        <v>0</v>
      </c>
      <c r="M429" s="13" t="s">
        <v>4050</v>
      </c>
      <c r="N429" s="13" t="s">
        <v>1590</v>
      </c>
      <c r="O429" s="13">
        <v>33.299999999999997</v>
      </c>
      <c r="P429" s="13" t="s">
        <v>1590</v>
      </c>
      <c r="Q429" s="13" t="s">
        <v>1590</v>
      </c>
      <c r="R429" s="13" t="s">
        <v>1590</v>
      </c>
      <c r="S429" s="13" t="s">
        <v>1590</v>
      </c>
      <c r="T429" s="13" t="s">
        <v>1590</v>
      </c>
      <c r="U429" s="13" t="s">
        <v>1590</v>
      </c>
      <c r="V429" s="13" t="s">
        <v>1590</v>
      </c>
      <c r="W429" s="13" t="s">
        <v>1590</v>
      </c>
      <c r="X429" s="13" t="s">
        <v>1590</v>
      </c>
      <c r="Y429" s="13">
        <f t="shared" si="90"/>
        <v>28</v>
      </c>
      <c r="Z429" s="13">
        <f t="shared" si="90"/>
        <v>202</v>
      </c>
      <c r="AA429" s="13">
        <f t="shared" si="99"/>
        <v>508</v>
      </c>
      <c r="AB429" s="57">
        <f t="shared" si="100"/>
        <v>0.58333333333333337</v>
      </c>
      <c r="AC429" s="57">
        <f t="shared" si="101"/>
        <v>7</v>
      </c>
      <c r="AF429" s="13" t="s">
        <v>3312</v>
      </c>
      <c r="AG429" s="13">
        <v>5</v>
      </c>
      <c r="AH429" s="13">
        <v>50</v>
      </c>
      <c r="AI429" s="13">
        <v>150</v>
      </c>
      <c r="AJ429" s="13">
        <v>7</v>
      </c>
      <c r="AK429" s="13">
        <v>4</v>
      </c>
      <c r="AL429" s="13" t="s">
        <v>3313</v>
      </c>
      <c r="AM429" s="13">
        <v>1</v>
      </c>
      <c r="AN429" s="13">
        <v>20</v>
      </c>
      <c r="AO429" s="13">
        <v>50</v>
      </c>
      <c r="AP429" s="13">
        <v>7</v>
      </c>
      <c r="AQ429" s="13">
        <v>4</v>
      </c>
      <c r="AR429" s="13" t="s">
        <v>3314</v>
      </c>
      <c r="AS429" s="13">
        <v>5</v>
      </c>
      <c r="AT429" s="13">
        <v>30</v>
      </c>
      <c r="AU429" s="13">
        <v>50</v>
      </c>
      <c r="AV429" s="13">
        <v>8</v>
      </c>
      <c r="AW429" s="13">
        <v>5</v>
      </c>
      <c r="AX429" s="13" t="s">
        <v>3315</v>
      </c>
      <c r="AY429" s="13">
        <v>10</v>
      </c>
      <c r="AZ429" s="13">
        <v>25</v>
      </c>
      <c r="BA429" s="13">
        <v>50</v>
      </c>
      <c r="BB429" s="13">
        <v>7</v>
      </c>
      <c r="BC429" s="13">
        <v>4</v>
      </c>
      <c r="BD429" s="13" t="s">
        <v>3316</v>
      </c>
      <c r="BE429" s="13">
        <v>5</v>
      </c>
      <c r="BF429" s="13">
        <v>50</v>
      </c>
      <c r="BG429" s="13">
        <v>150</v>
      </c>
      <c r="BH429" s="13">
        <v>7</v>
      </c>
      <c r="BI429" s="13">
        <v>4</v>
      </c>
      <c r="BJ429" s="13" t="s">
        <v>3317</v>
      </c>
      <c r="BK429" s="13">
        <v>1</v>
      </c>
      <c r="BL429" s="13">
        <v>2</v>
      </c>
      <c r="BM429" s="13">
        <v>4</v>
      </c>
      <c r="BP429" s="13" t="s">
        <v>3318</v>
      </c>
      <c r="BQ429" s="13">
        <v>1</v>
      </c>
      <c r="BR429" s="13">
        <v>25</v>
      </c>
      <c r="BS429" s="13">
        <v>50</v>
      </c>
    </row>
    <row r="430" spans="1:71" s="13" customFormat="1" ht="32">
      <c r="A430" s="13">
        <v>2008</v>
      </c>
      <c r="B430" s="13" t="s">
        <v>0</v>
      </c>
      <c r="C430" s="13">
        <v>0</v>
      </c>
      <c r="D430" s="13" t="s">
        <v>1590</v>
      </c>
      <c r="E430" s="13" t="s">
        <v>2631</v>
      </c>
      <c r="F430" s="13" t="s">
        <v>658</v>
      </c>
      <c r="G430" s="13" t="s">
        <v>2744</v>
      </c>
      <c r="H430" s="13" t="s">
        <v>3319</v>
      </c>
      <c r="I430" s="13" t="s">
        <v>3320</v>
      </c>
      <c r="J430" s="13">
        <v>0</v>
      </c>
      <c r="M430" s="13" t="s">
        <v>4050</v>
      </c>
      <c r="N430" s="13" t="s">
        <v>1590</v>
      </c>
      <c r="O430" s="13">
        <v>11.7</v>
      </c>
      <c r="P430" s="13" t="s">
        <v>1590</v>
      </c>
      <c r="Q430" s="13" t="s">
        <v>1590</v>
      </c>
      <c r="R430" s="13" t="s">
        <v>1590</v>
      </c>
      <c r="S430" s="13" t="s">
        <v>1590</v>
      </c>
      <c r="T430" s="13" t="s">
        <v>1590</v>
      </c>
      <c r="U430" s="13" t="s">
        <v>1590</v>
      </c>
      <c r="V430" s="13" t="s">
        <v>1590</v>
      </c>
      <c r="W430" s="13" t="s">
        <v>1590</v>
      </c>
      <c r="X430" s="13" t="s">
        <v>1590</v>
      </c>
      <c r="Y430" s="13">
        <f t="shared" si="90"/>
        <v>3</v>
      </c>
      <c r="Z430" s="13">
        <f t="shared" si="90"/>
        <v>7</v>
      </c>
      <c r="AA430" s="13">
        <f t="shared" si="99"/>
        <v>15</v>
      </c>
      <c r="AB430" s="57">
        <f t="shared" si="100"/>
        <v>0.33333333333333331</v>
      </c>
      <c r="AC430" s="57">
        <f t="shared" si="101"/>
        <v>4</v>
      </c>
      <c r="AF430" s="13" t="s">
        <v>3321</v>
      </c>
      <c r="AG430" s="13">
        <v>3</v>
      </c>
      <c r="AH430" s="13">
        <v>7</v>
      </c>
      <c r="AI430" s="13">
        <v>15</v>
      </c>
      <c r="AJ430" s="13">
        <v>15</v>
      </c>
      <c r="AK430" s="13">
        <v>12</v>
      </c>
    </row>
    <row r="431" spans="1:71" s="13" customFormat="1" ht="96">
      <c r="A431" s="13">
        <v>2008</v>
      </c>
      <c r="B431" s="13" t="s">
        <v>0</v>
      </c>
      <c r="C431" s="13">
        <v>0</v>
      </c>
      <c r="D431" s="13" t="s">
        <v>1590</v>
      </c>
      <c r="E431" s="13" t="s">
        <v>2631</v>
      </c>
      <c r="F431" s="13" t="s">
        <v>658</v>
      </c>
      <c r="G431" s="13" t="s">
        <v>2744</v>
      </c>
      <c r="H431" s="13" t="s">
        <v>3322</v>
      </c>
      <c r="I431" s="13" t="s">
        <v>3323</v>
      </c>
      <c r="J431" s="13">
        <v>0</v>
      </c>
      <c r="L431" s="13" t="s">
        <v>3324</v>
      </c>
      <c r="M431" s="13" t="s">
        <v>4050</v>
      </c>
      <c r="N431" s="13" t="s">
        <v>1590</v>
      </c>
      <c r="O431" s="13">
        <v>18.5</v>
      </c>
      <c r="P431" s="13" t="s">
        <v>1590</v>
      </c>
      <c r="Q431" s="13" t="s">
        <v>1590</v>
      </c>
      <c r="R431" s="13" t="s">
        <v>1590</v>
      </c>
      <c r="S431" s="13" t="s">
        <v>1590</v>
      </c>
      <c r="T431" s="13" t="s">
        <v>1590</v>
      </c>
      <c r="U431" s="13" t="s">
        <v>1590</v>
      </c>
      <c r="V431" s="13" t="s">
        <v>1590</v>
      </c>
      <c r="W431" s="13" t="s">
        <v>1590</v>
      </c>
      <c r="X431" s="13" t="s">
        <v>1590</v>
      </c>
      <c r="Y431" s="13">
        <f t="shared" si="90"/>
        <v>10</v>
      </c>
      <c r="Z431" s="13">
        <f t="shared" si="90"/>
        <v>60</v>
      </c>
      <c r="AA431" s="13">
        <f t="shared" si="99"/>
        <v>160</v>
      </c>
      <c r="AB431" s="57">
        <f t="shared" si="100"/>
        <v>0.1388888888888889</v>
      </c>
      <c r="AC431" s="57">
        <f t="shared" si="101"/>
        <v>1.6666666666666667</v>
      </c>
      <c r="AF431" s="13" t="s">
        <v>3325</v>
      </c>
      <c r="AG431" s="13">
        <v>10</v>
      </c>
      <c r="AH431" s="13">
        <v>60</v>
      </c>
      <c r="AI431" s="13">
        <v>160</v>
      </c>
      <c r="AJ431" s="13">
        <v>5</v>
      </c>
      <c r="AK431" s="13">
        <v>5</v>
      </c>
    </row>
    <row r="432" spans="1:71" s="13" customFormat="1" ht="32">
      <c r="A432" s="13">
        <v>2008</v>
      </c>
      <c r="B432" s="13" t="s">
        <v>0</v>
      </c>
      <c r="C432" s="13">
        <v>0</v>
      </c>
      <c r="D432" s="13" t="s">
        <v>1590</v>
      </c>
      <c r="E432" s="13" t="s">
        <v>2631</v>
      </c>
      <c r="F432" s="13" t="s">
        <v>658</v>
      </c>
      <c r="G432" s="13" t="s">
        <v>2744</v>
      </c>
      <c r="H432" s="13" t="s">
        <v>3326</v>
      </c>
      <c r="I432" s="13" t="s">
        <v>3327</v>
      </c>
      <c r="J432" s="13">
        <v>0</v>
      </c>
      <c r="M432" s="13" t="s">
        <v>4050</v>
      </c>
      <c r="N432" s="13" t="s">
        <v>1590</v>
      </c>
      <c r="O432" s="13">
        <v>11.6</v>
      </c>
      <c r="P432" s="13" t="s">
        <v>1590</v>
      </c>
      <c r="Q432" s="13" t="s">
        <v>1590</v>
      </c>
      <c r="R432" s="13" t="s">
        <v>1590</v>
      </c>
      <c r="S432" s="13" t="s">
        <v>1590</v>
      </c>
      <c r="T432" s="13" t="s">
        <v>1590</v>
      </c>
      <c r="U432" s="13" t="s">
        <v>1590</v>
      </c>
      <c r="V432" s="13" t="s">
        <v>1590</v>
      </c>
      <c r="W432" s="13" t="s">
        <v>1590</v>
      </c>
      <c r="X432" s="13" t="s">
        <v>1590</v>
      </c>
      <c r="Y432" s="13">
        <f t="shared" si="90"/>
        <v>30</v>
      </c>
      <c r="Z432" s="13">
        <f t="shared" si="90"/>
        <v>3000</v>
      </c>
      <c r="AA432" s="13">
        <f t="shared" si="99"/>
        <v>8000</v>
      </c>
      <c r="AB432" s="57">
        <f t="shared" si="100"/>
        <v>1</v>
      </c>
      <c r="AC432" s="57">
        <f t="shared" si="101"/>
        <v>12</v>
      </c>
      <c r="AF432" s="13" t="s">
        <v>3328</v>
      </c>
      <c r="AG432" s="13">
        <v>10</v>
      </c>
      <c r="AH432" s="13">
        <v>1000</v>
      </c>
      <c r="AI432" s="13">
        <v>2000</v>
      </c>
      <c r="AJ432" s="13">
        <v>12</v>
      </c>
      <c r="AK432" s="13">
        <v>12</v>
      </c>
      <c r="AL432" s="13" t="s">
        <v>3329</v>
      </c>
      <c r="AM432" s="13">
        <v>10</v>
      </c>
      <c r="AN432" s="13">
        <v>1000</v>
      </c>
      <c r="AO432" s="13">
        <v>3000</v>
      </c>
      <c r="AP432" s="13">
        <v>12</v>
      </c>
      <c r="AQ432" s="13">
        <v>12</v>
      </c>
      <c r="AR432" s="13" t="s">
        <v>2766</v>
      </c>
      <c r="AS432" s="13">
        <v>10</v>
      </c>
      <c r="AT432" s="13">
        <v>1000</v>
      </c>
      <c r="AU432" s="13">
        <v>3000</v>
      </c>
      <c r="AV432" s="13">
        <v>12</v>
      </c>
      <c r="AW432" s="13">
        <v>12</v>
      </c>
    </row>
    <row r="433" spans="1:77" s="13" customFormat="1" ht="32">
      <c r="A433" s="13">
        <v>2008</v>
      </c>
      <c r="B433" s="13" t="s">
        <v>0</v>
      </c>
      <c r="C433" s="13">
        <v>0</v>
      </c>
      <c r="D433" s="13" t="s">
        <v>1590</v>
      </c>
      <c r="E433" s="13" t="s">
        <v>2631</v>
      </c>
      <c r="F433" s="13" t="s">
        <v>658</v>
      </c>
      <c r="G433" s="13" t="s">
        <v>2743</v>
      </c>
      <c r="H433" s="13" t="s">
        <v>3330</v>
      </c>
      <c r="I433" s="13" t="s">
        <v>2042</v>
      </c>
      <c r="J433" s="13">
        <v>0</v>
      </c>
      <c r="M433" s="13" t="s">
        <v>4050</v>
      </c>
      <c r="N433" s="13" t="s">
        <v>1590</v>
      </c>
      <c r="O433" s="13" t="s">
        <v>1590</v>
      </c>
      <c r="P433" s="13" t="s">
        <v>1590</v>
      </c>
      <c r="Q433" s="13">
        <v>123</v>
      </c>
      <c r="R433" s="13" t="s">
        <v>1590</v>
      </c>
      <c r="S433" s="13">
        <f t="shared" si="93"/>
        <v>41</v>
      </c>
      <c r="T433" s="13">
        <f t="shared" si="94"/>
        <v>24.6</v>
      </c>
      <c r="U433" s="13">
        <f t="shared" si="95"/>
        <v>295.20000000000005</v>
      </c>
      <c r="V433" s="57">
        <f t="shared" si="96"/>
        <v>24.6</v>
      </c>
      <c r="W433" s="13">
        <f t="shared" si="97"/>
        <v>24.6</v>
      </c>
      <c r="X433" s="57">
        <f t="shared" si="98"/>
        <v>24.6</v>
      </c>
      <c r="Y433" s="13">
        <f t="shared" si="90"/>
        <v>1</v>
      </c>
      <c r="Z433" s="13">
        <f t="shared" si="90"/>
        <v>3</v>
      </c>
      <c r="AA433" s="13">
        <f t="shared" si="99"/>
        <v>5</v>
      </c>
      <c r="AB433" s="57">
        <f t="shared" si="100"/>
        <v>0</v>
      </c>
      <c r="AC433" s="57">
        <f t="shared" si="101"/>
        <v>0</v>
      </c>
      <c r="AF433" s="13" t="s">
        <v>3331</v>
      </c>
      <c r="AG433" s="13">
        <v>1</v>
      </c>
      <c r="AH433" s="13">
        <v>3</v>
      </c>
      <c r="AI433" s="13">
        <v>5</v>
      </c>
      <c r="AJ433" s="13">
        <v>7</v>
      </c>
      <c r="AK433" s="13">
        <v>0</v>
      </c>
    </row>
    <row r="434" spans="1:77" s="13" customFormat="1" ht="32">
      <c r="A434" s="13">
        <v>2008</v>
      </c>
      <c r="B434" s="13" t="s">
        <v>0</v>
      </c>
      <c r="C434" s="13">
        <v>0</v>
      </c>
      <c r="D434" s="13" t="s">
        <v>1590</v>
      </c>
      <c r="E434" s="13" t="s">
        <v>2631</v>
      </c>
      <c r="F434" s="13" t="s">
        <v>658</v>
      </c>
      <c r="G434" s="13" t="s">
        <v>2744</v>
      </c>
      <c r="H434" s="13" t="s">
        <v>2051</v>
      </c>
      <c r="I434" s="13" t="s">
        <v>2052</v>
      </c>
      <c r="J434" s="13">
        <v>0</v>
      </c>
      <c r="M434" s="13" t="s">
        <v>4050</v>
      </c>
      <c r="N434" s="13" t="s">
        <v>1590</v>
      </c>
      <c r="O434" s="13">
        <v>13.5</v>
      </c>
      <c r="P434" s="13" t="s">
        <v>1590</v>
      </c>
      <c r="Q434" s="13" t="s">
        <v>1590</v>
      </c>
      <c r="R434" s="13" t="s">
        <v>1590</v>
      </c>
      <c r="S434" s="13" t="s">
        <v>1590</v>
      </c>
      <c r="T434" s="13" t="s">
        <v>1590</v>
      </c>
      <c r="U434" s="13" t="s">
        <v>1590</v>
      </c>
      <c r="V434" s="13" t="s">
        <v>1590</v>
      </c>
      <c r="W434" s="13" t="s">
        <v>1590</v>
      </c>
      <c r="X434" s="13" t="s">
        <v>1590</v>
      </c>
      <c r="Y434" s="13">
        <f t="shared" si="90"/>
        <v>600</v>
      </c>
      <c r="Z434" s="13">
        <f t="shared" si="90"/>
        <v>1500</v>
      </c>
      <c r="AA434" s="13">
        <f t="shared" si="99"/>
        <v>2100</v>
      </c>
      <c r="AB434" s="57">
        <f t="shared" si="100"/>
        <v>0.22222222222222221</v>
      </c>
      <c r="AC434" s="57">
        <f t="shared" si="101"/>
        <v>2.6666666666666665</v>
      </c>
      <c r="AF434" s="13" t="s">
        <v>3332</v>
      </c>
      <c r="AG434" s="13">
        <v>600</v>
      </c>
      <c r="AH434" s="13">
        <v>1500</v>
      </c>
      <c r="AI434" s="13">
        <v>2100</v>
      </c>
      <c r="AJ434" s="13">
        <v>12</v>
      </c>
      <c r="AK434" s="13">
        <v>8</v>
      </c>
    </row>
    <row r="435" spans="1:77" s="13" customFormat="1" ht="128">
      <c r="A435" s="13">
        <v>2008</v>
      </c>
      <c r="B435" s="13" t="s">
        <v>0</v>
      </c>
      <c r="C435" s="13">
        <v>0</v>
      </c>
      <c r="D435" s="13" t="s">
        <v>1590</v>
      </c>
      <c r="E435" s="13" t="s">
        <v>2631</v>
      </c>
      <c r="F435" s="13" t="s">
        <v>658</v>
      </c>
      <c r="G435" s="13" t="s">
        <v>2744</v>
      </c>
      <c r="H435" s="13" t="s">
        <v>2055</v>
      </c>
      <c r="I435" s="13" t="s">
        <v>3333</v>
      </c>
      <c r="J435" s="13">
        <v>0</v>
      </c>
      <c r="L435" s="13" t="s">
        <v>3334</v>
      </c>
      <c r="M435" s="13" t="s">
        <v>4050</v>
      </c>
      <c r="N435" s="13" t="s">
        <v>1590</v>
      </c>
      <c r="O435" s="13" t="s">
        <v>1590</v>
      </c>
      <c r="P435" s="13" t="s">
        <v>1590</v>
      </c>
      <c r="Q435" s="13" t="s">
        <v>1590</v>
      </c>
      <c r="R435" s="13" t="s">
        <v>1590</v>
      </c>
      <c r="S435" s="13" t="s">
        <v>1590</v>
      </c>
      <c r="T435" s="13" t="s">
        <v>1590</v>
      </c>
      <c r="U435" s="13" t="s">
        <v>1590</v>
      </c>
      <c r="V435" s="13" t="s">
        <v>1590</v>
      </c>
      <c r="W435" s="13" t="s">
        <v>1590</v>
      </c>
      <c r="X435" s="13" t="s">
        <v>1590</v>
      </c>
      <c r="Y435" s="13">
        <f t="shared" si="90"/>
        <v>144</v>
      </c>
      <c r="Z435" s="13">
        <f t="shared" si="90"/>
        <v>2400</v>
      </c>
      <c r="AA435" s="13">
        <f t="shared" si="99"/>
        <v>4800</v>
      </c>
      <c r="AB435" s="57">
        <f t="shared" si="100"/>
        <v>0.25</v>
      </c>
      <c r="AC435" s="57">
        <f t="shared" si="101"/>
        <v>3</v>
      </c>
      <c r="AF435" s="13" t="s">
        <v>3085</v>
      </c>
      <c r="AG435" s="13">
        <v>144</v>
      </c>
      <c r="AH435" s="13">
        <v>2400</v>
      </c>
      <c r="AI435" s="13">
        <v>4800</v>
      </c>
      <c r="AJ435" s="13">
        <v>10</v>
      </c>
      <c r="AK435" s="13">
        <v>9</v>
      </c>
    </row>
    <row r="436" spans="1:77" s="13" customFormat="1" ht="32">
      <c r="A436" s="13">
        <v>2008</v>
      </c>
      <c r="B436" s="13" t="s">
        <v>0</v>
      </c>
      <c r="C436" s="13">
        <v>0</v>
      </c>
      <c r="D436" s="13" t="s">
        <v>1590</v>
      </c>
      <c r="E436" s="13" t="s">
        <v>2631</v>
      </c>
      <c r="F436" s="13" t="s">
        <v>658</v>
      </c>
      <c r="G436" s="13" t="s">
        <v>2744</v>
      </c>
      <c r="H436" s="13" t="s">
        <v>3335</v>
      </c>
      <c r="I436" s="13" t="s">
        <v>3336</v>
      </c>
      <c r="J436" s="13">
        <v>0</v>
      </c>
      <c r="M436" s="13" t="s">
        <v>4050</v>
      </c>
      <c r="N436" s="13">
        <f t="shared" si="91"/>
        <v>8.5714285714285712</v>
      </c>
      <c r="O436" s="13">
        <v>4.2</v>
      </c>
      <c r="P436" s="13">
        <v>36</v>
      </c>
      <c r="Q436" s="13">
        <v>646</v>
      </c>
      <c r="R436" s="13">
        <f t="shared" si="92"/>
        <v>17.944444444444443</v>
      </c>
      <c r="S436" s="13">
        <f t="shared" si="93"/>
        <v>32.299999999999997</v>
      </c>
      <c r="T436" s="13">
        <f t="shared" si="94"/>
        <v>10.766666666666667</v>
      </c>
      <c r="U436" s="13">
        <f t="shared" si="95"/>
        <v>129.20000000000002</v>
      </c>
      <c r="V436" s="57">
        <f t="shared" si="96"/>
        <v>11.155555555555557</v>
      </c>
      <c r="W436" s="13">
        <f t="shared" si="97"/>
        <v>10.637037037037036</v>
      </c>
      <c r="X436" s="57">
        <f t="shared" si="98"/>
        <v>11.025925925925925</v>
      </c>
      <c r="Y436" s="13">
        <f t="shared" si="90"/>
        <v>8</v>
      </c>
      <c r="Z436" s="13">
        <f t="shared" si="90"/>
        <v>20</v>
      </c>
      <c r="AA436" s="13">
        <f t="shared" si="99"/>
        <v>60</v>
      </c>
      <c r="AB436" s="57">
        <f t="shared" si="100"/>
        <v>0.3888888888888889</v>
      </c>
      <c r="AC436" s="57">
        <f t="shared" si="101"/>
        <v>4.666666666666667</v>
      </c>
      <c r="AF436" s="13" t="s">
        <v>3337</v>
      </c>
      <c r="AG436" s="13">
        <v>4</v>
      </c>
      <c r="AH436" s="13">
        <v>10</v>
      </c>
      <c r="AI436" s="13">
        <v>30</v>
      </c>
      <c r="AJ436" s="13">
        <v>7</v>
      </c>
      <c r="AK436" s="13">
        <v>7</v>
      </c>
      <c r="AL436" s="13" t="s">
        <v>3338</v>
      </c>
      <c r="AM436" s="13">
        <v>4</v>
      </c>
      <c r="AN436" s="13">
        <v>10</v>
      </c>
      <c r="AO436" s="13">
        <v>30</v>
      </c>
      <c r="AP436" s="13">
        <v>5</v>
      </c>
      <c r="AQ436" s="13">
        <v>7</v>
      </c>
    </row>
    <row r="437" spans="1:77" s="13" customFormat="1" ht="32">
      <c r="A437" s="13">
        <v>2008</v>
      </c>
      <c r="B437" s="13" t="s">
        <v>0</v>
      </c>
      <c r="C437" s="13">
        <v>0</v>
      </c>
      <c r="D437" s="13" t="s">
        <v>1590</v>
      </c>
      <c r="E437" s="13" t="s">
        <v>2631</v>
      </c>
      <c r="F437" s="13" t="s">
        <v>658</v>
      </c>
      <c r="G437" s="13" t="s">
        <v>2744</v>
      </c>
      <c r="H437" s="13" t="s">
        <v>3339</v>
      </c>
      <c r="I437" s="13" t="s">
        <v>3340</v>
      </c>
      <c r="J437" s="13">
        <v>0</v>
      </c>
      <c r="M437" s="13" t="s">
        <v>4050</v>
      </c>
      <c r="N437" s="13">
        <f t="shared" si="91"/>
        <v>15.111111111111111</v>
      </c>
      <c r="O437" s="13">
        <v>4.5</v>
      </c>
      <c r="P437" s="13">
        <v>68</v>
      </c>
      <c r="Q437" s="13">
        <v>1927</v>
      </c>
      <c r="R437" s="13">
        <f t="shared" si="92"/>
        <v>28.338235294117649</v>
      </c>
      <c r="S437" s="13">
        <f t="shared" si="93"/>
        <v>48.174999999999997</v>
      </c>
      <c r="T437" s="13">
        <f t="shared" si="94"/>
        <v>32.116666666666667</v>
      </c>
      <c r="U437" s="13">
        <f t="shared" si="95"/>
        <v>385.4</v>
      </c>
      <c r="V437" s="57">
        <f t="shared" si="96"/>
        <v>32.283333333333331</v>
      </c>
      <c r="W437" s="13">
        <f t="shared" si="97"/>
        <v>32.005555555555553</v>
      </c>
      <c r="X437" s="57">
        <f t="shared" si="98"/>
        <v>32.172222222222217</v>
      </c>
      <c r="Y437" s="13">
        <f t="shared" si="90"/>
        <v>10</v>
      </c>
      <c r="Z437" s="13">
        <f t="shared" si="90"/>
        <v>40</v>
      </c>
      <c r="AA437" s="13">
        <f t="shared" si="99"/>
        <v>60</v>
      </c>
      <c r="AB437" s="57">
        <f t="shared" si="100"/>
        <v>0.16666666666666666</v>
      </c>
      <c r="AC437" s="57">
        <f t="shared" si="101"/>
        <v>2</v>
      </c>
      <c r="AF437" s="13" t="s">
        <v>3341</v>
      </c>
      <c r="AG437" s="13">
        <v>10</v>
      </c>
      <c r="AH437" s="13">
        <v>40</v>
      </c>
      <c r="AI437" s="13">
        <v>60</v>
      </c>
      <c r="AJ437" s="13">
        <v>7</v>
      </c>
      <c r="AK437" s="13">
        <v>6</v>
      </c>
    </row>
    <row r="438" spans="1:77" s="13" customFormat="1" ht="32">
      <c r="A438" s="13">
        <v>2008</v>
      </c>
      <c r="B438" s="13" t="s">
        <v>0</v>
      </c>
      <c r="C438" s="13">
        <v>0</v>
      </c>
      <c r="D438" s="13" t="s">
        <v>1590</v>
      </c>
      <c r="E438" s="13" t="s">
        <v>2631</v>
      </c>
      <c r="F438" s="13" t="s">
        <v>658</v>
      </c>
      <c r="G438" s="13" t="s">
        <v>2744</v>
      </c>
      <c r="H438" s="13" t="s">
        <v>3342</v>
      </c>
      <c r="I438" s="13" t="s">
        <v>3343</v>
      </c>
      <c r="J438" s="13">
        <v>0</v>
      </c>
      <c r="L438" s="13" t="s">
        <v>4090</v>
      </c>
      <c r="M438" s="13" t="s">
        <v>4050</v>
      </c>
      <c r="N438" s="13">
        <f t="shared" si="91"/>
        <v>4.0869565217391308</v>
      </c>
      <c r="O438" s="13">
        <v>11.5</v>
      </c>
      <c r="P438" s="13">
        <v>47</v>
      </c>
      <c r="Q438" s="13">
        <v>637</v>
      </c>
      <c r="R438" s="13">
        <f t="shared" si="92"/>
        <v>13.553191489361701</v>
      </c>
      <c r="S438" s="13">
        <f t="shared" si="93"/>
        <v>8.8472222222222214</v>
      </c>
      <c r="T438" s="13">
        <f t="shared" si="94"/>
        <v>5.3083333333333336</v>
      </c>
      <c r="U438" s="13">
        <f t="shared" si="95"/>
        <v>63.7</v>
      </c>
      <c r="V438" s="57">
        <f t="shared" si="96"/>
        <v>5.4750000000000005</v>
      </c>
      <c r="W438" s="13">
        <f t="shared" si="97"/>
        <v>5.208333333333333</v>
      </c>
      <c r="X438" s="57">
        <f t="shared" si="98"/>
        <v>5.375</v>
      </c>
      <c r="Y438" s="13">
        <f t="shared" si="90"/>
        <v>36</v>
      </c>
      <c r="Z438" s="13">
        <f t="shared" si="90"/>
        <v>72</v>
      </c>
      <c r="AA438" s="13">
        <f t="shared" si="99"/>
        <v>120</v>
      </c>
      <c r="AB438" s="57">
        <f t="shared" si="100"/>
        <v>0.16666666666666666</v>
      </c>
      <c r="AC438" s="57">
        <f t="shared" si="101"/>
        <v>2</v>
      </c>
      <c r="AF438" s="13" t="s">
        <v>3344</v>
      </c>
      <c r="AG438" s="13">
        <f>3*12</f>
        <v>36</v>
      </c>
      <c r="AH438" s="13">
        <f>6*12</f>
        <v>72</v>
      </c>
      <c r="AI438" s="13">
        <f>10*12</f>
        <v>120</v>
      </c>
      <c r="AJ438" s="13">
        <v>6</v>
      </c>
      <c r="AK438" s="13">
        <v>6</v>
      </c>
    </row>
    <row r="439" spans="1:77" s="13" customFormat="1" ht="32">
      <c r="A439" s="13">
        <v>2008</v>
      </c>
      <c r="B439" s="13" t="s">
        <v>0</v>
      </c>
      <c r="C439" s="13">
        <v>0</v>
      </c>
      <c r="D439" s="13" t="s">
        <v>1590</v>
      </c>
      <c r="E439" s="13" t="s">
        <v>2631</v>
      </c>
      <c r="F439" s="13" t="s">
        <v>658</v>
      </c>
      <c r="G439" s="13" t="s">
        <v>2744</v>
      </c>
      <c r="H439" s="13" t="s">
        <v>3345</v>
      </c>
      <c r="I439" s="13" t="s">
        <v>3346</v>
      </c>
      <c r="J439" s="13">
        <v>0</v>
      </c>
      <c r="L439" s="13" t="s">
        <v>4090</v>
      </c>
      <c r="M439" s="13" t="s">
        <v>4050</v>
      </c>
      <c r="N439" s="13">
        <f t="shared" si="91"/>
        <v>13.050847457627118</v>
      </c>
      <c r="O439" s="13">
        <v>5.9</v>
      </c>
      <c r="P439" s="13">
        <v>77</v>
      </c>
      <c r="Q439" s="13">
        <v>427</v>
      </c>
      <c r="R439" s="13">
        <f t="shared" si="92"/>
        <v>5.5454545454545459</v>
      </c>
      <c r="S439" s="13">
        <f t="shared" si="93"/>
        <v>2.9652777777777777</v>
      </c>
      <c r="T439" s="13">
        <f t="shared" si="94"/>
        <v>1.4826388888888888</v>
      </c>
      <c r="U439" s="13">
        <f t="shared" si="95"/>
        <v>17.791666666666664</v>
      </c>
      <c r="V439" s="57">
        <f t="shared" si="96"/>
        <v>1.6493055555555556</v>
      </c>
      <c r="W439" s="13">
        <f t="shared" si="97"/>
        <v>1.3993055555555556</v>
      </c>
      <c r="X439" s="57">
        <f t="shared" si="98"/>
        <v>1.5659722222222223</v>
      </c>
      <c r="Y439" s="13">
        <f t="shared" si="90"/>
        <v>72</v>
      </c>
      <c r="Z439" s="13">
        <f t="shared" si="90"/>
        <v>144</v>
      </c>
      <c r="AA439" s="13">
        <f t="shared" si="99"/>
        <v>288</v>
      </c>
      <c r="AB439" s="57">
        <f t="shared" si="100"/>
        <v>0.16666666666666666</v>
      </c>
      <c r="AC439" s="57">
        <f t="shared" si="101"/>
        <v>2</v>
      </c>
      <c r="AF439" s="13" t="s">
        <v>1483</v>
      </c>
      <c r="AG439" s="13">
        <f>6*12</f>
        <v>72</v>
      </c>
      <c r="AH439" s="13">
        <f>12*12</f>
        <v>144</v>
      </c>
      <c r="AI439" s="13">
        <f>24*12</f>
        <v>288</v>
      </c>
      <c r="AJ439" s="13">
        <v>7</v>
      </c>
      <c r="AK439" s="13">
        <v>6</v>
      </c>
    </row>
    <row r="440" spans="1:77" s="13" customFormat="1" ht="32">
      <c r="A440" s="13">
        <v>2008</v>
      </c>
      <c r="B440" s="13" t="s">
        <v>0</v>
      </c>
      <c r="C440" s="13">
        <v>0</v>
      </c>
      <c r="D440" s="13" t="s">
        <v>1590</v>
      </c>
      <c r="E440" s="13" t="s">
        <v>2631</v>
      </c>
      <c r="F440" s="13" t="s">
        <v>658</v>
      </c>
      <c r="G440" s="13" t="s">
        <v>2744</v>
      </c>
      <c r="H440" s="13" t="s">
        <v>3347</v>
      </c>
      <c r="I440" s="13" t="s">
        <v>3348</v>
      </c>
      <c r="J440" s="13">
        <v>0</v>
      </c>
      <c r="L440" s="13" t="s">
        <v>4090</v>
      </c>
      <c r="M440" s="13" t="s">
        <v>4050</v>
      </c>
      <c r="N440" s="13">
        <f t="shared" si="91"/>
        <v>202.68348623853211</v>
      </c>
      <c r="O440" s="13">
        <v>43.6</v>
      </c>
      <c r="P440" s="13">
        <v>8837</v>
      </c>
      <c r="Q440" s="13">
        <v>39533</v>
      </c>
      <c r="R440" s="13">
        <f t="shared" si="92"/>
        <v>4.4735770057711894</v>
      </c>
      <c r="S440" s="13">
        <f t="shared" si="93"/>
        <v>6.0819999999999999</v>
      </c>
      <c r="T440" s="13">
        <f t="shared" si="94"/>
        <v>3.0409999999999999</v>
      </c>
      <c r="U440" s="13">
        <f t="shared" si="95"/>
        <v>36.491999999999997</v>
      </c>
      <c r="V440" s="57">
        <f t="shared" si="96"/>
        <v>3.2076666666666664</v>
      </c>
      <c r="W440" s="13">
        <f t="shared" si="97"/>
        <v>2.9576666666666664</v>
      </c>
      <c r="X440" s="57">
        <f t="shared" si="98"/>
        <v>3.124333333333333</v>
      </c>
      <c r="Y440" s="13">
        <f t="shared" si="90"/>
        <v>2600</v>
      </c>
      <c r="Z440" s="13">
        <f t="shared" si="90"/>
        <v>6500</v>
      </c>
      <c r="AA440" s="13">
        <f t="shared" si="99"/>
        <v>13000</v>
      </c>
      <c r="AB440" s="57">
        <f t="shared" si="100"/>
        <v>0.16666666666666666</v>
      </c>
      <c r="AC440" s="57">
        <f t="shared" si="101"/>
        <v>2</v>
      </c>
      <c r="AF440" s="13" t="s">
        <v>3349</v>
      </c>
      <c r="AG440" s="13">
        <f>200*12</f>
        <v>2400</v>
      </c>
      <c r="AH440" s="13">
        <f>500*12</f>
        <v>6000</v>
      </c>
      <c r="AI440" s="13">
        <f>1000*12</f>
        <v>12000</v>
      </c>
      <c r="AJ440" s="13">
        <v>3</v>
      </c>
      <c r="AK440" s="13">
        <v>3</v>
      </c>
      <c r="AL440" s="13" t="s">
        <v>3350</v>
      </c>
      <c r="AM440" s="13">
        <v>200</v>
      </c>
      <c r="AN440" s="13">
        <v>500</v>
      </c>
      <c r="AO440" s="13">
        <v>1000</v>
      </c>
      <c r="AP440" s="13">
        <v>3</v>
      </c>
      <c r="AQ440" s="13">
        <v>3</v>
      </c>
    </row>
    <row r="441" spans="1:77" s="13" customFormat="1" ht="32">
      <c r="A441" s="13">
        <v>2008</v>
      </c>
      <c r="B441" s="13" t="s">
        <v>0</v>
      </c>
      <c r="C441" s="13">
        <v>0</v>
      </c>
      <c r="D441" s="13" t="s">
        <v>1590</v>
      </c>
      <c r="E441" s="13" t="s">
        <v>2631</v>
      </c>
      <c r="F441" s="13" t="s">
        <v>658</v>
      </c>
      <c r="G441" s="13" t="s">
        <v>2744</v>
      </c>
      <c r="H441" s="13" t="s">
        <v>3351</v>
      </c>
      <c r="I441" s="13" t="s">
        <v>3352</v>
      </c>
      <c r="J441" s="13">
        <v>0</v>
      </c>
      <c r="M441" s="13" t="s">
        <v>4050</v>
      </c>
      <c r="N441" s="13" t="s">
        <v>1590</v>
      </c>
      <c r="O441" s="13">
        <v>9.9</v>
      </c>
      <c r="P441" s="13" t="s">
        <v>1590</v>
      </c>
      <c r="Q441" s="13" t="s">
        <v>1590</v>
      </c>
      <c r="R441" s="13" t="s">
        <v>1590</v>
      </c>
      <c r="S441" s="13" t="s">
        <v>1590</v>
      </c>
      <c r="T441" s="13" t="s">
        <v>1590</v>
      </c>
      <c r="U441" s="13" t="s">
        <v>1590</v>
      </c>
      <c r="V441" s="13" t="s">
        <v>1590</v>
      </c>
      <c r="W441" s="13" t="s">
        <v>1590</v>
      </c>
      <c r="X441" s="13" t="s">
        <v>1590</v>
      </c>
      <c r="Y441" s="13">
        <f t="shared" si="90"/>
        <v>3</v>
      </c>
      <c r="Z441" s="13">
        <f t="shared" si="90"/>
        <v>6</v>
      </c>
      <c r="AA441" s="13">
        <f t="shared" si="99"/>
        <v>10</v>
      </c>
      <c r="AB441" s="57">
        <f t="shared" si="100"/>
        <v>0.16666666666666666</v>
      </c>
      <c r="AC441" s="57">
        <f t="shared" si="101"/>
        <v>2</v>
      </c>
      <c r="AF441" s="13" t="s">
        <v>3353</v>
      </c>
      <c r="AG441" s="13">
        <v>3</v>
      </c>
      <c r="AH441" s="13">
        <v>6</v>
      </c>
      <c r="AI441" s="13">
        <v>10</v>
      </c>
      <c r="AJ441" s="13">
        <v>10</v>
      </c>
      <c r="AK441" s="13">
        <v>6</v>
      </c>
    </row>
    <row r="442" spans="1:77" s="13" customFormat="1" ht="176">
      <c r="A442" s="13">
        <v>2008</v>
      </c>
      <c r="B442" s="13" t="s">
        <v>0</v>
      </c>
      <c r="C442" s="13">
        <v>0</v>
      </c>
      <c r="D442" s="13" t="s">
        <v>1590</v>
      </c>
      <c r="E442" s="13" t="s">
        <v>2631</v>
      </c>
      <c r="F442" s="13" t="s">
        <v>658</v>
      </c>
      <c r="G442" s="13" t="s">
        <v>2744</v>
      </c>
      <c r="H442" s="13" t="s">
        <v>3354</v>
      </c>
      <c r="I442" s="13" t="s">
        <v>3355</v>
      </c>
      <c r="J442" s="13">
        <v>0</v>
      </c>
      <c r="L442" s="13" t="s">
        <v>3356</v>
      </c>
      <c r="M442" s="13" t="s">
        <v>4050</v>
      </c>
      <c r="N442" s="13" t="s">
        <v>1590</v>
      </c>
      <c r="O442" s="13">
        <v>34.1</v>
      </c>
      <c r="P442" s="13" t="s">
        <v>1590</v>
      </c>
      <c r="Q442" s="13" t="s">
        <v>1590</v>
      </c>
      <c r="R442" s="13" t="s">
        <v>1590</v>
      </c>
      <c r="S442" s="13" t="s">
        <v>1590</v>
      </c>
      <c r="T442" s="13" t="s">
        <v>1590</v>
      </c>
      <c r="U442" s="13" t="s">
        <v>1590</v>
      </c>
      <c r="V442" s="13" t="s">
        <v>1590</v>
      </c>
      <c r="W442" s="13" t="s">
        <v>1590</v>
      </c>
      <c r="X442" s="13" t="s">
        <v>1590</v>
      </c>
      <c r="Y442" s="13">
        <f t="shared" si="90"/>
        <v>15</v>
      </c>
      <c r="Z442" s="13">
        <f t="shared" si="90"/>
        <v>62</v>
      </c>
      <c r="AA442" s="13">
        <f t="shared" si="99"/>
        <v>172</v>
      </c>
      <c r="AB442" s="57">
        <f t="shared" si="100"/>
        <v>0.75</v>
      </c>
      <c r="AC442" s="57">
        <f t="shared" si="101"/>
        <v>9</v>
      </c>
      <c r="AF442" s="13" t="s">
        <v>3357</v>
      </c>
      <c r="AG442" s="13">
        <v>1</v>
      </c>
      <c r="AH442" s="13">
        <v>7</v>
      </c>
      <c r="AI442" s="13">
        <v>14</v>
      </c>
      <c r="AJ442" s="13">
        <v>8</v>
      </c>
      <c r="AK442" s="13">
        <v>6</v>
      </c>
      <c r="AL442" s="13" t="s">
        <v>3358</v>
      </c>
      <c r="AM442" s="13">
        <v>5</v>
      </c>
      <c r="AN442" s="13">
        <v>18</v>
      </c>
      <c r="AO442" s="13">
        <v>35</v>
      </c>
      <c r="AP442" s="13">
        <v>6</v>
      </c>
      <c r="AQ442" s="13">
        <v>6</v>
      </c>
      <c r="AR442" s="13" t="s">
        <v>3359</v>
      </c>
      <c r="AS442" s="13">
        <v>2</v>
      </c>
      <c r="AT442" s="13">
        <v>10</v>
      </c>
      <c r="AU442" s="13">
        <v>50</v>
      </c>
      <c r="AV442" s="13">
        <v>4</v>
      </c>
      <c r="AW442" s="13">
        <v>4</v>
      </c>
      <c r="AX442" s="13" t="s">
        <v>3360</v>
      </c>
      <c r="AY442" s="13">
        <v>1</v>
      </c>
      <c r="AZ442" s="13">
        <v>4</v>
      </c>
      <c r="BA442" s="13">
        <v>8</v>
      </c>
      <c r="BB442" s="13">
        <v>13</v>
      </c>
      <c r="BC442" s="13">
        <v>3</v>
      </c>
      <c r="BD442" s="13" t="s">
        <v>3361</v>
      </c>
      <c r="BE442" s="13">
        <v>2</v>
      </c>
      <c r="BF442" s="13">
        <v>10</v>
      </c>
      <c r="BG442" s="13">
        <v>18</v>
      </c>
      <c r="BH442" s="13">
        <v>8</v>
      </c>
      <c r="BI442" s="13">
        <v>8</v>
      </c>
      <c r="BJ442" s="13" t="s">
        <v>3359</v>
      </c>
      <c r="BK442" s="13">
        <v>2</v>
      </c>
      <c r="BL442" s="13">
        <v>10</v>
      </c>
      <c r="BM442" s="13">
        <v>20</v>
      </c>
      <c r="BP442" s="13" t="s">
        <v>3359</v>
      </c>
      <c r="BQ442" s="13">
        <v>1</v>
      </c>
      <c r="BR442" s="13">
        <v>2</v>
      </c>
      <c r="BS442" s="13">
        <v>4</v>
      </c>
      <c r="BV442" s="13" t="s">
        <v>2748</v>
      </c>
      <c r="BW442" s="13">
        <v>1</v>
      </c>
      <c r="BX442" s="13">
        <v>1</v>
      </c>
      <c r="BY442" s="13">
        <v>3</v>
      </c>
    </row>
    <row r="443" spans="1:77" s="13" customFormat="1" ht="128">
      <c r="A443" s="13">
        <v>2008</v>
      </c>
      <c r="B443" s="13" t="s">
        <v>0</v>
      </c>
      <c r="C443" s="13">
        <v>0</v>
      </c>
      <c r="D443" s="13" t="s">
        <v>1590</v>
      </c>
      <c r="E443" s="13" t="s">
        <v>2631</v>
      </c>
      <c r="F443" s="13" t="s">
        <v>658</v>
      </c>
      <c r="G443" s="13" t="s">
        <v>2744</v>
      </c>
      <c r="H443" s="13" t="s">
        <v>3362</v>
      </c>
      <c r="I443" s="13" t="s">
        <v>3363</v>
      </c>
      <c r="J443" s="13">
        <v>0</v>
      </c>
      <c r="L443" s="13" t="s">
        <v>3364</v>
      </c>
      <c r="M443" s="13" t="s">
        <v>4050</v>
      </c>
      <c r="N443" s="13" t="s">
        <v>1590</v>
      </c>
      <c r="O443" s="13">
        <v>43</v>
      </c>
      <c r="P443" s="13" t="s">
        <v>1590</v>
      </c>
      <c r="Q443" s="13" t="s">
        <v>1590</v>
      </c>
      <c r="R443" s="13" t="s">
        <v>1590</v>
      </c>
      <c r="S443" s="13" t="s">
        <v>1590</v>
      </c>
      <c r="T443" s="13" t="s">
        <v>1590</v>
      </c>
      <c r="U443" s="13" t="s">
        <v>1590</v>
      </c>
      <c r="V443" s="13" t="s">
        <v>1590</v>
      </c>
      <c r="W443" s="13" t="s">
        <v>1590</v>
      </c>
      <c r="X443" s="13" t="s">
        <v>1590</v>
      </c>
      <c r="Y443" s="13">
        <f t="shared" si="90"/>
        <v>2</v>
      </c>
      <c r="Z443" s="13">
        <f t="shared" si="90"/>
        <v>11</v>
      </c>
      <c r="AA443" s="13">
        <f t="shared" si="99"/>
        <v>71</v>
      </c>
      <c r="AB443" s="57">
        <f t="shared" si="100"/>
        <v>0.25</v>
      </c>
      <c r="AC443" s="57">
        <f t="shared" si="101"/>
        <v>3</v>
      </c>
      <c r="AF443" s="13" t="s">
        <v>3365</v>
      </c>
      <c r="AG443" s="13">
        <v>1</v>
      </c>
      <c r="AH443" s="13">
        <v>6</v>
      </c>
      <c r="AI443" s="13">
        <v>14</v>
      </c>
      <c r="AJ443" s="13">
        <v>11</v>
      </c>
      <c r="AK443" s="13">
        <v>6</v>
      </c>
      <c r="AL443" s="13" t="s">
        <v>3366</v>
      </c>
      <c r="AM443" s="13">
        <v>1</v>
      </c>
      <c r="AN443" s="13">
        <v>5</v>
      </c>
      <c r="AO443" s="13">
        <v>57</v>
      </c>
      <c r="AP443" s="13">
        <v>9</v>
      </c>
      <c r="AQ443" s="13">
        <v>3</v>
      </c>
    </row>
    <row r="444" spans="1:77" s="13" customFormat="1" ht="48">
      <c r="A444" s="13">
        <v>2008</v>
      </c>
      <c r="B444" s="13" t="s">
        <v>0</v>
      </c>
      <c r="C444" s="13">
        <v>0</v>
      </c>
      <c r="D444" s="13" t="s">
        <v>1590</v>
      </c>
      <c r="E444" s="13" t="s">
        <v>2631</v>
      </c>
      <c r="F444" s="13" t="s">
        <v>658</v>
      </c>
      <c r="G444" s="13" t="s">
        <v>2744</v>
      </c>
      <c r="H444" s="13" t="s">
        <v>1896</v>
      </c>
      <c r="I444" s="13" t="s">
        <v>1897</v>
      </c>
      <c r="J444" s="13">
        <v>0</v>
      </c>
      <c r="L444" s="13" t="s">
        <v>3368</v>
      </c>
      <c r="M444" s="13" t="s">
        <v>4050</v>
      </c>
      <c r="N444" s="13">
        <f t="shared" si="91"/>
        <v>8.3405172413793114</v>
      </c>
      <c r="O444" s="13">
        <v>46.4</v>
      </c>
      <c r="P444" s="13">
        <v>387</v>
      </c>
      <c r="Q444" s="13">
        <v>3634</v>
      </c>
      <c r="R444" s="13">
        <f t="shared" si="92"/>
        <v>9.3901808785529717</v>
      </c>
      <c r="S444" s="13">
        <f t="shared" si="93"/>
        <v>121.13333333333334</v>
      </c>
      <c r="T444" s="13">
        <f t="shared" si="94"/>
        <v>40.37777777777778</v>
      </c>
      <c r="U444" s="13">
        <f t="shared" si="95"/>
        <v>484.53333333333336</v>
      </c>
      <c r="V444" s="57">
        <f t="shared" si="96"/>
        <v>40.62777777777778</v>
      </c>
      <c r="W444" s="13">
        <f t="shared" si="97"/>
        <v>40.294444444444444</v>
      </c>
      <c r="X444" s="57">
        <f t="shared" si="98"/>
        <v>40.544444444444444</v>
      </c>
      <c r="Y444" s="13">
        <f t="shared" si="90"/>
        <v>6</v>
      </c>
      <c r="Z444" s="13">
        <f t="shared" si="90"/>
        <v>30</v>
      </c>
      <c r="AA444" s="13">
        <f t="shared" si="99"/>
        <v>90</v>
      </c>
      <c r="AB444" s="57">
        <f t="shared" si="100"/>
        <v>0.25</v>
      </c>
      <c r="AC444" s="57">
        <f t="shared" si="101"/>
        <v>3</v>
      </c>
      <c r="AF444" s="13" t="s">
        <v>3007</v>
      </c>
      <c r="AG444" s="13">
        <v>5</v>
      </c>
      <c r="AH444" s="13">
        <v>10</v>
      </c>
      <c r="AI444" s="13">
        <v>40</v>
      </c>
      <c r="AJ444" s="13">
        <v>6</v>
      </c>
      <c r="AK444" s="13">
        <v>3</v>
      </c>
      <c r="AL444" s="13" t="s">
        <v>3367</v>
      </c>
      <c r="AM444" s="13">
        <v>1</v>
      </c>
      <c r="AN444" s="13">
        <v>20</v>
      </c>
      <c r="AO444" s="13">
        <v>50</v>
      </c>
      <c r="AP444" s="13">
        <v>6</v>
      </c>
      <c r="AQ444" s="13">
        <v>6</v>
      </c>
    </row>
    <row r="445" spans="1:77" s="13" customFormat="1" ht="64">
      <c r="A445" s="13">
        <v>2008</v>
      </c>
      <c r="B445" s="13" t="s">
        <v>0</v>
      </c>
      <c r="C445" s="13">
        <v>0</v>
      </c>
      <c r="D445" s="13" t="s">
        <v>1590</v>
      </c>
      <c r="E445" s="13" t="s">
        <v>2631</v>
      </c>
      <c r="F445" s="13" t="s">
        <v>658</v>
      </c>
      <c r="G445" s="13" t="s">
        <v>2744</v>
      </c>
      <c r="H445" s="13" t="s">
        <v>460</v>
      </c>
      <c r="I445" s="13" t="s">
        <v>1943</v>
      </c>
      <c r="J445" s="13">
        <v>0</v>
      </c>
      <c r="L445" s="13" t="s">
        <v>3369</v>
      </c>
      <c r="M445" s="13" t="s">
        <v>4050</v>
      </c>
      <c r="N445" s="13">
        <f t="shared" si="91"/>
        <v>22.941176470588236</v>
      </c>
      <c r="O445" s="13">
        <v>5.0999999999999996</v>
      </c>
      <c r="P445" s="13">
        <v>117</v>
      </c>
      <c r="Q445" s="13">
        <v>586</v>
      </c>
      <c r="R445" s="13">
        <f t="shared" si="92"/>
        <v>5.0085470085470085</v>
      </c>
      <c r="S445" s="13">
        <f t="shared" si="93"/>
        <v>24.416666666666668</v>
      </c>
      <c r="T445" s="13">
        <f t="shared" si="94"/>
        <v>19.533333333333335</v>
      </c>
      <c r="U445" s="13">
        <f t="shared" si="95"/>
        <v>234.40000000000003</v>
      </c>
      <c r="V445" s="57">
        <f t="shared" si="96"/>
        <v>19.588888888888892</v>
      </c>
      <c r="W445" s="13">
        <f t="shared" si="97"/>
        <v>19.488888888888887</v>
      </c>
      <c r="X445" s="57">
        <f t="shared" si="98"/>
        <v>19.544444444444444</v>
      </c>
      <c r="Y445" s="13">
        <f t="shared" si="90"/>
        <v>8</v>
      </c>
      <c r="Z445" s="13">
        <f t="shared" si="90"/>
        <v>24</v>
      </c>
      <c r="AA445" s="13">
        <f t="shared" si="99"/>
        <v>30</v>
      </c>
      <c r="AB445" s="57">
        <f t="shared" si="100"/>
        <v>5.5555555555555552E-2</v>
      </c>
      <c r="AC445" s="57">
        <f t="shared" si="101"/>
        <v>0.66666666666666663</v>
      </c>
      <c r="AF445" s="13" t="s">
        <v>3370</v>
      </c>
      <c r="AG445" s="13">
        <v>8</v>
      </c>
      <c r="AH445" s="13">
        <v>24</v>
      </c>
      <c r="AI445" s="13">
        <v>30</v>
      </c>
      <c r="AJ445" s="13">
        <v>2</v>
      </c>
      <c r="AK445" s="13">
        <v>2</v>
      </c>
    </row>
    <row r="446" spans="1:77" s="13" customFormat="1" ht="32">
      <c r="A446" s="13">
        <v>2008</v>
      </c>
      <c r="B446" s="13" t="s">
        <v>0</v>
      </c>
      <c r="C446" s="13">
        <v>0</v>
      </c>
      <c r="D446" s="13" t="s">
        <v>1590</v>
      </c>
      <c r="E446" s="13" t="s">
        <v>2631</v>
      </c>
      <c r="F446" s="13" t="s">
        <v>658</v>
      </c>
      <c r="G446" s="13" t="s">
        <v>2744</v>
      </c>
      <c r="H446" s="13" t="s">
        <v>3371</v>
      </c>
      <c r="I446" s="13" t="s">
        <v>3372</v>
      </c>
      <c r="J446" s="13">
        <v>0</v>
      </c>
      <c r="M446" s="13" t="s">
        <v>4050</v>
      </c>
      <c r="N446" s="13" t="s">
        <v>1590</v>
      </c>
      <c r="O446" s="13">
        <v>1.4</v>
      </c>
      <c r="P446" s="13" t="s">
        <v>1590</v>
      </c>
      <c r="Q446" s="13" t="s">
        <v>1590</v>
      </c>
      <c r="R446" s="13" t="s">
        <v>1590</v>
      </c>
      <c r="S446" s="13" t="s">
        <v>1590</v>
      </c>
      <c r="T446" s="13" t="s">
        <v>1590</v>
      </c>
      <c r="U446" s="13" t="s">
        <v>1590</v>
      </c>
      <c r="V446" s="13" t="s">
        <v>1590</v>
      </c>
      <c r="W446" s="13" t="s">
        <v>1590</v>
      </c>
      <c r="X446" s="13" t="s">
        <v>1590</v>
      </c>
      <c r="Y446" s="13">
        <f t="shared" si="90"/>
        <v>1</v>
      </c>
      <c r="Z446" s="13">
        <f t="shared" si="90"/>
        <v>20</v>
      </c>
      <c r="AA446" s="13">
        <f t="shared" si="99"/>
        <v>50</v>
      </c>
      <c r="AB446" s="57">
        <f t="shared" si="100"/>
        <v>0.19444444444444445</v>
      </c>
      <c r="AC446" s="57">
        <f t="shared" si="101"/>
        <v>2.3333333333333335</v>
      </c>
      <c r="AF446" s="13" t="s">
        <v>3373</v>
      </c>
      <c r="AG446" s="13">
        <v>1</v>
      </c>
      <c r="AH446" s="13">
        <v>20</v>
      </c>
      <c r="AI446" s="13">
        <v>50</v>
      </c>
      <c r="AJ446" s="13">
        <v>5</v>
      </c>
      <c r="AK446" s="13">
        <v>7</v>
      </c>
    </row>
    <row r="447" spans="1:77" s="13" customFormat="1" ht="32">
      <c r="A447" s="13">
        <v>2008</v>
      </c>
      <c r="B447" s="13" t="s">
        <v>0</v>
      </c>
      <c r="C447" s="13">
        <v>0</v>
      </c>
      <c r="D447" s="13" t="s">
        <v>1590</v>
      </c>
      <c r="E447" s="13" t="s">
        <v>2631</v>
      </c>
      <c r="F447" s="13" t="s">
        <v>658</v>
      </c>
      <c r="G447" s="13" t="s">
        <v>2744</v>
      </c>
      <c r="H447" s="13" t="s">
        <v>3374</v>
      </c>
      <c r="I447" s="13" t="s">
        <v>3375</v>
      </c>
      <c r="J447" s="13">
        <v>1</v>
      </c>
      <c r="L447" s="13" t="s">
        <v>3376</v>
      </c>
      <c r="M447" s="13" t="s">
        <v>4050</v>
      </c>
      <c r="N447" s="13">
        <f t="shared" si="91"/>
        <v>3.2478632478632479</v>
      </c>
      <c r="O447" s="13">
        <v>11.7</v>
      </c>
      <c r="P447" s="13">
        <v>38</v>
      </c>
      <c r="Q447" s="13">
        <v>467</v>
      </c>
      <c r="R447" s="13">
        <f t="shared" si="92"/>
        <v>12.289473684210526</v>
      </c>
      <c r="S447" s="13">
        <f t="shared" si="93"/>
        <v>33.357142857142854</v>
      </c>
      <c r="T447" s="13">
        <f t="shared" si="94"/>
        <v>23.35</v>
      </c>
      <c r="U447" s="13">
        <f t="shared" si="95"/>
        <v>280.20000000000005</v>
      </c>
      <c r="V447" s="57">
        <f t="shared" si="96"/>
        <v>23.516666666666669</v>
      </c>
      <c r="W447" s="13">
        <f t="shared" si="97"/>
        <v>23.233333333333334</v>
      </c>
      <c r="X447" s="57">
        <f t="shared" si="98"/>
        <v>23.400000000000002</v>
      </c>
      <c r="Y447" s="13">
        <f t="shared" si="90"/>
        <v>5</v>
      </c>
      <c r="Z447" s="13">
        <f t="shared" si="90"/>
        <v>14</v>
      </c>
      <c r="AA447" s="13">
        <f t="shared" si="99"/>
        <v>20</v>
      </c>
      <c r="AB447" s="57">
        <f t="shared" si="100"/>
        <v>0.16666666666666666</v>
      </c>
      <c r="AC447" s="57">
        <f t="shared" si="101"/>
        <v>2</v>
      </c>
      <c r="AF447" s="13" t="s">
        <v>2748</v>
      </c>
      <c r="AG447" s="13">
        <v>5</v>
      </c>
      <c r="AH447" s="13">
        <v>14</v>
      </c>
      <c r="AI447" s="13">
        <v>20</v>
      </c>
      <c r="AJ447" s="13">
        <v>6</v>
      </c>
      <c r="AK447" s="13">
        <v>6</v>
      </c>
    </row>
    <row r="448" spans="1:77" s="13" customFormat="1" ht="32">
      <c r="A448" s="13">
        <v>2008</v>
      </c>
      <c r="B448" s="13" t="s">
        <v>0</v>
      </c>
      <c r="C448" s="13">
        <v>0</v>
      </c>
      <c r="D448" s="13" t="s">
        <v>1590</v>
      </c>
      <c r="E448" s="13" t="s">
        <v>2631</v>
      </c>
      <c r="F448" s="13" t="s">
        <v>658</v>
      </c>
      <c r="G448" s="13" t="s">
        <v>2744</v>
      </c>
      <c r="H448" s="13" t="s">
        <v>3377</v>
      </c>
      <c r="I448" s="13" t="s">
        <v>3378</v>
      </c>
      <c r="J448" s="13">
        <v>0</v>
      </c>
      <c r="M448" s="13" t="s">
        <v>4050</v>
      </c>
      <c r="N448" s="13">
        <f t="shared" si="91"/>
        <v>14.285714285714286</v>
      </c>
      <c r="O448" s="13">
        <v>9.1</v>
      </c>
      <c r="P448" s="13">
        <v>130</v>
      </c>
      <c r="Q448" s="13">
        <v>523</v>
      </c>
      <c r="R448" s="13">
        <f t="shared" si="92"/>
        <v>4.023076923076923</v>
      </c>
      <c r="S448" s="13">
        <f t="shared" si="93"/>
        <v>14.942857142857143</v>
      </c>
      <c r="T448" s="13">
        <f t="shared" si="94"/>
        <v>10.46</v>
      </c>
      <c r="U448" s="13">
        <f t="shared" si="95"/>
        <v>125.52000000000001</v>
      </c>
      <c r="V448" s="57">
        <f t="shared" si="96"/>
        <v>10.626666666666667</v>
      </c>
      <c r="W448" s="13">
        <f t="shared" si="97"/>
        <v>10.343333333333332</v>
      </c>
      <c r="X448" s="57">
        <f t="shared" si="98"/>
        <v>10.509999999999998</v>
      </c>
      <c r="Y448" s="13">
        <f t="shared" si="90"/>
        <v>25</v>
      </c>
      <c r="Z448" s="13">
        <f t="shared" si="90"/>
        <v>35</v>
      </c>
      <c r="AA448" s="13">
        <f t="shared" si="99"/>
        <v>50</v>
      </c>
      <c r="AB448" s="57">
        <f t="shared" si="100"/>
        <v>0.16666666666666666</v>
      </c>
      <c r="AC448" s="57">
        <f t="shared" si="101"/>
        <v>2</v>
      </c>
      <c r="AF448" s="13" t="s">
        <v>2766</v>
      </c>
      <c r="AG448" s="13">
        <v>25</v>
      </c>
      <c r="AH448" s="13">
        <v>35</v>
      </c>
      <c r="AI448" s="13">
        <v>50</v>
      </c>
      <c r="AJ448" s="13">
        <v>6</v>
      </c>
      <c r="AK448" s="13">
        <v>6</v>
      </c>
    </row>
    <row r="449" spans="1:61" s="13" customFormat="1" ht="32">
      <c r="A449" s="13">
        <v>2008</v>
      </c>
      <c r="B449" s="13" t="s">
        <v>0</v>
      </c>
      <c r="C449" s="13">
        <v>0</v>
      </c>
      <c r="D449" s="13" t="s">
        <v>1590</v>
      </c>
      <c r="E449" s="13" t="s">
        <v>2631</v>
      </c>
      <c r="F449" s="13" t="s">
        <v>658</v>
      </c>
      <c r="G449" s="13" t="s">
        <v>2744</v>
      </c>
      <c r="H449" s="13" t="s">
        <v>3379</v>
      </c>
      <c r="I449" s="13" t="s">
        <v>3380</v>
      </c>
      <c r="J449" s="13">
        <v>0</v>
      </c>
      <c r="M449" s="13" t="s">
        <v>4050</v>
      </c>
      <c r="N449" s="13">
        <f t="shared" si="91"/>
        <v>20.512820512820515</v>
      </c>
      <c r="O449" s="13">
        <v>7.8</v>
      </c>
      <c r="P449" s="13">
        <v>160</v>
      </c>
      <c r="Q449" s="13">
        <v>1121</v>
      </c>
      <c r="R449" s="13">
        <f t="shared" si="92"/>
        <v>7.0062499999999996</v>
      </c>
      <c r="S449" s="13">
        <f t="shared" si="93"/>
        <v>32.028571428571432</v>
      </c>
      <c r="T449" s="13">
        <f t="shared" si="94"/>
        <v>22.42</v>
      </c>
      <c r="U449" s="13">
        <f t="shared" si="95"/>
        <v>269.04000000000002</v>
      </c>
      <c r="V449" s="57">
        <f t="shared" si="96"/>
        <v>22.58666666666667</v>
      </c>
      <c r="W449" s="13">
        <f t="shared" si="97"/>
        <v>22.303333333333335</v>
      </c>
      <c r="X449" s="57">
        <f t="shared" si="98"/>
        <v>22.470000000000002</v>
      </c>
      <c r="Y449" s="13">
        <f t="shared" si="90"/>
        <v>25</v>
      </c>
      <c r="Z449" s="13">
        <f t="shared" si="90"/>
        <v>35</v>
      </c>
      <c r="AA449" s="13">
        <f t="shared" si="99"/>
        <v>50</v>
      </c>
      <c r="AB449" s="57">
        <f t="shared" si="100"/>
        <v>0.16666666666666666</v>
      </c>
      <c r="AC449" s="57">
        <f t="shared" si="101"/>
        <v>2</v>
      </c>
      <c r="AF449" s="13" t="s">
        <v>2766</v>
      </c>
      <c r="AG449" s="13">
        <v>25</v>
      </c>
      <c r="AH449" s="13">
        <v>35</v>
      </c>
      <c r="AI449" s="13">
        <v>50</v>
      </c>
      <c r="AJ449" s="13">
        <v>6</v>
      </c>
      <c r="AK449" s="13">
        <v>6</v>
      </c>
    </row>
    <row r="450" spans="1:61" s="13" customFormat="1" ht="32">
      <c r="A450" s="13">
        <v>2008</v>
      </c>
      <c r="B450" s="13" t="s">
        <v>0</v>
      </c>
      <c r="C450" s="13">
        <v>0</v>
      </c>
      <c r="D450" s="13" t="s">
        <v>1590</v>
      </c>
      <c r="E450" s="13" t="s">
        <v>2631</v>
      </c>
      <c r="F450" s="13" t="s">
        <v>658</v>
      </c>
      <c r="G450" s="13" t="s">
        <v>2744</v>
      </c>
      <c r="H450" s="13" t="s">
        <v>3381</v>
      </c>
      <c r="I450" s="13" t="s">
        <v>3382</v>
      </c>
      <c r="J450" s="13">
        <v>0</v>
      </c>
      <c r="M450" s="13" t="s">
        <v>4050</v>
      </c>
      <c r="N450" s="13">
        <f t="shared" si="91"/>
        <v>2.1649484536082477</v>
      </c>
      <c r="O450" s="13">
        <v>19.399999999999999</v>
      </c>
      <c r="P450" s="13">
        <v>42</v>
      </c>
      <c r="Q450" s="13">
        <v>223</v>
      </c>
      <c r="R450" s="13">
        <f t="shared" si="92"/>
        <v>5.3095238095238093</v>
      </c>
      <c r="S450" s="13">
        <f t="shared" si="93"/>
        <v>223</v>
      </c>
      <c r="T450" s="13">
        <f t="shared" si="94"/>
        <v>22.3</v>
      </c>
      <c r="U450" s="13">
        <f t="shared" si="95"/>
        <v>267.60000000000002</v>
      </c>
      <c r="V450" s="57">
        <f t="shared" si="96"/>
        <v>22.383333333333333</v>
      </c>
      <c r="W450" s="13">
        <f t="shared" si="97"/>
        <v>22.291666666666664</v>
      </c>
      <c r="X450" s="57">
        <f t="shared" si="98"/>
        <v>22.374999999999996</v>
      </c>
      <c r="Y450" s="13">
        <f t="shared" si="90"/>
        <v>6</v>
      </c>
      <c r="Z450" s="13">
        <f t="shared" si="90"/>
        <v>1</v>
      </c>
      <c r="AA450" s="13">
        <f t="shared" si="99"/>
        <v>10</v>
      </c>
      <c r="AB450" s="57">
        <f t="shared" si="100"/>
        <v>8.3333333333333329E-2</v>
      </c>
      <c r="AC450" s="57">
        <f t="shared" si="101"/>
        <v>1</v>
      </c>
      <c r="AF450" s="13" t="s">
        <v>3383</v>
      </c>
      <c r="AG450" s="13">
        <v>6</v>
      </c>
      <c r="AH450" s="13">
        <v>1</v>
      </c>
      <c r="AI450" s="13">
        <v>10</v>
      </c>
      <c r="AJ450" s="13">
        <v>6</v>
      </c>
      <c r="AK450" s="13">
        <v>3</v>
      </c>
    </row>
    <row r="451" spans="1:61" s="13" customFormat="1" ht="32">
      <c r="A451" s="13">
        <v>2008</v>
      </c>
      <c r="B451" s="13" t="s">
        <v>0</v>
      </c>
      <c r="C451" s="13">
        <v>0</v>
      </c>
      <c r="D451" s="13" t="s">
        <v>1590</v>
      </c>
      <c r="E451" s="13" t="s">
        <v>2631</v>
      </c>
      <c r="F451" s="13" t="s">
        <v>658</v>
      </c>
      <c r="G451" s="13" t="s">
        <v>2744</v>
      </c>
      <c r="H451" s="13" t="s">
        <v>3384</v>
      </c>
      <c r="I451" s="13" t="s">
        <v>3385</v>
      </c>
      <c r="J451" s="13">
        <v>0</v>
      </c>
      <c r="L451" s="13" t="s">
        <v>4090</v>
      </c>
      <c r="M451" s="13" t="s">
        <v>4050</v>
      </c>
      <c r="N451" s="13">
        <f t="shared" si="91"/>
        <v>2.1875</v>
      </c>
      <c r="O451" s="13">
        <v>6.4</v>
      </c>
      <c r="P451" s="13">
        <v>14</v>
      </c>
      <c r="Q451" s="13">
        <v>34</v>
      </c>
      <c r="R451" s="13">
        <f t="shared" si="92"/>
        <v>2.4285714285714284</v>
      </c>
      <c r="S451" s="13">
        <f t="shared" si="93"/>
        <v>2.8333333333333335</v>
      </c>
      <c r="T451" s="13">
        <f t="shared" si="94"/>
        <v>0.70833333333333337</v>
      </c>
      <c r="U451" s="13">
        <f t="shared" si="95"/>
        <v>8.5</v>
      </c>
      <c r="V451" s="57">
        <f t="shared" si="96"/>
        <v>0.70833333333333337</v>
      </c>
      <c r="W451" s="13">
        <f t="shared" si="97"/>
        <v>0.70833333333333337</v>
      </c>
      <c r="X451" s="57">
        <f t="shared" si="98"/>
        <v>0.70833333333333337</v>
      </c>
      <c r="Y451" s="13">
        <f t="shared" si="90"/>
        <v>12</v>
      </c>
      <c r="Z451" s="13">
        <f t="shared" si="90"/>
        <v>12</v>
      </c>
      <c r="AA451" s="13">
        <f t="shared" si="99"/>
        <v>48</v>
      </c>
      <c r="AB451" s="57">
        <f t="shared" si="100"/>
        <v>0</v>
      </c>
      <c r="AC451" s="57">
        <f t="shared" si="101"/>
        <v>0</v>
      </c>
      <c r="AF451" s="13" t="s">
        <v>3386</v>
      </c>
      <c r="AG451" s="13">
        <f>1*12</f>
        <v>12</v>
      </c>
      <c r="AH451" s="13">
        <f>1*12</f>
        <v>12</v>
      </c>
      <c r="AI451" s="13">
        <f>4*12</f>
        <v>48</v>
      </c>
      <c r="AJ451" s="13">
        <v>5</v>
      </c>
      <c r="AK451" s="13">
        <v>0</v>
      </c>
    </row>
    <row r="452" spans="1:61" s="13" customFormat="1" ht="48">
      <c r="A452" s="13">
        <v>2008</v>
      </c>
      <c r="B452" s="13" t="s">
        <v>0</v>
      </c>
      <c r="C452" s="13">
        <v>0</v>
      </c>
      <c r="D452" s="13" t="s">
        <v>1590</v>
      </c>
      <c r="E452" s="13" t="s">
        <v>2631</v>
      </c>
      <c r="F452" s="13" t="s">
        <v>658</v>
      </c>
      <c r="G452" s="13" t="s">
        <v>2744</v>
      </c>
      <c r="H452" s="13" t="s">
        <v>3387</v>
      </c>
      <c r="I452" s="13" t="s">
        <v>3388</v>
      </c>
      <c r="J452" s="13">
        <v>0</v>
      </c>
      <c r="L452" s="13" t="s">
        <v>3389</v>
      </c>
      <c r="M452" s="13" t="s">
        <v>4050</v>
      </c>
      <c r="N452" s="13">
        <f t="shared" si="91"/>
        <v>0.7142857142857143</v>
      </c>
      <c r="O452" s="13">
        <v>4.2</v>
      </c>
      <c r="P452" s="13">
        <v>3</v>
      </c>
      <c r="Q452" s="13">
        <v>338</v>
      </c>
      <c r="R452" s="13">
        <f t="shared" si="92"/>
        <v>112.66666666666667</v>
      </c>
      <c r="S452" s="13">
        <f t="shared" si="93"/>
        <v>16.899999999999999</v>
      </c>
      <c r="T452" s="13">
        <f t="shared" si="94"/>
        <v>13.52</v>
      </c>
      <c r="U452" s="13">
        <f t="shared" si="95"/>
        <v>162.24</v>
      </c>
      <c r="V452" s="57">
        <f t="shared" si="96"/>
        <v>13.964444444444444</v>
      </c>
      <c r="W452" s="13">
        <f t="shared" si="97"/>
        <v>13.164444444444444</v>
      </c>
      <c r="X452" s="57">
        <f t="shared" si="98"/>
        <v>13.608888888888888</v>
      </c>
      <c r="Y452" s="13">
        <f t="shared" si="90"/>
        <v>4</v>
      </c>
      <c r="Z452" s="13">
        <f t="shared" si="90"/>
        <v>20</v>
      </c>
      <c r="AA452" s="13">
        <f t="shared" si="99"/>
        <v>25</v>
      </c>
      <c r="AB452" s="57">
        <f t="shared" si="100"/>
        <v>0.44444444444444442</v>
      </c>
      <c r="AC452" s="57">
        <f t="shared" si="101"/>
        <v>5.333333333333333</v>
      </c>
      <c r="AF452" s="13" t="s">
        <v>2766</v>
      </c>
      <c r="AG452" s="13">
        <v>2</v>
      </c>
      <c r="AH452" s="13">
        <v>10</v>
      </c>
      <c r="AI452" s="13">
        <v>10</v>
      </c>
      <c r="AJ452" s="13">
        <v>6</v>
      </c>
      <c r="AK452" s="13">
        <v>6</v>
      </c>
      <c r="AL452" s="13" t="s">
        <v>3390</v>
      </c>
      <c r="AM452" s="13">
        <v>2</v>
      </c>
      <c r="AN452" s="13">
        <v>10</v>
      </c>
      <c r="AO452" s="13">
        <v>15</v>
      </c>
      <c r="AP452" s="13">
        <v>10</v>
      </c>
      <c r="AQ452" s="13">
        <v>10</v>
      </c>
    </row>
    <row r="453" spans="1:61" s="13" customFormat="1" ht="80">
      <c r="A453" s="13">
        <v>2008</v>
      </c>
      <c r="B453" s="13" t="s">
        <v>0</v>
      </c>
      <c r="C453" s="13">
        <v>0</v>
      </c>
      <c r="D453" s="13" t="s">
        <v>1590</v>
      </c>
      <c r="E453" s="13" t="s">
        <v>2631</v>
      </c>
      <c r="F453" s="13" t="s">
        <v>658</v>
      </c>
      <c r="G453" s="13" t="s">
        <v>2744</v>
      </c>
      <c r="H453" s="13" t="s">
        <v>3391</v>
      </c>
      <c r="I453" s="13" t="s">
        <v>3392</v>
      </c>
      <c r="J453" s="13">
        <v>0</v>
      </c>
      <c r="L453" s="13" t="s">
        <v>4095</v>
      </c>
      <c r="M453" s="13" t="s">
        <v>4050</v>
      </c>
      <c r="N453" s="13">
        <f t="shared" si="91"/>
        <v>5.4098360655737707</v>
      </c>
      <c r="O453" s="13">
        <v>6.1</v>
      </c>
      <c r="P453" s="13">
        <v>33</v>
      </c>
      <c r="Q453" s="13">
        <v>5522</v>
      </c>
      <c r="R453" s="13">
        <f t="shared" si="92"/>
        <v>167.33333333333334</v>
      </c>
      <c r="S453" s="13">
        <f t="shared" si="93"/>
        <v>46.016666666666666</v>
      </c>
      <c r="T453" s="13">
        <f t="shared" si="94"/>
        <v>23.008333333333333</v>
      </c>
      <c r="U453" s="13">
        <f t="shared" si="95"/>
        <v>276.10000000000002</v>
      </c>
      <c r="V453" s="57">
        <f t="shared" si="96"/>
        <v>23.147222222222222</v>
      </c>
      <c r="W453" s="13">
        <f t="shared" si="97"/>
        <v>22.938888888888886</v>
      </c>
      <c r="X453" s="57">
        <f t="shared" si="98"/>
        <v>23.077777777777776</v>
      </c>
      <c r="Y453" s="13">
        <f t="shared" si="90"/>
        <v>60</v>
      </c>
      <c r="Z453" s="13">
        <f t="shared" si="90"/>
        <v>120</v>
      </c>
      <c r="AA453" s="13">
        <f t="shared" si="99"/>
        <v>240</v>
      </c>
      <c r="AB453" s="57">
        <f t="shared" si="100"/>
        <v>0.1388888888888889</v>
      </c>
      <c r="AC453" s="57">
        <f t="shared" si="101"/>
        <v>1.6666666666666667</v>
      </c>
      <c r="AF453" s="13" t="s">
        <v>3393</v>
      </c>
      <c r="AG453" s="13">
        <f>5*12</f>
        <v>60</v>
      </c>
      <c r="AH453" s="13">
        <f>10*12</f>
        <v>120</v>
      </c>
      <c r="AI453" s="13">
        <f>20*12</f>
        <v>240</v>
      </c>
      <c r="AJ453" s="13">
        <v>5</v>
      </c>
      <c r="AK453" s="13">
        <v>5</v>
      </c>
    </row>
    <row r="454" spans="1:61" s="13" customFormat="1" ht="48">
      <c r="A454" s="13">
        <v>2008</v>
      </c>
      <c r="B454" s="13" t="s">
        <v>0</v>
      </c>
      <c r="C454" s="13">
        <v>0</v>
      </c>
      <c r="D454" s="13" t="s">
        <v>1590</v>
      </c>
      <c r="E454" s="13" t="s">
        <v>2631</v>
      </c>
      <c r="F454" s="13" t="s">
        <v>658</v>
      </c>
      <c r="G454" s="13" t="s">
        <v>2744</v>
      </c>
      <c r="H454" s="13" t="s">
        <v>3394</v>
      </c>
      <c r="I454" s="13" t="s">
        <v>3395</v>
      </c>
      <c r="J454" s="13">
        <v>0</v>
      </c>
      <c r="L454" s="13" t="s">
        <v>3396</v>
      </c>
      <c r="M454" s="13" t="s">
        <v>4050</v>
      </c>
      <c r="N454" s="13">
        <f t="shared" si="91"/>
        <v>3.59375</v>
      </c>
      <c r="O454" s="13">
        <v>12.8</v>
      </c>
      <c r="P454" s="13">
        <v>46</v>
      </c>
      <c r="Q454" s="13">
        <v>710</v>
      </c>
      <c r="R454" s="13">
        <f t="shared" si="92"/>
        <v>15.434782608695652</v>
      </c>
      <c r="S454" s="13">
        <f t="shared" si="93"/>
        <v>71</v>
      </c>
      <c r="T454" s="13">
        <f t="shared" si="94"/>
        <v>71</v>
      </c>
      <c r="U454" s="13">
        <f t="shared" si="95"/>
        <v>852</v>
      </c>
      <c r="V454" s="57">
        <f t="shared" si="96"/>
        <v>71.111111111111114</v>
      </c>
      <c r="W454" s="13">
        <f t="shared" si="97"/>
        <v>70.888888888888886</v>
      </c>
      <c r="X454" s="57">
        <f t="shared" si="98"/>
        <v>71</v>
      </c>
      <c r="Y454" s="13">
        <f t="shared" si="90"/>
        <v>5</v>
      </c>
      <c r="Z454" s="13">
        <f t="shared" si="90"/>
        <v>10</v>
      </c>
      <c r="AA454" s="13">
        <f t="shared" si="99"/>
        <v>10</v>
      </c>
      <c r="AB454" s="57">
        <f t="shared" si="100"/>
        <v>0.1111111111111111</v>
      </c>
      <c r="AC454" s="57">
        <f t="shared" si="101"/>
        <v>1.3333333333333333</v>
      </c>
      <c r="AF454" s="13" t="s">
        <v>3397</v>
      </c>
      <c r="AG454" s="13">
        <v>5</v>
      </c>
      <c r="AH454" s="13">
        <v>10</v>
      </c>
      <c r="AI454" s="13">
        <v>10</v>
      </c>
      <c r="AJ454" s="13">
        <v>4</v>
      </c>
      <c r="AK454" s="13">
        <v>4</v>
      </c>
    </row>
    <row r="455" spans="1:61" s="13" customFormat="1" ht="48">
      <c r="A455" s="13">
        <v>2008</v>
      </c>
      <c r="B455" s="13" t="s">
        <v>0</v>
      </c>
      <c r="C455" s="13">
        <v>0</v>
      </c>
      <c r="D455" s="13" t="s">
        <v>1590</v>
      </c>
      <c r="E455" s="13" t="s">
        <v>2631</v>
      </c>
      <c r="F455" s="13" t="s">
        <v>658</v>
      </c>
      <c r="G455" s="13" t="s">
        <v>2744</v>
      </c>
      <c r="H455" s="13" t="s">
        <v>1965</v>
      </c>
      <c r="I455" s="13" t="s">
        <v>1966</v>
      </c>
      <c r="J455" s="13">
        <v>0</v>
      </c>
      <c r="L455" s="13" t="s">
        <v>3398</v>
      </c>
      <c r="M455" s="13" t="s">
        <v>4050</v>
      </c>
      <c r="N455" s="13">
        <f t="shared" si="91"/>
        <v>2.9411764705882355</v>
      </c>
      <c r="O455" s="13">
        <v>3.4</v>
      </c>
      <c r="P455" s="13">
        <v>10</v>
      </c>
      <c r="Q455" s="13">
        <v>67</v>
      </c>
      <c r="R455" s="13">
        <f t="shared" si="92"/>
        <v>6.7</v>
      </c>
      <c r="S455" s="13">
        <f t="shared" si="93"/>
        <v>3.35</v>
      </c>
      <c r="T455" s="13">
        <f t="shared" si="94"/>
        <v>2.68</v>
      </c>
      <c r="U455" s="13">
        <f t="shared" si="95"/>
        <v>32.160000000000004</v>
      </c>
      <c r="V455" s="57">
        <f t="shared" si="96"/>
        <v>2.818888888888889</v>
      </c>
      <c r="W455" s="13">
        <f t="shared" si="97"/>
        <v>2.568888888888889</v>
      </c>
      <c r="X455" s="57">
        <f t="shared" si="98"/>
        <v>2.7077777777777778</v>
      </c>
      <c r="Y455" s="13">
        <f t="shared" si="90"/>
        <v>1</v>
      </c>
      <c r="Z455" s="13">
        <f t="shared" si="90"/>
        <v>20</v>
      </c>
      <c r="AA455" s="13">
        <f t="shared" si="99"/>
        <v>25</v>
      </c>
      <c r="AB455" s="57">
        <f t="shared" si="100"/>
        <v>0.1388888888888889</v>
      </c>
      <c r="AC455" s="57">
        <f t="shared" si="101"/>
        <v>1.6666666666666667</v>
      </c>
      <c r="AF455" s="13" t="s">
        <v>2766</v>
      </c>
      <c r="AG455" s="13">
        <v>1</v>
      </c>
      <c r="AH455" s="13">
        <v>20</v>
      </c>
      <c r="AI455" s="13">
        <v>25</v>
      </c>
      <c r="AJ455" s="13">
        <v>7</v>
      </c>
      <c r="AK455" s="13">
        <v>5</v>
      </c>
    </row>
    <row r="456" spans="1:61" s="13" customFormat="1" ht="48">
      <c r="A456" s="13">
        <v>2008</v>
      </c>
      <c r="B456" s="13" t="s">
        <v>0</v>
      </c>
      <c r="C456" s="13">
        <v>0</v>
      </c>
      <c r="D456" s="13" t="s">
        <v>1590</v>
      </c>
      <c r="E456" s="13" t="s">
        <v>2631</v>
      </c>
      <c r="F456" s="13" t="s">
        <v>658</v>
      </c>
      <c r="G456" s="13" t="s">
        <v>2743</v>
      </c>
      <c r="H456" s="13" t="s">
        <v>3399</v>
      </c>
      <c r="I456" s="13" t="s">
        <v>3400</v>
      </c>
      <c r="J456" s="13">
        <v>0</v>
      </c>
      <c r="L456" s="13" t="s">
        <v>3401</v>
      </c>
      <c r="M456" s="13" t="s">
        <v>4050</v>
      </c>
      <c r="N456" s="13">
        <f t="shared" si="91"/>
        <v>5.666666666666667</v>
      </c>
      <c r="O456" s="13">
        <v>6</v>
      </c>
      <c r="P456" s="13">
        <v>34</v>
      </c>
      <c r="Q456" s="13">
        <v>377</v>
      </c>
      <c r="R456" s="13">
        <f t="shared" si="92"/>
        <v>11.088235294117647</v>
      </c>
      <c r="S456" s="13">
        <f t="shared" si="93"/>
        <v>25.133333333333333</v>
      </c>
      <c r="T456" s="13">
        <f t="shared" si="94"/>
        <v>18.850000000000001</v>
      </c>
      <c r="U456" s="13">
        <f t="shared" si="95"/>
        <v>226.20000000000002</v>
      </c>
      <c r="V456" s="57">
        <f t="shared" si="96"/>
        <v>19.016666666666669</v>
      </c>
      <c r="W456" s="13">
        <f t="shared" si="97"/>
        <v>18.725000000000001</v>
      </c>
      <c r="X456" s="57">
        <f t="shared" si="98"/>
        <v>18.891666666666669</v>
      </c>
      <c r="Y456" s="13">
        <f t="shared" si="90"/>
        <v>5</v>
      </c>
      <c r="Z456" s="13">
        <f t="shared" si="90"/>
        <v>15</v>
      </c>
      <c r="AA456" s="13">
        <f t="shared" si="99"/>
        <v>20</v>
      </c>
      <c r="AB456" s="57">
        <f t="shared" si="100"/>
        <v>0.16666666666666666</v>
      </c>
      <c r="AC456" s="57">
        <f t="shared" si="101"/>
        <v>2</v>
      </c>
      <c r="AF456" s="13" t="s">
        <v>2748</v>
      </c>
      <c r="AG456" s="13">
        <v>5</v>
      </c>
      <c r="AH456" s="13">
        <v>15</v>
      </c>
      <c r="AI456" s="13">
        <v>20</v>
      </c>
      <c r="AJ456" s="13">
        <v>7</v>
      </c>
      <c r="AK456" s="13">
        <v>6</v>
      </c>
    </row>
    <row r="457" spans="1:61" s="13" customFormat="1" ht="32">
      <c r="A457" s="13">
        <v>2008</v>
      </c>
      <c r="B457" s="13" t="s">
        <v>0</v>
      </c>
      <c r="C457" s="13">
        <v>0</v>
      </c>
      <c r="D457" s="13" t="s">
        <v>1590</v>
      </c>
      <c r="E457" s="13" t="s">
        <v>2631</v>
      </c>
      <c r="F457" s="13" t="s">
        <v>658</v>
      </c>
      <c r="G457" s="13" t="s">
        <v>2744</v>
      </c>
      <c r="H457" s="13" t="s">
        <v>3402</v>
      </c>
      <c r="I457" s="13" t="s">
        <v>3403</v>
      </c>
      <c r="J457" s="13">
        <v>0</v>
      </c>
      <c r="L457" s="13" t="s">
        <v>3404</v>
      </c>
      <c r="M457" s="13" t="s">
        <v>4050</v>
      </c>
      <c r="N457" s="13" t="s">
        <v>1590</v>
      </c>
      <c r="O457" s="13" t="s">
        <v>1590</v>
      </c>
      <c r="P457" s="13" t="s">
        <v>1590</v>
      </c>
      <c r="Q457" s="13" t="s">
        <v>1590</v>
      </c>
      <c r="R457" s="13" t="s">
        <v>1590</v>
      </c>
      <c r="S457" s="13" t="s">
        <v>1590</v>
      </c>
      <c r="T457" s="13" t="s">
        <v>1590</v>
      </c>
      <c r="U457" s="13" t="s">
        <v>1590</v>
      </c>
      <c r="V457" s="13" t="s">
        <v>1590</v>
      </c>
      <c r="W457" s="13" t="s">
        <v>1590</v>
      </c>
      <c r="X457" s="13" t="s">
        <v>1590</v>
      </c>
      <c r="Y457" s="13">
        <f t="shared" si="90"/>
        <v>1</v>
      </c>
      <c r="Z457" s="13">
        <f t="shared" si="90"/>
        <v>1</v>
      </c>
      <c r="AA457" s="13">
        <f t="shared" si="99"/>
        <v>1</v>
      </c>
      <c r="AB457" s="57">
        <f t="shared" si="100"/>
        <v>0</v>
      </c>
      <c r="AC457" s="57">
        <f t="shared" si="101"/>
        <v>0</v>
      </c>
      <c r="AF457" s="13" t="s">
        <v>2748</v>
      </c>
      <c r="AG457" s="13">
        <v>1</v>
      </c>
      <c r="AH457" s="13">
        <v>1</v>
      </c>
      <c r="AI457" s="13">
        <v>1</v>
      </c>
      <c r="AJ457" s="13">
        <v>6</v>
      </c>
      <c r="AK457" s="13">
        <v>0</v>
      </c>
    </row>
    <row r="458" spans="1:61" s="13" customFormat="1" ht="32">
      <c r="A458" s="13">
        <v>2008</v>
      </c>
      <c r="B458" s="13" t="s">
        <v>0</v>
      </c>
      <c r="C458" s="13">
        <v>0</v>
      </c>
      <c r="D458" s="13" t="s">
        <v>1590</v>
      </c>
      <c r="E458" s="13" t="s">
        <v>2631</v>
      </c>
      <c r="F458" s="13" t="s">
        <v>658</v>
      </c>
      <c r="G458" s="13" t="s">
        <v>2744</v>
      </c>
      <c r="H458" s="13" t="s">
        <v>1342</v>
      </c>
      <c r="I458" s="13" t="s">
        <v>3405</v>
      </c>
      <c r="J458" s="13">
        <v>0</v>
      </c>
      <c r="L458" s="13" t="s">
        <v>3376</v>
      </c>
      <c r="M458" s="13" t="s">
        <v>4050</v>
      </c>
      <c r="N458" s="13">
        <f t="shared" si="91"/>
        <v>3.6554621848739495</v>
      </c>
      <c r="O458" s="13">
        <v>23.8</v>
      </c>
      <c r="P458" s="13">
        <v>87</v>
      </c>
      <c r="Q458" s="13">
        <v>647</v>
      </c>
      <c r="R458" s="13">
        <f t="shared" si="92"/>
        <v>7.4367816091954024</v>
      </c>
      <c r="S458" s="13">
        <f t="shared" si="93"/>
        <v>64.7</v>
      </c>
      <c r="T458" s="13">
        <f t="shared" si="94"/>
        <v>32.35</v>
      </c>
      <c r="U458" s="13">
        <f t="shared" si="95"/>
        <v>388.20000000000005</v>
      </c>
      <c r="V458" s="57">
        <f t="shared" si="96"/>
        <v>32.488888888888887</v>
      </c>
      <c r="W458" s="13">
        <f t="shared" si="97"/>
        <v>32.280555555555551</v>
      </c>
      <c r="X458" s="57">
        <f t="shared" si="98"/>
        <v>32.419444444444437</v>
      </c>
      <c r="Y458" s="13">
        <f t="shared" si="90"/>
        <v>2</v>
      </c>
      <c r="Z458" s="13">
        <f t="shared" si="90"/>
        <v>10</v>
      </c>
      <c r="AA458" s="13">
        <f t="shared" si="99"/>
        <v>20</v>
      </c>
      <c r="AB458" s="57">
        <f t="shared" si="100"/>
        <v>0.1388888888888889</v>
      </c>
      <c r="AC458" s="57">
        <f t="shared" si="101"/>
        <v>1.6666666666666667</v>
      </c>
      <c r="AF458" s="13" t="s">
        <v>3406</v>
      </c>
      <c r="AG458" s="13">
        <v>2</v>
      </c>
      <c r="AH458" s="13">
        <v>10</v>
      </c>
      <c r="AI458" s="13">
        <v>20</v>
      </c>
      <c r="AJ458" s="13">
        <v>6</v>
      </c>
      <c r="AK458" s="13">
        <v>5</v>
      </c>
    </row>
    <row r="459" spans="1:61" s="13" customFormat="1" ht="32">
      <c r="A459" s="13">
        <v>2008</v>
      </c>
      <c r="B459" s="13" t="s">
        <v>0</v>
      </c>
      <c r="C459" s="13">
        <v>0</v>
      </c>
      <c r="D459" s="13" t="s">
        <v>1590</v>
      </c>
      <c r="E459" s="13" t="s">
        <v>2631</v>
      </c>
      <c r="F459" s="13" t="s">
        <v>658</v>
      </c>
      <c r="G459" s="13" t="s">
        <v>2744</v>
      </c>
      <c r="H459" s="13" t="s">
        <v>3407</v>
      </c>
      <c r="I459" s="13" t="s">
        <v>3408</v>
      </c>
      <c r="J459" s="13">
        <v>0</v>
      </c>
      <c r="L459" s="13" t="s">
        <v>3376</v>
      </c>
      <c r="M459" s="13" t="s">
        <v>4050</v>
      </c>
      <c r="N459" s="13">
        <f t="shared" si="91"/>
        <v>8.5</v>
      </c>
      <c r="O459" s="13">
        <v>14</v>
      </c>
      <c r="P459" s="13">
        <v>119</v>
      </c>
      <c r="Q459" s="13">
        <v>426</v>
      </c>
      <c r="R459" s="13">
        <f t="shared" si="92"/>
        <v>3.5798319327731094</v>
      </c>
      <c r="S459" s="13">
        <f t="shared" si="93"/>
        <v>42.6</v>
      </c>
      <c r="T459" s="13">
        <f t="shared" si="94"/>
        <v>14.2</v>
      </c>
      <c r="U459" s="13">
        <f t="shared" si="95"/>
        <v>170.39999999999998</v>
      </c>
      <c r="V459" s="57">
        <f t="shared" si="96"/>
        <v>14.283333333333333</v>
      </c>
      <c r="W459" s="13">
        <f t="shared" si="97"/>
        <v>14.172222222222222</v>
      </c>
      <c r="X459" s="57">
        <f t="shared" si="98"/>
        <v>14.255555555555556</v>
      </c>
      <c r="Y459" s="13">
        <f t="shared" si="90"/>
        <v>5</v>
      </c>
      <c r="Z459" s="13">
        <f t="shared" si="90"/>
        <v>10</v>
      </c>
      <c r="AA459" s="13">
        <f t="shared" si="99"/>
        <v>30</v>
      </c>
      <c r="AB459" s="57">
        <f t="shared" si="100"/>
        <v>8.3333333333333329E-2</v>
      </c>
      <c r="AC459" s="57">
        <f t="shared" si="101"/>
        <v>1</v>
      </c>
      <c r="AF459" s="13" t="s">
        <v>3409</v>
      </c>
      <c r="AG459" s="13">
        <v>5</v>
      </c>
      <c r="AH459" s="13">
        <v>10</v>
      </c>
      <c r="AI459" s="13">
        <v>30</v>
      </c>
      <c r="AJ459" s="13">
        <v>7</v>
      </c>
      <c r="AK459" s="13">
        <v>3</v>
      </c>
    </row>
    <row r="460" spans="1:61" s="13" customFormat="1" ht="32">
      <c r="A460" s="13">
        <v>2008</v>
      </c>
      <c r="B460" s="13" t="s">
        <v>0</v>
      </c>
      <c r="C460" s="13">
        <v>0</v>
      </c>
      <c r="D460" s="13" t="s">
        <v>1590</v>
      </c>
      <c r="E460" s="13" t="s">
        <v>2631</v>
      </c>
      <c r="F460" s="13" t="s">
        <v>658</v>
      </c>
      <c r="G460" s="13" t="s">
        <v>2744</v>
      </c>
      <c r="H460" s="13" t="s">
        <v>3410</v>
      </c>
      <c r="I460" s="13" t="s">
        <v>3411</v>
      </c>
      <c r="J460" s="13">
        <v>0</v>
      </c>
      <c r="L460" s="13" t="s">
        <v>4090</v>
      </c>
      <c r="M460" s="13" t="s">
        <v>4050</v>
      </c>
      <c r="N460" s="13">
        <f t="shared" si="91"/>
        <v>7.1162790697674421</v>
      </c>
      <c r="O460" s="13">
        <v>43</v>
      </c>
      <c r="P460" s="13">
        <v>306</v>
      </c>
      <c r="Q460" s="13">
        <v>3107</v>
      </c>
      <c r="R460" s="13">
        <f t="shared" si="92"/>
        <v>10.15359477124183</v>
      </c>
      <c r="S460" s="13">
        <f t="shared" si="93"/>
        <v>8.6305555555555564</v>
      </c>
      <c r="T460" s="13">
        <f t="shared" si="94"/>
        <v>6.4729166666666664</v>
      </c>
      <c r="U460" s="13">
        <f t="shared" si="95"/>
        <v>77.674999999999997</v>
      </c>
      <c r="V460" s="57">
        <f t="shared" si="96"/>
        <v>6.5840277777777771</v>
      </c>
      <c r="W460" s="13">
        <f t="shared" si="97"/>
        <v>6.3895833333333334</v>
      </c>
      <c r="X460" s="57">
        <f t="shared" si="98"/>
        <v>6.5006944444444441</v>
      </c>
      <c r="Y460" s="13">
        <f t="shared" si="90"/>
        <v>120</v>
      </c>
      <c r="Z460" s="13">
        <f t="shared" si="90"/>
        <v>360</v>
      </c>
      <c r="AA460" s="13">
        <f t="shared" si="99"/>
        <v>480</v>
      </c>
      <c r="AB460" s="57">
        <f t="shared" si="100"/>
        <v>0.1111111111111111</v>
      </c>
      <c r="AC460" s="57">
        <f t="shared" si="101"/>
        <v>1.3333333333333333</v>
      </c>
      <c r="AF460" s="13" t="s">
        <v>3383</v>
      </c>
      <c r="AG460" s="13">
        <f>10*12</f>
        <v>120</v>
      </c>
      <c r="AH460" s="13">
        <f>30*12</f>
        <v>360</v>
      </c>
      <c r="AI460" s="13">
        <f>40*12</f>
        <v>480</v>
      </c>
      <c r="AJ460" s="13">
        <v>2</v>
      </c>
      <c r="AK460" s="13">
        <v>4</v>
      </c>
    </row>
    <row r="461" spans="1:61" s="13" customFormat="1" ht="32">
      <c r="A461" s="13">
        <v>2008</v>
      </c>
      <c r="B461" s="13" t="s">
        <v>0</v>
      </c>
      <c r="C461" s="13">
        <v>0</v>
      </c>
      <c r="D461" s="13" t="s">
        <v>1590</v>
      </c>
      <c r="E461" s="13" t="s">
        <v>2631</v>
      </c>
      <c r="F461" s="13" t="s">
        <v>658</v>
      </c>
      <c r="G461" s="13" t="s">
        <v>2743</v>
      </c>
      <c r="H461" s="13" t="s">
        <v>3412</v>
      </c>
      <c r="I461" s="13" t="s">
        <v>3413</v>
      </c>
      <c r="J461" s="13">
        <v>0</v>
      </c>
      <c r="M461" s="13" t="s">
        <v>4050</v>
      </c>
      <c r="N461" s="13" t="s">
        <v>1590</v>
      </c>
      <c r="O461" s="13">
        <v>210</v>
      </c>
      <c r="P461" s="13" t="s">
        <v>1590</v>
      </c>
      <c r="Q461" s="13" t="s">
        <v>1590</v>
      </c>
      <c r="R461" s="13" t="s">
        <v>1590</v>
      </c>
      <c r="S461" s="13" t="s">
        <v>1590</v>
      </c>
      <c r="T461" s="13" t="s">
        <v>1590</v>
      </c>
      <c r="U461" s="13" t="s">
        <v>1590</v>
      </c>
      <c r="V461" s="57" t="s">
        <v>1590</v>
      </c>
      <c r="W461" s="13" t="s">
        <v>1590</v>
      </c>
      <c r="X461" s="57" t="s">
        <v>1590</v>
      </c>
      <c r="Y461" s="13">
        <f t="shared" si="90"/>
        <v>1</v>
      </c>
      <c r="Z461" s="13">
        <f t="shared" si="90"/>
        <v>0</v>
      </c>
      <c r="AA461" s="13">
        <f t="shared" si="99"/>
        <v>0</v>
      </c>
      <c r="AB461" s="57">
        <f t="shared" si="100"/>
        <v>0.94444444444444453</v>
      </c>
      <c r="AC461" s="57">
        <f t="shared" si="101"/>
        <v>11.333333333333334</v>
      </c>
      <c r="AF461" s="13" t="s">
        <v>2748</v>
      </c>
      <c r="AG461" s="13">
        <v>1</v>
      </c>
      <c r="AJ461" s="13">
        <v>30</v>
      </c>
      <c r="AK461" s="13">
        <v>34</v>
      </c>
    </row>
    <row r="462" spans="1:61" s="13" customFormat="1" ht="128">
      <c r="A462" s="13">
        <v>2008</v>
      </c>
      <c r="B462" s="13" t="s">
        <v>0</v>
      </c>
      <c r="C462" s="13">
        <v>0</v>
      </c>
      <c r="D462" s="13" t="s">
        <v>1590</v>
      </c>
      <c r="E462" s="13" t="s">
        <v>2631</v>
      </c>
      <c r="F462" s="13" t="s">
        <v>658</v>
      </c>
      <c r="G462" s="13" t="s">
        <v>2744</v>
      </c>
      <c r="H462" s="13" t="s">
        <v>3414</v>
      </c>
      <c r="I462" s="13" t="s">
        <v>3415</v>
      </c>
      <c r="J462" s="13">
        <v>0</v>
      </c>
      <c r="L462" s="13" t="s">
        <v>3417</v>
      </c>
      <c r="M462" s="13" t="s">
        <v>4050</v>
      </c>
      <c r="N462" s="13" t="s">
        <v>1590</v>
      </c>
      <c r="O462" s="13" t="s">
        <v>1590</v>
      </c>
      <c r="P462" s="13" t="s">
        <v>1590</v>
      </c>
      <c r="Q462" s="13">
        <v>8</v>
      </c>
      <c r="R462" s="13" t="s">
        <v>1590</v>
      </c>
      <c r="S462" s="13">
        <f t="shared" si="93"/>
        <v>8</v>
      </c>
      <c r="T462" s="13">
        <f t="shared" si="94"/>
        <v>8</v>
      </c>
      <c r="U462" s="13">
        <f t="shared" si="95"/>
        <v>96</v>
      </c>
      <c r="V462" s="57">
        <f t="shared" si="96"/>
        <v>8</v>
      </c>
      <c r="W462" s="13">
        <f t="shared" si="97"/>
        <v>8</v>
      </c>
      <c r="X462" s="57">
        <f t="shared" si="98"/>
        <v>8</v>
      </c>
      <c r="Y462" s="13">
        <f t="shared" si="90"/>
        <v>1</v>
      </c>
      <c r="Z462" s="13">
        <f t="shared" si="90"/>
        <v>1</v>
      </c>
      <c r="AA462" s="13">
        <f t="shared" si="99"/>
        <v>1</v>
      </c>
      <c r="AB462" s="57">
        <f t="shared" si="100"/>
        <v>0</v>
      </c>
      <c r="AC462" s="57">
        <f t="shared" si="101"/>
        <v>0</v>
      </c>
      <c r="AF462" s="13" t="s">
        <v>3416</v>
      </c>
      <c r="AG462" s="13">
        <v>1</v>
      </c>
      <c r="AH462" s="13">
        <v>1</v>
      </c>
      <c r="AI462" s="13">
        <v>1</v>
      </c>
      <c r="AJ462" s="13">
        <v>14</v>
      </c>
      <c r="AK462" s="13">
        <v>0</v>
      </c>
    </row>
    <row r="463" spans="1:61" s="13" customFormat="1" ht="176">
      <c r="A463" s="13">
        <v>2008</v>
      </c>
      <c r="B463" s="13" t="s">
        <v>0</v>
      </c>
      <c r="C463" s="13">
        <v>0</v>
      </c>
      <c r="D463" s="13" t="s">
        <v>1590</v>
      </c>
      <c r="E463" s="13" t="s">
        <v>2631</v>
      </c>
      <c r="F463" s="13" t="s">
        <v>658</v>
      </c>
      <c r="G463" s="13" t="s">
        <v>2744</v>
      </c>
      <c r="H463" s="13" t="s">
        <v>3418</v>
      </c>
      <c r="I463" s="13" t="s">
        <v>3419</v>
      </c>
      <c r="J463" s="13">
        <v>0</v>
      </c>
      <c r="L463" s="13" t="s">
        <v>3420</v>
      </c>
      <c r="M463" s="13" t="s">
        <v>4050</v>
      </c>
      <c r="N463" s="13" t="s">
        <v>1590</v>
      </c>
      <c r="O463" s="13">
        <v>39.799999999999997</v>
      </c>
      <c r="P463" s="13" t="s">
        <v>1590</v>
      </c>
      <c r="Q463" s="13">
        <v>964</v>
      </c>
      <c r="R463" s="13" t="s">
        <v>1590</v>
      </c>
      <c r="S463" s="13">
        <f t="shared" si="93"/>
        <v>0.14606060606060606</v>
      </c>
      <c r="T463" s="13">
        <f t="shared" si="94"/>
        <v>3.5233918128654972E-2</v>
      </c>
      <c r="U463" s="13">
        <f t="shared" si="95"/>
        <v>0.42280701754385963</v>
      </c>
      <c r="V463" s="57">
        <f t="shared" si="96"/>
        <v>1.3685672514619882</v>
      </c>
      <c r="W463" s="13">
        <f t="shared" si="97"/>
        <v>-0.28640350877192983</v>
      </c>
      <c r="X463" s="57">
        <f t="shared" si="98"/>
        <v>1.0469298245614034</v>
      </c>
      <c r="Y463" s="13">
        <f t="shared" si="90"/>
        <v>3800</v>
      </c>
      <c r="Z463" s="13">
        <f t="shared" si="90"/>
        <v>6600</v>
      </c>
      <c r="AA463" s="13">
        <f t="shared" si="99"/>
        <v>27360</v>
      </c>
      <c r="AB463" s="57">
        <f t="shared" si="100"/>
        <v>1.3333333333333333</v>
      </c>
      <c r="AC463" s="57">
        <f t="shared" si="101"/>
        <v>16</v>
      </c>
      <c r="AF463" s="13" t="s">
        <v>3421</v>
      </c>
      <c r="AG463" s="13">
        <v>1000</v>
      </c>
      <c r="AH463" s="13">
        <v>1400</v>
      </c>
      <c r="AI463" s="13">
        <v>6240</v>
      </c>
      <c r="AJ463" s="13">
        <v>8</v>
      </c>
      <c r="AK463" s="13">
        <v>8</v>
      </c>
      <c r="AL463" s="13" t="s">
        <v>3422</v>
      </c>
      <c r="AM463" s="13">
        <v>600</v>
      </c>
      <c r="AN463" s="13">
        <v>800</v>
      </c>
      <c r="AO463" s="13">
        <v>2880</v>
      </c>
      <c r="AP463" s="13">
        <v>12</v>
      </c>
      <c r="AQ463" s="13">
        <v>12</v>
      </c>
      <c r="AR463" s="13" t="s">
        <v>3423</v>
      </c>
      <c r="AS463" s="13">
        <v>1000</v>
      </c>
      <c r="AT463" s="13">
        <v>1400</v>
      </c>
      <c r="AU463" s="13">
        <v>6240</v>
      </c>
      <c r="AV463" s="13">
        <v>8</v>
      </c>
      <c r="AW463" s="13">
        <v>8</v>
      </c>
      <c r="AX463" s="13" t="s">
        <v>3424</v>
      </c>
      <c r="AY463" s="13">
        <v>600</v>
      </c>
      <c r="AZ463" s="13">
        <v>800</v>
      </c>
      <c r="BA463" s="13">
        <v>2880</v>
      </c>
      <c r="BB463" s="13">
        <v>12</v>
      </c>
      <c r="BC463" s="13">
        <v>12</v>
      </c>
      <c r="BD463" s="13" t="s">
        <v>2766</v>
      </c>
      <c r="BE463" s="13">
        <v>600</v>
      </c>
      <c r="BF463" s="13">
        <v>2200</v>
      </c>
      <c r="BG463" s="13">
        <v>9120</v>
      </c>
      <c r="BH463" s="13">
        <v>12</v>
      </c>
      <c r="BI463" s="13">
        <v>8</v>
      </c>
    </row>
    <row r="464" spans="1:61" s="13" customFormat="1" ht="80">
      <c r="A464" s="13">
        <v>2008</v>
      </c>
      <c r="B464" s="13" t="s">
        <v>0</v>
      </c>
      <c r="C464" s="13">
        <v>0</v>
      </c>
      <c r="D464" s="13" t="s">
        <v>1590</v>
      </c>
      <c r="E464" s="13" t="s">
        <v>2631</v>
      </c>
      <c r="F464" s="13" t="s">
        <v>658</v>
      </c>
      <c r="G464" s="13" t="s">
        <v>2744</v>
      </c>
      <c r="H464" s="13" t="s">
        <v>3425</v>
      </c>
      <c r="I464" s="13" t="s">
        <v>3426</v>
      </c>
      <c r="J464" s="13">
        <v>0</v>
      </c>
      <c r="L464" s="13" t="s">
        <v>3427</v>
      </c>
      <c r="M464" s="13" t="s">
        <v>4050</v>
      </c>
      <c r="N464" s="13" t="s">
        <v>1590</v>
      </c>
      <c r="O464" s="13">
        <v>3.6</v>
      </c>
      <c r="P464" s="13" t="s">
        <v>1590</v>
      </c>
      <c r="Q464" s="13">
        <v>59</v>
      </c>
      <c r="R464" s="13" t="s">
        <v>1590</v>
      </c>
      <c r="S464" s="13">
        <f t="shared" si="93"/>
        <v>0.48760330578512395</v>
      </c>
      <c r="T464" s="13">
        <f t="shared" si="94"/>
        <v>7.4683544303797464E-2</v>
      </c>
      <c r="U464" s="13">
        <f t="shared" si="95"/>
        <v>0.89620253164556951</v>
      </c>
      <c r="V464" s="57">
        <f t="shared" si="96"/>
        <v>0.85246132208157521</v>
      </c>
      <c r="W464" s="13">
        <f t="shared" si="97"/>
        <v>-4.4444444444444446E-2</v>
      </c>
      <c r="X464" s="57">
        <f t="shared" si="98"/>
        <v>0.73333333333333339</v>
      </c>
      <c r="Y464" s="13">
        <f t="shared" si="90"/>
        <v>34</v>
      </c>
      <c r="Z464" s="13">
        <f t="shared" si="90"/>
        <v>121</v>
      </c>
      <c r="AA464" s="13">
        <f t="shared" si="99"/>
        <v>790</v>
      </c>
      <c r="AB464" s="57">
        <f t="shared" si="100"/>
        <v>0.77777777777777779</v>
      </c>
      <c r="AC464" s="57">
        <f t="shared" si="101"/>
        <v>9.3333333333333339</v>
      </c>
      <c r="AF464" s="13" t="s">
        <v>3421</v>
      </c>
      <c r="AG464" s="13">
        <v>12</v>
      </c>
      <c r="AH464" s="13">
        <v>55</v>
      </c>
      <c r="AI464" s="13">
        <v>384</v>
      </c>
      <c r="AJ464" s="13">
        <v>8</v>
      </c>
      <c r="AK464" s="13">
        <v>8</v>
      </c>
      <c r="AL464" s="13" t="s">
        <v>3428</v>
      </c>
      <c r="AM464" s="13">
        <v>10</v>
      </c>
      <c r="AN464" s="13">
        <v>11</v>
      </c>
      <c r="AO464" s="13">
        <v>22</v>
      </c>
      <c r="AP464" s="13">
        <v>12</v>
      </c>
      <c r="AQ464" s="13">
        <v>12</v>
      </c>
      <c r="AR464" s="13" t="s">
        <v>3429</v>
      </c>
      <c r="AS464" s="13">
        <v>12</v>
      </c>
      <c r="AT464" s="13">
        <v>55</v>
      </c>
      <c r="AU464" s="13">
        <v>384</v>
      </c>
      <c r="AV464" s="13">
        <v>8</v>
      </c>
      <c r="AW464" s="13">
        <v>8</v>
      </c>
    </row>
    <row r="465" spans="1:83" s="13" customFormat="1" ht="80">
      <c r="A465" s="13">
        <v>2008</v>
      </c>
      <c r="B465" s="13" t="s">
        <v>0</v>
      </c>
      <c r="C465" s="13">
        <v>0</v>
      </c>
      <c r="D465" s="13" t="s">
        <v>1590</v>
      </c>
      <c r="E465" s="13" t="s">
        <v>2631</v>
      </c>
      <c r="F465" s="13" t="s">
        <v>658</v>
      </c>
      <c r="G465" s="13" t="s">
        <v>2744</v>
      </c>
      <c r="H465" s="13" t="s">
        <v>3430</v>
      </c>
      <c r="I465" s="13" t="s">
        <v>3431</v>
      </c>
      <c r="J465" s="13">
        <v>0</v>
      </c>
      <c r="L465" s="13" t="s">
        <v>3427</v>
      </c>
      <c r="M465" s="13" t="s">
        <v>4050</v>
      </c>
      <c r="N465" s="13" t="s">
        <v>1590</v>
      </c>
      <c r="O465" s="13">
        <v>11.3</v>
      </c>
      <c r="P465" s="13" t="s">
        <v>1590</v>
      </c>
      <c r="Q465" s="13">
        <v>1578</v>
      </c>
      <c r="R465" s="13" t="s">
        <v>1590</v>
      </c>
      <c r="S465" s="13">
        <f t="shared" si="93"/>
        <v>0.24656249999999999</v>
      </c>
      <c r="T465" s="13">
        <f t="shared" si="94"/>
        <v>0.15470588235294117</v>
      </c>
      <c r="U465" s="13">
        <f t="shared" si="95"/>
        <v>1.8564705882352941</v>
      </c>
      <c r="V465" s="57">
        <f t="shared" si="96"/>
        <v>0.82137254901960777</v>
      </c>
      <c r="W465" s="13">
        <f t="shared" si="97"/>
        <v>-0.26359477124183001</v>
      </c>
      <c r="X465" s="57">
        <f t="shared" si="98"/>
        <v>0.40307189542483662</v>
      </c>
      <c r="Y465" s="13">
        <f t="shared" si="90"/>
        <v>3600</v>
      </c>
      <c r="Z465" s="13">
        <f t="shared" si="90"/>
        <v>6400</v>
      </c>
      <c r="AA465" s="13">
        <f t="shared" si="99"/>
        <v>10200</v>
      </c>
      <c r="AB465" s="57">
        <f t="shared" si="100"/>
        <v>0.66666666666666663</v>
      </c>
      <c r="AC465" s="57">
        <f t="shared" si="101"/>
        <v>8</v>
      </c>
      <c r="AF465" s="13" t="s">
        <v>3432</v>
      </c>
      <c r="AG465" s="13">
        <v>1200</v>
      </c>
      <c r="AH465" s="13">
        <v>2400</v>
      </c>
      <c r="AI465" s="13">
        <v>3000</v>
      </c>
      <c r="AJ465" s="13">
        <v>12</v>
      </c>
      <c r="AK465" s="13">
        <v>8</v>
      </c>
      <c r="AL465" s="13" t="s">
        <v>3421</v>
      </c>
      <c r="AM465" s="13">
        <v>1200</v>
      </c>
      <c r="AN465" s="13">
        <v>2000</v>
      </c>
      <c r="AO465" s="13">
        <v>3600</v>
      </c>
      <c r="AP465" s="13">
        <v>8</v>
      </c>
      <c r="AQ465" s="13">
        <v>8</v>
      </c>
      <c r="AR465" s="13" t="s">
        <v>3429</v>
      </c>
      <c r="AS465" s="13">
        <v>1200</v>
      </c>
      <c r="AT465" s="13">
        <v>2000</v>
      </c>
      <c r="AU465" s="13">
        <v>3600</v>
      </c>
      <c r="AV465" s="13">
        <v>8</v>
      </c>
      <c r="AW465" s="13">
        <v>8</v>
      </c>
    </row>
    <row r="466" spans="1:83" s="13" customFormat="1" ht="32">
      <c r="A466" s="13">
        <v>2008</v>
      </c>
      <c r="B466" s="13" t="s">
        <v>0</v>
      </c>
      <c r="C466" s="13">
        <v>0</v>
      </c>
      <c r="D466" s="13" t="s">
        <v>1590</v>
      </c>
      <c r="E466" s="13" t="s">
        <v>2631</v>
      </c>
      <c r="F466" s="13" t="s">
        <v>658</v>
      </c>
      <c r="G466" s="13" t="s">
        <v>2744</v>
      </c>
      <c r="H466" s="13" t="s">
        <v>3433</v>
      </c>
      <c r="I466" s="13" t="s">
        <v>3434</v>
      </c>
      <c r="J466" s="13">
        <v>0</v>
      </c>
      <c r="M466" s="13" t="s">
        <v>4050</v>
      </c>
      <c r="N466" s="13" t="s">
        <v>1590</v>
      </c>
      <c r="O466" s="13">
        <v>9</v>
      </c>
      <c r="P466" s="13" t="s">
        <v>1590</v>
      </c>
      <c r="Q466" s="13" t="s">
        <v>1590</v>
      </c>
      <c r="R466" s="13" t="s">
        <v>1590</v>
      </c>
      <c r="S466" s="13" t="s">
        <v>1590</v>
      </c>
      <c r="T466" s="13" t="s">
        <v>1590</v>
      </c>
      <c r="U466" s="13" t="s">
        <v>1590</v>
      </c>
      <c r="V466" s="57" t="s">
        <v>1590</v>
      </c>
      <c r="W466" s="13" t="s">
        <v>1590</v>
      </c>
      <c r="X466" s="57" t="s">
        <v>1590</v>
      </c>
      <c r="Y466" s="13">
        <f t="shared" si="90"/>
        <v>0</v>
      </c>
      <c r="Z466" s="13">
        <f t="shared" si="90"/>
        <v>3200</v>
      </c>
      <c r="AA466" s="13">
        <f t="shared" si="99"/>
        <v>9000</v>
      </c>
      <c r="AB466" s="57">
        <f t="shared" si="100"/>
        <v>1</v>
      </c>
      <c r="AC466" s="57">
        <f t="shared" si="101"/>
        <v>12</v>
      </c>
      <c r="AF466" s="13" t="s">
        <v>3435</v>
      </c>
      <c r="AH466" s="13">
        <v>1200</v>
      </c>
      <c r="AI466" s="13">
        <v>3000</v>
      </c>
      <c r="AJ466" s="13">
        <v>12</v>
      </c>
      <c r="AK466" s="13">
        <v>12</v>
      </c>
      <c r="AL466" s="13" t="s">
        <v>3435</v>
      </c>
      <c r="AN466" s="13">
        <v>1000</v>
      </c>
      <c r="AO466" s="13">
        <v>3000</v>
      </c>
      <c r="AP466" s="13">
        <v>12</v>
      </c>
      <c r="AQ466" s="13">
        <v>12</v>
      </c>
      <c r="AR466" s="13" t="s">
        <v>2766</v>
      </c>
      <c r="AT466" s="13">
        <v>1000</v>
      </c>
      <c r="AU466" s="13">
        <v>3000</v>
      </c>
      <c r="AV466" s="13">
        <v>12</v>
      </c>
      <c r="AW466" s="13">
        <v>12</v>
      </c>
    </row>
    <row r="467" spans="1:83" s="13" customFormat="1" ht="240">
      <c r="A467" s="13">
        <v>2008</v>
      </c>
      <c r="B467" s="13" t="s">
        <v>0</v>
      </c>
      <c r="C467" s="13">
        <v>0</v>
      </c>
      <c r="D467" s="13" t="s">
        <v>1590</v>
      </c>
      <c r="E467" s="13" t="s">
        <v>2631</v>
      </c>
      <c r="F467" s="13" t="s">
        <v>658</v>
      </c>
      <c r="G467" s="13" t="s">
        <v>2744</v>
      </c>
      <c r="H467" s="13" t="s">
        <v>3436</v>
      </c>
      <c r="I467" s="13" t="s">
        <v>3437</v>
      </c>
      <c r="J467" s="13">
        <v>0</v>
      </c>
      <c r="L467" s="13" t="s">
        <v>3438</v>
      </c>
      <c r="M467" s="13" t="s">
        <v>4050</v>
      </c>
      <c r="N467" s="13" t="s">
        <v>1590</v>
      </c>
      <c r="O467" s="13">
        <v>29.1</v>
      </c>
      <c r="P467" s="13" t="s">
        <v>1590</v>
      </c>
      <c r="Q467" s="13" t="s">
        <v>1590</v>
      </c>
      <c r="R467" s="13" t="s">
        <v>1590</v>
      </c>
      <c r="S467" s="13" t="s">
        <v>1590</v>
      </c>
      <c r="T467" s="13" t="s">
        <v>1590</v>
      </c>
      <c r="U467" s="13" t="s">
        <v>1590</v>
      </c>
      <c r="V467" s="57" t="s">
        <v>1590</v>
      </c>
      <c r="W467" s="13" t="s">
        <v>1590</v>
      </c>
      <c r="X467" s="57" t="s">
        <v>1590</v>
      </c>
      <c r="Y467" s="13">
        <f t="shared" si="90"/>
        <v>1500</v>
      </c>
      <c r="Z467" s="13">
        <f t="shared" si="90"/>
        <v>4200</v>
      </c>
      <c r="AA467" s="13">
        <f t="shared" si="99"/>
        <v>8400</v>
      </c>
      <c r="AB467" s="57">
        <f t="shared" si="100"/>
        <v>0.69444444444444453</v>
      </c>
      <c r="AC467" s="57">
        <f t="shared" si="101"/>
        <v>8.3333333333333339</v>
      </c>
      <c r="AF467" s="13" t="s">
        <v>3435</v>
      </c>
      <c r="AG467" s="13">
        <v>500</v>
      </c>
      <c r="AH467" s="13">
        <v>1400</v>
      </c>
      <c r="AI467" s="13">
        <v>2800</v>
      </c>
      <c r="AJ467" s="13">
        <v>5</v>
      </c>
      <c r="AK467" s="13">
        <v>5</v>
      </c>
      <c r="AL467" s="13" t="s">
        <v>3439</v>
      </c>
      <c r="AM467" s="13">
        <v>500</v>
      </c>
      <c r="AN467" s="13">
        <v>1400</v>
      </c>
      <c r="AO467" s="13">
        <v>2800</v>
      </c>
      <c r="AP467" s="13">
        <v>5</v>
      </c>
      <c r="AQ467" s="13">
        <v>5</v>
      </c>
      <c r="AR467" s="13" t="s">
        <v>3440</v>
      </c>
      <c r="AS467" s="13">
        <v>500</v>
      </c>
      <c r="AT467" s="13">
        <v>1400</v>
      </c>
      <c r="AU467" s="13">
        <v>2800</v>
      </c>
      <c r="AV467" s="13">
        <v>15</v>
      </c>
      <c r="AW467" s="13">
        <v>15</v>
      </c>
    </row>
    <row r="468" spans="1:83" s="13" customFormat="1" ht="32">
      <c r="A468" s="13">
        <v>2008</v>
      </c>
      <c r="B468" s="13" t="s">
        <v>0</v>
      </c>
      <c r="C468" s="13">
        <v>0</v>
      </c>
      <c r="D468" s="13" t="s">
        <v>1590</v>
      </c>
      <c r="E468" s="13" t="s">
        <v>2631</v>
      </c>
      <c r="F468" s="13" t="s">
        <v>658</v>
      </c>
      <c r="G468" s="13" t="s">
        <v>2744</v>
      </c>
      <c r="H468" s="13" t="s">
        <v>1983</v>
      </c>
      <c r="I468" s="13" t="s">
        <v>3441</v>
      </c>
      <c r="J468" s="13">
        <v>0</v>
      </c>
      <c r="M468" s="13" t="s">
        <v>4050</v>
      </c>
      <c r="N468" s="13">
        <f t="shared" si="91"/>
        <v>1.1650485436893203</v>
      </c>
      <c r="O468" s="13">
        <v>20.6</v>
      </c>
      <c r="P468" s="13">
        <v>24</v>
      </c>
      <c r="Q468" s="13">
        <v>191</v>
      </c>
      <c r="R468" s="13">
        <f t="shared" si="92"/>
        <v>7.958333333333333</v>
      </c>
      <c r="S468" s="13">
        <f t="shared" si="93"/>
        <v>19.100000000000001</v>
      </c>
      <c r="T468" s="13">
        <f t="shared" si="94"/>
        <v>15.916666666666666</v>
      </c>
      <c r="U468" s="13">
        <f t="shared" si="95"/>
        <v>191</v>
      </c>
      <c r="V468" s="57">
        <f t="shared" si="96"/>
        <v>16.222222222222221</v>
      </c>
      <c r="W468" s="13">
        <f t="shared" si="97"/>
        <v>15.662037037037038</v>
      </c>
      <c r="X468" s="57">
        <f t="shared" si="98"/>
        <v>15.967592592592593</v>
      </c>
      <c r="Y468" s="13">
        <f t="shared" si="90"/>
        <v>2</v>
      </c>
      <c r="Z468" s="13">
        <f t="shared" si="90"/>
        <v>10</v>
      </c>
      <c r="AA468" s="13">
        <f t="shared" si="99"/>
        <v>12</v>
      </c>
      <c r="AB468" s="57">
        <f t="shared" si="100"/>
        <v>0.30555555555555552</v>
      </c>
      <c r="AC468" s="57">
        <f t="shared" si="101"/>
        <v>3.6666666666666665</v>
      </c>
      <c r="AF468" s="13" t="s">
        <v>3442</v>
      </c>
      <c r="AG468" s="13">
        <v>2</v>
      </c>
      <c r="AH468" s="13">
        <v>10</v>
      </c>
      <c r="AI468" s="13">
        <v>12</v>
      </c>
      <c r="AJ468" s="13">
        <v>7</v>
      </c>
      <c r="AK468" s="13">
        <v>11</v>
      </c>
    </row>
    <row r="469" spans="1:83" s="13" customFormat="1" ht="48">
      <c r="A469" s="13">
        <v>2008</v>
      </c>
      <c r="B469" s="13" t="s">
        <v>0</v>
      </c>
      <c r="C469" s="13">
        <v>0</v>
      </c>
      <c r="D469" s="13" t="s">
        <v>1590</v>
      </c>
      <c r="E469" s="13" t="s">
        <v>2631</v>
      </c>
      <c r="F469" s="13" t="s">
        <v>658</v>
      </c>
      <c r="G469" s="13" t="s">
        <v>2744</v>
      </c>
      <c r="H469" s="13" t="s">
        <v>2019</v>
      </c>
      <c r="I469" s="13" t="s">
        <v>3443</v>
      </c>
      <c r="J469" s="13">
        <v>0</v>
      </c>
      <c r="L469" s="13" t="s">
        <v>3444</v>
      </c>
      <c r="M469" s="13" t="s">
        <v>4050</v>
      </c>
      <c r="N469" s="13">
        <f t="shared" si="91"/>
        <v>5.806451612903226</v>
      </c>
      <c r="O469" s="13">
        <v>24.8</v>
      </c>
      <c r="P469" s="13">
        <v>144</v>
      </c>
      <c r="Q469" s="13">
        <v>1925</v>
      </c>
      <c r="R469" s="13">
        <f t="shared" si="92"/>
        <v>13.368055555555555</v>
      </c>
      <c r="S469" s="13">
        <f t="shared" si="93"/>
        <v>32.083333333333336</v>
      </c>
      <c r="T469" s="13">
        <f t="shared" si="94"/>
        <v>16.041666666666668</v>
      </c>
      <c r="U469" s="13">
        <f t="shared" si="95"/>
        <v>192.5</v>
      </c>
      <c r="V469" s="57">
        <f t="shared" si="96"/>
        <v>16.236111111111111</v>
      </c>
      <c r="W469" s="13">
        <f t="shared" si="97"/>
        <v>15.944444444444445</v>
      </c>
      <c r="X469" s="57">
        <f t="shared" si="98"/>
        <v>16.138888888888889</v>
      </c>
      <c r="Y469" s="13">
        <f t="shared" si="90"/>
        <v>20</v>
      </c>
      <c r="Z469" s="13">
        <f t="shared" si="90"/>
        <v>60</v>
      </c>
      <c r="AA469" s="13">
        <f t="shared" si="99"/>
        <v>120</v>
      </c>
      <c r="AB469" s="57">
        <f t="shared" si="100"/>
        <v>0.19444444444444445</v>
      </c>
      <c r="AC469" s="57">
        <f t="shared" si="101"/>
        <v>2.3333333333333335</v>
      </c>
      <c r="AF469" s="13" t="s">
        <v>3445</v>
      </c>
      <c r="AG469" s="13">
        <v>10</v>
      </c>
      <c r="AH469" s="13">
        <v>30</v>
      </c>
      <c r="AI469" s="13">
        <v>60</v>
      </c>
      <c r="AJ469" s="13">
        <v>0</v>
      </c>
      <c r="AK469" s="13">
        <v>2</v>
      </c>
      <c r="AL469" s="13" t="s">
        <v>2748</v>
      </c>
      <c r="AM469" s="13">
        <v>10</v>
      </c>
      <c r="AN469" s="13">
        <v>30</v>
      </c>
      <c r="AO469" s="13">
        <v>60</v>
      </c>
      <c r="AP469" s="13">
        <v>9</v>
      </c>
      <c r="AQ469" s="13">
        <v>5</v>
      </c>
    </row>
    <row r="470" spans="1:83" s="13" customFormat="1" ht="32">
      <c r="A470" s="13">
        <v>2008</v>
      </c>
      <c r="B470" s="13" t="s">
        <v>0</v>
      </c>
      <c r="C470" s="13">
        <v>0</v>
      </c>
      <c r="D470" s="13" t="s">
        <v>1590</v>
      </c>
      <c r="E470" s="13" t="s">
        <v>2631</v>
      </c>
      <c r="F470" s="13" t="s">
        <v>658</v>
      </c>
      <c r="G470" s="13" t="s">
        <v>2744</v>
      </c>
      <c r="H470" s="13" t="s">
        <v>1351</v>
      </c>
      <c r="I470" s="13" t="s">
        <v>3446</v>
      </c>
      <c r="J470" s="13">
        <v>0</v>
      </c>
      <c r="M470" s="13" t="s">
        <v>4050</v>
      </c>
      <c r="N470" s="13" t="s">
        <v>1590</v>
      </c>
      <c r="O470" s="13">
        <v>16.3</v>
      </c>
      <c r="P470" s="13" t="s">
        <v>1590</v>
      </c>
      <c r="Q470" s="13" t="s">
        <v>1590</v>
      </c>
      <c r="R470" s="13" t="s">
        <v>1590</v>
      </c>
      <c r="S470" s="13" t="s">
        <v>1590</v>
      </c>
      <c r="T470" s="13" t="s">
        <v>1590</v>
      </c>
      <c r="U470" s="13" t="s">
        <v>1590</v>
      </c>
      <c r="V470" s="13" t="s">
        <v>1590</v>
      </c>
      <c r="W470" s="13" t="s">
        <v>1590</v>
      </c>
      <c r="X470" s="13" t="s">
        <v>1590</v>
      </c>
      <c r="Y470" s="13">
        <f t="shared" si="90"/>
        <v>3</v>
      </c>
      <c r="Z470" s="13">
        <f t="shared" si="90"/>
        <v>11</v>
      </c>
      <c r="AA470" s="13">
        <f t="shared" si="99"/>
        <v>16</v>
      </c>
      <c r="AB470" s="57">
        <f t="shared" si="100"/>
        <v>0.5</v>
      </c>
      <c r="AC470" s="57">
        <f t="shared" si="101"/>
        <v>6</v>
      </c>
      <c r="AF470" s="13" t="s">
        <v>3447</v>
      </c>
      <c r="AG470" s="13">
        <v>1</v>
      </c>
      <c r="AH470" s="13">
        <v>1</v>
      </c>
      <c r="AI470" s="13">
        <v>1</v>
      </c>
      <c r="AJ470" s="13">
        <v>34</v>
      </c>
      <c r="AK470" s="13">
        <v>0</v>
      </c>
      <c r="AL470" s="13" t="s">
        <v>3448</v>
      </c>
      <c r="AM470" s="13">
        <v>1</v>
      </c>
      <c r="AN470" s="13">
        <v>2</v>
      </c>
      <c r="AO470" s="13">
        <v>5</v>
      </c>
      <c r="AP470" s="13">
        <v>1</v>
      </c>
      <c r="AQ470" s="13">
        <v>0</v>
      </c>
      <c r="AR470" s="13" t="s">
        <v>3449</v>
      </c>
      <c r="AS470" s="13">
        <v>1</v>
      </c>
      <c r="AT470" s="13">
        <v>8</v>
      </c>
      <c r="AU470" s="13">
        <v>10</v>
      </c>
      <c r="AV470" s="13">
        <v>18</v>
      </c>
      <c r="AW470" s="13">
        <v>18</v>
      </c>
    </row>
    <row r="471" spans="1:83" s="13" customFormat="1" ht="32">
      <c r="A471" s="13">
        <v>2008</v>
      </c>
      <c r="B471" s="13" t="s">
        <v>0</v>
      </c>
      <c r="C471" s="13">
        <v>0</v>
      </c>
      <c r="D471" s="13" t="s">
        <v>1590</v>
      </c>
      <c r="E471" s="13" t="s">
        <v>2631</v>
      </c>
      <c r="F471" s="13" t="s">
        <v>658</v>
      </c>
      <c r="G471" s="13" t="s">
        <v>2744</v>
      </c>
      <c r="H471" s="13" t="s">
        <v>1926</v>
      </c>
      <c r="I471" s="13" t="s">
        <v>3450</v>
      </c>
      <c r="J471" s="13">
        <v>0</v>
      </c>
      <c r="M471" s="13" t="s">
        <v>4050</v>
      </c>
      <c r="N471" s="13" t="s">
        <v>1590</v>
      </c>
      <c r="O471" s="13">
        <v>84.4</v>
      </c>
      <c r="P471" s="13" t="s">
        <v>1590</v>
      </c>
      <c r="Q471" s="13" t="s">
        <v>1590</v>
      </c>
      <c r="R471" s="13" t="s">
        <v>1590</v>
      </c>
      <c r="S471" s="13" t="s">
        <v>1590</v>
      </c>
      <c r="T471" s="13" t="s">
        <v>1590</v>
      </c>
      <c r="U471" s="13" t="s">
        <v>1590</v>
      </c>
      <c r="V471" s="13" t="s">
        <v>1590</v>
      </c>
      <c r="W471" s="13" t="s">
        <v>1590</v>
      </c>
      <c r="X471" s="13" t="s">
        <v>1590</v>
      </c>
      <c r="Y471" s="13">
        <f t="shared" si="90"/>
        <v>258</v>
      </c>
      <c r="Z471" s="13">
        <f t="shared" si="90"/>
        <v>3975</v>
      </c>
      <c r="AA471" s="13">
        <f t="shared" si="99"/>
        <v>8285</v>
      </c>
      <c r="AB471" s="57">
        <f t="shared" si="100"/>
        <v>1.0555555555555556</v>
      </c>
      <c r="AC471" s="57">
        <f t="shared" si="101"/>
        <v>12.666666666666666</v>
      </c>
      <c r="AF471" s="13" t="s">
        <v>2100</v>
      </c>
      <c r="AG471" s="13">
        <v>200</v>
      </c>
      <c r="AH471" s="13">
        <v>2500</v>
      </c>
      <c r="AI471" s="13">
        <v>5000</v>
      </c>
      <c r="AJ471" s="13">
        <v>5</v>
      </c>
      <c r="AK471" s="13">
        <v>6</v>
      </c>
      <c r="AL471" s="13" t="s">
        <v>3451</v>
      </c>
      <c r="AM471" s="13">
        <v>5</v>
      </c>
      <c r="AN471" s="13">
        <v>400</v>
      </c>
      <c r="AO471" s="13">
        <v>800</v>
      </c>
      <c r="AP471" s="13">
        <v>5</v>
      </c>
      <c r="AQ471" s="13">
        <v>12</v>
      </c>
      <c r="AR471" s="13" t="s">
        <v>3452</v>
      </c>
      <c r="AS471" s="13">
        <v>1</v>
      </c>
      <c r="AT471" s="13">
        <v>40</v>
      </c>
      <c r="AU471" s="13">
        <v>60</v>
      </c>
      <c r="AV471" s="13">
        <v>13</v>
      </c>
      <c r="AW471" s="13">
        <v>13</v>
      </c>
      <c r="AX471" s="13" t="s">
        <v>3453</v>
      </c>
      <c r="AY471" s="13">
        <v>50</v>
      </c>
      <c r="AZ471" s="13">
        <v>990</v>
      </c>
      <c r="BA471" s="13">
        <v>2300</v>
      </c>
      <c r="BB471" s="13">
        <v>10</v>
      </c>
      <c r="BC471" s="13">
        <v>7</v>
      </c>
      <c r="BD471" s="13" t="s">
        <v>3454</v>
      </c>
      <c r="BE471" s="13">
        <v>1</v>
      </c>
      <c r="BF471" s="13">
        <v>5</v>
      </c>
      <c r="BG471" s="13">
        <v>5</v>
      </c>
      <c r="BJ471" s="13" t="s">
        <v>1483</v>
      </c>
      <c r="BK471" s="13">
        <v>1</v>
      </c>
      <c r="BL471" s="13">
        <v>40</v>
      </c>
      <c r="BM471" s="13">
        <v>60</v>
      </c>
    </row>
    <row r="472" spans="1:83" s="13" customFormat="1" ht="32">
      <c r="A472" s="13">
        <v>2008</v>
      </c>
      <c r="B472" s="13" t="s">
        <v>0</v>
      </c>
      <c r="C472" s="13">
        <v>0</v>
      </c>
      <c r="D472" s="13" t="s">
        <v>1590</v>
      </c>
      <c r="E472" s="13" t="s">
        <v>2631</v>
      </c>
      <c r="F472" s="13" t="s">
        <v>658</v>
      </c>
      <c r="G472" s="13" t="s">
        <v>2744</v>
      </c>
      <c r="H472" s="13" t="s">
        <v>3455</v>
      </c>
      <c r="I472" s="13" t="s">
        <v>3456</v>
      </c>
      <c r="J472" s="13">
        <v>0</v>
      </c>
      <c r="L472" s="13" t="s">
        <v>3457</v>
      </c>
      <c r="M472" s="13" t="s">
        <v>4050</v>
      </c>
      <c r="N472" s="13" t="s">
        <v>1590</v>
      </c>
      <c r="O472" s="13">
        <v>21.6</v>
      </c>
      <c r="P472" s="13" t="s">
        <v>1590</v>
      </c>
      <c r="Q472" s="13" t="s">
        <v>1590</v>
      </c>
      <c r="R472" s="13" t="s">
        <v>1590</v>
      </c>
      <c r="S472" s="13" t="s">
        <v>1590</v>
      </c>
      <c r="T472" s="13" t="s">
        <v>1590</v>
      </c>
      <c r="U472" s="13" t="s">
        <v>1590</v>
      </c>
      <c r="V472" s="13" t="s">
        <v>1590</v>
      </c>
      <c r="W472" s="13" t="s">
        <v>1590</v>
      </c>
      <c r="X472" s="13" t="s">
        <v>1590</v>
      </c>
      <c r="Y472" s="13">
        <f t="shared" si="90"/>
        <v>3</v>
      </c>
      <c r="Z472" s="13">
        <f t="shared" si="90"/>
        <v>476</v>
      </c>
      <c r="AA472" s="13">
        <f t="shared" si="99"/>
        <v>1505</v>
      </c>
      <c r="AB472" s="57">
        <f t="shared" si="100"/>
        <v>0.3611111111111111</v>
      </c>
      <c r="AC472" s="57">
        <f t="shared" si="101"/>
        <v>4.333333333333333</v>
      </c>
      <c r="AF472" s="13" t="s">
        <v>3458</v>
      </c>
      <c r="AG472" s="13">
        <v>1</v>
      </c>
      <c r="AH472" s="13">
        <v>225</v>
      </c>
      <c r="AI472" s="13">
        <v>750</v>
      </c>
      <c r="AJ472" s="13">
        <v>3</v>
      </c>
      <c r="AK472" s="13">
        <v>3</v>
      </c>
      <c r="AL472" s="13" t="s">
        <v>3459</v>
      </c>
      <c r="AM472" s="13">
        <v>1</v>
      </c>
      <c r="AN472" s="13">
        <v>1</v>
      </c>
      <c r="AO472" s="13">
        <v>5</v>
      </c>
      <c r="AP472" s="13">
        <v>7</v>
      </c>
      <c r="AQ472" s="13">
        <v>7</v>
      </c>
      <c r="AR472" s="13" t="s">
        <v>3460</v>
      </c>
      <c r="AS472" s="13">
        <v>1</v>
      </c>
      <c r="AT472" s="13">
        <v>250</v>
      </c>
      <c r="AU472" s="13">
        <v>750</v>
      </c>
      <c r="AV472" s="13">
        <v>3</v>
      </c>
      <c r="AW472" s="13">
        <v>3</v>
      </c>
    </row>
    <row r="473" spans="1:83" s="13" customFormat="1" ht="32">
      <c r="A473" s="13">
        <v>2008</v>
      </c>
      <c r="B473" s="13" t="s">
        <v>0</v>
      </c>
      <c r="C473" s="13">
        <v>0</v>
      </c>
      <c r="D473" s="13" t="s">
        <v>1590</v>
      </c>
      <c r="E473" s="13" t="s">
        <v>2631</v>
      </c>
      <c r="F473" s="13" t="s">
        <v>658</v>
      </c>
      <c r="G473" s="13" t="s">
        <v>2744</v>
      </c>
      <c r="H473" s="13" t="s">
        <v>491</v>
      </c>
      <c r="I473" s="13" t="s">
        <v>3461</v>
      </c>
      <c r="J473" s="13">
        <v>0</v>
      </c>
      <c r="M473" s="13" t="s">
        <v>4050</v>
      </c>
      <c r="N473" s="13" t="s">
        <v>1590</v>
      </c>
      <c r="O473" s="13">
        <v>94.9</v>
      </c>
      <c r="P473" s="13" t="s">
        <v>1590</v>
      </c>
      <c r="Q473" s="13" t="s">
        <v>1590</v>
      </c>
      <c r="R473" s="13" t="s">
        <v>1590</v>
      </c>
      <c r="S473" s="13" t="s">
        <v>1590</v>
      </c>
      <c r="T473" s="13" t="s">
        <v>1590</v>
      </c>
      <c r="U473" s="13" t="s">
        <v>1590</v>
      </c>
      <c r="V473" s="13" t="s">
        <v>1590</v>
      </c>
      <c r="W473" s="13" t="s">
        <v>1590</v>
      </c>
      <c r="X473" s="13" t="s">
        <v>1590</v>
      </c>
      <c r="Y473" s="13">
        <f t="shared" si="90"/>
        <v>54</v>
      </c>
      <c r="Z473" s="13">
        <f t="shared" si="90"/>
        <v>141</v>
      </c>
      <c r="AA473" s="13">
        <f t="shared" si="99"/>
        <v>239</v>
      </c>
      <c r="AB473" s="57">
        <f t="shared" si="100"/>
        <v>1.2222222222222221</v>
      </c>
      <c r="AC473" s="57">
        <f t="shared" si="101"/>
        <v>14.666666666666666</v>
      </c>
      <c r="AF473" s="13" t="s">
        <v>3462</v>
      </c>
      <c r="AG473" s="13">
        <v>1</v>
      </c>
      <c r="AH473" s="13">
        <v>15</v>
      </c>
      <c r="AI473" s="13">
        <v>25</v>
      </c>
      <c r="AJ473" s="13">
        <v>11</v>
      </c>
      <c r="AK473" s="13">
        <v>16</v>
      </c>
      <c r="AL473" s="13" t="s">
        <v>3463</v>
      </c>
      <c r="AM473" s="13">
        <v>1</v>
      </c>
      <c r="AN473" s="13">
        <v>12</v>
      </c>
      <c r="AO473" s="13">
        <v>20</v>
      </c>
      <c r="AP473" s="13">
        <v>7</v>
      </c>
      <c r="AQ473" s="13">
        <v>7</v>
      </c>
      <c r="AR473" s="13" t="s">
        <v>3464</v>
      </c>
      <c r="AS473" s="13">
        <v>1</v>
      </c>
      <c r="AT473" s="13">
        <v>10</v>
      </c>
      <c r="AU473" s="13">
        <v>20</v>
      </c>
      <c r="AV473" s="13">
        <v>0</v>
      </c>
      <c r="AW473" s="13">
        <v>12</v>
      </c>
      <c r="AX473" s="13" t="s">
        <v>3465</v>
      </c>
      <c r="AY473" s="13">
        <v>50</v>
      </c>
      <c r="AZ473" s="13">
        <v>100</v>
      </c>
      <c r="BA473" s="13">
        <v>150</v>
      </c>
      <c r="BB473" s="13">
        <v>4</v>
      </c>
      <c r="BC473" s="13">
        <v>3</v>
      </c>
      <c r="BD473" s="13" t="s">
        <v>2748</v>
      </c>
      <c r="BE473" s="13">
        <v>1</v>
      </c>
      <c r="BF473" s="13">
        <v>4</v>
      </c>
      <c r="BG473" s="13">
        <v>24</v>
      </c>
      <c r="BH473" s="13">
        <v>6</v>
      </c>
      <c r="BI473" s="13">
        <v>6</v>
      </c>
    </row>
    <row r="474" spans="1:83" s="13" customFormat="1" ht="32">
      <c r="A474" s="13">
        <v>2008</v>
      </c>
      <c r="B474" s="13" t="s">
        <v>0</v>
      </c>
      <c r="C474" s="13">
        <v>0</v>
      </c>
      <c r="D474" s="13" t="s">
        <v>1590</v>
      </c>
      <c r="E474" s="13" t="s">
        <v>2631</v>
      </c>
      <c r="F474" s="13" t="s">
        <v>658</v>
      </c>
      <c r="G474" s="13" t="s">
        <v>2744</v>
      </c>
      <c r="H474" s="13" t="s">
        <v>2011</v>
      </c>
      <c r="I474" s="13" t="s">
        <v>3466</v>
      </c>
      <c r="J474" s="13">
        <v>0</v>
      </c>
      <c r="M474" s="13" t="s">
        <v>4050</v>
      </c>
      <c r="N474" s="13" t="s">
        <v>1590</v>
      </c>
      <c r="O474" s="13">
        <v>67.099999999999994</v>
      </c>
      <c r="P474" s="13" t="s">
        <v>1590</v>
      </c>
      <c r="Q474" s="13" t="s">
        <v>1590</v>
      </c>
      <c r="R474" s="13" t="s">
        <v>1590</v>
      </c>
      <c r="S474" s="13" t="s">
        <v>1590</v>
      </c>
      <c r="T474" s="13" t="s">
        <v>1590</v>
      </c>
      <c r="U474" s="13" t="s">
        <v>1590</v>
      </c>
      <c r="V474" s="13" t="s">
        <v>1590</v>
      </c>
      <c r="W474" s="13" t="s">
        <v>1590</v>
      </c>
      <c r="X474" s="13" t="s">
        <v>1590</v>
      </c>
      <c r="Y474" s="13">
        <f t="shared" si="90"/>
        <v>1</v>
      </c>
      <c r="Z474" s="13">
        <f t="shared" si="90"/>
        <v>50</v>
      </c>
      <c r="AA474" s="13">
        <f t="shared" si="99"/>
        <v>75</v>
      </c>
      <c r="AB474" s="57">
        <f t="shared" si="100"/>
        <v>0.25</v>
      </c>
      <c r="AC474" s="57">
        <f t="shared" si="101"/>
        <v>3</v>
      </c>
      <c r="AF474" s="13" t="s">
        <v>3467</v>
      </c>
      <c r="AG474" s="13">
        <v>1</v>
      </c>
      <c r="AH474" s="13">
        <v>50</v>
      </c>
      <c r="AI474" s="13">
        <v>75</v>
      </c>
      <c r="AJ474" s="13">
        <v>9</v>
      </c>
      <c r="AK474" s="13">
        <v>9</v>
      </c>
    </row>
    <row r="475" spans="1:83" s="13" customFormat="1" ht="32">
      <c r="A475" s="13">
        <v>2008</v>
      </c>
      <c r="B475" s="13" t="s">
        <v>0</v>
      </c>
      <c r="C475" s="13">
        <v>0</v>
      </c>
      <c r="D475" s="13" t="s">
        <v>1590</v>
      </c>
      <c r="E475" s="13" t="s">
        <v>2631</v>
      </c>
      <c r="F475" s="13" t="s">
        <v>658</v>
      </c>
      <c r="G475" s="13" t="s">
        <v>2744</v>
      </c>
      <c r="H475" s="13" t="s">
        <v>3468</v>
      </c>
      <c r="I475" s="13" t="s">
        <v>3469</v>
      </c>
      <c r="J475" s="13">
        <v>0</v>
      </c>
      <c r="L475" s="13" t="s">
        <v>3470</v>
      </c>
      <c r="M475" s="13" t="s">
        <v>4050</v>
      </c>
      <c r="N475" s="13" t="s">
        <v>1590</v>
      </c>
      <c r="O475" s="13">
        <v>67.400000000000006</v>
      </c>
      <c r="P475" s="13" t="s">
        <v>1590</v>
      </c>
      <c r="Q475" s="13" t="s">
        <v>1590</v>
      </c>
      <c r="R475" s="13" t="s">
        <v>1590</v>
      </c>
      <c r="S475" s="13" t="s">
        <v>1590</v>
      </c>
      <c r="T475" s="13" t="s">
        <v>1590</v>
      </c>
      <c r="U475" s="13" t="s">
        <v>1590</v>
      </c>
      <c r="V475" s="13" t="s">
        <v>1590</v>
      </c>
      <c r="W475" s="13" t="s">
        <v>1590</v>
      </c>
      <c r="X475" s="13" t="s">
        <v>1590</v>
      </c>
      <c r="Y475" s="13">
        <f t="shared" si="90"/>
        <v>1</v>
      </c>
      <c r="Z475" s="13">
        <f t="shared" si="90"/>
        <v>6</v>
      </c>
      <c r="AA475" s="13">
        <f t="shared" si="99"/>
        <v>8</v>
      </c>
      <c r="AB475" s="57">
        <f t="shared" si="100"/>
        <v>0.3888888888888889</v>
      </c>
      <c r="AC475" s="57">
        <f t="shared" si="101"/>
        <v>4.666666666666667</v>
      </c>
      <c r="AF475" s="13" t="s">
        <v>3471</v>
      </c>
      <c r="AG475" s="13">
        <v>1</v>
      </c>
      <c r="AH475" s="13">
        <v>6</v>
      </c>
      <c r="AI475" s="13">
        <v>8</v>
      </c>
      <c r="AJ475" s="13">
        <v>14</v>
      </c>
      <c r="AK475" s="13">
        <v>14</v>
      </c>
    </row>
    <row r="476" spans="1:83" s="13" customFormat="1" ht="128">
      <c r="A476" s="13">
        <v>2008</v>
      </c>
      <c r="B476" s="13" t="s">
        <v>0</v>
      </c>
      <c r="C476" s="13">
        <v>0</v>
      </c>
      <c r="D476" s="13" t="s">
        <v>1590</v>
      </c>
      <c r="E476" s="13" t="s">
        <v>2631</v>
      </c>
      <c r="F476" s="13" t="s">
        <v>658</v>
      </c>
      <c r="G476" s="13" t="s">
        <v>2744</v>
      </c>
      <c r="H476" s="13" t="s">
        <v>1852</v>
      </c>
      <c r="I476" s="13" t="s">
        <v>1736</v>
      </c>
      <c r="J476" s="13">
        <v>0</v>
      </c>
      <c r="L476" s="13" t="s">
        <v>3472</v>
      </c>
      <c r="M476" s="13" t="s">
        <v>4050</v>
      </c>
      <c r="N476" s="13" t="s">
        <v>1590</v>
      </c>
      <c r="O476" s="13">
        <v>10.6</v>
      </c>
      <c r="P476" s="13" t="s">
        <v>1590</v>
      </c>
      <c r="Q476" s="13" t="s">
        <v>1590</v>
      </c>
      <c r="R476" s="13" t="s">
        <v>1590</v>
      </c>
      <c r="S476" s="13" t="s">
        <v>1590</v>
      </c>
      <c r="T476" s="13" t="s">
        <v>1590</v>
      </c>
      <c r="U476" s="13" t="s">
        <v>1590</v>
      </c>
      <c r="V476" s="13" t="s">
        <v>1590</v>
      </c>
      <c r="W476" s="13" t="s">
        <v>1590</v>
      </c>
      <c r="X476" s="13" t="s">
        <v>1590</v>
      </c>
      <c r="Y476" s="13">
        <f t="shared" si="90"/>
        <v>506</v>
      </c>
      <c r="Z476" s="13">
        <f t="shared" si="90"/>
        <v>506</v>
      </c>
      <c r="AA476" s="13">
        <f t="shared" si="99"/>
        <v>570</v>
      </c>
      <c r="AB476" s="57">
        <f t="shared" si="100"/>
        <v>0.47222222222222227</v>
      </c>
      <c r="AC476" s="57">
        <f t="shared" si="101"/>
        <v>5.666666666666667</v>
      </c>
      <c r="AF476" s="13" t="s">
        <v>3473</v>
      </c>
      <c r="AG476" s="13">
        <v>71</v>
      </c>
      <c r="AH476" s="13">
        <v>71</v>
      </c>
      <c r="AI476" s="13">
        <v>71</v>
      </c>
      <c r="AJ476" s="13">
        <v>3</v>
      </c>
      <c r="AK476" s="13">
        <v>3</v>
      </c>
      <c r="AL476" s="13" t="s">
        <v>3474</v>
      </c>
      <c r="AM476" s="13">
        <v>71</v>
      </c>
      <c r="AN476" s="13">
        <v>71</v>
      </c>
      <c r="AO476" s="13">
        <v>71</v>
      </c>
      <c r="AP476" s="13">
        <v>4</v>
      </c>
      <c r="AQ476" s="13">
        <v>4</v>
      </c>
      <c r="AR476" s="13" t="s">
        <v>3475</v>
      </c>
      <c r="AS476" s="13">
        <v>64</v>
      </c>
      <c r="AT476" s="13">
        <v>64</v>
      </c>
      <c r="AU476" s="13">
        <v>64</v>
      </c>
      <c r="AV476" s="13">
        <v>2</v>
      </c>
      <c r="AW476" s="13">
        <v>2</v>
      </c>
      <c r="AX476" s="13" t="s">
        <v>3476</v>
      </c>
      <c r="AY476" s="13">
        <v>44</v>
      </c>
      <c r="AZ476" s="13">
        <v>44</v>
      </c>
      <c r="BA476" s="13">
        <v>44</v>
      </c>
      <c r="BB476" s="13">
        <v>4</v>
      </c>
      <c r="BC476" s="13">
        <v>4</v>
      </c>
      <c r="BD476" s="13" t="s">
        <v>3477</v>
      </c>
      <c r="BE476" s="13">
        <v>64</v>
      </c>
      <c r="BF476" s="13">
        <v>64</v>
      </c>
      <c r="BG476" s="13">
        <v>64</v>
      </c>
      <c r="BH476" s="13">
        <v>4</v>
      </c>
      <c r="BI476" s="13">
        <v>4</v>
      </c>
      <c r="BJ476" s="13" t="s">
        <v>3478</v>
      </c>
      <c r="BK476" s="13">
        <v>64</v>
      </c>
      <c r="BL476" s="13">
        <v>64</v>
      </c>
      <c r="BM476" s="13">
        <v>64</v>
      </c>
      <c r="BP476" s="13" t="s">
        <v>3479</v>
      </c>
      <c r="BQ476" s="13">
        <v>35</v>
      </c>
      <c r="BR476" s="13">
        <v>35</v>
      </c>
      <c r="BS476" s="13">
        <v>35</v>
      </c>
      <c r="BV476" s="13" t="s">
        <v>3480</v>
      </c>
      <c r="BW476" s="13">
        <v>35</v>
      </c>
      <c r="BX476" s="13">
        <v>35</v>
      </c>
      <c r="BY476" s="13">
        <v>35</v>
      </c>
      <c r="CB476" s="13" t="s">
        <v>3473</v>
      </c>
      <c r="CC476" s="13">
        <v>58</v>
      </c>
      <c r="CD476" s="13">
        <v>58</v>
      </c>
      <c r="CE476" s="13">
        <v>58</v>
      </c>
    </row>
    <row r="477" spans="1:83" s="13" customFormat="1" ht="96">
      <c r="A477" s="13">
        <v>2008</v>
      </c>
      <c r="B477" s="13" t="s">
        <v>0</v>
      </c>
      <c r="C477" s="13">
        <v>0</v>
      </c>
      <c r="D477" s="13" t="s">
        <v>1590</v>
      </c>
      <c r="E477" s="13" t="s">
        <v>2631</v>
      </c>
      <c r="F477" s="13" t="s">
        <v>658</v>
      </c>
      <c r="G477" s="13" t="s">
        <v>2744</v>
      </c>
      <c r="H477" s="13" t="s">
        <v>1867</v>
      </c>
      <c r="I477" s="13" t="s">
        <v>3481</v>
      </c>
      <c r="J477" s="13">
        <v>0</v>
      </c>
      <c r="L477" s="13" t="s">
        <v>3482</v>
      </c>
      <c r="M477" s="13" t="s">
        <v>4050</v>
      </c>
      <c r="N477" s="13" t="s">
        <v>1590</v>
      </c>
      <c r="O477" s="13">
        <v>36.5</v>
      </c>
      <c r="P477" s="13" t="s">
        <v>1590</v>
      </c>
      <c r="Q477" s="13" t="s">
        <v>1590</v>
      </c>
      <c r="R477" s="13" t="s">
        <v>1590</v>
      </c>
      <c r="S477" s="13" t="s">
        <v>1590</v>
      </c>
      <c r="T477" s="13" t="s">
        <v>1590</v>
      </c>
      <c r="U477" s="13" t="s">
        <v>1590</v>
      </c>
      <c r="V477" s="57" t="s">
        <v>1590</v>
      </c>
      <c r="W477" s="13" t="s">
        <v>1590</v>
      </c>
      <c r="X477" s="57" t="s">
        <v>1590</v>
      </c>
      <c r="Y477" s="13">
        <f t="shared" si="90"/>
        <v>3600</v>
      </c>
      <c r="Z477" s="13">
        <f t="shared" si="90"/>
        <v>10200</v>
      </c>
      <c r="AA477" s="13">
        <f t="shared" si="99"/>
        <v>17400</v>
      </c>
      <c r="AB477" s="57">
        <f t="shared" si="100"/>
        <v>0.16666666666666666</v>
      </c>
      <c r="AC477" s="57">
        <f t="shared" si="101"/>
        <v>2</v>
      </c>
      <c r="AF477" s="13" t="s">
        <v>2778</v>
      </c>
      <c r="AG477" s="13">
        <v>1800</v>
      </c>
      <c r="AH477" s="13">
        <v>4200</v>
      </c>
      <c r="AI477" s="13">
        <v>4800</v>
      </c>
      <c r="AJ477" s="13">
        <v>0</v>
      </c>
      <c r="AK477" s="13">
        <v>3</v>
      </c>
      <c r="AL477" s="13" t="s">
        <v>3483</v>
      </c>
      <c r="AM477" s="13">
        <v>1800</v>
      </c>
      <c r="AN477" s="13">
        <v>6000</v>
      </c>
      <c r="AO477" s="13">
        <v>12600</v>
      </c>
      <c r="AP477" s="13">
        <v>11</v>
      </c>
      <c r="AQ477" s="13">
        <v>3</v>
      </c>
    </row>
    <row r="478" spans="1:83" s="13" customFormat="1" ht="128">
      <c r="A478" s="13">
        <v>2008</v>
      </c>
      <c r="B478" s="13" t="s">
        <v>0</v>
      </c>
      <c r="C478" s="13">
        <v>0</v>
      </c>
      <c r="D478" s="13" t="s">
        <v>1590</v>
      </c>
      <c r="E478" s="13" t="s">
        <v>2631</v>
      </c>
      <c r="F478" s="13" t="s">
        <v>658</v>
      </c>
      <c r="G478" s="13" t="s">
        <v>2744</v>
      </c>
      <c r="H478" s="13" t="s">
        <v>1357</v>
      </c>
      <c r="I478" s="13" t="s">
        <v>1900</v>
      </c>
      <c r="J478" s="13">
        <v>0</v>
      </c>
      <c r="L478" s="13" t="s">
        <v>3472</v>
      </c>
      <c r="M478" s="13" t="s">
        <v>4050</v>
      </c>
      <c r="N478" s="13" t="s">
        <v>1590</v>
      </c>
      <c r="O478" s="13">
        <v>19.3</v>
      </c>
      <c r="P478" s="13" t="s">
        <v>1590</v>
      </c>
      <c r="Q478" s="13" t="s">
        <v>1590</v>
      </c>
      <c r="R478" s="13" t="s">
        <v>1590</v>
      </c>
      <c r="S478" s="13" t="s">
        <v>1590</v>
      </c>
      <c r="T478" s="13" t="s">
        <v>1590</v>
      </c>
      <c r="U478" s="13" t="s">
        <v>1590</v>
      </c>
      <c r="V478" s="57" t="s">
        <v>1590</v>
      </c>
      <c r="W478" s="13" t="s">
        <v>1590</v>
      </c>
      <c r="X478" s="57" t="s">
        <v>1590</v>
      </c>
      <c r="Y478" s="13">
        <f t="shared" si="90"/>
        <v>6260</v>
      </c>
      <c r="Z478" s="13">
        <f t="shared" si="90"/>
        <v>6260</v>
      </c>
      <c r="AA478" s="13">
        <f t="shared" si="99"/>
        <v>6260</v>
      </c>
      <c r="AB478" s="57">
        <f t="shared" si="100"/>
        <v>0.94444444444444453</v>
      </c>
      <c r="AC478" s="57">
        <f t="shared" si="101"/>
        <v>11.333333333333334</v>
      </c>
      <c r="AF478" s="13" t="s">
        <v>3484</v>
      </c>
      <c r="AG478" s="13">
        <v>1440</v>
      </c>
      <c r="AH478" s="13">
        <v>1440</v>
      </c>
      <c r="AI478" s="13">
        <v>1440</v>
      </c>
      <c r="AJ478" s="13">
        <v>6</v>
      </c>
      <c r="AK478" s="13">
        <v>2</v>
      </c>
      <c r="AL478" s="13" t="s">
        <v>3485</v>
      </c>
      <c r="AM478" s="13">
        <v>1440</v>
      </c>
      <c r="AN478" s="13">
        <v>1440</v>
      </c>
      <c r="AO478" s="13">
        <v>1440</v>
      </c>
      <c r="AP478" s="13">
        <v>6</v>
      </c>
      <c r="AQ478" s="13">
        <v>3</v>
      </c>
      <c r="AR478" s="13" t="s">
        <v>3486</v>
      </c>
      <c r="AS478" s="13">
        <v>1440</v>
      </c>
      <c r="AT478" s="13">
        <v>1440</v>
      </c>
      <c r="AU478" s="13">
        <v>1440</v>
      </c>
      <c r="AV478" s="13">
        <v>13</v>
      </c>
      <c r="AW478" s="13">
        <v>16</v>
      </c>
      <c r="AX478" s="13" t="s">
        <v>3487</v>
      </c>
      <c r="AY478" s="13">
        <v>500</v>
      </c>
      <c r="AZ478" s="13">
        <v>500</v>
      </c>
      <c r="BA478" s="13">
        <v>500</v>
      </c>
      <c r="BB478" s="13">
        <v>8</v>
      </c>
      <c r="BC478" s="13">
        <v>6</v>
      </c>
      <c r="BD478" s="13" t="s">
        <v>3488</v>
      </c>
      <c r="BE478" s="13">
        <v>1440</v>
      </c>
      <c r="BF478" s="13">
        <v>1440</v>
      </c>
      <c r="BG478" s="13">
        <v>1440</v>
      </c>
      <c r="BH478" s="13">
        <v>10</v>
      </c>
      <c r="BI478" s="13">
        <v>7</v>
      </c>
    </row>
    <row r="479" spans="1:83" s="13" customFormat="1" ht="64">
      <c r="A479" s="13">
        <v>2008</v>
      </c>
      <c r="B479" s="13" t="s">
        <v>0</v>
      </c>
      <c r="C479" s="13">
        <v>0</v>
      </c>
      <c r="D479" s="13" t="s">
        <v>1590</v>
      </c>
      <c r="E479" s="13" t="s">
        <v>2631</v>
      </c>
      <c r="F479" s="13" t="s">
        <v>658</v>
      </c>
      <c r="G479" s="13" t="s">
        <v>2744</v>
      </c>
      <c r="H479" s="13" t="s">
        <v>3489</v>
      </c>
      <c r="I479" s="13" t="s">
        <v>3490</v>
      </c>
      <c r="J479" s="13">
        <v>0</v>
      </c>
      <c r="M479" s="13" t="s">
        <v>4050</v>
      </c>
      <c r="N479" s="13" t="s">
        <v>1590</v>
      </c>
      <c r="O479" s="13">
        <v>51.9</v>
      </c>
      <c r="P479" s="13" t="s">
        <v>1590</v>
      </c>
      <c r="Q479" s="13" t="s">
        <v>1590</v>
      </c>
      <c r="R479" s="13" t="s">
        <v>1590</v>
      </c>
      <c r="S479" s="13" t="s">
        <v>1590</v>
      </c>
      <c r="T479" s="13" t="s">
        <v>1590</v>
      </c>
      <c r="U479" s="13" t="s">
        <v>1590</v>
      </c>
      <c r="V479" s="13" t="s">
        <v>1590</v>
      </c>
      <c r="W479" s="13" t="s">
        <v>1590</v>
      </c>
      <c r="X479" s="13" t="s">
        <v>1590</v>
      </c>
      <c r="Y479" s="13">
        <f t="shared" si="90"/>
        <v>25</v>
      </c>
      <c r="Z479" s="13">
        <f t="shared" si="90"/>
        <v>68</v>
      </c>
      <c r="AA479" s="13">
        <f t="shared" si="99"/>
        <v>109</v>
      </c>
      <c r="AB479" s="57">
        <f t="shared" si="100"/>
        <v>5.5555555555555552E-2</v>
      </c>
      <c r="AC479" s="57">
        <f t="shared" si="101"/>
        <v>0.66666666666666663</v>
      </c>
      <c r="AF479" s="13" t="s">
        <v>3491</v>
      </c>
      <c r="AG479" s="13">
        <v>5</v>
      </c>
      <c r="AH479" s="13">
        <v>25</v>
      </c>
      <c r="AI479" s="13">
        <v>35</v>
      </c>
      <c r="AJ479" s="13">
        <v>4</v>
      </c>
      <c r="AK479" s="13">
        <v>2</v>
      </c>
      <c r="AL479" s="13" t="s">
        <v>3492</v>
      </c>
      <c r="AM479" s="13">
        <v>10</v>
      </c>
      <c r="AN479" s="13">
        <v>25</v>
      </c>
      <c r="AO479" s="13">
        <v>30</v>
      </c>
      <c r="AP479" s="13">
        <v>4</v>
      </c>
      <c r="AQ479" s="13">
        <v>0</v>
      </c>
      <c r="AR479" s="13" t="s">
        <v>3493</v>
      </c>
      <c r="AS479" s="13">
        <v>1</v>
      </c>
      <c r="AT479" s="13">
        <v>1</v>
      </c>
      <c r="AU479" s="13">
        <v>1</v>
      </c>
      <c r="AV479" s="13">
        <v>1</v>
      </c>
      <c r="AW479" s="13">
        <v>0</v>
      </c>
      <c r="AX479" s="13" t="s">
        <v>3494</v>
      </c>
      <c r="AY479" s="13">
        <v>1</v>
      </c>
      <c r="AZ479" s="13">
        <v>1</v>
      </c>
      <c r="BA479" s="13">
        <v>1</v>
      </c>
      <c r="BB479" s="13">
        <v>6</v>
      </c>
      <c r="BC479" s="13">
        <v>0</v>
      </c>
      <c r="BD479" s="13" t="s">
        <v>3494</v>
      </c>
      <c r="BE479" s="13">
        <v>6</v>
      </c>
      <c r="BF479" s="13">
        <v>8</v>
      </c>
      <c r="BG479" s="13">
        <v>10</v>
      </c>
      <c r="BH479" s="13">
        <v>2</v>
      </c>
      <c r="BI479" s="13">
        <v>0</v>
      </c>
      <c r="BJ479" s="13" t="s">
        <v>3495</v>
      </c>
      <c r="BK479" s="13">
        <v>1</v>
      </c>
      <c r="BL479" s="13">
        <v>2</v>
      </c>
      <c r="BM479" s="13">
        <v>3</v>
      </c>
      <c r="BP479" s="13" t="s">
        <v>3496</v>
      </c>
      <c r="BQ479" s="13">
        <v>1</v>
      </c>
      <c r="BR479" s="13">
        <v>1</v>
      </c>
      <c r="BS479" s="13">
        <v>1</v>
      </c>
      <c r="BW479" s="13" t="s">
        <v>3491</v>
      </c>
      <c r="BX479" s="13">
        <v>5</v>
      </c>
      <c r="BY479" s="13">
        <v>25</v>
      </c>
      <c r="BZ479" s="13">
        <v>35</v>
      </c>
    </row>
    <row r="480" spans="1:83" s="13" customFormat="1" ht="32">
      <c r="A480" s="13">
        <v>2008</v>
      </c>
      <c r="B480" s="13" t="s">
        <v>0</v>
      </c>
      <c r="C480" s="13">
        <v>0</v>
      </c>
      <c r="D480" s="13" t="s">
        <v>1590</v>
      </c>
      <c r="E480" s="13" t="s">
        <v>2631</v>
      </c>
      <c r="F480" s="13" t="s">
        <v>658</v>
      </c>
      <c r="G480" s="13" t="s">
        <v>2744</v>
      </c>
      <c r="H480" s="13" t="s">
        <v>3497</v>
      </c>
      <c r="I480" s="13" t="s">
        <v>3498</v>
      </c>
      <c r="J480" s="13">
        <v>0</v>
      </c>
      <c r="M480" s="13" t="s">
        <v>4050</v>
      </c>
      <c r="N480" s="13" t="s">
        <v>1590</v>
      </c>
      <c r="O480" s="13">
        <v>4</v>
      </c>
      <c r="P480" s="13" t="s">
        <v>1590</v>
      </c>
      <c r="Q480" s="13" t="s">
        <v>1590</v>
      </c>
      <c r="R480" s="13" t="s">
        <v>1590</v>
      </c>
      <c r="S480" s="13" t="s">
        <v>1590</v>
      </c>
      <c r="T480" s="13" t="s">
        <v>1590</v>
      </c>
      <c r="U480" s="13" t="s">
        <v>1590</v>
      </c>
      <c r="V480" s="13" t="s">
        <v>1590</v>
      </c>
      <c r="W480" s="13" t="s">
        <v>1590</v>
      </c>
      <c r="X480" s="13" t="s">
        <v>1590</v>
      </c>
      <c r="Y480" s="13">
        <f t="shared" si="90"/>
        <v>92</v>
      </c>
      <c r="Z480" s="13">
        <f t="shared" si="90"/>
        <v>35</v>
      </c>
      <c r="AA480" s="13">
        <f t="shared" si="99"/>
        <v>140</v>
      </c>
      <c r="AB480" s="57">
        <f t="shared" si="100"/>
        <v>0</v>
      </c>
      <c r="AC480" s="57">
        <f t="shared" si="101"/>
        <v>0</v>
      </c>
      <c r="AF480" s="13" t="s">
        <v>3499</v>
      </c>
      <c r="AG480" s="13">
        <v>92</v>
      </c>
      <c r="AH480" s="13">
        <v>35</v>
      </c>
      <c r="AI480" s="13">
        <v>140</v>
      </c>
      <c r="AJ480" s="13">
        <v>8</v>
      </c>
      <c r="AK480" s="13">
        <v>0</v>
      </c>
    </row>
    <row r="481" spans="1:50" s="13" customFormat="1" ht="192">
      <c r="A481" s="13">
        <v>2008</v>
      </c>
      <c r="B481" s="13" t="s">
        <v>0</v>
      </c>
      <c r="C481" s="13">
        <v>0</v>
      </c>
      <c r="D481" s="13" t="s">
        <v>1590</v>
      </c>
      <c r="E481" s="13" t="s">
        <v>2631</v>
      </c>
      <c r="F481" s="13" t="s">
        <v>658</v>
      </c>
      <c r="G481" s="13" t="s">
        <v>2744</v>
      </c>
      <c r="H481" s="13" t="s">
        <v>506</v>
      </c>
      <c r="I481" s="13" t="s">
        <v>3500</v>
      </c>
      <c r="J481" s="13">
        <v>0</v>
      </c>
      <c r="L481" s="13" t="s">
        <v>3501</v>
      </c>
      <c r="M481" s="13" t="s">
        <v>4050</v>
      </c>
      <c r="N481" s="13" t="s">
        <v>1590</v>
      </c>
      <c r="O481" s="13">
        <v>65.7</v>
      </c>
      <c r="P481" s="13" t="s">
        <v>1590</v>
      </c>
      <c r="Q481" s="13" t="s">
        <v>1590</v>
      </c>
      <c r="R481" s="13" t="s">
        <v>1590</v>
      </c>
      <c r="S481" s="13" t="s">
        <v>1590</v>
      </c>
      <c r="T481" s="13" t="s">
        <v>1590</v>
      </c>
      <c r="U481" s="13" t="s">
        <v>1590</v>
      </c>
      <c r="V481" s="13" t="s">
        <v>1590</v>
      </c>
      <c r="W481" s="13" t="s">
        <v>1590</v>
      </c>
      <c r="X481" s="13" t="s">
        <v>1590</v>
      </c>
      <c r="Y481" s="13">
        <f t="shared" si="90"/>
        <v>13</v>
      </c>
      <c r="Z481" s="13">
        <f t="shared" si="90"/>
        <v>17</v>
      </c>
      <c r="AA481" s="13">
        <f t="shared" si="99"/>
        <v>19</v>
      </c>
      <c r="AB481" s="57">
        <f t="shared" si="100"/>
        <v>0.1388888888888889</v>
      </c>
      <c r="AC481" s="57">
        <f t="shared" si="101"/>
        <v>1.6666666666666667</v>
      </c>
      <c r="AF481" s="13" t="s">
        <v>3502</v>
      </c>
      <c r="AG481" s="13">
        <v>6</v>
      </c>
      <c r="AH481" s="13">
        <v>8</v>
      </c>
      <c r="AI481" s="13">
        <v>9</v>
      </c>
      <c r="AJ481" s="13">
        <v>10</v>
      </c>
      <c r="AK481" s="13">
        <v>0</v>
      </c>
      <c r="AL481" s="13" t="s">
        <v>2766</v>
      </c>
      <c r="AM481" s="13">
        <v>6</v>
      </c>
      <c r="AN481" s="13">
        <v>8</v>
      </c>
      <c r="AO481" s="13">
        <v>9</v>
      </c>
      <c r="AP481" s="13">
        <v>3</v>
      </c>
      <c r="AQ481" s="13">
        <v>5</v>
      </c>
      <c r="AR481" s="13" t="s">
        <v>2766</v>
      </c>
      <c r="AS481" s="13">
        <v>1</v>
      </c>
      <c r="AT481" s="13">
        <v>1</v>
      </c>
      <c r="AU481" s="13">
        <v>1</v>
      </c>
      <c r="AV481" s="13">
        <v>10</v>
      </c>
      <c r="AW481" s="13">
        <v>0</v>
      </c>
    </row>
    <row r="482" spans="1:50" s="13" customFormat="1" ht="80">
      <c r="A482" s="13">
        <v>2008</v>
      </c>
      <c r="B482" s="13" t="s">
        <v>0</v>
      </c>
      <c r="C482" s="13">
        <v>0</v>
      </c>
      <c r="D482" s="13" t="s">
        <v>1590</v>
      </c>
      <c r="E482" s="13" t="s">
        <v>2631</v>
      </c>
      <c r="F482" s="13" t="s">
        <v>658</v>
      </c>
      <c r="G482" s="13" t="s">
        <v>2744</v>
      </c>
      <c r="H482" s="13" t="s">
        <v>509</v>
      </c>
      <c r="I482" s="13" t="s">
        <v>3503</v>
      </c>
      <c r="J482" s="13">
        <v>0</v>
      </c>
      <c r="L482" s="13" t="s">
        <v>3504</v>
      </c>
      <c r="M482" s="13" t="s">
        <v>4050</v>
      </c>
      <c r="N482" s="13" t="s">
        <v>1590</v>
      </c>
      <c r="O482" s="13">
        <v>24.1</v>
      </c>
      <c r="P482" s="13" t="s">
        <v>1590</v>
      </c>
      <c r="Q482" s="13" t="s">
        <v>1590</v>
      </c>
      <c r="R482" s="13" t="s">
        <v>1590</v>
      </c>
      <c r="S482" s="13" t="s">
        <v>1590</v>
      </c>
      <c r="T482" s="13" t="s">
        <v>1590</v>
      </c>
      <c r="U482" s="13" t="s">
        <v>1590</v>
      </c>
      <c r="V482" s="13" t="s">
        <v>1590</v>
      </c>
      <c r="W482" s="13" t="s">
        <v>1590</v>
      </c>
      <c r="X482" s="13" t="s">
        <v>1590</v>
      </c>
      <c r="Y482" s="13">
        <f t="shared" si="90"/>
        <v>251</v>
      </c>
      <c r="Z482" s="13">
        <f t="shared" si="90"/>
        <v>1651</v>
      </c>
      <c r="AA482" s="13">
        <f t="shared" si="99"/>
        <v>1701</v>
      </c>
      <c r="AB482" s="57">
        <f t="shared" si="100"/>
        <v>0</v>
      </c>
      <c r="AC482" s="57">
        <f t="shared" si="101"/>
        <v>0</v>
      </c>
      <c r="AF482" s="13" t="s">
        <v>3499</v>
      </c>
      <c r="AG482" s="13">
        <v>100</v>
      </c>
      <c r="AH482" s="13">
        <v>150</v>
      </c>
      <c r="AI482" s="13">
        <v>200</v>
      </c>
      <c r="AJ482" s="13">
        <v>8</v>
      </c>
      <c r="AK482" s="13">
        <v>0</v>
      </c>
      <c r="AL482" s="13" t="s">
        <v>3505</v>
      </c>
      <c r="AM482" s="13">
        <v>150</v>
      </c>
      <c r="AN482" s="13">
        <v>1500</v>
      </c>
      <c r="AO482" s="13">
        <v>1500</v>
      </c>
      <c r="AP482" s="13">
        <v>5</v>
      </c>
      <c r="AQ482" s="13">
        <v>0</v>
      </c>
      <c r="AR482" s="13" t="s">
        <v>3506</v>
      </c>
      <c r="AS482" s="13">
        <v>1</v>
      </c>
      <c r="AT482" s="13">
        <v>1</v>
      </c>
      <c r="AU482" s="13">
        <v>1</v>
      </c>
      <c r="AV482" s="13">
        <v>2</v>
      </c>
      <c r="AW482" s="13">
        <v>0</v>
      </c>
      <c r="AX482" s="13" t="s">
        <v>2733</v>
      </c>
    </row>
    <row r="483" spans="1:50" s="13" customFormat="1" ht="32">
      <c r="A483" s="13">
        <v>2008</v>
      </c>
      <c r="B483" s="13" t="s">
        <v>0</v>
      </c>
      <c r="C483" s="13">
        <v>0</v>
      </c>
      <c r="D483" s="13" t="s">
        <v>1590</v>
      </c>
      <c r="E483" s="13" t="s">
        <v>2631</v>
      </c>
      <c r="F483" s="13" t="s">
        <v>658</v>
      </c>
      <c r="G483" s="13" t="s">
        <v>2744</v>
      </c>
      <c r="H483" s="13" t="s">
        <v>3507</v>
      </c>
      <c r="I483" s="13" t="s">
        <v>3508</v>
      </c>
      <c r="J483" s="13">
        <v>0</v>
      </c>
      <c r="M483" s="13" t="s">
        <v>4050</v>
      </c>
      <c r="N483" s="13" t="s">
        <v>1590</v>
      </c>
      <c r="O483" s="13">
        <v>30</v>
      </c>
      <c r="P483" s="13" t="s">
        <v>1590</v>
      </c>
      <c r="Q483" s="13" t="s">
        <v>1590</v>
      </c>
      <c r="R483" s="13" t="s">
        <v>1590</v>
      </c>
      <c r="S483" s="13" t="s">
        <v>1590</v>
      </c>
      <c r="T483" s="13" t="s">
        <v>1590</v>
      </c>
      <c r="U483" s="13" t="s">
        <v>1590</v>
      </c>
      <c r="V483" s="13" t="s">
        <v>1590</v>
      </c>
      <c r="W483" s="13" t="s">
        <v>1590</v>
      </c>
      <c r="X483" s="13" t="s">
        <v>1590</v>
      </c>
      <c r="Y483" s="13">
        <f t="shared" si="90"/>
        <v>2</v>
      </c>
      <c r="Z483" s="13">
        <f t="shared" si="90"/>
        <v>2</v>
      </c>
      <c r="AA483" s="13">
        <f t="shared" si="99"/>
        <v>2</v>
      </c>
      <c r="AB483" s="57">
        <f t="shared" si="100"/>
        <v>0</v>
      </c>
      <c r="AC483" s="57">
        <f t="shared" si="101"/>
        <v>0</v>
      </c>
      <c r="AF483" s="13" t="s">
        <v>3509</v>
      </c>
      <c r="AG483" s="13">
        <v>2</v>
      </c>
      <c r="AH483" s="13">
        <v>2</v>
      </c>
      <c r="AI483" s="13">
        <v>2</v>
      </c>
      <c r="AJ483" s="13">
        <v>22</v>
      </c>
      <c r="AK483" s="13">
        <v>0</v>
      </c>
    </row>
    <row r="484" spans="1:50" s="13" customFormat="1" ht="64">
      <c r="A484" s="13">
        <v>2008</v>
      </c>
      <c r="B484" s="13" t="s">
        <v>0</v>
      </c>
      <c r="C484" s="13">
        <v>0</v>
      </c>
      <c r="D484" s="13" t="s">
        <v>1590</v>
      </c>
      <c r="E484" s="13" t="s">
        <v>2630</v>
      </c>
      <c r="F484" s="13" t="s">
        <v>2067</v>
      </c>
      <c r="G484" s="13" t="s">
        <v>2744</v>
      </c>
      <c r="H484" s="13" t="s">
        <v>3511</v>
      </c>
      <c r="I484" s="13" t="s">
        <v>3512</v>
      </c>
      <c r="J484" s="13">
        <v>0</v>
      </c>
      <c r="K484" s="13" t="s">
        <v>4081</v>
      </c>
      <c r="L484" s="13" t="s">
        <v>4080</v>
      </c>
      <c r="M484" s="13" t="s">
        <v>651</v>
      </c>
      <c r="N484" s="13" t="s">
        <v>1590</v>
      </c>
      <c r="O484" s="13">
        <v>47.4</v>
      </c>
      <c r="P484" s="13" t="s">
        <v>1590</v>
      </c>
      <c r="Q484" s="13">
        <v>1967</v>
      </c>
      <c r="R484" s="13" t="s">
        <v>1590</v>
      </c>
      <c r="S484" s="13">
        <f t="shared" si="93"/>
        <v>78.680000000000007</v>
      </c>
      <c r="T484" s="13">
        <f t="shared" si="94"/>
        <v>23.987804878048781</v>
      </c>
      <c r="U484" s="13">
        <f t="shared" si="95"/>
        <v>287.85365853658539</v>
      </c>
      <c r="V484" s="57">
        <f t="shared" si="96"/>
        <v>24.432249322493224</v>
      </c>
      <c r="W484" s="13">
        <f t="shared" si="97"/>
        <v>23.852303523035232</v>
      </c>
      <c r="X484" s="57">
        <f t="shared" si="98"/>
        <v>24.296747967479675</v>
      </c>
      <c r="Y484" s="13">
        <f t="shared" ref="Y484:Z543" si="102">SUM(AG484,AM484,AS484,AY484,BE484,BK484,BQ484,BW484,CC484,CI484,CO484,CU484,DA484,DG484,DM484,DS484,DY484,EG484,EM484,ES484,EY484,FE484,FK484,FQ484,FW484,GE484,GK484,GS484,GY484,HE484,HK484,HQ484,HW484,IE484,IK484,IQ484,IY484,JE484,JM484)</f>
        <v>12</v>
      </c>
      <c r="Z484" s="13">
        <f t="shared" si="102"/>
        <v>25</v>
      </c>
      <c r="AA484" s="13">
        <f t="shared" si="99"/>
        <v>82</v>
      </c>
      <c r="AB484" s="57">
        <f t="shared" si="100"/>
        <v>0.44444444444444442</v>
      </c>
      <c r="AC484" s="57">
        <f t="shared" si="101"/>
        <v>5.333333333333333</v>
      </c>
      <c r="AF484" s="13" t="s">
        <v>3513</v>
      </c>
      <c r="AG484" s="13">
        <v>12</v>
      </c>
      <c r="AH484" s="13">
        <v>25</v>
      </c>
      <c r="AI484" s="13">
        <v>82</v>
      </c>
      <c r="AJ484" s="13">
        <v>17</v>
      </c>
      <c r="AK484" s="13">
        <v>16</v>
      </c>
    </row>
    <row r="485" spans="1:50" s="13" customFormat="1" ht="64">
      <c r="A485" s="13">
        <v>2008</v>
      </c>
      <c r="B485" s="13" t="s">
        <v>0</v>
      </c>
      <c r="C485" s="13">
        <v>0</v>
      </c>
      <c r="D485" s="13" t="s">
        <v>1590</v>
      </c>
      <c r="E485" s="13" t="s">
        <v>2630</v>
      </c>
      <c r="F485" s="13" t="s">
        <v>2067</v>
      </c>
      <c r="G485" s="13" t="s">
        <v>2743</v>
      </c>
      <c r="H485" s="13" t="s">
        <v>3514</v>
      </c>
      <c r="I485" s="13" t="s">
        <v>3515</v>
      </c>
      <c r="J485" s="13">
        <v>0</v>
      </c>
      <c r="L485" s="13" t="s">
        <v>4048</v>
      </c>
      <c r="M485" s="13" t="s">
        <v>651</v>
      </c>
      <c r="N485" s="13">
        <f t="shared" ref="N485:N548" si="103">P485/O485</f>
        <v>0.12223291626564003</v>
      </c>
      <c r="O485" s="13">
        <v>1039</v>
      </c>
      <c r="P485" s="13">
        <v>127</v>
      </c>
      <c r="Q485" s="13">
        <v>2887</v>
      </c>
      <c r="R485" s="13">
        <f t="shared" ref="R485:R541" si="104">Q485/P485</f>
        <v>22.73228346456693</v>
      </c>
      <c r="S485" s="13">
        <f t="shared" ref="S485:S546" si="105">Q485/Z485</f>
        <v>6.0145833333333334</v>
      </c>
      <c r="T485" s="13">
        <f t="shared" ref="T485:T546" si="106">Q485/AA485</f>
        <v>2.1385185185185187</v>
      </c>
      <c r="U485" s="13">
        <f t="shared" ref="U485:U546" si="107">T485*12</f>
        <v>25.662222222222226</v>
      </c>
      <c r="V485" s="57">
        <f t="shared" ref="V485:V546" si="108">T485+AB485</f>
        <v>2.8329629629629633</v>
      </c>
      <c r="W485" s="13">
        <f t="shared" ref="W485:W546" si="109">((Q485-(AB485*Z485))/AA485)</f>
        <v>1.8916049382716049</v>
      </c>
      <c r="X485" s="57">
        <f t="shared" ref="X485:X546" si="110">W485+AB485</f>
        <v>2.5860493827160496</v>
      </c>
      <c r="Y485" s="13">
        <f t="shared" si="102"/>
        <v>40</v>
      </c>
      <c r="Z485" s="13">
        <f t="shared" si="102"/>
        <v>480</v>
      </c>
      <c r="AA485" s="13">
        <f t="shared" ref="AA485:AA548" si="111">SUM(AI485,AO485,AU485,BA485,BG485,BM485,BM485,BS485,BY485,CE485,CK485,CQ485,CW485,DC485,DI485,DO485,DU485,EA485,EI485,EO485,EU485,FA485,FG485,FM485,FS485,FY485,GG485,GM485,GU485,HA485,HG485,HM485,HS485,HY485,IG485,IM485,IS485,JA485,JG485,JO485)</f>
        <v>1350</v>
      </c>
      <c r="AB485" s="57">
        <f t="shared" ref="AB485:AB548" si="112">AC485/12</f>
        <v>0.69444444444444453</v>
      </c>
      <c r="AC485" s="57">
        <f t="shared" si="101"/>
        <v>8.3333333333333339</v>
      </c>
      <c r="AF485" s="13" t="s">
        <v>3516</v>
      </c>
      <c r="AG485" s="13">
        <v>20</v>
      </c>
      <c r="AH485" s="13">
        <v>240</v>
      </c>
      <c r="AI485" s="13">
        <v>675</v>
      </c>
      <c r="AJ485" s="13">
        <v>12</v>
      </c>
      <c r="AK485" s="13">
        <v>12</v>
      </c>
      <c r="AL485" s="13" t="s">
        <v>3516</v>
      </c>
      <c r="AM485" s="13">
        <v>20</v>
      </c>
      <c r="AN485" s="13">
        <v>240</v>
      </c>
      <c r="AO485" s="13">
        <v>675</v>
      </c>
      <c r="AP485" s="13">
        <v>13</v>
      </c>
      <c r="AQ485" s="13">
        <v>13</v>
      </c>
    </row>
    <row r="486" spans="1:50" s="13" customFormat="1" ht="64">
      <c r="A486" s="13">
        <v>2008</v>
      </c>
      <c r="B486" s="13" t="s">
        <v>0</v>
      </c>
      <c r="C486" s="13">
        <v>0</v>
      </c>
      <c r="D486" s="13" t="s">
        <v>1590</v>
      </c>
      <c r="E486" s="13" t="s">
        <v>2630</v>
      </c>
      <c r="F486" s="13" t="s">
        <v>2067</v>
      </c>
      <c r="G486" s="13" t="s">
        <v>2744</v>
      </c>
      <c r="H486" s="13" t="s">
        <v>3517</v>
      </c>
      <c r="I486" s="13" t="s">
        <v>3518</v>
      </c>
      <c r="J486" s="13">
        <v>0</v>
      </c>
      <c r="L486" s="13" t="s">
        <v>4049</v>
      </c>
      <c r="M486" s="13" t="s">
        <v>651</v>
      </c>
      <c r="N486" s="13" t="s">
        <v>1590</v>
      </c>
      <c r="O486" s="13">
        <v>51.3</v>
      </c>
      <c r="P486" s="13" t="s">
        <v>1590</v>
      </c>
      <c r="Q486" s="13">
        <v>15</v>
      </c>
      <c r="R486" s="13" t="s">
        <v>1590</v>
      </c>
      <c r="S486" s="13">
        <f t="shared" si="105"/>
        <v>15</v>
      </c>
      <c r="T486" s="13">
        <f t="shared" si="106"/>
        <v>7.5</v>
      </c>
      <c r="U486" s="13">
        <f t="shared" si="107"/>
        <v>90</v>
      </c>
      <c r="V486" s="57">
        <f t="shared" si="108"/>
        <v>7.833333333333333</v>
      </c>
      <c r="W486" s="13">
        <f t="shared" si="109"/>
        <v>7.333333333333333</v>
      </c>
      <c r="X486" s="57">
        <f t="shared" si="110"/>
        <v>7.6666666666666661</v>
      </c>
      <c r="Y486" s="13">
        <f t="shared" si="102"/>
        <v>0</v>
      </c>
      <c r="Z486" s="13">
        <f t="shared" si="102"/>
        <v>1</v>
      </c>
      <c r="AA486" s="13">
        <f t="shared" si="111"/>
        <v>2</v>
      </c>
      <c r="AB486" s="57">
        <f t="shared" si="112"/>
        <v>0.33333333333333331</v>
      </c>
      <c r="AC486" s="57">
        <f t="shared" ref="AC486:AC549" si="113">SUM(AK486,AQ486, AW486,BC486,BI486,BO486,BU486,CA486,CG486,CM486,CS486,CY486,DE486,DK486,DQ486,DW486,EC486,EK486,EQ486,EW486,FC486,FI486,FO486,FU486, GA485,GI485,GO485,GW485,HC485,HI485,HO485,HU485,IA485,II485,IO485,IU485,JC485,JI485,JQ485)/3</f>
        <v>4</v>
      </c>
      <c r="AF486" s="13" t="s">
        <v>3519</v>
      </c>
      <c r="AG486" s="13">
        <v>0</v>
      </c>
      <c r="AH486" s="13">
        <v>1</v>
      </c>
      <c r="AI486" s="13">
        <v>2</v>
      </c>
      <c r="AJ486" s="13">
        <v>12</v>
      </c>
      <c r="AK486" s="13">
        <v>12</v>
      </c>
    </row>
    <row r="487" spans="1:50" s="13" customFormat="1" ht="48">
      <c r="A487" s="13">
        <v>2008</v>
      </c>
      <c r="B487" s="13" t="s">
        <v>0</v>
      </c>
      <c r="C487" s="13">
        <v>0</v>
      </c>
      <c r="D487" s="13" t="s">
        <v>1590</v>
      </c>
      <c r="E487" s="13" t="s">
        <v>2630</v>
      </c>
      <c r="F487" s="13" t="s">
        <v>2067</v>
      </c>
      <c r="G487" s="13" t="s">
        <v>2744</v>
      </c>
      <c r="H487" s="13" t="s">
        <v>3520</v>
      </c>
      <c r="I487" s="13" t="s">
        <v>3521</v>
      </c>
      <c r="J487" s="13">
        <v>0</v>
      </c>
      <c r="L487" s="13" t="s">
        <v>3522</v>
      </c>
      <c r="M487" s="13" t="s">
        <v>4050</v>
      </c>
      <c r="N487" s="13" t="s">
        <v>1590</v>
      </c>
      <c r="O487" s="13" t="s">
        <v>1590</v>
      </c>
      <c r="P487" s="13" t="s">
        <v>1590</v>
      </c>
      <c r="Q487" s="13">
        <v>63</v>
      </c>
      <c r="R487" s="13" t="s">
        <v>1590</v>
      </c>
      <c r="S487" s="13" t="s">
        <v>1590</v>
      </c>
      <c r="T487" s="13" t="s">
        <v>1590</v>
      </c>
      <c r="U487" s="13" t="s">
        <v>1590</v>
      </c>
      <c r="V487" s="57" t="s">
        <v>1590</v>
      </c>
      <c r="W487" s="13" t="s">
        <v>1590</v>
      </c>
      <c r="X487" s="57" t="s">
        <v>1590</v>
      </c>
      <c r="Y487" s="13">
        <f t="shared" si="102"/>
        <v>0</v>
      </c>
      <c r="Z487" s="13">
        <f t="shared" si="102"/>
        <v>0</v>
      </c>
      <c r="AA487" s="13">
        <f t="shared" si="111"/>
        <v>0</v>
      </c>
      <c r="AB487" s="57">
        <f t="shared" si="112"/>
        <v>0</v>
      </c>
      <c r="AC487" s="57">
        <f t="shared" si="113"/>
        <v>0</v>
      </c>
    </row>
    <row r="488" spans="1:50" s="13" customFormat="1" ht="48">
      <c r="A488" s="13">
        <v>2008</v>
      </c>
      <c r="B488" s="13" t="s">
        <v>0</v>
      </c>
      <c r="C488" s="13">
        <v>0</v>
      </c>
      <c r="D488" s="13" t="s">
        <v>1590</v>
      </c>
      <c r="E488" s="13" t="s">
        <v>2630</v>
      </c>
      <c r="F488" s="13" t="s">
        <v>2067</v>
      </c>
      <c r="G488" s="13" t="s">
        <v>2743</v>
      </c>
      <c r="H488" s="13" t="s">
        <v>2072</v>
      </c>
      <c r="I488" s="13" t="s">
        <v>2108</v>
      </c>
      <c r="J488" s="13">
        <v>0</v>
      </c>
      <c r="L488" s="13" t="s">
        <v>3523</v>
      </c>
      <c r="M488" s="13" t="s">
        <v>4050</v>
      </c>
      <c r="N488" s="13" t="s">
        <v>1590</v>
      </c>
      <c r="O488" s="13" t="s">
        <v>1590</v>
      </c>
      <c r="P488" s="13" t="s">
        <v>1590</v>
      </c>
      <c r="Q488" s="13">
        <v>151</v>
      </c>
      <c r="R488" s="13" t="s">
        <v>1590</v>
      </c>
      <c r="S488" s="13">
        <f t="shared" si="105"/>
        <v>6.04</v>
      </c>
      <c r="T488" s="13">
        <f t="shared" si="106"/>
        <v>1.8414634146341464</v>
      </c>
      <c r="U488" s="13">
        <f t="shared" si="107"/>
        <v>22.097560975609756</v>
      </c>
      <c r="V488" s="57">
        <f t="shared" si="108"/>
        <v>2.3414634146341466</v>
      </c>
      <c r="W488" s="13">
        <f t="shared" si="109"/>
        <v>1.6890243902439024</v>
      </c>
      <c r="X488" s="57">
        <f t="shared" si="110"/>
        <v>2.1890243902439024</v>
      </c>
      <c r="Y488" s="13">
        <f t="shared" si="102"/>
        <v>12</v>
      </c>
      <c r="Z488" s="13">
        <f t="shared" si="102"/>
        <v>25</v>
      </c>
      <c r="AA488" s="13">
        <f t="shared" si="111"/>
        <v>82</v>
      </c>
      <c r="AB488" s="57">
        <f t="shared" si="112"/>
        <v>0.5</v>
      </c>
      <c r="AC488" s="57">
        <f t="shared" si="113"/>
        <v>6</v>
      </c>
      <c r="AF488" s="13" t="s">
        <v>3510</v>
      </c>
      <c r="AG488" s="13">
        <v>12</v>
      </c>
      <c r="AH488" s="13">
        <v>25</v>
      </c>
      <c r="AI488" s="13">
        <v>82</v>
      </c>
      <c r="AJ488" s="13">
        <v>21</v>
      </c>
      <c r="AK488" s="13">
        <v>18</v>
      </c>
    </row>
    <row r="489" spans="1:50" s="13" customFormat="1" ht="32">
      <c r="A489" s="13">
        <v>2008</v>
      </c>
      <c r="B489" s="13" t="s">
        <v>0</v>
      </c>
      <c r="C489" s="13">
        <v>0</v>
      </c>
      <c r="D489" s="13" t="s">
        <v>1590</v>
      </c>
      <c r="E489" s="13" t="s">
        <v>2630</v>
      </c>
      <c r="F489" s="13" t="s">
        <v>2067</v>
      </c>
      <c r="G489" s="13" t="s">
        <v>2743</v>
      </c>
      <c r="H489" s="13" t="s">
        <v>1272</v>
      </c>
      <c r="I489" s="50" t="s">
        <v>3524</v>
      </c>
      <c r="J489" s="13">
        <v>0</v>
      </c>
      <c r="M489" s="13" t="s">
        <v>4050</v>
      </c>
      <c r="N489" s="13">
        <f t="shared" si="103"/>
        <v>0.32608695652173914</v>
      </c>
      <c r="O489" s="13">
        <v>36.799999999999997</v>
      </c>
      <c r="P489" s="13">
        <v>12</v>
      </c>
      <c r="Q489" s="13">
        <v>506</v>
      </c>
      <c r="R489" s="13">
        <f t="shared" si="104"/>
        <v>42.166666666666664</v>
      </c>
      <c r="S489" s="13">
        <f t="shared" si="105"/>
        <v>3.4657534246575343</v>
      </c>
      <c r="T489" s="13">
        <f t="shared" si="106"/>
        <v>2.3867924528301887</v>
      </c>
      <c r="U489" s="13">
        <f t="shared" si="107"/>
        <v>28.641509433962263</v>
      </c>
      <c r="V489" s="57">
        <f t="shared" si="108"/>
        <v>2.7756813417190775</v>
      </c>
      <c r="W489" s="13">
        <f t="shared" si="109"/>
        <v>2.1189727463312371</v>
      </c>
      <c r="X489" s="57">
        <f t="shared" si="110"/>
        <v>2.507861635220126</v>
      </c>
      <c r="Y489" s="13">
        <f t="shared" si="102"/>
        <v>101</v>
      </c>
      <c r="Z489" s="13">
        <f t="shared" si="102"/>
        <v>146</v>
      </c>
      <c r="AA489" s="13">
        <f t="shared" si="111"/>
        <v>212</v>
      </c>
      <c r="AB489" s="57">
        <f t="shared" si="112"/>
        <v>0.3888888888888889</v>
      </c>
      <c r="AC489" s="57">
        <f t="shared" si="113"/>
        <v>4.666666666666667</v>
      </c>
      <c r="AF489" s="13" t="s">
        <v>3525</v>
      </c>
      <c r="AG489" s="13">
        <v>1</v>
      </c>
      <c r="AH489" s="13">
        <v>6</v>
      </c>
      <c r="AI489" s="13">
        <v>12</v>
      </c>
      <c r="AJ489" s="13">
        <v>14</v>
      </c>
      <c r="AK489" s="13">
        <v>14</v>
      </c>
      <c r="AL489" s="13" t="s">
        <v>3525</v>
      </c>
      <c r="AM489" s="13">
        <v>100</v>
      </c>
      <c r="AN489" s="13">
        <v>140</v>
      </c>
      <c r="AO489" s="13">
        <v>200</v>
      </c>
      <c r="AP489" s="13">
        <v>8</v>
      </c>
      <c r="AQ489" s="13">
        <v>0</v>
      </c>
    </row>
    <row r="490" spans="1:50" s="13" customFormat="1" ht="32">
      <c r="A490" s="13">
        <v>2008</v>
      </c>
      <c r="B490" s="13" t="s">
        <v>0</v>
      </c>
      <c r="C490" s="13">
        <v>0</v>
      </c>
      <c r="D490" s="13" t="s">
        <v>1590</v>
      </c>
      <c r="E490" s="13" t="s">
        <v>2630</v>
      </c>
      <c r="F490" s="13" t="s">
        <v>2067</v>
      </c>
      <c r="G490" s="13" t="s">
        <v>2743</v>
      </c>
      <c r="H490" s="13" t="s">
        <v>1273</v>
      </c>
      <c r="I490" s="13" t="s">
        <v>3526</v>
      </c>
      <c r="J490" s="13">
        <v>0</v>
      </c>
      <c r="L490" s="13" t="s">
        <v>3527</v>
      </c>
      <c r="M490" s="13" t="s">
        <v>4050</v>
      </c>
      <c r="N490" s="13">
        <f t="shared" si="103"/>
        <v>0.33734939759036142</v>
      </c>
      <c r="O490" s="13">
        <v>41.5</v>
      </c>
      <c r="P490" s="13">
        <v>14</v>
      </c>
      <c r="Q490" s="13">
        <v>127</v>
      </c>
      <c r="R490" s="13">
        <f t="shared" si="104"/>
        <v>9.0714285714285712</v>
      </c>
      <c r="S490" s="13" t="s">
        <v>1590</v>
      </c>
      <c r="T490" s="13">
        <f t="shared" si="106"/>
        <v>3.5277777777777777</v>
      </c>
      <c r="U490" s="13">
        <f t="shared" si="107"/>
        <v>42.333333333333329</v>
      </c>
      <c r="V490" s="57">
        <f t="shared" si="108"/>
        <v>3.8055555555555554</v>
      </c>
      <c r="W490" s="13">
        <f t="shared" si="109"/>
        <v>3.5277777777777777</v>
      </c>
      <c r="X490" s="57">
        <f t="shared" si="110"/>
        <v>3.8055555555555554</v>
      </c>
      <c r="Y490" s="13">
        <f t="shared" si="102"/>
        <v>0</v>
      </c>
      <c r="Z490" s="13">
        <f t="shared" si="102"/>
        <v>0</v>
      </c>
      <c r="AA490" s="13">
        <f t="shared" si="111"/>
        <v>36</v>
      </c>
      <c r="AB490" s="57">
        <f t="shared" si="112"/>
        <v>0.27777777777777779</v>
      </c>
      <c r="AC490" s="57">
        <f t="shared" si="113"/>
        <v>3.3333333333333335</v>
      </c>
      <c r="AF490" s="13" t="s">
        <v>3528</v>
      </c>
      <c r="AI490" s="13">
        <v>36</v>
      </c>
      <c r="AJ490" s="13">
        <v>10</v>
      </c>
      <c r="AK490" s="13">
        <v>10</v>
      </c>
    </row>
    <row r="491" spans="1:50" s="13" customFormat="1" ht="32">
      <c r="A491" s="13">
        <v>2008</v>
      </c>
      <c r="B491" s="13" t="s">
        <v>0</v>
      </c>
      <c r="C491" s="13">
        <v>0</v>
      </c>
      <c r="D491" s="13" t="s">
        <v>1590</v>
      </c>
      <c r="E491" s="13" t="s">
        <v>2630</v>
      </c>
      <c r="F491" s="13" t="s">
        <v>2067</v>
      </c>
      <c r="G491" s="13" t="s">
        <v>2744</v>
      </c>
      <c r="H491" s="13" t="s">
        <v>1274</v>
      </c>
      <c r="I491" s="13" t="s">
        <v>3529</v>
      </c>
      <c r="J491" s="13">
        <v>0</v>
      </c>
      <c r="L491" s="13" t="s">
        <v>3527</v>
      </c>
      <c r="M491" s="13" t="s">
        <v>4050</v>
      </c>
      <c r="N491" s="13">
        <f t="shared" si="103"/>
        <v>0.15503875968992248</v>
      </c>
      <c r="O491" s="13">
        <v>12.9</v>
      </c>
      <c r="P491" s="13">
        <v>2</v>
      </c>
      <c r="Q491" s="13">
        <v>96</v>
      </c>
      <c r="R491" s="13">
        <f t="shared" si="104"/>
        <v>48</v>
      </c>
      <c r="S491" s="13">
        <f t="shared" si="105"/>
        <v>4</v>
      </c>
      <c r="T491" s="13">
        <f t="shared" si="106"/>
        <v>2.6666666666666665</v>
      </c>
      <c r="U491" s="13">
        <f t="shared" si="107"/>
        <v>32</v>
      </c>
      <c r="V491" s="57">
        <f t="shared" si="108"/>
        <v>2.9444444444444442</v>
      </c>
      <c r="W491" s="13">
        <f t="shared" si="109"/>
        <v>2.4814814814814814</v>
      </c>
      <c r="X491" s="57">
        <f t="shared" si="110"/>
        <v>2.7592592592592591</v>
      </c>
      <c r="Y491" s="13">
        <f t="shared" si="102"/>
        <v>12</v>
      </c>
      <c r="Z491" s="13">
        <f t="shared" si="102"/>
        <v>24</v>
      </c>
      <c r="AA491" s="13">
        <f t="shared" si="111"/>
        <v>36</v>
      </c>
      <c r="AB491" s="57">
        <f t="shared" si="112"/>
        <v>0.27777777777777779</v>
      </c>
      <c r="AC491" s="57">
        <f t="shared" si="113"/>
        <v>3.3333333333333335</v>
      </c>
      <c r="AF491" s="13" t="s">
        <v>3528</v>
      </c>
      <c r="AG491" s="13">
        <v>12</v>
      </c>
      <c r="AH491" s="13">
        <v>24</v>
      </c>
      <c r="AI491" s="13">
        <v>36</v>
      </c>
      <c r="AJ491" s="13">
        <v>10</v>
      </c>
      <c r="AK491" s="13">
        <v>10</v>
      </c>
    </row>
    <row r="492" spans="1:50" s="13" customFormat="1" ht="32">
      <c r="A492" s="13">
        <v>2008</v>
      </c>
      <c r="B492" s="13" t="s">
        <v>0</v>
      </c>
      <c r="C492" s="13">
        <v>0</v>
      </c>
      <c r="D492" s="13" t="s">
        <v>1590</v>
      </c>
      <c r="E492" s="13" t="s">
        <v>2630</v>
      </c>
      <c r="F492" s="13" t="s">
        <v>2067</v>
      </c>
      <c r="G492" s="13" t="s">
        <v>2744</v>
      </c>
      <c r="H492" s="13" t="s">
        <v>3530</v>
      </c>
      <c r="I492" s="13" t="s">
        <v>3531</v>
      </c>
      <c r="J492" s="13">
        <v>0</v>
      </c>
      <c r="M492" s="13" t="s">
        <v>4050</v>
      </c>
      <c r="N492" s="13">
        <f t="shared" si="103"/>
        <v>0.17013232514177695</v>
      </c>
      <c r="O492" s="13">
        <v>52.9</v>
      </c>
      <c r="P492" s="13">
        <v>9</v>
      </c>
      <c r="Q492" s="13">
        <v>542</v>
      </c>
      <c r="R492" s="13">
        <f t="shared" si="104"/>
        <v>60.222222222222221</v>
      </c>
      <c r="S492" s="13">
        <f t="shared" si="105"/>
        <v>21.68</v>
      </c>
      <c r="T492" s="13">
        <f t="shared" si="106"/>
        <v>7.7428571428571429</v>
      </c>
      <c r="U492" s="13">
        <f t="shared" si="107"/>
        <v>92.914285714285711</v>
      </c>
      <c r="V492" s="57">
        <f t="shared" si="108"/>
        <v>8.4095238095238098</v>
      </c>
      <c r="W492" s="13">
        <f t="shared" si="109"/>
        <v>7.5047619047619056</v>
      </c>
      <c r="X492" s="57">
        <f t="shared" si="110"/>
        <v>8.1714285714285726</v>
      </c>
      <c r="Y492" s="13">
        <f t="shared" si="102"/>
        <v>5</v>
      </c>
      <c r="Z492" s="13">
        <f t="shared" si="102"/>
        <v>25</v>
      </c>
      <c r="AA492" s="13">
        <f t="shared" si="111"/>
        <v>70</v>
      </c>
      <c r="AB492" s="57">
        <f t="shared" si="112"/>
        <v>0.66666666666666663</v>
      </c>
      <c r="AC492" s="57">
        <f t="shared" si="113"/>
        <v>8</v>
      </c>
      <c r="AF492" s="13" t="s">
        <v>3532</v>
      </c>
      <c r="AG492" s="13">
        <v>5</v>
      </c>
      <c r="AH492" s="13">
        <v>25</v>
      </c>
      <c r="AI492" s="13">
        <v>70</v>
      </c>
      <c r="AJ492" s="13">
        <v>17</v>
      </c>
      <c r="AK492" s="13">
        <v>24</v>
      </c>
    </row>
    <row r="493" spans="1:50" s="13" customFormat="1" ht="32">
      <c r="A493" s="13">
        <v>2008</v>
      </c>
      <c r="B493" s="13" t="s">
        <v>0</v>
      </c>
      <c r="C493" s="13">
        <v>0</v>
      </c>
      <c r="D493" s="13" t="s">
        <v>1590</v>
      </c>
      <c r="E493" s="13" t="s">
        <v>2630</v>
      </c>
      <c r="F493" s="13" t="s">
        <v>2067</v>
      </c>
      <c r="G493" s="13" t="s">
        <v>2744</v>
      </c>
      <c r="H493" s="13" t="s">
        <v>1275</v>
      </c>
      <c r="I493" s="13" t="s">
        <v>2096</v>
      </c>
      <c r="J493" s="13">
        <v>0</v>
      </c>
      <c r="M493" s="13" t="s">
        <v>4050</v>
      </c>
      <c r="N493" s="13" t="s">
        <v>1590</v>
      </c>
      <c r="O493" s="13" t="s">
        <v>1590</v>
      </c>
      <c r="P493" s="13" t="s">
        <v>1590</v>
      </c>
      <c r="Q493" s="13">
        <v>847</v>
      </c>
      <c r="R493" s="13" t="s">
        <v>1590</v>
      </c>
      <c r="S493" s="13">
        <f t="shared" si="105"/>
        <v>84.7</v>
      </c>
      <c r="T493" s="13">
        <f t="shared" si="106"/>
        <v>33.880000000000003</v>
      </c>
      <c r="U493" s="13">
        <f t="shared" si="107"/>
        <v>406.56000000000006</v>
      </c>
      <c r="V493" s="57">
        <f t="shared" si="108"/>
        <v>34.824444444444445</v>
      </c>
      <c r="W493" s="13">
        <f t="shared" si="109"/>
        <v>33.502222222222223</v>
      </c>
      <c r="X493" s="57">
        <f t="shared" si="110"/>
        <v>34.446666666666665</v>
      </c>
      <c r="Y493" s="13">
        <f t="shared" si="102"/>
        <v>5</v>
      </c>
      <c r="Z493" s="13">
        <f t="shared" si="102"/>
        <v>10</v>
      </c>
      <c r="AA493" s="13">
        <f t="shared" si="111"/>
        <v>25</v>
      </c>
      <c r="AB493" s="57">
        <f t="shared" si="112"/>
        <v>0.94444444444444453</v>
      </c>
      <c r="AC493" s="57">
        <f t="shared" si="113"/>
        <v>11.333333333333334</v>
      </c>
      <c r="AF493" s="13" t="s">
        <v>3533</v>
      </c>
      <c r="AG493" s="13">
        <v>5</v>
      </c>
      <c r="AH493" s="13">
        <v>10</v>
      </c>
      <c r="AI493" s="13">
        <v>25</v>
      </c>
      <c r="AJ493" s="13">
        <v>34</v>
      </c>
      <c r="AK493" s="13">
        <v>34</v>
      </c>
    </row>
    <row r="494" spans="1:50" s="13" customFormat="1" ht="32">
      <c r="A494" s="13">
        <v>2008</v>
      </c>
      <c r="B494" s="13" t="s">
        <v>0</v>
      </c>
      <c r="C494" s="13">
        <v>0</v>
      </c>
      <c r="D494" s="13" t="s">
        <v>1590</v>
      </c>
      <c r="E494" s="13" t="s">
        <v>2630</v>
      </c>
      <c r="F494" s="13" t="s">
        <v>2067</v>
      </c>
      <c r="G494" s="13" t="s">
        <v>2744</v>
      </c>
      <c r="H494" s="13" t="s">
        <v>3534</v>
      </c>
      <c r="I494" s="13" t="s">
        <v>3535</v>
      </c>
      <c r="J494" s="13">
        <v>0</v>
      </c>
      <c r="L494" s="13" t="s">
        <v>4090</v>
      </c>
      <c r="M494" s="13" t="s">
        <v>4050</v>
      </c>
      <c r="N494" s="13">
        <f t="shared" si="103"/>
        <v>1.0838445807770962</v>
      </c>
      <c r="O494" s="13">
        <v>48.9</v>
      </c>
      <c r="P494" s="13">
        <v>53</v>
      </c>
      <c r="Q494" s="13">
        <v>817</v>
      </c>
      <c r="R494" s="13">
        <f t="shared" si="104"/>
        <v>15.415094339622641</v>
      </c>
      <c r="S494" s="13">
        <f t="shared" si="105"/>
        <v>6.8083333333333336</v>
      </c>
      <c r="T494" s="13">
        <f t="shared" si="106"/>
        <v>6.8083333333333336</v>
      </c>
      <c r="U494" s="13">
        <f t="shared" si="107"/>
        <v>81.7</v>
      </c>
      <c r="V494" s="57">
        <f t="shared" si="108"/>
        <v>6.8083333333333336</v>
      </c>
      <c r="W494" s="13">
        <f t="shared" si="109"/>
        <v>6.8083333333333336</v>
      </c>
      <c r="X494" s="57">
        <f t="shared" si="110"/>
        <v>6.8083333333333336</v>
      </c>
      <c r="Y494" s="13">
        <f t="shared" si="102"/>
        <v>12</v>
      </c>
      <c r="Z494" s="13">
        <f t="shared" si="102"/>
        <v>120</v>
      </c>
      <c r="AA494" s="13">
        <f t="shared" si="111"/>
        <v>120</v>
      </c>
      <c r="AB494" s="57">
        <f t="shared" si="112"/>
        <v>0</v>
      </c>
      <c r="AC494" s="57">
        <f t="shared" si="113"/>
        <v>0</v>
      </c>
      <c r="AF494" s="13" t="s">
        <v>3007</v>
      </c>
      <c r="AG494" s="13">
        <f>1*12</f>
        <v>12</v>
      </c>
      <c r="AH494" s="13">
        <f>10*12</f>
        <v>120</v>
      </c>
      <c r="AI494" s="13">
        <f>10*12</f>
        <v>120</v>
      </c>
      <c r="AJ494" s="13">
        <v>0</v>
      </c>
      <c r="AK494" s="13">
        <v>0</v>
      </c>
    </row>
    <row r="495" spans="1:50" s="13" customFormat="1" ht="32">
      <c r="A495" s="13">
        <v>2008</v>
      </c>
      <c r="B495" s="13" t="s">
        <v>0</v>
      </c>
      <c r="C495" s="13">
        <v>0</v>
      </c>
      <c r="D495" s="13" t="s">
        <v>1590</v>
      </c>
      <c r="E495" s="13" t="s">
        <v>2630</v>
      </c>
      <c r="F495" s="13" t="s">
        <v>2067</v>
      </c>
      <c r="G495" s="13" t="s">
        <v>2744</v>
      </c>
      <c r="H495" s="13" t="s">
        <v>2071</v>
      </c>
      <c r="I495" s="13" t="s">
        <v>3536</v>
      </c>
      <c r="J495" s="13">
        <v>0</v>
      </c>
      <c r="M495" s="13" t="s">
        <v>4050</v>
      </c>
      <c r="N495" s="13">
        <f t="shared" si="103"/>
        <v>62.210242587601073</v>
      </c>
      <c r="O495" s="13">
        <v>37.1</v>
      </c>
      <c r="P495" s="13">
        <v>2308</v>
      </c>
      <c r="Q495" s="13">
        <v>86960</v>
      </c>
      <c r="R495" s="13">
        <f t="shared" si="104"/>
        <v>37.677642980935872</v>
      </c>
      <c r="S495" s="13">
        <f t="shared" si="105"/>
        <v>9.1536842105263165</v>
      </c>
      <c r="T495" s="13">
        <f t="shared" si="106"/>
        <v>4.6010582010582013</v>
      </c>
      <c r="U495" s="13">
        <f t="shared" si="107"/>
        <v>55.212698412698415</v>
      </c>
      <c r="V495" s="57">
        <f t="shared" si="108"/>
        <v>5.5732804232804236</v>
      </c>
      <c r="W495" s="13">
        <f t="shared" si="109"/>
        <v>4.1123750734861844</v>
      </c>
      <c r="X495" s="57">
        <f t="shared" si="110"/>
        <v>5.0845972957084067</v>
      </c>
      <c r="Y495" s="13">
        <f t="shared" si="102"/>
        <v>3600</v>
      </c>
      <c r="Z495" s="13">
        <f t="shared" si="102"/>
        <v>9500</v>
      </c>
      <c r="AA495" s="13">
        <f t="shared" si="111"/>
        <v>18900</v>
      </c>
      <c r="AB495" s="57">
        <f t="shared" si="112"/>
        <v>0.97222222222222221</v>
      </c>
      <c r="AC495" s="57">
        <f t="shared" si="113"/>
        <v>11.666666666666666</v>
      </c>
      <c r="AF495" s="13" t="s">
        <v>3537</v>
      </c>
      <c r="AG495" s="13">
        <v>1200</v>
      </c>
      <c r="AH495" s="13">
        <v>3500</v>
      </c>
      <c r="AI495" s="13">
        <v>10500</v>
      </c>
      <c r="AJ495" s="13">
        <v>13</v>
      </c>
      <c r="AK495" s="13">
        <v>7</v>
      </c>
      <c r="AL495" s="13" t="s">
        <v>3528</v>
      </c>
      <c r="AM495" s="13">
        <v>1200</v>
      </c>
      <c r="AN495" s="13">
        <v>3000</v>
      </c>
      <c r="AO495" s="13">
        <v>4200</v>
      </c>
      <c r="AP495" s="13">
        <v>16</v>
      </c>
      <c r="AQ495" s="13">
        <v>16</v>
      </c>
      <c r="AR495" s="13" t="s">
        <v>2748</v>
      </c>
      <c r="AS495" s="13">
        <v>1200</v>
      </c>
      <c r="AT495" s="13">
        <v>3000</v>
      </c>
      <c r="AU495" s="13">
        <v>4200</v>
      </c>
      <c r="AV495" s="13">
        <v>14</v>
      </c>
      <c r="AW495" s="13">
        <v>12</v>
      </c>
    </row>
    <row r="496" spans="1:50" s="13" customFormat="1" ht="32">
      <c r="A496" s="13">
        <v>2008</v>
      </c>
      <c r="B496" s="13" t="s">
        <v>0</v>
      </c>
      <c r="C496" s="13">
        <v>0</v>
      </c>
      <c r="D496" s="13" t="s">
        <v>1590</v>
      </c>
      <c r="E496" s="13" t="s">
        <v>2630</v>
      </c>
      <c r="F496" s="13" t="s">
        <v>2067</v>
      </c>
      <c r="G496" s="13" t="s">
        <v>2744</v>
      </c>
      <c r="H496" s="13" t="s">
        <v>3538</v>
      </c>
      <c r="I496" s="13" t="s">
        <v>3539</v>
      </c>
      <c r="J496" s="13">
        <v>0</v>
      </c>
      <c r="M496" s="13" t="s">
        <v>4050</v>
      </c>
      <c r="N496" s="13">
        <f t="shared" si="103"/>
        <v>60.526315789473685</v>
      </c>
      <c r="O496" s="13">
        <v>19</v>
      </c>
      <c r="P496" s="13">
        <v>1150</v>
      </c>
      <c r="Q496" s="13">
        <v>8758</v>
      </c>
      <c r="R496" s="13">
        <f t="shared" si="104"/>
        <v>7.6156521739130438</v>
      </c>
      <c r="S496" s="13">
        <f t="shared" si="105"/>
        <v>1.8245833333333332</v>
      </c>
      <c r="T496" s="13">
        <f t="shared" si="106"/>
        <v>1.4596666666666667</v>
      </c>
      <c r="U496" s="13">
        <f t="shared" si="107"/>
        <v>17.515999999999998</v>
      </c>
      <c r="V496" s="57">
        <f t="shared" si="108"/>
        <v>1.9596666666666667</v>
      </c>
      <c r="W496" s="13">
        <f t="shared" si="109"/>
        <v>1.0596666666666668</v>
      </c>
      <c r="X496" s="57">
        <f t="shared" si="110"/>
        <v>1.5596666666666668</v>
      </c>
      <c r="Y496" s="13">
        <f t="shared" si="102"/>
        <v>600</v>
      </c>
      <c r="Z496" s="13">
        <f t="shared" si="102"/>
        <v>4800</v>
      </c>
      <c r="AA496" s="13">
        <f t="shared" si="111"/>
        <v>6000</v>
      </c>
      <c r="AB496" s="57">
        <f t="shared" si="112"/>
        <v>0.5</v>
      </c>
      <c r="AC496" s="57">
        <f t="shared" si="113"/>
        <v>6</v>
      </c>
      <c r="AF496" s="13" t="s">
        <v>3540</v>
      </c>
      <c r="AG496" s="13">
        <v>300</v>
      </c>
      <c r="AH496" s="13">
        <v>2400</v>
      </c>
      <c r="AI496" s="13">
        <v>3000</v>
      </c>
      <c r="AJ496" s="13">
        <v>10</v>
      </c>
      <c r="AK496" s="13">
        <v>6</v>
      </c>
      <c r="AL496" s="13" t="s">
        <v>2748</v>
      </c>
      <c r="AM496" s="13">
        <v>300</v>
      </c>
      <c r="AN496" s="13">
        <v>2400</v>
      </c>
      <c r="AO496" s="13">
        <v>3000</v>
      </c>
      <c r="AP496" s="13">
        <v>10</v>
      </c>
      <c r="AQ496" s="13">
        <v>12</v>
      </c>
    </row>
    <row r="497" spans="1:205" s="13" customFormat="1" ht="16">
      <c r="A497" s="13">
        <v>2008</v>
      </c>
      <c r="B497" s="13" t="s">
        <v>0</v>
      </c>
      <c r="C497" s="13">
        <v>0</v>
      </c>
      <c r="D497" s="13" t="s">
        <v>1590</v>
      </c>
      <c r="E497" s="13" t="s">
        <v>2630</v>
      </c>
      <c r="F497" s="13" t="s">
        <v>2067</v>
      </c>
      <c r="G497" s="13" t="s">
        <v>2744</v>
      </c>
      <c r="H497" s="13" t="s">
        <v>2090</v>
      </c>
      <c r="I497" s="13" t="s">
        <v>3541</v>
      </c>
      <c r="J497" s="13">
        <v>0</v>
      </c>
      <c r="M497" s="13" t="s">
        <v>4050</v>
      </c>
      <c r="N497" s="13">
        <f t="shared" si="103"/>
        <v>237.4504249291785</v>
      </c>
      <c r="O497" s="13">
        <v>35.299999999999997</v>
      </c>
      <c r="P497" s="13">
        <v>8382</v>
      </c>
      <c r="Q497" s="13">
        <v>132726</v>
      </c>
      <c r="R497" s="13">
        <f t="shared" si="104"/>
        <v>15.834645669291339</v>
      </c>
      <c r="S497" s="13">
        <f t="shared" si="105"/>
        <v>36.868333333333332</v>
      </c>
      <c r="T497" s="13">
        <f t="shared" si="106"/>
        <v>8.5080769230769224</v>
      </c>
      <c r="U497" s="13">
        <f t="shared" si="107"/>
        <v>102.09692307692308</v>
      </c>
      <c r="V497" s="57">
        <f t="shared" si="108"/>
        <v>9.1469658119658117</v>
      </c>
      <c r="W497" s="13">
        <f t="shared" si="109"/>
        <v>8.3606410256410264</v>
      </c>
      <c r="X497" s="57">
        <f t="shared" si="110"/>
        <v>8.9995299145299157</v>
      </c>
      <c r="Y497" s="13">
        <f t="shared" si="102"/>
        <v>3000</v>
      </c>
      <c r="Z497" s="13">
        <f t="shared" si="102"/>
        <v>3600</v>
      </c>
      <c r="AA497" s="13">
        <f t="shared" si="111"/>
        <v>15600</v>
      </c>
      <c r="AB497" s="57">
        <f t="shared" si="112"/>
        <v>0.63888888888888895</v>
      </c>
      <c r="AC497" s="57">
        <f t="shared" si="113"/>
        <v>7.666666666666667</v>
      </c>
      <c r="AF497" s="13" t="s">
        <v>3542</v>
      </c>
      <c r="AG497" s="13">
        <v>1500</v>
      </c>
      <c r="AH497" s="13">
        <v>1800</v>
      </c>
      <c r="AI497" s="13">
        <v>7800</v>
      </c>
      <c r="AJ497" s="13">
        <v>10</v>
      </c>
      <c r="AK497" s="13">
        <v>10</v>
      </c>
      <c r="AL497" s="13" t="s">
        <v>2748</v>
      </c>
      <c r="AM497" s="13">
        <v>1500</v>
      </c>
      <c r="AN497" s="13">
        <v>1800</v>
      </c>
      <c r="AO497" s="13">
        <v>7800</v>
      </c>
      <c r="AP497" s="13">
        <v>11</v>
      </c>
      <c r="AQ497" s="13">
        <v>13</v>
      </c>
    </row>
    <row r="498" spans="1:205" s="13" customFormat="1" ht="32">
      <c r="A498" s="13">
        <v>2008</v>
      </c>
      <c r="B498" s="13" t="s">
        <v>0</v>
      </c>
      <c r="C498" s="13">
        <v>0</v>
      </c>
      <c r="D498" s="13" t="s">
        <v>1590</v>
      </c>
      <c r="E498" s="13" t="s">
        <v>2630</v>
      </c>
      <c r="F498" s="13" t="s">
        <v>2067</v>
      </c>
      <c r="G498" s="13" t="s">
        <v>2744</v>
      </c>
      <c r="H498" s="13" t="s">
        <v>2093</v>
      </c>
      <c r="I498" s="13" t="s">
        <v>3543</v>
      </c>
      <c r="J498" s="13">
        <v>0</v>
      </c>
      <c r="M498" s="13" t="s">
        <v>4050</v>
      </c>
      <c r="N498" s="13">
        <f t="shared" si="103"/>
        <v>46.19047619047619</v>
      </c>
      <c r="O498" s="13">
        <v>21</v>
      </c>
      <c r="P498" s="13">
        <v>970</v>
      </c>
      <c r="Q498" s="13">
        <v>24995</v>
      </c>
      <c r="R498" s="13">
        <f t="shared" si="104"/>
        <v>25.768041237113401</v>
      </c>
      <c r="S498" s="13">
        <f t="shared" si="105"/>
        <v>5.2072916666666664</v>
      </c>
      <c r="T498" s="13">
        <f t="shared" si="106"/>
        <v>3.4715277777777778</v>
      </c>
      <c r="U498" s="13">
        <f t="shared" si="107"/>
        <v>41.658333333333331</v>
      </c>
      <c r="V498" s="57">
        <f t="shared" si="108"/>
        <v>4.3048611111111112</v>
      </c>
      <c r="W498" s="13">
        <f t="shared" si="109"/>
        <v>2.9159722222222224</v>
      </c>
      <c r="X498" s="57">
        <f t="shared" si="110"/>
        <v>3.7493055555555559</v>
      </c>
      <c r="Y498" s="13">
        <f t="shared" si="102"/>
        <v>1200</v>
      </c>
      <c r="Z498" s="13">
        <f t="shared" si="102"/>
        <v>4800</v>
      </c>
      <c r="AA498" s="13">
        <f t="shared" si="111"/>
        <v>7200</v>
      </c>
      <c r="AB498" s="57">
        <f t="shared" si="112"/>
        <v>0.83333333333333337</v>
      </c>
      <c r="AC498" s="57">
        <f t="shared" si="113"/>
        <v>10</v>
      </c>
      <c r="AF498" s="13" t="s">
        <v>3544</v>
      </c>
      <c r="AG498" s="13">
        <v>600</v>
      </c>
      <c r="AH498" s="13">
        <v>2400</v>
      </c>
      <c r="AI498" s="13">
        <v>3600</v>
      </c>
      <c r="AJ498" s="13">
        <v>20</v>
      </c>
      <c r="AK498" s="13">
        <v>20</v>
      </c>
      <c r="AL498" s="13" t="s">
        <v>2748</v>
      </c>
      <c r="AM498" s="13">
        <v>600</v>
      </c>
      <c r="AN498" s="13">
        <v>2400</v>
      </c>
      <c r="AO498" s="13">
        <v>3600</v>
      </c>
      <c r="AP498" s="13">
        <v>10</v>
      </c>
      <c r="AQ498" s="13">
        <v>10</v>
      </c>
    </row>
    <row r="499" spans="1:205" s="13" customFormat="1" ht="32">
      <c r="A499" s="13">
        <v>2008</v>
      </c>
      <c r="B499" s="13" t="s">
        <v>0</v>
      </c>
      <c r="C499" s="13">
        <v>0</v>
      </c>
      <c r="D499" s="13" t="s">
        <v>1590</v>
      </c>
      <c r="E499" s="13" t="s">
        <v>2630</v>
      </c>
      <c r="F499" s="13" t="s">
        <v>2067</v>
      </c>
      <c r="G499" s="13" t="s">
        <v>2744</v>
      </c>
      <c r="H499" s="13" t="s">
        <v>3545</v>
      </c>
      <c r="I499" s="13" t="s">
        <v>3546</v>
      </c>
      <c r="J499" s="13">
        <v>0</v>
      </c>
      <c r="M499" s="13" t="s">
        <v>4050</v>
      </c>
      <c r="N499" s="13">
        <f t="shared" si="103"/>
        <v>8.1395348837209305</v>
      </c>
      <c r="O499" s="13">
        <v>4.3</v>
      </c>
      <c r="P499" s="13">
        <v>35</v>
      </c>
      <c r="Q499" s="13">
        <v>4088</v>
      </c>
      <c r="R499" s="13">
        <f t="shared" si="104"/>
        <v>116.8</v>
      </c>
      <c r="S499" s="13">
        <f t="shared" si="105"/>
        <v>43.031578947368423</v>
      </c>
      <c r="T499" s="13">
        <f t="shared" si="106"/>
        <v>24.775757575757577</v>
      </c>
      <c r="U499" s="13">
        <f t="shared" si="107"/>
        <v>297.30909090909091</v>
      </c>
      <c r="V499" s="57">
        <f t="shared" si="108"/>
        <v>25.053535353535356</v>
      </c>
      <c r="W499" s="13">
        <f t="shared" si="109"/>
        <v>24.615824915824916</v>
      </c>
      <c r="X499" s="57">
        <f t="shared" si="110"/>
        <v>24.893602693602695</v>
      </c>
      <c r="Y499" s="13">
        <f t="shared" si="102"/>
        <v>5</v>
      </c>
      <c r="Z499" s="13">
        <f t="shared" si="102"/>
        <v>95</v>
      </c>
      <c r="AA499" s="13">
        <f t="shared" si="111"/>
        <v>165</v>
      </c>
      <c r="AB499" s="57">
        <f t="shared" si="112"/>
        <v>0.27777777777777779</v>
      </c>
      <c r="AC499" s="57">
        <f t="shared" si="113"/>
        <v>3.3333333333333335</v>
      </c>
      <c r="AF499" s="13" t="s">
        <v>3547</v>
      </c>
      <c r="AG499" s="13">
        <v>5</v>
      </c>
      <c r="AH499" s="13">
        <v>95</v>
      </c>
      <c r="AI499" s="13">
        <v>165</v>
      </c>
      <c r="AJ499" s="13">
        <v>10</v>
      </c>
      <c r="AK499" s="13">
        <v>10</v>
      </c>
    </row>
    <row r="500" spans="1:205" s="13" customFormat="1" ht="32">
      <c r="A500" s="13">
        <v>2008</v>
      </c>
      <c r="B500" s="13" t="s">
        <v>0</v>
      </c>
      <c r="C500" s="13">
        <v>0</v>
      </c>
      <c r="D500" s="13" t="s">
        <v>1590</v>
      </c>
      <c r="E500" s="13" t="s">
        <v>2630</v>
      </c>
      <c r="F500" s="13" t="s">
        <v>2067</v>
      </c>
      <c r="G500" s="13" t="s">
        <v>2744</v>
      </c>
      <c r="H500" s="13" t="s">
        <v>3548</v>
      </c>
      <c r="I500" s="13" t="s">
        <v>3549</v>
      </c>
      <c r="J500" s="13">
        <v>0</v>
      </c>
      <c r="M500" s="13" t="s">
        <v>4050</v>
      </c>
      <c r="N500" s="13" t="s">
        <v>1590</v>
      </c>
      <c r="O500" s="13">
        <v>0.4</v>
      </c>
      <c r="P500" s="13" t="s">
        <v>1590</v>
      </c>
      <c r="Q500" s="13">
        <v>3786</v>
      </c>
      <c r="R500" s="13" t="s">
        <v>1590</v>
      </c>
      <c r="S500" s="13">
        <f t="shared" si="105"/>
        <v>6.31</v>
      </c>
      <c r="T500" s="13">
        <f t="shared" si="106"/>
        <v>3.1549999999999998</v>
      </c>
      <c r="U500" s="13">
        <f t="shared" si="107"/>
        <v>37.86</v>
      </c>
      <c r="V500" s="57">
        <f t="shared" si="108"/>
        <v>3.3216666666666663</v>
      </c>
      <c r="W500" s="13">
        <f t="shared" si="109"/>
        <v>3.0716666666666668</v>
      </c>
      <c r="X500" s="57">
        <f t="shared" si="110"/>
        <v>3.2383333333333333</v>
      </c>
      <c r="Y500" s="13">
        <f t="shared" si="102"/>
        <v>300</v>
      </c>
      <c r="Z500" s="13">
        <f t="shared" si="102"/>
        <v>600</v>
      </c>
      <c r="AA500" s="13">
        <f t="shared" si="111"/>
        <v>1200</v>
      </c>
      <c r="AB500" s="57">
        <f t="shared" si="112"/>
        <v>0.16666666666666666</v>
      </c>
      <c r="AC500" s="57">
        <f t="shared" si="113"/>
        <v>2</v>
      </c>
      <c r="AF500" s="13" t="s">
        <v>3550</v>
      </c>
      <c r="AG500" s="13">
        <v>300</v>
      </c>
      <c r="AH500" s="13">
        <v>600</v>
      </c>
      <c r="AI500" s="13">
        <v>1200</v>
      </c>
      <c r="AJ500" s="13">
        <v>7</v>
      </c>
      <c r="AK500" s="13">
        <v>6</v>
      </c>
    </row>
    <row r="501" spans="1:205" s="13" customFormat="1" ht="32">
      <c r="A501" s="13">
        <v>2008</v>
      </c>
      <c r="B501" s="13" t="s">
        <v>0</v>
      </c>
      <c r="C501" s="13">
        <v>0</v>
      </c>
      <c r="D501" s="13" t="s">
        <v>1590</v>
      </c>
      <c r="E501" s="13" t="s">
        <v>2630</v>
      </c>
      <c r="F501" s="13" t="s">
        <v>2067</v>
      </c>
      <c r="G501" s="13" t="s">
        <v>2744</v>
      </c>
      <c r="H501" s="13" t="s">
        <v>3551</v>
      </c>
      <c r="I501" s="13" t="s">
        <v>3552</v>
      </c>
      <c r="J501" s="13">
        <v>0</v>
      </c>
      <c r="M501" s="13" t="s">
        <v>4050</v>
      </c>
      <c r="N501" s="13">
        <f t="shared" si="103"/>
        <v>268.88888888888886</v>
      </c>
      <c r="O501" s="13">
        <v>21.6</v>
      </c>
      <c r="P501" s="13">
        <v>5808</v>
      </c>
      <c r="Q501" s="13">
        <v>28205</v>
      </c>
      <c r="R501" s="13">
        <f t="shared" si="104"/>
        <v>4.8562327823691458</v>
      </c>
      <c r="S501" s="13">
        <f t="shared" si="105"/>
        <v>3.1338888888888889</v>
      </c>
      <c r="T501" s="13">
        <f t="shared" si="106"/>
        <v>1.5669444444444445</v>
      </c>
      <c r="U501" s="13">
        <f t="shared" si="107"/>
        <v>18.803333333333335</v>
      </c>
      <c r="V501" s="57">
        <f t="shared" si="108"/>
        <v>1.6780555555555556</v>
      </c>
      <c r="W501" s="13">
        <f t="shared" si="109"/>
        <v>1.5113888888888889</v>
      </c>
      <c r="X501" s="57">
        <f t="shared" si="110"/>
        <v>1.6225000000000001</v>
      </c>
      <c r="Y501" s="13">
        <f t="shared" si="102"/>
        <v>3600</v>
      </c>
      <c r="Z501" s="13">
        <f t="shared" si="102"/>
        <v>9000</v>
      </c>
      <c r="AA501" s="13">
        <f t="shared" si="111"/>
        <v>18000</v>
      </c>
      <c r="AB501" s="57">
        <f t="shared" si="112"/>
        <v>0.1111111111111111</v>
      </c>
      <c r="AC501" s="57">
        <f t="shared" si="113"/>
        <v>1.3333333333333333</v>
      </c>
      <c r="AF501" s="13" t="s">
        <v>3553</v>
      </c>
      <c r="AG501" s="13">
        <v>3600</v>
      </c>
      <c r="AH501" s="13">
        <v>9000</v>
      </c>
      <c r="AI501" s="13">
        <v>18000</v>
      </c>
      <c r="AJ501" s="13">
        <v>4</v>
      </c>
      <c r="AK501" s="13">
        <v>4</v>
      </c>
    </row>
    <row r="502" spans="1:205" s="13" customFormat="1" ht="32">
      <c r="A502" s="13">
        <v>2008</v>
      </c>
      <c r="B502" s="13" t="s">
        <v>0</v>
      </c>
      <c r="C502" s="13">
        <v>0</v>
      </c>
      <c r="D502" s="13" t="s">
        <v>1590</v>
      </c>
      <c r="E502" s="13" t="s">
        <v>2630</v>
      </c>
      <c r="F502" s="13" t="s">
        <v>2067</v>
      </c>
      <c r="G502" s="13" t="s">
        <v>2744</v>
      </c>
      <c r="H502" s="13" t="s">
        <v>3554</v>
      </c>
      <c r="I502" s="13" t="s">
        <v>3555</v>
      </c>
      <c r="J502" s="13">
        <v>0</v>
      </c>
      <c r="M502" s="13" t="s">
        <v>4050</v>
      </c>
      <c r="N502" s="13">
        <f t="shared" si="103"/>
        <v>69.400000000000006</v>
      </c>
      <c r="O502" s="13">
        <v>10</v>
      </c>
      <c r="P502" s="13">
        <v>694</v>
      </c>
      <c r="Q502" s="13">
        <v>3804</v>
      </c>
      <c r="R502" s="13">
        <f t="shared" si="104"/>
        <v>5.4812680115273773</v>
      </c>
      <c r="S502" s="13">
        <f t="shared" si="105"/>
        <v>1.585</v>
      </c>
      <c r="T502" s="13">
        <f t="shared" si="106"/>
        <v>0.79249999999999998</v>
      </c>
      <c r="U502" s="13">
        <f t="shared" si="107"/>
        <v>9.51</v>
      </c>
      <c r="V502" s="57">
        <f t="shared" si="108"/>
        <v>0.9869444444444444</v>
      </c>
      <c r="W502" s="13">
        <f t="shared" si="109"/>
        <v>0.69527777777777777</v>
      </c>
      <c r="X502" s="57">
        <f t="shared" si="110"/>
        <v>0.88972222222222219</v>
      </c>
      <c r="Y502" s="13">
        <f t="shared" si="102"/>
        <v>1200</v>
      </c>
      <c r="Z502" s="13">
        <f t="shared" si="102"/>
        <v>2400</v>
      </c>
      <c r="AA502" s="13">
        <f t="shared" si="111"/>
        <v>4800</v>
      </c>
      <c r="AB502" s="57">
        <f t="shared" si="112"/>
        <v>0.19444444444444445</v>
      </c>
      <c r="AC502" s="57">
        <f t="shared" si="113"/>
        <v>2.3333333333333335</v>
      </c>
      <c r="AF502" s="13" t="s">
        <v>3556</v>
      </c>
      <c r="AG502" s="13">
        <v>1200</v>
      </c>
      <c r="AH502" s="13">
        <v>2400</v>
      </c>
      <c r="AI502" s="13">
        <v>4800</v>
      </c>
      <c r="AJ502" s="13">
        <v>7</v>
      </c>
      <c r="AK502" s="13">
        <v>7</v>
      </c>
    </row>
    <row r="503" spans="1:205" s="13" customFormat="1" ht="48">
      <c r="A503" s="13">
        <v>2008</v>
      </c>
      <c r="B503" s="13" t="s">
        <v>0</v>
      </c>
      <c r="C503" s="13">
        <v>0</v>
      </c>
      <c r="D503" s="13" t="s">
        <v>1590</v>
      </c>
      <c r="E503" s="13" t="s">
        <v>2630</v>
      </c>
      <c r="F503" s="13" t="s">
        <v>2067</v>
      </c>
      <c r="G503" s="13" t="s">
        <v>2744</v>
      </c>
      <c r="H503" s="13" t="s">
        <v>2105</v>
      </c>
      <c r="I503" s="13" t="s">
        <v>3557</v>
      </c>
      <c r="J503" s="13">
        <v>0</v>
      </c>
      <c r="L503" s="13" t="s">
        <v>3558</v>
      </c>
      <c r="M503" s="13" t="s">
        <v>4050</v>
      </c>
      <c r="N503" s="13">
        <f t="shared" si="103"/>
        <v>609.11885245901647</v>
      </c>
      <c r="O503" s="13">
        <v>97.6</v>
      </c>
      <c r="P503" s="13">
        <v>59450</v>
      </c>
      <c r="Q503" s="13">
        <v>501269</v>
      </c>
      <c r="R503" s="13">
        <f t="shared" si="104"/>
        <v>8.4317746005046263</v>
      </c>
      <c r="S503" s="13">
        <f t="shared" si="105"/>
        <v>1.4918720238095238</v>
      </c>
      <c r="T503" s="13">
        <f t="shared" si="106"/>
        <v>0.99458134920634922</v>
      </c>
      <c r="U503" s="13">
        <f t="shared" si="107"/>
        <v>11.93497619047619</v>
      </c>
      <c r="V503" s="57">
        <f t="shared" si="108"/>
        <v>1.4390257936507935</v>
      </c>
      <c r="W503" s="13">
        <f t="shared" si="109"/>
        <v>0.69828505291005294</v>
      </c>
      <c r="X503" s="57">
        <f t="shared" si="110"/>
        <v>1.1427294973544972</v>
      </c>
      <c r="Y503" s="13">
        <f t="shared" si="102"/>
        <v>13000</v>
      </c>
      <c r="Z503" s="13">
        <f t="shared" si="102"/>
        <v>336000</v>
      </c>
      <c r="AA503" s="13">
        <f t="shared" si="111"/>
        <v>504000</v>
      </c>
      <c r="AB503" s="57">
        <f t="shared" si="112"/>
        <v>0.44444444444444442</v>
      </c>
      <c r="AC503" s="57">
        <f t="shared" si="113"/>
        <v>5.333333333333333</v>
      </c>
      <c r="AF503" s="13" t="s">
        <v>3559</v>
      </c>
      <c r="AG503" s="13">
        <v>12000</v>
      </c>
      <c r="AH503" s="13">
        <v>36000</v>
      </c>
      <c r="AI503" s="13">
        <v>144000</v>
      </c>
      <c r="AJ503" s="13">
        <v>7</v>
      </c>
      <c r="AK503" s="13">
        <v>9</v>
      </c>
      <c r="AL503" s="13" t="s">
        <v>3560</v>
      </c>
      <c r="AM503" s="13">
        <v>1000</v>
      </c>
      <c r="AN503" s="13">
        <v>300000</v>
      </c>
      <c r="AO503" s="13">
        <v>360000</v>
      </c>
      <c r="AP503" s="13">
        <v>7</v>
      </c>
      <c r="AQ503" s="13">
        <v>7</v>
      </c>
    </row>
    <row r="504" spans="1:205" s="13" customFormat="1" ht="48">
      <c r="A504" s="13">
        <v>2008</v>
      </c>
      <c r="B504" s="13" t="s">
        <v>0</v>
      </c>
      <c r="C504" s="13">
        <v>0</v>
      </c>
      <c r="D504" s="13" t="s">
        <v>1590</v>
      </c>
      <c r="E504" s="13" t="s">
        <v>2630</v>
      </c>
      <c r="F504" s="13" t="s">
        <v>2067</v>
      </c>
      <c r="G504" s="13" t="s">
        <v>2744</v>
      </c>
      <c r="H504" s="13" t="s">
        <v>3561</v>
      </c>
      <c r="I504" s="13" t="s">
        <v>3562</v>
      </c>
      <c r="J504" s="13">
        <v>0</v>
      </c>
      <c r="L504" s="13" t="s">
        <v>3563</v>
      </c>
      <c r="M504" s="13" t="s">
        <v>4050</v>
      </c>
      <c r="N504" s="13">
        <f t="shared" si="103"/>
        <v>761.14285714285711</v>
      </c>
      <c r="O504" s="13">
        <v>7</v>
      </c>
      <c r="P504" s="13">
        <v>5328</v>
      </c>
      <c r="Q504" s="13">
        <v>43543</v>
      </c>
      <c r="R504" s="13">
        <f t="shared" si="104"/>
        <v>8.172484984984985</v>
      </c>
      <c r="S504" s="13">
        <f t="shared" si="105"/>
        <v>7.2571666666666665</v>
      </c>
      <c r="T504" s="13">
        <f t="shared" si="106"/>
        <v>6.0476388888888888</v>
      </c>
      <c r="U504" s="13">
        <f t="shared" si="107"/>
        <v>72.571666666666658</v>
      </c>
      <c r="V504" s="57">
        <f t="shared" si="108"/>
        <v>6.5476388888888888</v>
      </c>
      <c r="W504" s="13">
        <f t="shared" si="109"/>
        <v>5.6309722222222218</v>
      </c>
      <c r="X504" s="57">
        <f t="shared" si="110"/>
        <v>6.1309722222222218</v>
      </c>
      <c r="Y504" s="13">
        <f t="shared" si="102"/>
        <v>1000</v>
      </c>
      <c r="Z504" s="13">
        <f t="shared" si="102"/>
        <v>6000</v>
      </c>
      <c r="AA504" s="13">
        <f t="shared" si="111"/>
        <v>7200</v>
      </c>
      <c r="AB504" s="57">
        <f t="shared" si="112"/>
        <v>0.5</v>
      </c>
      <c r="AC504" s="57">
        <f t="shared" si="113"/>
        <v>6</v>
      </c>
      <c r="AF504" s="13" t="s">
        <v>3564</v>
      </c>
      <c r="AG504" s="13">
        <v>1000</v>
      </c>
      <c r="AH504" s="13">
        <v>6000</v>
      </c>
      <c r="AI504" s="13">
        <v>7200</v>
      </c>
      <c r="AJ504" s="13">
        <v>3</v>
      </c>
      <c r="AK504" s="13">
        <v>18</v>
      </c>
    </row>
    <row r="505" spans="1:205" s="13" customFormat="1" ht="32">
      <c r="A505" s="13">
        <v>2008</v>
      </c>
      <c r="B505" s="13" t="s">
        <v>0</v>
      </c>
      <c r="C505" s="13">
        <v>0</v>
      </c>
      <c r="D505" s="13" t="s">
        <v>1590</v>
      </c>
      <c r="E505" s="13" t="s">
        <v>2630</v>
      </c>
      <c r="F505" s="13" t="s">
        <v>2067</v>
      </c>
      <c r="G505" s="13" t="s">
        <v>2744</v>
      </c>
      <c r="H505" s="13" t="s">
        <v>3565</v>
      </c>
      <c r="I505" s="13" t="s">
        <v>3566</v>
      </c>
      <c r="J505" s="13">
        <v>0</v>
      </c>
      <c r="M505" s="13" t="s">
        <v>4050</v>
      </c>
      <c r="N505" s="13" t="s">
        <v>1590</v>
      </c>
      <c r="O505" s="13" t="s">
        <v>1590</v>
      </c>
      <c r="P505" s="13" t="s">
        <v>1590</v>
      </c>
      <c r="Q505" s="13">
        <v>949</v>
      </c>
      <c r="R505" s="13" t="s">
        <v>1590</v>
      </c>
      <c r="S505" s="13">
        <f t="shared" si="105"/>
        <v>0.85035842293906805</v>
      </c>
      <c r="T505" s="13">
        <f t="shared" si="106"/>
        <v>0.39541666666666669</v>
      </c>
      <c r="U505" s="13">
        <f t="shared" si="107"/>
        <v>4.7450000000000001</v>
      </c>
      <c r="V505" s="57">
        <f t="shared" si="108"/>
        <v>0.78430555555555559</v>
      </c>
      <c r="W505" s="13">
        <f t="shared" si="109"/>
        <v>0.21458333333333332</v>
      </c>
      <c r="X505" s="57">
        <f t="shared" si="110"/>
        <v>0.60347222222222219</v>
      </c>
      <c r="Y505" s="13">
        <f t="shared" si="102"/>
        <v>240</v>
      </c>
      <c r="Z505" s="13">
        <f t="shared" si="102"/>
        <v>1116</v>
      </c>
      <c r="AA505" s="13">
        <f t="shared" si="111"/>
        <v>2400</v>
      </c>
      <c r="AB505" s="57">
        <f t="shared" si="112"/>
        <v>0.3888888888888889</v>
      </c>
      <c r="AC505" s="57">
        <f t="shared" si="113"/>
        <v>4.666666666666667</v>
      </c>
      <c r="AF505" s="13" t="s">
        <v>3567</v>
      </c>
      <c r="AG505" s="13">
        <v>120</v>
      </c>
      <c r="AH505" s="13">
        <v>396</v>
      </c>
      <c r="AI505" s="13">
        <v>1200</v>
      </c>
      <c r="AJ505" s="13">
        <v>8</v>
      </c>
      <c r="AK505" s="13">
        <v>7</v>
      </c>
      <c r="AL505" s="13" t="s">
        <v>2748</v>
      </c>
      <c r="AM505" s="13">
        <v>120</v>
      </c>
      <c r="AN505" s="13">
        <v>720</v>
      </c>
      <c r="AO505" s="13">
        <v>1200</v>
      </c>
      <c r="AP505" s="13">
        <v>8</v>
      </c>
      <c r="AQ505" s="13">
        <v>7</v>
      </c>
    </row>
    <row r="506" spans="1:205" s="13" customFormat="1" ht="96">
      <c r="A506" s="13">
        <v>2008</v>
      </c>
      <c r="B506" s="13" t="s">
        <v>0</v>
      </c>
      <c r="C506" s="13">
        <v>1</v>
      </c>
      <c r="D506" s="13" t="s">
        <v>1113</v>
      </c>
      <c r="E506" s="13" t="s">
        <v>2630</v>
      </c>
      <c r="F506" s="13" t="s">
        <v>2067</v>
      </c>
      <c r="G506" s="13" t="s">
        <v>2744</v>
      </c>
      <c r="H506" s="13" t="s">
        <v>3568</v>
      </c>
      <c r="I506" s="13" t="s">
        <v>3569</v>
      </c>
      <c r="J506" s="13">
        <v>0</v>
      </c>
      <c r="L506" s="13" t="s">
        <v>3570</v>
      </c>
      <c r="M506" s="13" t="s">
        <v>4050</v>
      </c>
      <c r="N506" s="13">
        <f t="shared" si="103"/>
        <v>0.46614872364039955</v>
      </c>
      <c r="O506" s="13">
        <v>270.3</v>
      </c>
      <c r="P506" s="13">
        <v>126</v>
      </c>
      <c r="Q506" s="13">
        <v>328</v>
      </c>
      <c r="R506" s="13">
        <f t="shared" si="104"/>
        <v>2.6031746031746033</v>
      </c>
      <c r="S506" s="13">
        <f t="shared" si="105"/>
        <v>23.428571428571427</v>
      </c>
      <c r="T506" s="13">
        <f t="shared" si="106"/>
        <v>23.428571428571427</v>
      </c>
      <c r="U506" s="13">
        <f t="shared" si="107"/>
        <v>281.14285714285711</v>
      </c>
      <c r="V506" s="57">
        <f t="shared" si="108"/>
        <v>23.761904761904759</v>
      </c>
      <c r="W506" s="13">
        <f t="shared" si="109"/>
        <v>23.095238095238095</v>
      </c>
      <c r="X506" s="57">
        <f t="shared" si="110"/>
        <v>23.428571428571427</v>
      </c>
      <c r="Y506" s="13">
        <f t="shared" si="102"/>
        <v>4</v>
      </c>
      <c r="Z506" s="13">
        <f t="shared" si="102"/>
        <v>14</v>
      </c>
      <c r="AA506" s="13">
        <f t="shared" si="111"/>
        <v>14</v>
      </c>
      <c r="AB506" s="57">
        <f t="shared" si="112"/>
        <v>0.33333333333333331</v>
      </c>
      <c r="AC506" s="57">
        <f t="shared" si="113"/>
        <v>4</v>
      </c>
      <c r="AF506" s="13" t="s">
        <v>3571</v>
      </c>
      <c r="AG506" s="13">
        <v>4</v>
      </c>
      <c r="AH506" s="13">
        <v>14</v>
      </c>
      <c r="AI506" s="13">
        <v>14</v>
      </c>
      <c r="AJ506" s="13">
        <v>12</v>
      </c>
      <c r="AK506" s="13">
        <v>12</v>
      </c>
    </row>
    <row r="507" spans="1:205" s="13" customFormat="1" ht="16">
      <c r="A507" s="13">
        <v>2008</v>
      </c>
      <c r="B507" s="13" t="s">
        <v>0</v>
      </c>
      <c r="C507" s="13">
        <v>0</v>
      </c>
      <c r="D507" s="13" t="s">
        <v>1590</v>
      </c>
      <c r="E507" s="13" t="s">
        <v>2630</v>
      </c>
      <c r="F507" s="13" t="s">
        <v>2067</v>
      </c>
      <c r="G507" s="13" t="s">
        <v>2744</v>
      </c>
      <c r="H507" s="13" t="s">
        <v>3572</v>
      </c>
      <c r="I507" s="13" t="s">
        <v>3573</v>
      </c>
      <c r="J507" s="13">
        <v>0</v>
      </c>
      <c r="M507" s="13" t="s">
        <v>4050</v>
      </c>
      <c r="N507" s="13" t="s">
        <v>1590</v>
      </c>
      <c r="O507" s="13" t="s">
        <v>1590</v>
      </c>
      <c r="P507" s="13" t="s">
        <v>1590</v>
      </c>
      <c r="Q507" s="13" t="s">
        <v>1590</v>
      </c>
      <c r="R507" s="13" t="s">
        <v>1590</v>
      </c>
      <c r="S507" s="13" t="s">
        <v>1590</v>
      </c>
      <c r="T507" s="13" t="s">
        <v>1590</v>
      </c>
      <c r="U507" s="13" t="s">
        <v>1590</v>
      </c>
      <c r="V507" s="57" t="s">
        <v>1590</v>
      </c>
      <c r="W507" s="13" t="s">
        <v>1590</v>
      </c>
      <c r="X507" s="57" t="s">
        <v>1590</v>
      </c>
      <c r="Y507" s="13">
        <f t="shared" si="102"/>
        <v>2</v>
      </c>
      <c r="Z507" s="13">
        <f t="shared" si="102"/>
        <v>0</v>
      </c>
      <c r="AA507" s="13">
        <f t="shared" si="111"/>
        <v>6</v>
      </c>
      <c r="AB507" s="57">
        <f t="shared" si="112"/>
        <v>2.7777777777777776E-2</v>
      </c>
      <c r="AC507" s="57">
        <f t="shared" si="113"/>
        <v>0.33333333333333331</v>
      </c>
      <c r="AF507" s="13" t="s">
        <v>3574</v>
      </c>
      <c r="AG507" s="13">
        <v>2</v>
      </c>
      <c r="AI507" s="13">
        <v>6</v>
      </c>
      <c r="AJ507" s="13">
        <v>7</v>
      </c>
      <c r="AK507" s="13">
        <v>1</v>
      </c>
    </row>
    <row r="508" spans="1:205" s="13" customFormat="1" ht="128">
      <c r="A508" s="13">
        <v>2008</v>
      </c>
      <c r="B508" s="13" t="s">
        <v>659</v>
      </c>
      <c r="C508" s="13">
        <v>0</v>
      </c>
      <c r="D508" s="13" t="s">
        <v>1590</v>
      </c>
      <c r="E508" s="13" t="s">
        <v>2628</v>
      </c>
      <c r="F508" s="13" t="s">
        <v>12</v>
      </c>
      <c r="G508" s="13" t="s">
        <v>2744</v>
      </c>
      <c r="H508" s="13">
        <v>145</v>
      </c>
      <c r="I508" s="13" t="s">
        <v>4098</v>
      </c>
      <c r="J508" s="13">
        <v>0</v>
      </c>
      <c r="L508" s="13" t="s">
        <v>4099</v>
      </c>
      <c r="M508" s="13" t="s">
        <v>651</v>
      </c>
      <c r="N508" s="13" t="s">
        <v>1590</v>
      </c>
      <c r="O508" s="13" t="s">
        <v>1590</v>
      </c>
      <c r="P508" s="13">
        <v>24</v>
      </c>
      <c r="Q508" s="13">
        <v>494</v>
      </c>
      <c r="R508" s="13">
        <f t="shared" si="104"/>
        <v>20.583333333333332</v>
      </c>
      <c r="S508" s="13">
        <f t="shared" si="105"/>
        <v>2.9404761904761907</v>
      </c>
      <c r="T508" s="13">
        <f t="shared" si="106"/>
        <v>2.2870370370370372</v>
      </c>
      <c r="U508" s="13">
        <f t="shared" si="107"/>
        <v>27.444444444444446</v>
      </c>
      <c r="V508" s="57" t="e">
        <f t="shared" si="108"/>
        <v>#REF!</v>
      </c>
      <c r="W508" s="13" t="e">
        <f t="shared" si="109"/>
        <v>#REF!</v>
      </c>
      <c r="X508" s="57" t="e">
        <f t="shared" si="110"/>
        <v>#REF!</v>
      </c>
      <c r="Y508" s="13">
        <f t="shared" si="102"/>
        <v>126</v>
      </c>
      <c r="Z508" s="13">
        <f t="shared" si="102"/>
        <v>168</v>
      </c>
      <c r="AA508" s="13">
        <f t="shared" si="111"/>
        <v>216</v>
      </c>
      <c r="AB508" s="57" t="e">
        <f t="shared" si="112"/>
        <v>#REF!</v>
      </c>
      <c r="AC508" s="57" t="e">
        <f xml:space="preserve"> SUM(AK508,AQ508, AW508,BC508,BI508,BO508,BU508,CA508,CG508,CM508,CS508,CY508,DE508,DK508,DQ508,DW508,EC508,EK508,EQ508,EW508,FC508,FI508,FO508,FU508,#REF!,#REF!,#REF!,#REF!,#REF!,#REF!,#REF!,#REF!,#REF!,#REF!,#REF!,#REF!,#REF!,#REF!,#REF!)/3</f>
        <v>#REF!</v>
      </c>
      <c r="AF508" s="13" t="s">
        <v>3575</v>
      </c>
      <c r="AG508" s="13">
        <v>42</v>
      </c>
      <c r="AH508" s="13">
        <v>48</v>
      </c>
      <c r="AI508" s="13">
        <v>72</v>
      </c>
      <c r="AJ508" s="13">
        <v>33</v>
      </c>
      <c r="AK508" s="13">
        <v>35</v>
      </c>
      <c r="EE508" s="13" t="s">
        <v>3576</v>
      </c>
      <c r="EF508" s="13" t="s">
        <v>3577</v>
      </c>
      <c r="EG508" s="13">
        <v>84</v>
      </c>
      <c r="EH508" s="13">
        <v>120</v>
      </c>
      <c r="EI508" s="13">
        <v>144</v>
      </c>
      <c r="EJ508" s="13">
        <v>27</v>
      </c>
      <c r="EK508" s="13">
        <v>24</v>
      </c>
    </row>
    <row r="509" spans="1:205" s="13" customFormat="1" ht="96">
      <c r="A509" s="13">
        <v>2008</v>
      </c>
      <c r="B509" s="13" t="s">
        <v>659</v>
      </c>
      <c r="C509" s="13">
        <v>1</v>
      </c>
      <c r="D509" s="13" t="s">
        <v>1187</v>
      </c>
      <c r="E509" s="13" t="s">
        <v>2628</v>
      </c>
      <c r="F509" s="13" t="s">
        <v>12</v>
      </c>
      <c r="G509" s="13" t="s">
        <v>2744</v>
      </c>
      <c r="H509" s="13">
        <v>164</v>
      </c>
      <c r="I509" s="13" t="s">
        <v>3581</v>
      </c>
      <c r="J509" s="13">
        <v>0</v>
      </c>
      <c r="K509" s="13" t="s">
        <v>4087</v>
      </c>
      <c r="L509" s="13" t="s">
        <v>4055</v>
      </c>
      <c r="M509" s="13" t="s">
        <v>651</v>
      </c>
      <c r="N509" s="13" t="s">
        <v>1590</v>
      </c>
      <c r="O509" s="13" t="s">
        <v>1590</v>
      </c>
      <c r="P509" s="13">
        <v>21</v>
      </c>
      <c r="Q509" s="13">
        <v>408</v>
      </c>
      <c r="R509" s="13">
        <f t="shared" si="104"/>
        <v>19.428571428571427</v>
      </c>
      <c r="S509" s="13">
        <f t="shared" si="105"/>
        <v>12.75</v>
      </c>
      <c r="T509" s="13">
        <f t="shared" si="106"/>
        <v>3.0909090909090908</v>
      </c>
      <c r="U509" s="13">
        <f t="shared" si="107"/>
        <v>37.090909090909093</v>
      </c>
      <c r="V509" s="57">
        <f t="shared" si="108"/>
        <v>4.5075757575757578</v>
      </c>
      <c r="W509" s="13">
        <f t="shared" si="109"/>
        <v>2.7474747474747474</v>
      </c>
      <c r="X509" s="57">
        <f t="shared" si="110"/>
        <v>4.1641414141414144</v>
      </c>
      <c r="Y509" s="13">
        <f t="shared" si="102"/>
        <v>11</v>
      </c>
      <c r="Z509" s="13">
        <f t="shared" si="102"/>
        <v>32</v>
      </c>
      <c r="AA509" s="13">
        <f t="shared" si="111"/>
        <v>132</v>
      </c>
      <c r="AB509" s="57">
        <f t="shared" si="112"/>
        <v>1.4166666666666667</v>
      </c>
      <c r="AC509" s="57">
        <f t="shared" si="113"/>
        <v>17</v>
      </c>
      <c r="AE509" s="13" t="s">
        <v>3579</v>
      </c>
      <c r="AF509" s="13" t="s">
        <v>3582</v>
      </c>
      <c r="AG509" s="13">
        <v>11</v>
      </c>
      <c r="AH509" s="13">
        <v>32</v>
      </c>
      <c r="AI509" s="13">
        <v>44</v>
      </c>
      <c r="AJ509" s="13">
        <v>35</v>
      </c>
      <c r="AK509" s="13">
        <v>35</v>
      </c>
      <c r="EE509" s="13" t="s">
        <v>3580</v>
      </c>
      <c r="EF509" s="13" t="s">
        <v>3583</v>
      </c>
      <c r="EI509" s="13">
        <v>88</v>
      </c>
      <c r="EJ509" s="13">
        <v>28</v>
      </c>
      <c r="EK509" s="13">
        <v>16</v>
      </c>
    </row>
    <row r="510" spans="1:205" s="13" customFormat="1" ht="48">
      <c r="A510" s="13">
        <v>2008</v>
      </c>
      <c r="B510" s="13" t="s">
        <v>659</v>
      </c>
      <c r="C510" s="13">
        <v>0</v>
      </c>
      <c r="D510" s="13" t="s">
        <v>1590</v>
      </c>
      <c r="E510" s="13" t="s">
        <v>2628</v>
      </c>
      <c r="F510" s="13" t="s">
        <v>12</v>
      </c>
      <c r="G510" s="13" t="s">
        <v>2744</v>
      </c>
      <c r="H510" s="13">
        <v>178</v>
      </c>
      <c r="I510" s="13" t="s">
        <v>781</v>
      </c>
      <c r="J510" s="13">
        <v>0</v>
      </c>
      <c r="M510" s="13" t="s">
        <v>4050</v>
      </c>
      <c r="N510" s="13" t="s">
        <v>1590</v>
      </c>
      <c r="O510" s="13" t="s">
        <v>1590</v>
      </c>
      <c r="P510" s="13">
        <v>20</v>
      </c>
      <c r="Q510" s="13">
        <v>280</v>
      </c>
      <c r="R510" s="13">
        <f t="shared" si="104"/>
        <v>14</v>
      </c>
      <c r="S510" s="13">
        <f t="shared" si="105"/>
        <v>3.8888888888888888</v>
      </c>
      <c r="T510" s="13">
        <f t="shared" si="106"/>
        <v>2.6923076923076925</v>
      </c>
      <c r="U510" s="13">
        <f t="shared" si="107"/>
        <v>32.307692307692307</v>
      </c>
      <c r="V510" s="57">
        <f t="shared" si="108"/>
        <v>3.7200854700854702</v>
      </c>
      <c r="W510" s="13">
        <f t="shared" si="109"/>
        <v>1.9807692307692308</v>
      </c>
      <c r="X510" s="57">
        <f t="shared" si="110"/>
        <v>3.0085470085470085</v>
      </c>
      <c r="Y510" s="13">
        <f t="shared" si="102"/>
        <v>48</v>
      </c>
      <c r="Z510" s="13">
        <f t="shared" si="102"/>
        <v>72</v>
      </c>
      <c r="AA510" s="13">
        <f t="shared" si="111"/>
        <v>104</v>
      </c>
      <c r="AB510" s="57">
        <f t="shared" si="112"/>
        <v>1.0277777777777779</v>
      </c>
      <c r="AC510" s="57">
        <f t="shared" si="113"/>
        <v>12.333333333333334</v>
      </c>
      <c r="AE510" s="13" t="s">
        <v>3584</v>
      </c>
      <c r="AF510" s="13" t="s">
        <v>3585</v>
      </c>
      <c r="AG510" s="13">
        <v>12</v>
      </c>
      <c r="AH510" s="13">
        <v>18</v>
      </c>
      <c r="AI510" s="13">
        <v>26</v>
      </c>
      <c r="AK510" s="13">
        <v>21</v>
      </c>
      <c r="EE510" s="13" t="s">
        <v>3586</v>
      </c>
      <c r="EF510" s="13" t="s">
        <v>3587</v>
      </c>
      <c r="EG510" s="13">
        <v>24</v>
      </c>
      <c r="EH510" s="13">
        <v>36</v>
      </c>
      <c r="EI510" s="13">
        <v>52</v>
      </c>
      <c r="EK510" s="13">
        <v>16</v>
      </c>
      <c r="GC510" s="13" t="s">
        <v>3588</v>
      </c>
      <c r="GD510" s="13" t="s">
        <v>3589</v>
      </c>
      <c r="GE510" s="13">
        <v>12</v>
      </c>
      <c r="GF510" s="13">
        <v>18</v>
      </c>
      <c r="GG510" s="13">
        <v>26</v>
      </c>
      <c r="GI510" s="13">
        <v>16</v>
      </c>
    </row>
    <row r="511" spans="1:205" s="13" customFormat="1" ht="64">
      <c r="A511" s="13">
        <v>2008</v>
      </c>
      <c r="B511" s="13" t="s">
        <v>659</v>
      </c>
      <c r="C511" s="13">
        <v>0</v>
      </c>
      <c r="D511" s="13" t="s">
        <v>1590</v>
      </c>
      <c r="E511" s="13" t="s">
        <v>2628</v>
      </c>
      <c r="F511" s="13" t="s">
        <v>12</v>
      </c>
      <c r="G511" s="13" t="s">
        <v>2744</v>
      </c>
      <c r="H511" s="49">
        <v>179</v>
      </c>
      <c r="I511" s="13" t="s">
        <v>3590</v>
      </c>
      <c r="J511" s="13">
        <v>0</v>
      </c>
      <c r="L511" s="13" t="s">
        <v>4052</v>
      </c>
      <c r="M511" s="13" t="s">
        <v>651</v>
      </c>
      <c r="N511" s="13" t="s">
        <v>1590</v>
      </c>
      <c r="O511" s="13" t="s">
        <v>1590</v>
      </c>
      <c r="P511" s="13">
        <v>18</v>
      </c>
      <c r="Q511" s="13">
        <v>267</v>
      </c>
      <c r="R511" s="13">
        <f t="shared" si="104"/>
        <v>14.833333333333334</v>
      </c>
      <c r="S511" s="13">
        <f t="shared" si="105"/>
        <v>1.1710526315789473</v>
      </c>
      <c r="T511" s="13">
        <f t="shared" si="106"/>
        <v>0.2445054945054945</v>
      </c>
      <c r="U511" s="13">
        <f t="shared" si="107"/>
        <v>2.9340659340659339</v>
      </c>
      <c r="V511" s="57">
        <f t="shared" si="108"/>
        <v>1.4111721611721613</v>
      </c>
      <c r="W511" s="13">
        <f t="shared" si="109"/>
        <v>9.1575091575091575E-4</v>
      </c>
      <c r="X511" s="57">
        <f t="shared" si="110"/>
        <v>1.1675824175824177</v>
      </c>
      <c r="Y511" s="13">
        <f t="shared" si="102"/>
        <v>36</v>
      </c>
      <c r="Z511" s="13">
        <f t="shared" si="102"/>
        <v>228</v>
      </c>
      <c r="AA511" s="13">
        <f t="shared" si="111"/>
        <v>1092</v>
      </c>
      <c r="AB511" s="57">
        <f t="shared" si="112"/>
        <v>1.1666666666666667</v>
      </c>
      <c r="AC511" s="57">
        <f t="shared" si="113"/>
        <v>14</v>
      </c>
      <c r="AE511" s="13" t="s">
        <v>3579</v>
      </c>
      <c r="AF511" s="13" t="s">
        <v>3591</v>
      </c>
      <c r="AG511" s="13">
        <v>18</v>
      </c>
      <c r="AH511" s="13">
        <v>36</v>
      </c>
      <c r="AI511" s="13">
        <v>72</v>
      </c>
      <c r="AK511" s="13">
        <v>14</v>
      </c>
      <c r="EE511" s="13" t="s">
        <v>3592</v>
      </c>
      <c r="EF511" s="13" t="s">
        <v>1392</v>
      </c>
      <c r="EG511" s="13">
        <v>0</v>
      </c>
      <c r="EH511" s="13">
        <v>168</v>
      </c>
      <c r="EI511" s="13">
        <v>960</v>
      </c>
      <c r="EJ511" s="13">
        <v>12</v>
      </c>
      <c r="EK511" s="13">
        <v>12</v>
      </c>
      <c r="GC511" s="13" t="s">
        <v>3593</v>
      </c>
      <c r="GD511" s="13" t="s">
        <v>3594</v>
      </c>
      <c r="GE511" s="13">
        <v>18</v>
      </c>
      <c r="GF511" s="13">
        <v>24</v>
      </c>
      <c r="GG511" s="13">
        <v>60</v>
      </c>
      <c r="GH511" s="13">
        <v>21</v>
      </c>
      <c r="GI511" s="13">
        <v>15</v>
      </c>
    </row>
    <row r="512" spans="1:205" s="13" customFormat="1" ht="64">
      <c r="A512" s="13">
        <v>2008</v>
      </c>
      <c r="B512" s="13" t="s">
        <v>659</v>
      </c>
      <c r="C512" s="13">
        <v>0</v>
      </c>
      <c r="D512" s="13" t="s">
        <v>1590</v>
      </c>
      <c r="E512" s="13" t="s">
        <v>2628</v>
      </c>
      <c r="F512" s="13" t="s">
        <v>12</v>
      </c>
      <c r="G512" s="13" t="s">
        <v>2744</v>
      </c>
      <c r="H512" s="13">
        <v>182</v>
      </c>
      <c r="I512" s="13" t="s">
        <v>3595</v>
      </c>
      <c r="J512" s="13">
        <v>0</v>
      </c>
      <c r="L512" s="13" t="s">
        <v>4051</v>
      </c>
      <c r="M512" s="13" t="s">
        <v>651</v>
      </c>
      <c r="N512" s="13" t="s">
        <v>1590</v>
      </c>
      <c r="O512" s="13" t="s">
        <v>1590</v>
      </c>
      <c r="P512" s="13">
        <v>27</v>
      </c>
      <c r="Q512" s="13">
        <v>252</v>
      </c>
      <c r="R512" s="13">
        <f t="shared" si="104"/>
        <v>9.3333333333333339</v>
      </c>
      <c r="S512" s="13">
        <f t="shared" si="105"/>
        <v>1.5</v>
      </c>
      <c r="T512" s="13">
        <f t="shared" si="106"/>
        <v>0.80769230769230771</v>
      </c>
      <c r="U512" s="13">
        <f t="shared" si="107"/>
        <v>9.6923076923076934</v>
      </c>
      <c r="V512" s="57">
        <f t="shared" si="108"/>
        <v>2.0576923076923075</v>
      </c>
      <c r="W512" s="13">
        <f t="shared" si="109"/>
        <v>0.13461538461538461</v>
      </c>
      <c r="X512" s="57">
        <f t="shared" si="110"/>
        <v>1.3846153846153846</v>
      </c>
      <c r="Y512" s="13">
        <f t="shared" si="102"/>
        <v>42</v>
      </c>
      <c r="Z512" s="13">
        <f t="shared" si="102"/>
        <v>168</v>
      </c>
      <c r="AA512" s="13">
        <f t="shared" si="111"/>
        <v>312</v>
      </c>
      <c r="AB512" s="57">
        <f t="shared" si="112"/>
        <v>1.25</v>
      </c>
      <c r="AC512" s="57">
        <f t="shared" si="113"/>
        <v>15</v>
      </c>
      <c r="AE512" s="13" t="s">
        <v>3592</v>
      </c>
      <c r="AF512" s="13" t="s">
        <v>1392</v>
      </c>
      <c r="AG512" s="13">
        <v>6</v>
      </c>
      <c r="AH512" s="13">
        <v>72</v>
      </c>
      <c r="AI512" s="13">
        <v>144</v>
      </c>
      <c r="AK512" s="13">
        <v>9</v>
      </c>
      <c r="EE512" s="13" t="s">
        <v>3596</v>
      </c>
      <c r="EF512" s="13" t="s">
        <v>3597</v>
      </c>
      <c r="EG512" s="13">
        <v>12</v>
      </c>
      <c r="EH512" s="13">
        <v>36</v>
      </c>
      <c r="EI512" s="13">
        <v>80</v>
      </c>
      <c r="EK512" s="13">
        <v>21</v>
      </c>
      <c r="GC512" s="13" t="s">
        <v>3579</v>
      </c>
      <c r="GD512" s="13" t="s">
        <v>3598</v>
      </c>
      <c r="GE512" s="13">
        <v>12</v>
      </c>
      <c r="GF512" s="13">
        <v>24</v>
      </c>
      <c r="GG512" s="13">
        <v>48</v>
      </c>
      <c r="GI512" s="13">
        <v>20</v>
      </c>
      <c r="GQ512" s="13" t="s">
        <v>3599</v>
      </c>
      <c r="GR512" s="13" t="s">
        <v>3597</v>
      </c>
      <c r="GS512" s="13">
        <v>12</v>
      </c>
      <c r="GT512" s="13">
        <v>36</v>
      </c>
      <c r="GU512" s="13">
        <v>40</v>
      </c>
      <c r="GW512" s="13">
        <v>24</v>
      </c>
    </row>
    <row r="513" spans="1:263" s="13" customFormat="1" ht="64">
      <c r="A513" s="13">
        <v>2008</v>
      </c>
      <c r="B513" s="13" t="s">
        <v>659</v>
      </c>
      <c r="C513" s="13">
        <v>0</v>
      </c>
      <c r="D513" s="13" t="s">
        <v>1590</v>
      </c>
      <c r="E513" s="13" t="s">
        <v>2628</v>
      </c>
      <c r="F513" s="13" t="s">
        <v>12</v>
      </c>
      <c r="G513" s="13" t="s">
        <v>2744</v>
      </c>
      <c r="H513" s="13">
        <v>195</v>
      </c>
      <c r="I513" s="13" t="s">
        <v>3600</v>
      </c>
      <c r="J513" s="13">
        <v>0</v>
      </c>
      <c r="L513" s="13" t="s">
        <v>4068</v>
      </c>
      <c r="M513" s="13" t="s">
        <v>651</v>
      </c>
      <c r="N513" s="13" t="s">
        <v>1590</v>
      </c>
      <c r="O513" s="13" t="s">
        <v>1590</v>
      </c>
      <c r="P513" s="13" t="s">
        <v>1590</v>
      </c>
      <c r="Q513" s="13">
        <v>114</v>
      </c>
      <c r="R513" s="13" t="s">
        <v>1590</v>
      </c>
      <c r="S513" s="13">
        <f t="shared" si="105"/>
        <v>7.125</v>
      </c>
      <c r="T513" s="13">
        <f t="shared" si="106"/>
        <v>2.2799999999999998</v>
      </c>
      <c r="U513" s="13">
        <f t="shared" si="107"/>
        <v>27.36</v>
      </c>
      <c r="V513" s="57">
        <f t="shared" si="108"/>
        <v>3.5022222222222217</v>
      </c>
      <c r="W513" s="13">
        <f t="shared" si="109"/>
        <v>1.8888888888888888</v>
      </c>
      <c r="X513" s="57">
        <f t="shared" si="110"/>
        <v>3.1111111111111107</v>
      </c>
      <c r="Y513" s="13">
        <f t="shared" si="102"/>
        <v>10</v>
      </c>
      <c r="Z513" s="13">
        <f t="shared" si="102"/>
        <v>16</v>
      </c>
      <c r="AA513" s="13">
        <f t="shared" si="111"/>
        <v>50</v>
      </c>
      <c r="AB513" s="57">
        <f t="shared" si="112"/>
        <v>1.2222222222222221</v>
      </c>
      <c r="AC513" s="57">
        <f t="shared" si="113"/>
        <v>14.666666666666666</v>
      </c>
      <c r="AE513" s="13" t="s">
        <v>3579</v>
      </c>
      <c r="AF513" s="13" t="s">
        <v>3601</v>
      </c>
      <c r="AG513" s="13">
        <v>4</v>
      </c>
      <c r="AH513" s="13">
        <v>6</v>
      </c>
      <c r="AI513" s="13">
        <v>8</v>
      </c>
      <c r="AJ513" s="13">
        <v>39</v>
      </c>
      <c r="EE513" s="13" t="s">
        <v>3592</v>
      </c>
      <c r="EF513" s="13" t="s">
        <v>3602</v>
      </c>
      <c r="EG513" s="13">
        <v>6</v>
      </c>
      <c r="EH513" s="13">
        <v>10</v>
      </c>
      <c r="EI513" s="13">
        <v>42</v>
      </c>
      <c r="EJ513" s="13">
        <v>39</v>
      </c>
    </row>
    <row r="514" spans="1:263" s="13" customFormat="1" ht="16">
      <c r="A514" s="13">
        <v>2008</v>
      </c>
      <c r="B514" s="13" t="s">
        <v>659</v>
      </c>
      <c r="C514" s="13">
        <v>0</v>
      </c>
      <c r="D514" s="13" t="s">
        <v>1590</v>
      </c>
      <c r="E514" s="13" t="s">
        <v>2628</v>
      </c>
      <c r="F514" s="13" t="s">
        <v>12</v>
      </c>
      <c r="G514" s="13" t="s">
        <v>2744</v>
      </c>
      <c r="H514" s="13">
        <v>246</v>
      </c>
      <c r="I514" s="13" t="s">
        <v>791</v>
      </c>
      <c r="J514" s="13">
        <v>0</v>
      </c>
      <c r="M514" s="13" t="s">
        <v>4050</v>
      </c>
      <c r="N514" s="13" t="s">
        <v>1590</v>
      </c>
      <c r="O514" s="13" t="s">
        <v>1590</v>
      </c>
      <c r="P514" s="13" t="s">
        <v>1590</v>
      </c>
      <c r="Q514" s="13">
        <v>25</v>
      </c>
      <c r="R514" s="13" t="s">
        <v>1590</v>
      </c>
      <c r="S514" s="13" t="s">
        <v>1590</v>
      </c>
      <c r="T514" s="13" t="s">
        <v>1590</v>
      </c>
      <c r="U514" s="13" t="s">
        <v>1590</v>
      </c>
      <c r="V514" s="57" t="s">
        <v>1590</v>
      </c>
      <c r="W514" s="13" t="s">
        <v>1590</v>
      </c>
      <c r="X514" s="57" t="s">
        <v>1590</v>
      </c>
      <c r="Y514" s="13">
        <f t="shared" si="102"/>
        <v>0</v>
      </c>
      <c r="Z514" s="13">
        <f t="shared" si="102"/>
        <v>0</v>
      </c>
      <c r="AA514" s="13">
        <f t="shared" si="111"/>
        <v>0</v>
      </c>
      <c r="AB514" s="57">
        <f t="shared" si="112"/>
        <v>0.44444444444444442</v>
      </c>
      <c r="AC514" s="57">
        <f t="shared" si="113"/>
        <v>5.333333333333333</v>
      </c>
      <c r="AE514" s="13" t="s">
        <v>3604</v>
      </c>
      <c r="AF514" s="13" t="s">
        <v>3603</v>
      </c>
      <c r="AG514" s="13" t="s">
        <v>1590</v>
      </c>
      <c r="AH514" s="13" t="s">
        <v>1590</v>
      </c>
      <c r="AI514" s="13" t="s">
        <v>1590</v>
      </c>
      <c r="AK514" s="13">
        <v>16</v>
      </c>
    </row>
    <row r="515" spans="1:263" s="13" customFormat="1" ht="64">
      <c r="A515" s="13">
        <v>2008</v>
      </c>
      <c r="B515" s="13" t="s">
        <v>659</v>
      </c>
      <c r="C515" s="13">
        <v>0</v>
      </c>
      <c r="D515" s="13" t="s">
        <v>1590</v>
      </c>
      <c r="E515" s="13" t="s">
        <v>2628</v>
      </c>
      <c r="F515" s="13" t="s">
        <v>12</v>
      </c>
      <c r="G515" s="13" t="s">
        <v>2744</v>
      </c>
      <c r="H515" s="13">
        <v>338</v>
      </c>
      <c r="I515" s="13" t="s">
        <v>3605</v>
      </c>
      <c r="J515" s="13">
        <v>0</v>
      </c>
      <c r="L515" s="13" t="s">
        <v>4060</v>
      </c>
      <c r="M515" s="13" t="s">
        <v>651</v>
      </c>
      <c r="N515" s="13" t="s">
        <v>1590</v>
      </c>
      <c r="O515" s="13" t="s">
        <v>1590</v>
      </c>
      <c r="P515" s="13" t="s">
        <v>1590</v>
      </c>
      <c r="Q515" s="13">
        <v>223</v>
      </c>
      <c r="R515" s="13" t="s">
        <v>1590</v>
      </c>
      <c r="S515" s="13">
        <f t="shared" si="105"/>
        <v>9.2916666666666661</v>
      </c>
      <c r="T515" s="13">
        <f t="shared" si="106"/>
        <v>4.645833333333333</v>
      </c>
      <c r="U515" s="13">
        <f t="shared" si="107"/>
        <v>55.75</v>
      </c>
      <c r="V515" s="57">
        <f t="shared" si="108"/>
        <v>5.5347222222222214</v>
      </c>
      <c r="W515" s="13">
        <f t="shared" si="109"/>
        <v>4.2013888888888884</v>
      </c>
      <c r="X515" s="57">
        <f t="shared" si="110"/>
        <v>5.0902777777777768</v>
      </c>
      <c r="Y515" s="13">
        <f t="shared" si="102"/>
        <v>16</v>
      </c>
      <c r="Z515" s="13">
        <f t="shared" si="102"/>
        <v>24</v>
      </c>
      <c r="AA515" s="13">
        <f t="shared" si="111"/>
        <v>48</v>
      </c>
      <c r="AB515" s="57">
        <f t="shared" si="112"/>
        <v>0.88888888888888884</v>
      </c>
      <c r="AC515" s="57">
        <f t="shared" si="113"/>
        <v>10.666666666666666</v>
      </c>
      <c r="AE515" s="13" t="s">
        <v>3606</v>
      </c>
      <c r="AF515" s="13" t="s">
        <v>3607</v>
      </c>
      <c r="AG515" s="13">
        <v>8</v>
      </c>
      <c r="AH515" s="13">
        <v>12</v>
      </c>
      <c r="AI515" s="13">
        <v>24</v>
      </c>
      <c r="AJ515" s="13">
        <v>38</v>
      </c>
      <c r="AK515" s="13">
        <v>19</v>
      </c>
      <c r="EE515" s="13" t="s">
        <v>3608</v>
      </c>
      <c r="EF515" s="13" t="s">
        <v>2158</v>
      </c>
      <c r="EG515" s="13">
        <v>8</v>
      </c>
      <c r="EH515" s="13">
        <v>12</v>
      </c>
      <c r="EI515" s="13">
        <v>24</v>
      </c>
      <c r="EJ515" s="13">
        <v>30</v>
      </c>
      <c r="EK515" s="13">
        <v>13</v>
      </c>
    </row>
    <row r="516" spans="1:263" s="13" customFormat="1" ht="32">
      <c r="A516" s="13">
        <v>2008</v>
      </c>
      <c r="B516" s="13" t="s">
        <v>659</v>
      </c>
      <c r="C516" s="13">
        <v>0</v>
      </c>
      <c r="D516" s="13" t="s">
        <v>1590</v>
      </c>
      <c r="E516" s="13" t="s">
        <v>2628</v>
      </c>
      <c r="F516" s="13" t="s">
        <v>12</v>
      </c>
      <c r="G516" s="13" t="s">
        <v>2744</v>
      </c>
      <c r="H516" s="13">
        <v>417</v>
      </c>
      <c r="I516" s="13" t="s">
        <v>795</v>
      </c>
      <c r="J516" s="13">
        <v>0</v>
      </c>
      <c r="M516" s="13" t="s">
        <v>4050</v>
      </c>
      <c r="N516" s="13" t="s">
        <v>1590</v>
      </c>
      <c r="O516" s="13" t="s">
        <v>1590</v>
      </c>
      <c r="P516" s="13" t="s">
        <v>1590</v>
      </c>
      <c r="Q516" s="13">
        <v>32</v>
      </c>
      <c r="R516" s="13" t="s">
        <v>1590</v>
      </c>
      <c r="S516" s="13" t="s">
        <v>1590</v>
      </c>
      <c r="T516" s="13" t="s">
        <v>1590</v>
      </c>
      <c r="U516" s="13" t="s">
        <v>1590</v>
      </c>
      <c r="V516" s="57" t="s">
        <v>1590</v>
      </c>
      <c r="W516" s="13" t="s">
        <v>1590</v>
      </c>
      <c r="X516" s="57" t="s">
        <v>1590</v>
      </c>
      <c r="Y516" s="13">
        <f t="shared" si="102"/>
        <v>0</v>
      </c>
      <c r="Z516" s="13">
        <f t="shared" si="102"/>
        <v>0</v>
      </c>
      <c r="AA516" s="13">
        <f t="shared" si="111"/>
        <v>0</v>
      </c>
      <c r="AB516" s="57" t="e">
        <f t="shared" si="112"/>
        <v>#REF!</v>
      </c>
      <c r="AC516" s="57" t="e">
        <f xml:space="preserve"> SUM(AK516,AQ516, AW516,BC516,BI516,BO516,BU516,CA516,CG516,CM516,CS516,CY516,DE516,DK516,DQ516,DW516,EC516,EK516,EQ516,EW516,FC516,FI516,FO516,FU516,#REF!,#REF!,#REF!,#REF!,#REF!,#REF!,#REF!,#REF!,#REF!,#REF!,#REF!,#REF!,#REF!,#REF!,#REF!)/3</f>
        <v>#REF!</v>
      </c>
      <c r="AE516" s="13" t="s">
        <v>795</v>
      </c>
      <c r="AF516" s="13" t="s">
        <v>3610</v>
      </c>
      <c r="AG516" s="13" t="s">
        <v>3609</v>
      </c>
      <c r="AH516" s="13" t="s">
        <v>3609</v>
      </c>
      <c r="AI516" s="13" t="s">
        <v>3609</v>
      </c>
      <c r="AJ516" s="13">
        <v>0</v>
      </c>
      <c r="AK516" s="13">
        <v>0</v>
      </c>
    </row>
    <row r="517" spans="1:263" s="13" customFormat="1" ht="64">
      <c r="A517" s="13">
        <v>2008</v>
      </c>
      <c r="B517" s="13" t="s">
        <v>659</v>
      </c>
      <c r="C517" s="13">
        <v>0</v>
      </c>
      <c r="D517" s="13" t="s">
        <v>1590</v>
      </c>
      <c r="E517" s="13" t="s">
        <v>2628</v>
      </c>
      <c r="F517" s="13" t="s">
        <v>12</v>
      </c>
      <c r="G517" s="13" t="s">
        <v>2744</v>
      </c>
      <c r="H517" s="13">
        <v>443</v>
      </c>
      <c r="I517" s="13" t="s">
        <v>3611</v>
      </c>
      <c r="J517" s="13">
        <v>0</v>
      </c>
      <c r="L517" s="13" t="s">
        <v>4053</v>
      </c>
      <c r="M517" s="13" t="s">
        <v>651</v>
      </c>
      <c r="N517" s="13" t="s">
        <v>1590</v>
      </c>
      <c r="O517" s="13" t="s">
        <v>1590</v>
      </c>
      <c r="P517" s="13">
        <v>3</v>
      </c>
      <c r="Q517" s="13">
        <v>168</v>
      </c>
      <c r="R517" s="13">
        <f>Q517/P517</f>
        <v>56</v>
      </c>
      <c r="S517" s="13">
        <f t="shared" si="105"/>
        <v>16.8</v>
      </c>
      <c r="T517" s="13">
        <f t="shared" si="106"/>
        <v>5.0909090909090908</v>
      </c>
      <c r="U517" s="13">
        <f t="shared" si="107"/>
        <v>61.090909090909093</v>
      </c>
      <c r="V517" s="57">
        <f t="shared" si="108"/>
        <v>5.5909090909090908</v>
      </c>
      <c r="W517" s="13">
        <f t="shared" si="109"/>
        <v>4.9393939393939394</v>
      </c>
      <c r="X517" s="57">
        <f t="shared" si="110"/>
        <v>5.4393939393939394</v>
      </c>
      <c r="Y517" s="13">
        <f t="shared" si="102"/>
        <v>1</v>
      </c>
      <c r="Z517" s="13">
        <f t="shared" si="102"/>
        <v>10</v>
      </c>
      <c r="AA517" s="13">
        <f t="shared" si="111"/>
        <v>33</v>
      </c>
      <c r="AB517" s="57">
        <f t="shared" si="112"/>
        <v>0.5</v>
      </c>
      <c r="AC517" s="57">
        <f t="shared" si="113"/>
        <v>6</v>
      </c>
      <c r="AE517" s="13" t="s">
        <v>3612</v>
      </c>
      <c r="AF517" s="13" t="s">
        <v>3613</v>
      </c>
      <c r="AG517" s="13">
        <v>1</v>
      </c>
      <c r="AH517" s="13">
        <v>10</v>
      </c>
      <c r="AI517" s="13">
        <v>33</v>
      </c>
      <c r="AJ517" s="13">
        <v>20</v>
      </c>
      <c r="AK517" s="13">
        <v>18</v>
      </c>
    </row>
    <row r="518" spans="1:263" s="13" customFormat="1" ht="16">
      <c r="A518" s="13">
        <v>2008</v>
      </c>
      <c r="B518" s="13" t="s">
        <v>659</v>
      </c>
      <c r="C518" s="13">
        <v>0</v>
      </c>
      <c r="D518" s="13" t="s">
        <v>1590</v>
      </c>
      <c r="E518" s="13" t="s">
        <v>2628</v>
      </c>
      <c r="F518" s="13" t="s">
        <v>12</v>
      </c>
      <c r="G518" s="13" t="s">
        <v>2744</v>
      </c>
      <c r="H518" s="13">
        <v>444</v>
      </c>
      <c r="I518" s="13" t="s">
        <v>3614</v>
      </c>
      <c r="J518" s="13">
        <v>0</v>
      </c>
      <c r="M518" s="13" t="s">
        <v>4050</v>
      </c>
      <c r="N518" s="13" t="s">
        <v>1590</v>
      </c>
      <c r="O518" s="13" t="s">
        <v>1590</v>
      </c>
      <c r="P518" s="13" t="s">
        <v>1590</v>
      </c>
      <c r="Q518" s="13" t="s">
        <v>1590</v>
      </c>
      <c r="R518" s="13" t="s">
        <v>1590</v>
      </c>
      <c r="S518" s="13" t="s">
        <v>1590</v>
      </c>
      <c r="T518" s="13" t="s">
        <v>1590</v>
      </c>
      <c r="U518" s="13" t="s">
        <v>1590</v>
      </c>
      <c r="V518" s="57" t="s">
        <v>1590</v>
      </c>
      <c r="W518" s="13" t="s">
        <v>1590</v>
      </c>
      <c r="X518" s="57" t="s">
        <v>1590</v>
      </c>
      <c r="Y518" s="13">
        <f t="shared" si="102"/>
        <v>1</v>
      </c>
      <c r="Z518" s="13">
        <f t="shared" si="102"/>
        <v>20</v>
      </c>
      <c r="AA518" s="13">
        <f t="shared" si="111"/>
        <v>40</v>
      </c>
      <c r="AB518" s="57">
        <f t="shared" si="112"/>
        <v>0.33333333333333331</v>
      </c>
      <c r="AC518" s="57">
        <f t="shared" si="113"/>
        <v>4</v>
      </c>
      <c r="AE518" s="13" t="s">
        <v>3614</v>
      </c>
      <c r="AF518" s="13" t="s">
        <v>715</v>
      </c>
      <c r="AG518" s="13">
        <v>1</v>
      </c>
      <c r="AH518" s="13">
        <v>20</v>
      </c>
      <c r="AI518" s="13">
        <v>40</v>
      </c>
      <c r="AJ518" s="13">
        <v>12</v>
      </c>
      <c r="AK518" s="13">
        <v>12</v>
      </c>
    </row>
    <row r="519" spans="1:263" s="13" customFormat="1" ht="64">
      <c r="A519" s="13">
        <v>2008</v>
      </c>
      <c r="B519" s="13" t="s">
        <v>659</v>
      </c>
      <c r="C519" s="13">
        <v>0</v>
      </c>
      <c r="D519" s="13" t="s">
        <v>1590</v>
      </c>
      <c r="E519" s="13" t="s">
        <v>2628</v>
      </c>
      <c r="F519" s="13" t="s">
        <v>12</v>
      </c>
      <c r="G519" s="13" t="s">
        <v>2744</v>
      </c>
      <c r="H519" s="13">
        <v>455</v>
      </c>
      <c r="I519" s="13" t="s">
        <v>3615</v>
      </c>
      <c r="J519" s="13">
        <v>0</v>
      </c>
      <c r="L519" s="13" t="s">
        <v>4054</v>
      </c>
      <c r="M519" s="13" t="s">
        <v>651</v>
      </c>
      <c r="N519" s="13" t="s">
        <v>1590</v>
      </c>
      <c r="O519" s="13" t="s">
        <v>1590</v>
      </c>
      <c r="P519" s="13" t="s">
        <v>1590</v>
      </c>
      <c r="Q519" s="13">
        <v>20</v>
      </c>
      <c r="R519" s="13" t="s">
        <v>1590</v>
      </c>
      <c r="S519" s="13">
        <f t="shared" si="105"/>
        <v>5</v>
      </c>
      <c r="T519" s="13">
        <f t="shared" si="106"/>
        <v>2</v>
      </c>
      <c r="U519" s="13">
        <f t="shared" si="107"/>
        <v>24</v>
      </c>
      <c r="V519" s="57">
        <f t="shared" si="108"/>
        <v>2</v>
      </c>
      <c r="W519" s="13">
        <f t="shared" si="109"/>
        <v>2</v>
      </c>
      <c r="X519" s="57">
        <f t="shared" si="110"/>
        <v>2</v>
      </c>
      <c r="Y519" s="13">
        <f t="shared" si="102"/>
        <v>1</v>
      </c>
      <c r="Z519" s="13">
        <f t="shared" si="102"/>
        <v>4</v>
      </c>
      <c r="AA519" s="13">
        <f t="shared" si="111"/>
        <v>10</v>
      </c>
      <c r="AB519" s="57">
        <f t="shared" si="112"/>
        <v>0</v>
      </c>
      <c r="AC519" s="57">
        <f t="shared" si="113"/>
        <v>0</v>
      </c>
      <c r="AE519" s="13" t="s">
        <v>3616</v>
      </c>
      <c r="AF519" s="13" t="s">
        <v>3617</v>
      </c>
      <c r="AG519" s="13">
        <v>1</v>
      </c>
      <c r="AH519" s="13">
        <v>4</v>
      </c>
      <c r="AI519" s="13">
        <v>10</v>
      </c>
      <c r="AJ519" s="13">
        <v>39</v>
      </c>
    </row>
    <row r="520" spans="1:263" s="13" customFormat="1" ht="16">
      <c r="A520" s="13">
        <v>2008</v>
      </c>
      <c r="B520" s="13" t="s">
        <v>659</v>
      </c>
      <c r="C520" s="13">
        <v>0</v>
      </c>
      <c r="D520" s="13" t="s">
        <v>1590</v>
      </c>
      <c r="E520" s="13" t="s">
        <v>2628</v>
      </c>
      <c r="F520" s="13" t="s">
        <v>12</v>
      </c>
      <c r="G520" s="13" t="s">
        <v>2744</v>
      </c>
      <c r="H520" s="13">
        <v>465</v>
      </c>
      <c r="I520" s="13" t="s">
        <v>3618</v>
      </c>
      <c r="J520" s="13">
        <v>0</v>
      </c>
      <c r="M520" s="13" t="s">
        <v>4050</v>
      </c>
      <c r="N520" s="13" t="s">
        <v>1590</v>
      </c>
      <c r="O520" s="13" t="s">
        <v>1590</v>
      </c>
      <c r="P520" s="13" t="s">
        <v>1590</v>
      </c>
      <c r="Q520" s="13">
        <v>1</v>
      </c>
      <c r="R520" s="13" t="s">
        <v>1590</v>
      </c>
      <c r="S520" s="13" t="s">
        <v>1590</v>
      </c>
      <c r="T520" s="13" t="s">
        <v>1590</v>
      </c>
      <c r="U520" s="13" t="s">
        <v>1590</v>
      </c>
      <c r="V520" s="57" t="s">
        <v>1590</v>
      </c>
      <c r="W520" s="13" t="s">
        <v>1590</v>
      </c>
      <c r="X520" s="57" t="s">
        <v>1590</v>
      </c>
      <c r="Y520" s="13">
        <f t="shared" si="102"/>
        <v>0</v>
      </c>
      <c r="Z520" s="13">
        <f t="shared" si="102"/>
        <v>0</v>
      </c>
      <c r="AA520" s="13">
        <f t="shared" si="111"/>
        <v>0</v>
      </c>
      <c r="AB520" s="57">
        <f t="shared" si="112"/>
        <v>0</v>
      </c>
      <c r="AC520" s="57">
        <f t="shared" si="113"/>
        <v>0</v>
      </c>
      <c r="AE520" s="13" t="s">
        <v>3619</v>
      </c>
      <c r="AF520" s="13" t="s">
        <v>715</v>
      </c>
      <c r="AG520" s="13" t="s">
        <v>1590</v>
      </c>
      <c r="AH520" s="13" t="s">
        <v>1590</v>
      </c>
      <c r="AI520" s="13" t="s">
        <v>1590</v>
      </c>
      <c r="AJ520" s="13">
        <v>15</v>
      </c>
    </row>
    <row r="521" spans="1:263" s="13" customFormat="1" ht="32">
      <c r="A521" s="13">
        <v>2008</v>
      </c>
      <c r="B521" s="13" t="s">
        <v>659</v>
      </c>
      <c r="C521" s="13">
        <v>0</v>
      </c>
      <c r="D521" s="13" t="s">
        <v>1590</v>
      </c>
      <c r="E521" s="13" t="s">
        <v>2628</v>
      </c>
      <c r="F521" s="13" t="s">
        <v>12</v>
      </c>
      <c r="G521" s="13" t="s">
        <v>2744</v>
      </c>
      <c r="I521" s="13" t="s">
        <v>3620</v>
      </c>
      <c r="J521" s="13">
        <v>0</v>
      </c>
      <c r="M521" s="13" t="s">
        <v>4050</v>
      </c>
      <c r="N521" s="13" t="s">
        <v>1590</v>
      </c>
      <c r="O521" s="13" t="s">
        <v>1590</v>
      </c>
      <c r="P521" s="13" t="s">
        <v>1590</v>
      </c>
      <c r="Q521" s="13" t="s">
        <v>1590</v>
      </c>
      <c r="R521" s="13" t="s">
        <v>1590</v>
      </c>
      <c r="S521" s="13" t="s">
        <v>1590</v>
      </c>
      <c r="T521" s="13" t="s">
        <v>1590</v>
      </c>
      <c r="U521" s="13" t="s">
        <v>1590</v>
      </c>
      <c r="V521" s="13" t="s">
        <v>1590</v>
      </c>
      <c r="W521" s="13" t="s">
        <v>1590</v>
      </c>
      <c r="X521" s="13" t="s">
        <v>1590</v>
      </c>
      <c r="Y521" s="13">
        <f t="shared" si="102"/>
        <v>5</v>
      </c>
      <c r="Z521" s="13">
        <f t="shared" si="102"/>
        <v>40</v>
      </c>
      <c r="AA521" s="13">
        <f t="shared" si="111"/>
        <v>40</v>
      </c>
      <c r="AB521" s="57">
        <f t="shared" si="112"/>
        <v>8.3333333333333329E-2</v>
      </c>
      <c r="AC521" s="57">
        <f t="shared" si="113"/>
        <v>1</v>
      </c>
      <c r="AF521" s="13" t="s">
        <v>3621</v>
      </c>
      <c r="AG521" s="13">
        <v>5</v>
      </c>
      <c r="AH521" s="13">
        <v>40</v>
      </c>
      <c r="AI521" s="13">
        <v>40</v>
      </c>
      <c r="AJ521" s="13">
        <v>5</v>
      </c>
      <c r="AK521" s="13">
        <v>3</v>
      </c>
    </row>
    <row r="522" spans="1:263" s="13" customFormat="1" ht="32">
      <c r="A522" s="13">
        <v>2008</v>
      </c>
      <c r="B522" s="13" t="s">
        <v>659</v>
      </c>
      <c r="C522" s="13">
        <v>0</v>
      </c>
      <c r="D522" s="13" t="s">
        <v>1590</v>
      </c>
      <c r="E522" s="13" t="s">
        <v>2628</v>
      </c>
      <c r="F522" s="13" t="s">
        <v>12</v>
      </c>
      <c r="G522" s="13" t="s">
        <v>2744</v>
      </c>
      <c r="I522" s="13" t="s">
        <v>3622</v>
      </c>
      <c r="J522" s="13">
        <v>0</v>
      </c>
      <c r="M522" s="13" t="s">
        <v>4050</v>
      </c>
      <c r="N522" s="13" t="s">
        <v>1590</v>
      </c>
      <c r="O522" s="13" t="s">
        <v>1590</v>
      </c>
      <c r="P522" s="13" t="s">
        <v>1590</v>
      </c>
      <c r="Q522" s="13" t="s">
        <v>1590</v>
      </c>
      <c r="R522" s="13" t="s">
        <v>1590</v>
      </c>
      <c r="S522" s="13" t="s">
        <v>1590</v>
      </c>
      <c r="T522" s="13" t="s">
        <v>1590</v>
      </c>
      <c r="U522" s="13" t="s">
        <v>1590</v>
      </c>
      <c r="V522" s="13" t="s">
        <v>1590</v>
      </c>
      <c r="W522" s="13" t="s">
        <v>1590</v>
      </c>
      <c r="X522" s="13" t="s">
        <v>1590</v>
      </c>
      <c r="Y522" s="13">
        <f t="shared" si="102"/>
        <v>1</v>
      </c>
      <c r="Z522" s="13">
        <f t="shared" si="102"/>
        <v>25</v>
      </c>
      <c r="AA522" s="13">
        <f t="shared" si="111"/>
        <v>30</v>
      </c>
      <c r="AB522" s="57">
        <f t="shared" si="112"/>
        <v>0.27777777777777779</v>
      </c>
      <c r="AC522" s="57">
        <f t="shared" si="113"/>
        <v>3.3333333333333335</v>
      </c>
      <c r="AF522" s="13" t="s">
        <v>3625</v>
      </c>
      <c r="AG522" s="13">
        <v>1</v>
      </c>
      <c r="AH522" s="13">
        <v>25</v>
      </c>
      <c r="AI522" s="13">
        <v>30</v>
      </c>
      <c r="AJ522" s="13">
        <v>5</v>
      </c>
      <c r="AK522" s="13">
        <v>10</v>
      </c>
    </row>
    <row r="523" spans="1:263" s="13" customFormat="1" ht="32">
      <c r="A523" s="13">
        <v>2008</v>
      </c>
      <c r="B523" s="13" t="s">
        <v>659</v>
      </c>
      <c r="C523" s="13">
        <v>0</v>
      </c>
      <c r="D523" s="13" t="s">
        <v>1590</v>
      </c>
      <c r="E523" s="13" t="s">
        <v>2628</v>
      </c>
      <c r="F523" s="13" t="s">
        <v>12</v>
      </c>
      <c r="G523" s="13" t="s">
        <v>2744</v>
      </c>
      <c r="I523" s="13" t="s">
        <v>3624</v>
      </c>
      <c r="J523" s="13">
        <v>0</v>
      </c>
      <c r="M523" s="13" t="s">
        <v>4050</v>
      </c>
      <c r="N523" s="13" t="s">
        <v>1590</v>
      </c>
      <c r="O523" s="13" t="s">
        <v>1590</v>
      </c>
      <c r="P523" s="13" t="s">
        <v>1590</v>
      </c>
      <c r="Q523" s="13" t="s">
        <v>1590</v>
      </c>
      <c r="R523" s="13" t="s">
        <v>1590</v>
      </c>
      <c r="S523" s="13" t="s">
        <v>1590</v>
      </c>
      <c r="T523" s="13" t="s">
        <v>1590</v>
      </c>
      <c r="U523" s="13" t="s">
        <v>1590</v>
      </c>
      <c r="V523" s="13" t="s">
        <v>1590</v>
      </c>
      <c r="W523" s="13" t="s">
        <v>1590</v>
      </c>
      <c r="X523" s="13" t="s">
        <v>1590</v>
      </c>
      <c r="Y523" s="13">
        <f t="shared" si="102"/>
        <v>2</v>
      </c>
      <c r="Z523" s="13">
        <f t="shared" si="102"/>
        <v>26</v>
      </c>
      <c r="AA523" s="13">
        <f t="shared" si="111"/>
        <v>31</v>
      </c>
      <c r="AB523" s="57">
        <f t="shared" si="112"/>
        <v>0.44444444444444442</v>
      </c>
      <c r="AC523" s="57">
        <f t="shared" si="113"/>
        <v>5.333333333333333</v>
      </c>
      <c r="AE523" s="13" t="s">
        <v>3626</v>
      </c>
      <c r="AF523" s="13" t="s">
        <v>3623</v>
      </c>
      <c r="AG523" s="13">
        <v>1</v>
      </c>
      <c r="AH523" s="13">
        <v>25</v>
      </c>
      <c r="AI523" s="13">
        <v>30</v>
      </c>
      <c r="AJ523" s="13">
        <v>5</v>
      </c>
      <c r="AK523" s="13">
        <v>10</v>
      </c>
      <c r="EE523" s="13" t="s">
        <v>3627</v>
      </c>
      <c r="EF523" s="13" t="s">
        <v>3628</v>
      </c>
      <c r="EG523" s="13">
        <v>1</v>
      </c>
      <c r="EH523" s="13">
        <v>1</v>
      </c>
      <c r="EI523" s="13">
        <v>1</v>
      </c>
      <c r="EJ523" s="13">
        <v>6</v>
      </c>
      <c r="EK523" s="13">
        <v>6</v>
      </c>
    </row>
    <row r="524" spans="1:263" s="13" customFormat="1" ht="16">
      <c r="A524" s="13">
        <v>2008</v>
      </c>
      <c r="B524" s="13" t="s">
        <v>659</v>
      </c>
      <c r="C524" s="13">
        <v>0</v>
      </c>
      <c r="D524" s="13" t="s">
        <v>1590</v>
      </c>
      <c r="E524" s="13" t="s">
        <v>2628</v>
      </c>
      <c r="F524" s="13" t="s">
        <v>12</v>
      </c>
      <c r="G524" s="13" t="s">
        <v>2744</v>
      </c>
      <c r="I524" s="13" t="s">
        <v>3629</v>
      </c>
      <c r="J524" s="13">
        <v>0</v>
      </c>
      <c r="M524" s="13" t="s">
        <v>4050</v>
      </c>
      <c r="N524" s="13" t="s">
        <v>1590</v>
      </c>
      <c r="O524" s="13" t="s">
        <v>1590</v>
      </c>
      <c r="P524" s="13" t="s">
        <v>1590</v>
      </c>
      <c r="Q524" s="13" t="s">
        <v>1590</v>
      </c>
      <c r="R524" s="13" t="s">
        <v>1590</v>
      </c>
      <c r="S524" s="13" t="s">
        <v>1590</v>
      </c>
      <c r="T524" s="13" t="s">
        <v>1590</v>
      </c>
      <c r="U524" s="13" t="s">
        <v>1590</v>
      </c>
      <c r="V524" s="13" t="s">
        <v>1590</v>
      </c>
      <c r="W524" s="13" t="s">
        <v>1590</v>
      </c>
      <c r="X524" s="13" t="s">
        <v>1590</v>
      </c>
      <c r="Y524" s="13">
        <f t="shared" si="102"/>
        <v>10</v>
      </c>
      <c r="Z524" s="13">
        <f t="shared" si="102"/>
        <v>30</v>
      </c>
      <c r="AA524" s="13">
        <f t="shared" si="111"/>
        <v>40</v>
      </c>
      <c r="AB524" s="57">
        <f t="shared" si="112"/>
        <v>0.1388888888888889</v>
      </c>
      <c r="AC524" s="57">
        <f t="shared" si="113"/>
        <v>1.6666666666666667</v>
      </c>
      <c r="AF524" s="13" t="s">
        <v>3630</v>
      </c>
      <c r="AG524" s="13">
        <v>10</v>
      </c>
      <c r="AH524" s="13">
        <v>30</v>
      </c>
      <c r="AI524" s="13">
        <v>40</v>
      </c>
      <c r="AJ524" s="13">
        <v>6</v>
      </c>
      <c r="AK524" s="13">
        <v>5</v>
      </c>
    </row>
    <row r="525" spans="1:263" s="13" customFormat="1" ht="32">
      <c r="A525" s="13">
        <v>2008</v>
      </c>
      <c r="B525" s="13" t="s">
        <v>659</v>
      </c>
      <c r="C525" s="13">
        <v>0</v>
      </c>
      <c r="D525" s="13" t="s">
        <v>1590</v>
      </c>
      <c r="E525" s="13" t="s">
        <v>2628</v>
      </c>
      <c r="F525" s="13" t="s">
        <v>12</v>
      </c>
      <c r="G525" s="13" t="s">
        <v>2744</v>
      </c>
      <c r="I525" s="13" t="s">
        <v>3631</v>
      </c>
      <c r="J525" s="13">
        <v>0</v>
      </c>
      <c r="M525" s="13" t="s">
        <v>4050</v>
      </c>
      <c r="N525" s="13" t="s">
        <v>1590</v>
      </c>
      <c r="O525" s="13" t="s">
        <v>1590</v>
      </c>
      <c r="P525" s="13" t="s">
        <v>1590</v>
      </c>
      <c r="Q525" s="13" t="s">
        <v>1590</v>
      </c>
      <c r="R525" s="13" t="s">
        <v>1590</v>
      </c>
      <c r="S525" s="13" t="s">
        <v>1590</v>
      </c>
      <c r="T525" s="13" t="s">
        <v>1590</v>
      </c>
      <c r="U525" s="13" t="s">
        <v>1590</v>
      </c>
      <c r="V525" s="13" t="s">
        <v>1590</v>
      </c>
      <c r="W525" s="13" t="s">
        <v>1590</v>
      </c>
      <c r="X525" s="13" t="s">
        <v>1590</v>
      </c>
      <c r="Y525" s="13">
        <f t="shared" si="102"/>
        <v>0</v>
      </c>
      <c r="Z525" s="13">
        <f t="shared" si="102"/>
        <v>13</v>
      </c>
      <c r="AA525" s="13">
        <f t="shared" si="111"/>
        <v>15</v>
      </c>
      <c r="AB525" s="57">
        <f t="shared" si="112"/>
        <v>0.1388888888888889</v>
      </c>
      <c r="AC525" s="57">
        <f t="shared" si="113"/>
        <v>1.6666666666666667</v>
      </c>
      <c r="AF525" s="51" t="s">
        <v>3632</v>
      </c>
      <c r="AH525" s="13">
        <v>13</v>
      </c>
      <c r="AI525" s="13">
        <v>15</v>
      </c>
      <c r="AJ525" s="13">
        <v>8</v>
      </c>
      <c r="AK525" s="13">
        <v>5</v>
      </c>
    </row>
    <row r="526" spans="1:263" s="13" customFormat="1" ht="16">
      <c r="A526" s="13">
        <v>2008</v>
      </c>
      <c r="B526" s="13" t="s">
        <v>659</v>
      </c>
      <c r="C526" s="13">
        <v>0</v>
      </c>
      <c r="D526" s="13" t="s">
        <v>1590</v>
      </c>
      <c r="E526" s="13" t="s">
        <v>2628</v>
      </c>
      <c r="F526" s="13" t="s">
        <v>12</v>
      </c>
      <c r="G526" s="13" t="s">
        <v>2744</v>
      </c>
      <c r="I526" s="13" t="s">
        <v>3633</v>
      </c>
      <c r="J526" s="13">
        <v>0</v>
      </c>
      <c r="M526" s="13" t="s">
        <v>4050</v>
      </c>
      <c r="N526" s="13" t="s">
        <v>1590</v>
      </c>
      <c r="O526" s="13" t="s">
        <v>1590</v>
      </c>
      <c r="P526" s="13" t="s">
        <v>1590</v>
      </c>
      <c r="Q526" s="13" t="s">
        <v>1590</v>
      </c>
      <c r="R526" s="13" t="s">
        <v>1590</v>
      </c>
      <c r="S526" s="13" t="s">
        <v>1590</v>
      </c>
      <c r="T526" s="13" t="s">
        <v>1590</v>
      </c>
      <c r="U526" s="13" t="s">
        <v>1590</v>
      </c>
      <c r="V526" s="13" t="s">
        <v>1590</v>
      </c>
      <c r="W526" s="13" t="s">
        <v>1590</v>
      </c>
      <c r="X526" s="13" t="s">
        <v>1590</v>
      </c>
      <c r="Y526" s="13">
        <f t="shared" si="102"/>
        <v>3</v>
      </c>
      <c r="Z526" s="13">
        <f t="shared" si="102"/>
        <v>5</v>
      </c>
      <c r="AA526" s="13">
        <f t="shared" si="111"/>
        <v>6</v>
      </c>
      <c r="AB526" s="57">
        <f t="shared" si="112"/>
        <v>0.16666666666666666</v>
      </c>
      <c r="AC526" s="57">
        <f t="shared" si="113"/>
        <v>2</v>
      </c>
      <c r="AF526" s="13" t="s">
        <v>715</v>
      </c>
      <c r="AG526" s="13">
        <v>3</v>
      </c>
      <c r="AH526" s="13">
        <v>5</v>
      </c>
      <c r="AI526" s="13">
        <v>6</v>
      </c>
      <c r="AJ526" s="13">
        <v>12</v>
      </c>
      <c r="AK526" s="13">
        <v>6</v>
      </c>
    </row>
    <row r="527" spans="1:263" s="13" customFormat="1" ht="16">
      <c r="A527" s="13">
        <v>2008</v>
      </c>
      <c r="B527" s="13" t="s">
        <v>659</v>
      </c>
      <c r="C527" s="13">
        <v>0</v>
      </c>
      <c r="D527" s="13" t="s">
        <v>1590</v>
      </c>
      <c r="E527" s="13" t="s">
        <v>2628</v>
      </c>
      <c r="F527" s="13" t="s">
        <v>12</v>
      </c>
      <c r="G527" s="13" t="s">
        <v>2744</v>
      </c>
      <c r="I527" s="13" t="s">
        <v>3634</v>
      </c>
      <c r="J527" s="13">
        <v>0</v>
      </c>
      <c r="M527" s="13" t="s">
        <v>4050</v>
      </c>
      <c r="N527" s="13" t="s">
        <v>1590</v>
      </c>
      <c r="O527" s="13" t="s">
        <v>1590</v>
      </c>
      <c r="P527" s="13" t="s">
        <v>1590</v>
      </c>
      <c r="Q527" s="13" t="s">
        <v>1590</v>
      </c>
      <c r="R527" s="13" t="s">
        <v>1590</v>
      </c>
      <c r="S527" s="13" t="s">
        <v>1590</v>
      </c>
      <c r="T527" s="13" t="s">
        <v>1590</v>
      </c>
      <c r="U527" s="13" t="s">
        <v>1590</v>
      </c>
      <c r="V527" s="13" t="s">
        <v>1590</v>
      </c>
      <c r="W527" s="13" t="s">
        <v>1590</v>
      </c>
      <c r="X527" s="13" t="s">
        <v>1590</v>
      </c>
      <c r="Y527" s="13">
        <f t="shared" si="102"/>
        <v>5</v>
      </c>
      <c r="Z527" s="13">
        <f t="shared" si="102"/>
        <v>15</v>
      </c>
      <c r="AA527" s="13">
        <f t="shared" si="111"/>
        <v>25</v>
      </c>
      <c r="AB527" s="57">
        <f t="shared" si="112"/>
        <v>0.25</v>
      </c>
      <c r="AC527" s="57">
        <f t="shared" si="113"/>
        <v>3</v>
      </c>
      <c r="AF527" s="13" t="s">
        <v>715</v>
      </c>
      <c r="AG527" s="13">
        <v>5</v>
      </c>
      <c r="AH527" s="13">
        <v>15</v>
      </c>
      <c r="AI527" s="13">
        <v>25</v>
      </c>
      <c r="AJ527" s="13">
        <v>9</v>
      </c>
      <c r="AK527" s="13">
        <v>9</v>
      </c>
    </row>
    <row r="528" spans="1:263" s="13" customFormat="1" ht="32">
      <c r="A528" s="13">
        <v>2008</v>
      </c>
      <c r="B528" s="13" t="s">
        <v>659</v>
      </c>
      <c r="C528" s="13">
        <v>0</v>
      </c>
      <c r="D528" s="13" t="s">
        <v>1590</v>
      </c>
      <c r="E528" s="13" t="s">
        <v>2628</v>
      </c>
      <c r="F528" s="13" t="s">
        <v>12</v>
      </c>
      <c r="G528" s="13" t="s">
        <v>2744</v>
      </c>
      <c r="I528" s="13" t="s">
        <v>2160</v>
      </c>
      <c r="J528" s="13">
        <v>0</v>
      </c>
      <c r="M528" s="13" t="s">
        <v>4050</v>
      </c>
      <c r="N528" s="13" t="s">
        <v>1590</v>
      </c>
      <c r="O528" s="13" t="s">
        <v>1590</v>
      </c>
      <c r="P528" s="13" t="s">
        <v>1590</v>
      </c>
      <c r="Q528" s="13" t="s">
        <v>1590</v>
      </c>
      <c r="R528" s="13" t="s">
        <v>1590</v>
      </c>
      <c r="S528" s="13" t="s">
        <v>1590</v>
      </c>
      <c r="T528" s="13" t="s">
        <v>1590</v>
      </c>
      <c r="U528" s="13" t="s">
        <v>1590</v>
      </c>
      <c r="V528" s="13" t="s">
        <v>1590</v>
      </c>
      <c r="W528" s="13" t="s">
        <v>1590</v>
      </c>
      <c r="X528" s="13" t="s">
        <v>1590</v>
      </c>
      <c r="Y528" s="13">
        <f t="shared" si="102"/>
        <v>7</v>
      </c>
      <c r="Z528" s="13">
        <f t="shared" si="102"/>
        <v>15</v>
      </c>
      <c r="AA528" s="13">
        <f t="shared" si="111"/>
        <v>21</v>
      </c>
      <c r="AB528" s="57">
        <f t="shared" si="112"/>
        <v>0.80555555555555547</v>
      </c>
      <c r="AC528" s="57">
        <f t="shared" si="113"/>
        <v>9.6666666666666661</v>
      </c>
      <c r="AE528" s="13" t="s">
        <v>3635</v>
      </c>
      <c r="AF528" s="13" t="s">
        <v>3636</v>
      </c>
      <c r="AG528" s="13">
        <v>1</v>
      </c>
      <c r="AH528" s="13">
        <v>1</v>
      </c>
      <c r="AI528" s="13">
        <v>2</v>
      </c>
      <c r="AJ528" s="13">
        <v>28</v>
      </c>
      <c r="AK528" s="13">
        <v>12</v>
      </c>
      <c r="EE528" s="13" t="s">
        <v>3637</v>
      </c>
      <c r="EF528" s="13" t="s">
        <v>3636</v>
      </c>
      <c r="EG528" s="13">
        <v>1</v>
      </c>
      <c r="EH528" s="13">
        <v>2</v>
      </c>
      <c r="EI528" s="13">
        <v>3</v>
      </c>
      <c r="EJ528" s="13">
        <v>24</v>
      </c>
      <c r="EK528" s="13">
        <v>17</v>
      </c>
      <c r="GC528" s="13" t="s">
        <v>3638</v>
      </c>
      <c r="GD528" s="13" t="s">
        <v>3639</v>
      </c>
      <c r="GE528" s="13">
        <v>1</v>
      </c>
      <c r="GF528" s="13">
        <v>2</v>
      </c>
      <c r="GG528" s="13">
        <v>3</v>
      </c>
      <c r="GH528" s="13">
        <v>24</v>
      </c>
      <c r="GI528" s="13">
        <v>24</v>
      </c>
      <c r="GQ528" s="13" t="s">
        <v>3640</v>
      </c>
      <c r="GR528" s="13" t="s">
        <v>3639</v>
      </c>
      <c r="GS528" s="13">
        <v>1</v>
      </c>
      <c r="GT528" s="13">
        <v>3</v>
      </c>
      <c r="GU528" s="13">
        <v>4</v>
      </c>
      <c r="GV528" s="13">
        <v>9</v>
      </c>
      <c r="GW528" s="13">
        <v>12</v>
      </c>
      <c r="IC528" s="13" t="s">
        <v>3641</v>
      </c>
      <c r="ID528" s="13" t="s">
        <v>3639</v>
      </c>
      <c r="IE528" s="13">
        <v>2</v>
      </c>
      <c r="IF528" s="13">
        <v>4</v>
      </c>
      <c r="IG528" s="13">
        <v>5</v>
      </c>
      <c r="IH528" s="13">
        <v>12</v>
      </c>
      <c r="II528" s="13">
        <v>12</v>
      </c>
      <c r="IW528" s="13" t="s">
        <v>3642</v>
      </c>
      <c r="IX528" s="13" t="s">
        <v>3636</v>
      </c>
      <c r="IY528" s="13">
        <v>1</v>
      </c>
      <c r="IZ528" s="13">
        <v>3</v>
      </c>
      <c r="JA528" s="13">
        <v>4</v>
      </c>
      <c r="JB528" s="13">
        <v>20</v>
      </c>
      <c r="JC528" s="13">
        <v>11</v>
      </c>
    </row>
    <row r="529" spans="1:205" s="13" customFormat="1" ht="32">
      <c r="A529" s="13">
        <v>2008</v>
      </c>
      <c r="B529" s="13" t="s">
        <v>659</v>
      </c>
      <c r="C529" s="13">
        <v>0</v>
      </c>
      <c r="D529" s="13" t="s">
        <v>1590</v>
      </c>
      <c r="E529" s="13" t="s">
        <v>2628</v>
      </c>
      <c r="F529" s="13" t="s">
        <v>12</v>
      </c>
      <c r="G529" s="13" t="s">
        <v>2744</v>
      </c>
      <c r="I529" s="13" t="s">
        <v>3643</v>
      </c>
      <c r="J529" s="13">
        <v>0</v>
      </c>
      <c r="M529" s="13" t="s">
        <v>4050</v>
      </c>
      <c r="N529" s="13" t="s">
        <v>1590</v>
      </c>
      <c r="O529" s="13" t="s">
        <v>1590</v>
      </c>
      <c r="P529" s="13" t="s">
        <v>1590</v>
      </c>
      <c r="Q529" s="13" t="s">
        <v>1590</v>
      </c>
      <c r="R529" s="13" t="s">
        <v>1590</v>
      </c>
      <c r="S529" s="13" t="s">
        <v>1590</v>
      </c>
      <c r="T529" s="13" t="s">
        <v>1590</v>
      </c>
      <c r="U529" s="13" t="s">
        <v>1590</v>
      </c>
      <c r="V529" s="13" t="s">
        <v>1590</v>
      </c>
      <c r="W529" s="13" t="s">
        <v>1590</v>
      </c>
      <c r="X529" s="13" t="s">
        <v>1590</v>
      </c>
      <c r="Y529" s="13">
        <f t="shared" si="102"/>
        <v>200</v>
      </c>
      <c r="Z529" s="13">
        <f t="shared" si="102"/>
        <v>350</v>
      </c>
      <c r="AA529" s="13">
        <f t="shared" si="111"/>
        <v>0</v>
      </c>
      <c r="AB529" s="57">
        <f t="shared" si="112"/>
        <v>1.8055555555555556</v>
      </c>
      <c r="AC529" s="57">
        <f t="shared" si="113"/>
        <v>21.666666666666668</v>
      </c>
      <c r="AE529" s="13" t="s">
        <v>3644</v>
      </c>
      <c r="AF529" s="13" t="s">
        <v>3421</v>
      </c>
      <c r="AG529" s="13">
        <v>200</v>
      </c>
      <c r="AH529" s="13">
        <v>350</v>
      </c>
      <c r="AI529" s="13" t="s">
        <v>3645</v>
      </c>
      <c r="AJ529" s="13">
        <v>6</v>
      </c>
      <c r="AK529" s="13">
        <v>6</v>
      </c>
    </row>
    <row r="530" spans="1:205" s="13" customFormat="1" ht="32">
      <c r="A530" s="13">
        <v>2008</v>
      </c>
      <c r="B530" s="13" t="s">
        <v>659</v>
      </c>
      <c r="C530" s="13">
        <v>0</v>
      </c>
      <c r="D530" s="13" t="s">
        <v>1590</v>
      </c>
      <c r="E530" s="13" t="s">
        <v>2628</v>
      </c>
      <c r="F530" s="13" t="s">
        <v>12</v>
      </c>
      <c r="G530" s="13" t="s">
        <v>2744</v>
      </c>
      <c r="H530" s="13">
        <v>720</v>
      </c>
      <c r="I530" s="13" t="s">
        <v>3646</v>
      </c>
      <c r="J530" s="13">
        <v>0</v>
      </c>
      <c r="M530" s="13" t="s">
        <v>4050</v>
      </c>
      <c r="N530" s="13" t="s">
        <v>1590</v>
      </c>
      <c r="O530" s="13">
        <v>65.400000000000006</v>
      </c>
      <c r="P530" s="13" t="s">
        <v>1590</v>
      </c>
      <c r="Q530" s="13" t="s">
        <v>1590</v>
      </c>
      <c r="R530" s="13" t="s">
        <v>1590</v>
      </c>
      <c r="S530" s="13" t="s">
        <v>1590</v>
      </c>
      <c r="T530" s="13" t="s">
        <v>1590</v>
      </c>
      <c r="U530" s="13" t="s">
        <v>1590</v>
      </c>
      <c r="V530" s="13" t="s">
        <v>1590</v>
      </c>
      <c r="W530" s="13" t="s">
        <v>1590</v>
      </c>
      <c r="X530" s="13" t="s">
        <v>1590</v>
      </c>
      <c r="Y530" s="13">
        <f t="shared" si="102"/>
        <v>800</v>
      </c>
      <c r="Z530" s="13">
        <f t="shared" si="102"/>
        <v>1300</v>
      </c>
      <c r="AA530" s="13">
        <f t="shared" si="111"/>
        <v>2150</v>
      </c>
      <c r="AB530" s="57">
        <f t="shared" si="112"/>
        <v>0.66666666666666663</v>
      </c>
      <c r="AC530" s="57">
        <f t="shared" si="113"/>
        <v>8</v>
      </c>
      <c r="AE530" s="13" t="s">
        <v>3647</v>
      </c>
      <c r="AF530" s="13" t="s">
        <v>2165</v>
      </c>
      <c r="AG530" s="13">
        <v>100</v>
      </c>
      <c r="AH530" s="13">
        <v>300</v>
      </c>
      <c r="AI530" s="13">
        <v>500</v>
      </c>
      <c r="AJ530" s="13">
        <v>12</v>
      </c>
      <c r="AK530" s="13">
        <v>12</v>
      </c>
      <c r="EE530" s="13" t="s">
        <v>3648</v>
      </c>
      <c r="EF530" s="13" t="s">
        <v>715</v>
      </c>
      <c r="EG530" s="13">
        <v>300</v>
      </c>
      <c r="EH530" s="13">
        <v>450</v>
      </c>
      <c r="EI530" s="13">
        <v>600</v>
      </c>
      <c r="EJ530" s="13">
        <v>12</v>
      </c>
      <c r="EK530" s="13">
        <v>12</v>
      </c>
      <c r="GC530" s="13" t="s">
        <v>3649</v>
      </c>
      <c r="GD530" s="13" t="s">
        <v>3650</v>
      </c>
      <c r="GE530" s="13">
        <v>300</v>
      </c>
      <c r="GF530" s="13">
        <v>450</v>
      </c>
      <c r="GG530" s="13">
        <v>650</v>
      </c>
      <c r="GH530" s="13">
        <v>12</v>
      </c>
      <c r="GI530" s="13">
        <v>12</v>
      </c>
      <c r="GQ530" s="13" t="s">
        <v>3651</v>
      </c>
      <c r="GR530" s="13" t="s">
        <v>715</v>
      </c>
      <c r="GS530" s="13">
        <v>100</v>
      </c>
      <c r="GT530" s="13">
        <v>100</v>
      </c>
      <c r="GU530" s="13">
        <v>400</v>
      </c>
      <c r="GV530" s="13">
        <v>12</v>
      </c>
      <c r="GW530" s="13">
        <v>12</v>
      </c>
    </row>
    <row r="531" spans="1:205" s="13" customFormat="1" ht="80">
      <c r="A531" s="13">
        <v>2008</v>
      </c>
      <c r="B531" s="13" t="s">
        <v>659</v>
      </c>
      <c r="C531" s="13">
        <v>1</v>
      </c>
      <c r="D531" s="13" t="s">
        <v>1187</v>
      </c>
      <c r="E531" s="13" t="s">
        <v>2628</v>
      </c>
      <c r="F531" s="13" t="s">
        <v>12</v>
      </c>
      <c r="G531" s="13" t="s">
        <v>2744</v>
      </c>
      <c r="H531" s="13">
        <v>147</v>
      </c>
      <c r="I531" s="13" t="s">
        <v>4084</v>
      </c>
      <c r="J531" s="13">
        <v>0</v>
      </c>
      <c r="L531" s="49" t="s">
        <v>4077</v>
      </c>
      <c r="M531" s="13" t="s">
        <v>651</v>
      </c>
      <c r="N531" s="13" t="s">
        <v>1590</v>
      </c>
      <c r="O531" s="13" t="s">
        <v>1590</v>
      </c>
      <c r="P531" s="13">
        <v>6</v>
      </c>
      <c r="Q531" s="13">
        <v>680</v>
      </c>
      <c r="R531" s="13">
        <f t="shared" ref="R531" si="114">Q531/P531</f>
        <v>113.33333333333333</v>
      </c>
      <c r="T531" s="13">
        <f t="shared" ref="T531" si="115">Q531/AA531</f>
        <v>18.888888888888889</v>
      </c>
      <c r="U531" s="13">
        <f t="shared" ref="U531" si="116">T531*12</f>
        <v>226.66666666666669</v>
      </c>
      <c r="V531" s="57">
        <f t="shared" ref="V531" si="117">T531+AB531</f>
        <v>21.333333333333332</v>
      </c>
      <c r="W531" s="13">
        <f t="shared" ref="W531" si="118">((Q531-(AB531-Z531))/AA531)</f>
        <v>19.570987654320987</v>
      </c>
      <c r="X531" s="57">
        <f>W531+AB531</f>
        <v>22.01543209876543</v>
      </c>
      <c r="Y531" s="13">
        <f t="shared" si="102"/>
        <v>14</v>
      </c>
      <c r="Z531" s="13">
        <f t="shared" si="102"/>
        <v>27</v>
      </c>
      <c r="AA531" s="13">
        <f t="shared" si="111"/>
        <v>36</v>
      </c>
      <c r="AB531" s="13">
        <f t="shared" si="112"/>
        <v>2.4444444444444442</v>
      </c>
      <c r="AC531" s="13">
        <f t="shared" si="113"/>
        <v>29.333333333333332</v>
      </c>
      <c r="AE531" s="13" t="s">
        <v>3579</v>
      </c>
      <c r="AF531" s="13" t="s">
        <v>3578</v>
      </c>
      <c r="AG531" s="13">
        <v>6</v>
      </c>
      <c r="AH531" s="13">
        <v>12</v>
      </c>
      <c r="AI531" s="13">
        <v>16</v>
      </c>
      <c r="AJ531" s="13">
        <v>40</v>
      </c>
      <c r="AK531" s="13">
        <v>35</v>
      </c>
      <c r="EE531" s="13" t="s">
        <v>3580</v>
      </c>
      <c r="EF531" s="13" t="s">
        <v>4085</v>
      </c>
      <c r="EG531" s="13">
        <v>8</v>
      </c>
      <c r="EH531" s="13">
        <v>15</v>
      </c>
      <c r="EI531" s="13">
        <v>20</v>
      </c>
      <c r="EJ531" s="13">
        <v>31</v>
      </c>
      <c r="EK531" s="13">
        <v>29</v>
      </c>
    </row>
    <row r="532" spans="1:205" s="13" customFormat="1" ht="32">
      <c r="A532" s="13">
        <v>2008</v>
      </c>
      <c r="B532" s="13" t="s">
        <v>659</v>
      </c>
      <c r="C532" s="13">
        <v>0</v>
      </c>
      <c r="D532" s="13" t="s">
        <v>1590</v>
      </c>
      <c r="E532" s="13" t="s">
        <v>2628</v>
      </c>
      <c r="F532" s="13" t="s">
        <v>12</v>
      </c>
      <c r="G532" s="13" t="s">
        <v>2744</v>
      </c>
      <c r="H532" s="13">
        <v>725</v>
      </c>
      <c r="I532" s="13" t="s">
        <v>3652</v>
      </c>
      <c r="J532" s="13">
        <v>0</v>
      </c>
      <c r="M532" s="13" t="s">
        <v>4050</v>
      </c>
      <c r="N532" s="13" t="s">
        <v>1590</v>
      </c>
      <c r="O532" s="13">
        <v>20.63</v>
      </c>
      <c r="P532" s="13" t="s">
        <v>1590</v>
      </c>
      <c r="Q532" s="13" t="s">
        <v>1590</v>
      </c>
      <c r="R532" s="13" t="s">
        <v>1590</v>
      </c>
      <c r="S532" s="13" t="s">
        <v>1590</v>
      </c>
      <c r="T532" s="13" t="s">
        <v>1590</v>
      </c>
      <c r="U532" s="13" t="s">
        <v>1590</v>
      </c>
      <c r="V532" s="13" t="s">
        <v>1590</v>
      </c>
      <c r="W532" s="13" t="s">
        <v>1590</v>
      </c>
      <c r="X532" s="13" t="s">
        <v>1590</v>
      </c>
      <c r="Y532" s="13">
        <f t="shared" si="102"/>
        <v>1</v>
      </c>
      <c r="Z532" s="13">
        <f t="shared" si="102"/>
        <v>41</v>
      </c>
      <c r="AA532" s="13">
        <f t="shared" si="111"/>
        <v>505</v>
      </c>
      <c r="AB532" s="57">
        <f t="shared" si="112"/>
        <v>0.97222222222222221</v>
      </c>
      <c r="AC532" s="57">
        <f>SUM(AK532,AQ532, AW532,BC532,BI532,BO532,BU532,CA532,CG532,CM532,CS532,CY532,DE532,DK532,DQ532,DW532,EC532,EK532,EQ532,EW532,FC532,FI532,FO532,FU532, GA530,GI530,GO530,GW530,HC530,HI530,HO530,HU530,IA530,II530,IO530,IU530,JC530,JI530,JQ530)/3</f>
        <v>11.666666666666666</v>
      </c>
      <c r="AE532" s="13" t="s">
        <v>3653</v>
      </c>
      <c r="AF532" s="13" t="s">
        <v>3654</v>
      </c>
      <c r="AG532" s="13">
        <v>1</v>
      </c>
      <c r="AH532" s="13">
        <v>41</v>
      </c>
      <c r="AI532" s="13">
        <v>505</v>
      </c>
      <c r="AJ532" s="13">
        <v>6</v>
      </c>
      <c r="AK532" s="13">
        <v>11</v>
      </c>
    </row>
    <row r="533" spans="1:205" s="13" customFormat="1" ht="64">
      <c r="A533" s="13">
        <v>2008</v>
      </c>
      <c r="B533" s="13" t="s">
        <v>659</v>
      </c>
      <c r="C533" s="13">
        <v>0</v>
      </c>
      <c r="D533" s="13" t="s">
        <v>1590</v>
      </c>
      <c r="E533" s="13" t="s">
        <v>2629</v>
      </c>
      <c r="F533" s="13" t="s">
        <v>660</v>
      </c>
      <c r="G533" s="13" t="s">
        <v>2744</v>
      </c>
      <c r="H533" s="13">
        <v>1250</v>
      </c>
      <c r="I533" s="13" t="s">
        <v>3655</v>
      </c>
      <c r="J533" s="13">
        <v>0</v>
      </c>
      <c r="L533" s="13" t="s">
        <v>4057</v>
      </c>
      <c r="M533" s="13" t="s">
        <v>651</v>
      </c>
      <c r="N533" s="13" t="s">
        <v>1590</v>
      </c>
      <c r="O533" s="13" t="s">
        <v>1590</v>
      </c>
      <c r="P533" s="13">
        <v>12</v>
      </c>
      <c r="Q533" s="13">
        <v>108</v>
      </c>
      <c r="R533" s="13">
        <f t="shared" si="104"/>
        <v>9</v>
      </c>
      <c r="S533" s="13">
        <f t="shared" si="105"/>
        <v>9</v>
      </c>
      <c r="T533" s="13">
        <f t="shared" si="106"/>
        <v>4.5</v>
      </c>
      <c r="U533" s="13">
        <f t="shared" si="107"/>
        <v>54</v>
      </c>
      <c r="V533" s="57">
        <f t="shared" si="108"/>
        <v>4.5</v>
      </c>
      <c r="W533" s="13">
        <f t="shared" si="109"/>
        <v>4.5</v>
      </c>
      <c r="X533" s="57">
        <f t="shared" si="110"/>
        <v>4.5</v>
      </c>
      <c r="Y533" s="13">
        <f t="shared" si="102"/>
        <v>12</v>
      </c>
      <c r="Z533" s="13">
        <f t="shared" si="102"/>
        <v>12</v>
      </c>
      <c r="AA533" s="13">
        <f t="shared" si="111"/>
        <v>24</v>
      </c>
      <c r="AB533" s="57">
        <f t="shared" si="112"/>
        <v>0</v>
      </c>
      <c r="AC533" s="57">
        <f t="shared" si="113"/>
        <v>0</v>
      </c>
      <c r="AF533" s="13" t="s">
        <v>3656</v>
      </c>
      <c r="AG533" s="13">
        <v>12</v>
      </c>
      <c r="AH533" s="13">
        <v>12</v>
      </c>
      <c r="AI533" s="13">
        <v>24</v>
      </c>
      <c r="AJ533" s="13">
        <v>37</v>
      </c>
    </row>
    <row r="534" spans="1:205" s="13" customFormat="1" ht="64">
      <c r="A534" s="13">
        <v>2008</v>
      </c>
      <c r="B534" s="13" t="s">
        <v>659</v>
      </c>
      <c r="C534" s="13">
        <v>0</v>
      </c>
      <c r="D534" s="13" t="s">
        <v>1590</v>
      </c>
      <c r="E534" s="13" t="s">
        <v>2629</v>
      </c>
      <c r="F534" s="13" t="s">
        <v>660</v>
      </c>
      <c r="G534" s="13" t="s">
        <v>2744</v>
      </c>
      <c r="H534" s="13">
        <v>2101</v>
      </c>
      <c r="I534" s="13" t="s">
        <v>3657</v>
      </c>
      <c r="J534" s="13">
        <v>0</v>
      </c>
      <c r="L534" s="13" t="s">
        <v>4056</v>
      </c>
      <c r="M534" s="13" t="s">
        <v>651</v>
      </c>
      <c r="N534" s="13">
        <f t="shared" si="103"/>
        <v>0.99071892499453096</v>
      </c>
      <c r="O534" s="13">
        <v>397.69099999999997</v>
      </c>
      <c r="P534" s="13">
        <v>394</v>
      </c>
      <c r="Q534" s="28">
        <v>7727</v>
      </c>
      <c r="R534" s="13">
        <f t="shared" si="104"/>
        <v>19.611675126903553</v>
      </c>
      <c r="S534" s="13">
        <f t="shared" si="105"/>
        <v>16.617204301075269</v>
      </c>
      <c r="T534" s="13">
        <f t="shared" si="106"/>
        <v>14.579245283018867</v>
      </c>
      <c r="U534" s="13">
        <f t="shared" si="107"/>
        <v>174.95094339622642</v>
      </c>
      <c r="V534" s="57">
        <f t="shared" si="108"/>
        <v>15.051467505241089</v>
      </c>
      <c r="W534" s="13">
        <f t="shared" si="109"/>
        <v>14.16493710691824</v>
      </c>
      <c r="X534" s="57">
        <f t="shared" si="110"/>
        <v>14.637159329140461</v>
      </c>
      <c r="Y534" s="13">
        <f t="shared" si="102"/>
        <v>394</v>
      </c>
      <c r="Z534" s="13">
        <f t="shared" si="102"/>
        <v>465</v>
      </c>
      <c r="AA534" s="13">
        <f t="shared" si="111"/>
        <v>530</v>
      </c>
      <c r="AB534" s="57">
        <f t="shared" si="112"/>
        <v>0.47222222222222227</v>
      </c>
      <c r="AC534" s="57">
        <f t="shared" si="113"/>
        <v>5.666666666666667</v>
      </c>
      <c r="AE534" s="13" t="s">
        <v>3658</v>
      </c>
      <c r="AF534" s="13" t="s">
        <v>3659</v>
      </c>
      <c r="AG534" s="13">
        <v>394</v>
      </c>
      <c r="AH534" s="13">
        <v>465</v>
      </c>
      <c r="AI534" s="13">
        <v>530</v>
      </c>
      <c r="AK534" s="13">
        <v>17</v>
      </c>
    </row>
    <row r="535" spans="1:205" s="13" customFormat="1" ht="80">
      <c r="A535" s="13">
        <v>2008</v>
      </c>
      <c r="B535" s="13" t="s">
        <v>659</v>
      </c>
      <c r="C535" s="13">
        <v>1</v>
      </c>
      <c r="D535" s="13" t="s">
        <v>1187</v>
      </c>
      <c r="E535" s="13" t="s">
        <v>2629</v>
      </c>
      <c r="F535" s="13" t="s">
        <v>660</v>
      </c>
      <c r="G535" s="13" t="s">
        <v>2744</v>
      </c>
      <c r="H535" s="13">
        <v>2209</v>
      </c>
      <c r="I535" s="49" t="s">
        <v>3660</v>
      </c>
      <c r="J535" s="13">
        <v>0</v>
      </c>
      <c r="K535" s="13" t="s">
        <v>4097</v>
      </c>
      <c r="L535" s="13" t="s">
        <v>4069</v>
      </c>
      <c r="M535" s="13" t="s">
        <v>651</v>
      </c>
      <c r="N535" s="13">
        <f t="shared" si="103"/>
        <v>3.3515482695810563</v>
      </c>
      <c r="O535" s="13">
        <v>54.9</v>
      </c>
      <c r="P535" s="13">
        <v>184</v>
      </c>
      <c r="Q535" s="13">
        <v>4937</v>
      </c>
      <c r="R535" s="13">
        <f t="shared" si="104"/>
        <v>26.831521739130434</v>
      </c>
      <c r="S535" s="13">
        <f t="shared" si="105"/>
        <v>8.2283333333333335</v>
      </c>
      <c r="T535" s="13">
        <f t="shared" si="106"/>
        <v>6.1712499999999997</v>
      </c>
      <c r="U535" s="13">
        <f t="shared" si="107"/>
        <v>74.054999999999993</v>
      </c>
      <c r="V535" s="57" t="e">
        <f t="shared" si="108"/>
        <v>#REF!</v>
      </c>
      <c r="W535" s="13" t="e">
        <f t="shared" si="109"/>
        <v>#REF!</v>
      </c>
      <c r="X535" s="57" t="e">
        <f t="shared" si="110"/>
        <v>#REF!</v>
      </c>
      <c r="Y535" s="13">
        <f t="shared" si="102"/>
        <v>300</v>
      </c>
      <c r="Z535" s="13">
        <f t="shared" si="102"/>
        <v>600</v>
      </c>
      <c r="AA535" s="13">
        <f t="shared" si="111"/>
        <v>800</v>
      </c>
      <c r="AB535" s="57" t="e">
        <f t="shared" si="112"/>
        <v>#REF!</v>
      </c>
      <c r="AC535" s="57" t="e">
        <f xml:space="preserve"> SUM(AK535,AQ535, AW535,BC535,BI535,BO535,BU535,CA535,CG535,CM535,CS535,CY535,DE535,DK535,DQ535,DW535,EC535,EK535,EQ535,EW535,FC535,FI535,FO535,FU535,#REF!,#REF!,#REF!,#REF!,#REF!,#REF!,#REF!,#REF!,#REF!,#REF!,#REF!,#REF!,#REF!,#REF!,#REF!)/3</f>
        <v>#REF!</v>
      </c>
      <c r="AE535" s="13" t="s">
        <v>3661</v>
      </c>
      <c r="AF535" s="13" t="s">
        <v>3662</v>
      </c>
      <c r="AG535" s="13">
        <v>300</v>
      </c>
      <c r="AH535" s="13">
        <v>600</v>
      </c>
      <c r="AI535" s="13">
        <v>800</v>
      </c>
      <c r="AK535" s="13">
        <v>18</v>
      </c>
    </row>
    <row r="536" spans="1:205" s="13" customFormat="1" ht="64">
      <c r="A536" s="13">
        <v>2008</v>
      </c>
      <c r="B536" s="13" t="s">
        <v>659</v>
      </c>
      <c r="C536" s="13">
        <v>0</v>
      </c>
      <c r="D536" s="13" t="s">
        <v>1590</v>
      </c>
      <c r="E536" s="13" t="s">
        <v>2629</v>
      </c>
      <c r="F536" s="13" t="s">
        <v>660</v>
      </c>
      <c r="G536" s="13" t="s">
        <v>2744</v>
      </c>
      <c r="H536" s="13">
        <v>2230</v>
      </c>
      <c r="I536" s="13" t="s">
        <v>2120</v>
      </c>
      <c r="J536" s="13">
        <v>0</v>
      </c>
      <c r="L536" s="13" t="s">
        <v>4061</v>
      </c>
      <c r="M536" s="13" t="s">
        <v>651</v>
      </c>
      <c r="N536" s="13">
        <f t="shared" si="103"/>
        <v>3.2063975628332062</v>
      </c>
      <c r="O536" s="13">
        <v>131.30000000000001</v>
      </c>
      <c r="P536" s="13">
        <v>421</v>
      </c>
      <c r="Q536" s="28">
        <v>9800</v>
      </c>
      <c r="R536" s="13">
        <f t="shared" si="104"/>
        <v>23.277909738717341</v>
      </c>
      <c r="S536" s="13">
        <f t="shared" si="105"/>
        <v>13.611111111111111</v>
      </c>
      <c r="T536" s="13">
        <f t="shared" si="106"/>
        <v>6.9209039548022595</v>
      </c>
      <c r="U536" s="13">
        <f t="shared" si="107"/>
        <v>83.050847457627114</v>
      </c>
      <c r="V536" s="57">
        <f t="shared" si="108"/>
        <v>7.3375706214689265</v>
      </c>
      <c r="W536" s="13">
        <f t="shared" si="109"/>
        <v>6.7090395480225986</v>
      </c>
      <c r="X536" s="57">
        <f t="shared" si="110"/>
        <v>7.1257062146892656</v>
      </c>
      <c r="Y536" s="13">
        <f t="shared" si="102"/>
        <v>240</v>
      </c>
      <c r="Z536" s="13">
        <f t="shared" si="102"/>
        <v>720</v>
      </c>
      <c r="AA536" s="13">
        <f t="shared" si="111"/>
        <v>1416</v>
      </c>
      <c r="AB536" s="57">
        <f t="shared" si="112"/>
        <v>0.41666666666666669</v>
      </c>
      <c r="AC536" s="57">
        <f t="shared" si="113"/>
        <v>5</v>
      </c>
      <c r="AE536" s="13" t="s">
        <v>2120</v>
      </c>
      <c r="AF536" s="13" t="s">
        <v>3659</v>
      </c>
      <c r="AG536" s="13">
        <v>240</v>
      </c>
      <c r="AH536" s="13">
        <v>720</v>
      </c>
      <c r="AI536" s="13">
        <v>1416</v>
      </c>
      <c r="AJ536" s="13">
        <v>15</v>
      </c>
      <c r="AK536" s="13">
        <v>15</v>
      </c>
    </row>
    <row r="537" spans="1:205" s="13" customFormat="1" ht="64">
      <c r="A537" s="13">
        <v>2008</v>
      </c>
      <c r="B537" s="13" t="s">
        <v>659</v>
      </c>
      <c r="C537" s="13">
        <v>0</v>
      </c>
      <c r="D537" s="13" t="s">
        <v>1590</v>
      </c>
      <c r="E537" s="13" t="s">
        <v>2629</v>
      </c>
      <c r="F537" s="13" t="s">
        <v>660</v>
      </c>
      <c r="G537" s="13" t="s">
        <v>2744</v>
      </c>
      <c r="H537" s="13">
        <v>2234</v>
      </c>
      <c r="I537" s="13" t="s">
        <v>3669</v>
      </c>
      <c r="J537" s="13">
        <v>0</v>
      </c>
      <c r="L537" s="13" t="s">
        <v>4070</v>
      </c>
      <c r="M537" s="13" t="s">
        <v>651</v>
      </c>
      <c r="N537" s="13">
        <f t="shared" si="103"/>
        <v>0.46963055729492803</v>
      </c>
      <c r="O537" s="13">
        <v>159.69999999999999</v>
      </c>
      <c r="P537" s="13">
        <v>75</v>
      </c>
      <c r="Q537" s="13">
        <v>12475</v>
      </c>
      <c r="R537" s="13">
        <f t="shared" si="104"/>
        <v>166.33333333333334</v>
      </c>
      <c r="S537" s="13">
        <f t="shared" si="105"/>
        <v>14.940119760479043</v>
      </c>
      <c r="T537" s="13">
        <f t="shared" si="106"/>
        <v>8.544520547945206</v>
      </c>
      <c r="U537" s="13">
        <f t="shared" si="107"/>
        <v>102.53424657534248</v>
      </c>
      <c r="V537" s="57">
        <f t="shared" si="108"/>
        <v>9.7111872146118721</v>
      </c>
      <c r="W537" s="13">
        <f t="shared" si="109"/>
        <v>7.8772831050228316</v>
      </c>
      <c r="X537" s="57">
        <f t="shared" si="110"/>
        <v>9.0439497716894977</v>
      </c>
      <c r="Y537" s="13">
        <f t="shared" si="102"/>
        <v>396</v>
      </c>
      <c r="Z537" s="13">
        <f t="shared" si="102"/>
        <v>835</v>
      </c>
      <c r="AA537" s="13">
        <f t="shared" si="111"/>
        <v>1460</v>
      </c>
      <c r="AB537" s="57">
        <f t="shared" si="112"/>
        <v>1.1666666666666667</v>
      </c>
      <c r="AC537" s="57">
        <f>SUM(AK537,AQ537, AW537,BC537,BI537,BO537,BU537,CA537,CG537,CM537,CS537,CY537,DE537,DK537,DQ537,DW537,EC537,EK537,EQ537,EW537,FC537,FI537,FO537,FU537, GA536,GI536,GO536,GW536,HC536,HI536,HO536,HU536,IA536,II536,IO536,IU536,JC536,JI536,JQ536)/3</f>
        <v>14</v>
      </c>
      <c r="AE537" s="13" t="s">
        <v>3663</v>
      </c>
      <c r="AF537" s="13" t="s">
        <v>3664</v>
      </c>
      <c r="AG537" s="13">
        <v>156</v>
      </c>
      <c r="AH537" s="13">
        <v>175</v>
      </c>
      <c r="AI537" s="13">
        <v>500</v>
      </c>
      <c r="AJ537" s="13">
        <v>24</v>
      </c>
      <c r="AK537" s="13">
        <v>24</v>
      </c>
      <c r="EE537" s="13" t="s">
        <v>3665</v>
      </c>
      <c r="EF537" s="13" t="s">
        <v>3666</v>
      </c>
      <c r="EG537" s="13">
        <v>120</v>
      </c>
      <c r="EH537" s="13">
        <v>330</v>
      </c>
      <c r="EI537" s="13">
        <v>480</v>
      </c>
      <c r="EJ537" s="13">
        <v>18</v>
      </c>
      <c r="EK537" s="13">
        <v>18</v>
      </c>
      <c r="GC537" s="13" t="s">
        <v>3667</v>
      </c>
      <c r="GD537" s="13" t="s">
        <v>3664</v>
      </c>
      <c r="GE537" s="13" t="s">
        <v>715</v>
      </c>
      <c r="GF537" s="13" t="s">
        <v>715</v>
      </c>
      <c r="GG537" s="13" t="s">
        <v>715</v>
      </c>
      <c r="GH537" s="13">
        <v>24</v>
      </c>
      <c r="GI537" s="13">
        <v>24</v>
      </c>
      <c r="GQ537" s="13" t="s">
        <v>3668</v>
      </c>
      <c r="GR537" s="13" t="s">
        <v>689</v>
      </c>
      <c r="GS537" s="13">
        <v>120</v>
      </c>
      <c r="GT537" s="13">
        <v>330</v>
      </c>
      <c r="GU537" s="13">
        <v>480</v>
      </c>
      <c r="GV537" s="13">
        <v>18</v>
      </c>
      <c r="GW537" s="13">
        <v>18</v>
      </c>
    </row>
    <row r="538" spans="1:205" s="13" customFormat="1" ht="16">
      <c r="A538" s="13">
        <v>2008</v>
      </c>
      <c r="B538" s="13" t="s">
        <v>659</v>
      </c>
      <c r="C538" s="13">
        <v>0</v>
      </c>
      <c r="D538" s="13" t="s">
        <v>1590</v>
      </c>
      <c r="E538" s="13" t="s">
        <v>2629</v>
      </c>
      <c r="F538" s="13" t="s">
        <v>660</v>
      </c>
      <c r="G538" s="13" t="s">
        <v>2744</v>
      </c>
      <c r="H538" s="13">
        <v>2242</v>
      </c>
      <c r="I538" s="13" t="s">
        <v>3670</v>
      </c>
      <c r="J538" s="13">
        <v>0</v>
      </c>
      <c r="M538" s="13" t="s">
        <v>4050</v>
      </c>
      <c r="N538" s="13">
        <f t="shared" si="103"/>
        <v>1.1320754716981132</v>
      </c>
      <c r="O538" s="13">
        <v>79.5</v>
      </c>
      <c r="P538" s="13">
        <v>90</v>
      </c>
      <c r="Q538" s="13">
        <v>2071</v>
      </c>
      <c r="R538" s="13">
        <f t="shared" si="104"/>
        <v>23.011111111111113</v>
      </c>
      <c r="S538" s="13">
        <f t="shared" si="105"/>
        <v>103.55</v>
      </c>
      <c r="T538" s="13">
        <f t="shared" si="106"/>
        <v>4.3145833333333332</v>
      </c>
      <c r="U538" s="13">
        <f t="shared" si="107"/>
        <v>51.774999999999999</v>
      </c>
      <c r="V538" s="57">
        <f t="shared" si="108"/>
        <v>6.1479166666666663</v>
      </c>
      <c r="W538" s="13">
        <f t="shared" si="109"/>
        <v>4.2381944444444439</v>
      </c>
      <c r="X538" s="57">
        <f t="shared" si="110"/>
        <v>6.071527777777777</v>
      </c>
      <c r="Y538" s="13">
        <f t="shared" si="102"/>
        <v>90</v>
      </c>
      <c r="Z538" s="13">
        <f t="shared" si="102"/>
        <v>20</v>
      </c>
      <c r="AA538" s="13">
        <f t="shared" si="111"/>
        <v>480</v>
      </c>
      <c r="AB538" s="57">
        <f t="shared" si="112"/>
        <v>1.8333333333333333</v>
      </c>
      <c r="AC538" s="57">
        <f>SUM(AK538,AQ538, AW538,BC538,BI538,BO538,BU538,CA538,CG538,CM538,CS538,CY538,DE538,DK538,DQ538,DW538,EC538,EK538,EQ538,EW538,FC538,FI538,FO538,FU538, GA537,GI537,GO537,GW537,HC537,HI537,HO537,HU537,IA537,II537,IO537,IU537,JC537,JI537,JQ537)/3</f>
        <v>22</v>
      </c>
      <c r="AE538" s="13" t="s">
        <v>3671</v>
      </c>
      <c r="AF538" s="13" t="s">
        <v>3672</v>
      </c>
      <c r="AG538" s="13">
        <v>90</v>
      </c>
      <c r="AH538" s="13">
        <v>20</v>
      </c>
      <c r="AI538" s="13">
        <v>480</v>
      </c>
      <c r="AJ538" s="13">
        <v>24</v>
      </c>
      <c r="AK538" s="13">
        <v>24</v>
      </c>
    </row>
    <row r="539" spans="1:205" s="13" customFormat="1" ht="32">
      <c r="A539" s="13">
        <v>2008</v>
      </c>
      <c r="B539" s="13" t="s">
        <v>659</v>
      </c>
      <c r="C539" s="13">
        <v>0</v>
      </c>
      <c r="D539" s="13" t="s">
        <v>1590</v>
      </c>
      <c r="E539" s="13" t="s">
        <v>2629</v>
      </c>
      <c r="F539" s="13" t="s">
        <v>660</v>
      </c>
      <c r="G539" s="13" t="s">
        <v>2744</v>
      </c>
      <c r="H539" s="13">
        <v>2280</v>
      </c>
      <c r="I539" s="13" t="s">
        <v>2127</v>
      </c>
      <c r="J539" s="13">
        <v>0</v>
      </c>
      <c r="M539" s="13" t="s">
        <v>4050</v>
      </c>
      <c r="N539" s="13" t="s">
        <v>1590</v>
      </c>
      <c r="O539" s="13">
        <v>66.3</v>
      </c>
      <c r="P539" s="13" t="s">
        <v>1590</v>
      </c>
      <c r="Q539" s="13" t="s">
        <v>1590</v>
      </c>
      <c r="R539" s="13" t="s">
        <v>1590</v>
      </c>
      <c r="S539" s="13" t="s">
        <v>1590</v>
      </c>
      <c r="T539" s="13" t="s">
        <v>1590</v>
      </c>
      <c r="U539" s="13" t="s">
        <v>1590</v>
      </c>
      <c r="V539" s="13" t="s">
        <v>1590</v>
      </c>
      <c r="W539" s="13" t="s">
        <v>1590</v>
      </c>
      <c r="X539" s="13" t="s">
        <v>1590</v>
      </c>
      <c r="Y539" s="13">
        <f t="shared" si="102"/>
        <v>1</v>
      </c>
      <c r="Z539" s="13">
        <f t="shared" si="102"/>
        <v>60</v>
      </c>
      <c r="AA539" s="13">
        <f t="shared" si="111"/>
        <v>82</v>
      </c>
      <c r="AB539" s="57">
        <f t="shared" si="112"/>
        <v>0.3611111111111111</v>
      </c>
      <c r="AC539" s="57">
        <f t="shared" si="113"/>
        <v>4.333333333333333</v>
      </c>
      <c r="AE539" s="13" t="s">
        <v>3673</v>
      </c>
      <c r="AF539" s="13" t="s">
        <v>3674</v>
      </c>
      <c r="AG539" s="52" t="s">
        <v>3676</v>
      </c>
      <c r="AH539" s="13">
        <v>20</v>
      </c>
      <c r="AI539" s="13" t="s">
        <v>3675</v>
      </c>
      <c r="AJ539" s="13">
        <v>13</v>
      </c>
      <c r="AK539" s="13">
        <v>13</v>
      </c>
      <c r="EE539" s="13" t="s">
        <v>3677</v>
      </c>
      <c r="EF539" s="13" t="s">
        <v>3678</v>
      </c>
      <c r="EG539" s="13" t="s">
        <v>1590</v>
      </c>
      <c r="EH539" s="13" t="s">
        <v>1590</v>
      </c>
      <c r="EI539" s="13">
        <v>42</v>
      </c>
      <c r="EJ539" s="13">
        <v>11</v>
      </c>
      <c r="GC539" s="13" t="s">
        <v>3679</v>
      </c>
      <c r="GD539" s="13" t="s">
        <v>3680</v>
      </c>
      <c r="GE539" s="13">
        <v>1</v>
      </c>
      <c r="GF539" s="13">
        <v>40</v>
      </c>
      <c r="GG539" s="13">
        <v>40</v>
      </c>
      <c r="GH539" s="13">
        <v>13</v>
      </c>
      <c r="GI539" s="13">
        <v>13</v>
      </c>
    </row>
    <row r="540" spans="1:205" s="13" customFormat="1" ht="32">
      <c r="A540" s="13">
        <v>2008</v>
      </c>
      <c r="B540" s="13" t="s">
        <v>659</v>
      </c>
      <c r="C540" s="13">
        <v>0</v>
      </c>
      <c r="D540" s="13" t="s">
        <v>1590</v>
      </c>
      <c r="E540" s="13" t="s">
        <v>2629</v>
      </c>
      <c r="F540" s="13" t="s">
        <v>660</v>
      </c>
      <c r="G540" s="13" t="s">
        <v>2744</v>
      </c>
      <c r="H540" s="13">
        <v>2285</v>
      </c>
      <c r="I540" s="13" t="s">
        <v>3681</v>
      </c>
      <c r="J540" s="13">
        <v>0</v>
      </c>
      <c r="M540" s="13" t="s">
        <v>4050</v>
      </c>
      <c r="N540" s="13" t="s">
        <v>1590</v>
      </c>
      <c r="O540" s="13">
        <v>0</v>
      </c>
      <c r="P540" s="13" t="s">
        <v>1590</v>
      </c>
      <c r="Q540" s="13" t="s">
        <v>1590</v>
      </c>
      <c r="R540" s="13" t="s">
        <v>1590</v>
      </c>
      <c r="S540" s="13" t="s">
        <v>1590</v>
      </c>
      <c r="T540" s="13" t="s">
        <v>1590</v>
      </c>
      <c r="U540" s="13" t="s">
        <v>1590</v>
      </c>
      <c r="V540" s="13" t="s">
        <v>1590</v>
      </c>
      <c r="W540" s="13" t="s">
        <v>1590</v>
      </c>
      <c r="X540" s="13" t="s">
        <v>1590</v>
      </c>
      <c r="Y540" s="13">
        <f t="shared" si="102"/>
        <v>2</v>
      </c>
      <c r="Z540" s="13">
        <f t="shared" si="102"/>
        <v>10</v>
      </c>
      <c r="AA540" s="13">
        <f t="shared" si="111"/>
        <v>20</v>
      </c>
      <c r="AB540" s="57">
        <f t="shared" si="112"/>
        <v>0.72222222222222221</v>
      </c>
      <c r="AC540" s="57">
        <f t="shared" si="113"/>
        <v>8.6666666666666661</v>
      </c>
      <c r="AE540" s="13" t="s">
        <v>3682</v>
      </c>
      <c r="AF540" s="13" t="s">
        <v>3683</v>
      </c>
      <c r="AG540" s="13">
        <v>2</v>
      </c>
      <c r="AH540" s="13">
        <v>10</v>
      </c>
      <c r="AI540" s="13">
        <v>20</v>
      </c>
      <c r="AJ540" s="13">
        <v>13</v>
      </c>
      <c r="AK540" s="13">
        <v>13</v>
      </c>
    </row>
    <row r="541" spans="1:205" s="13" customFormat="1" ht="32">
      <c r="A541" s="13">
        <v>2008</v>
      </c>
      <c r="B541" s="13" t="s">
        <v>659</v>
      </c>
      <c r="C541" s="13">
        <v>0</v>
      </c>
      <c r="D541" s="13" t="s">
        <v>1590</v>
      </c>
      <c r="E541" s="13" t="s">
        <v>2629</v>
      </c>
      <c r="F541" s="13" t="s">
        <v>660</v>
      </c>
      <c r="G541" s="13" t="s">
        <v>2744</v>
      </c>
      <c r="H541" s="13">
        <v>2307</v>
      </c>
      <c r="I541" s="13" t="s">
        <v>3684</v>
      </c>
      <c r="J541" s="13">
        <v>0</v>
      </c>
      <c r="M541" s="13" t="s">
        <v>4050</v>
      </c>
      <c r="N541" s="13">
        <f t="shared" si="103"/>
        <v>1.0204081632653061</v>
      </c>
      <c r="O541" s="13">
        <v>83.3</v>
      </c>
      <c r="P541" s="13">
        <v>85</v>
      </c>
      <c r="Q541" s="13">
        <v>704</v>
      </c>
      <c r="R541" s="13">
        <f t="shared" si="104"/>
        <v>8.2823529411764714</v>
      </c>
      <c r="S541" s="13">
        <f t="shared" si="105"/>
        <v>1.1174603174603175</v>
      </c>
      <c r="T541" s="13">
        <f t="shared" si="106"/>
        <v>0.78222222222222226</v>
      </c>
      <c r="U541" s="13">
        <f t="shared" si="107"/>
        <v>9.3866666666666667</v>
      </c>
      <c r="V541" s="57">
        <f t="shared" si="108"/>
        <v>1.8655555555555554</v>
      </c>
      <c r="W541" s="13">
        <f t="shared" si="109"/>
        <v>2.388888888888889E-2</v>
      </c>
      <c r="X541" s="57">
        <f t="shared" si="110"/>
        <v>1.1072222222222221</v>
      </c>
      <c r="Y541" s="13">
        <f t="shared" si="102"/>
        <v>240</v>
      </c>
      <c r="Z541" s="13">
        <f t="shared" si="102"/>
        <v>630</v>
      </c>
      <c r="AA541" s="13">
        <f t="shared" si="111"/>
        <v>900</v>
      </c>
      <c r="AB541" s="57">
        <f t="shared" si="112"/>
        <v>1.0833333333333333</v>
      </c>
      <c r="AC541" s="57">
        <f t="shared" si="113"/>
        <v>13</v>
      </c>
      <c r="AE541" s="13" t="s">
        <v>3685</v>
      </c>
      <c r="AF541" s="13" t="s">
        <v>3686</v>
      </c>
      <c r="AG541" s="13">
        <v>120</v>
      </c>
      <c r="AH541" s="13">
        <v>300</v>
      </c>
      <c r="AI541" s="13">
        <v>420</v>
      </c>
      <c r="AJ541" s="13">
        <v>24</v>
      </c>
      <c r="AK541" s="13">
        <v>24</v>
      </c>
      <c r="EE541" s="13" t="s">
        <v>3687</v>
      </c>
      <c r="EF541" s="13" t="s">
        <v>3688</v>
      </c>
      <c r="EG541" s="13">
        <v>120</v>
      </c>
      <c r="EH541" s="13">
        <v>330</v>
      </c>
      <c r="EI541" s="13">
        <v>480</v>
      </c>
      <c r="EJ541" s="13">
        <v>24</v>
      </c>
      <c r="EK541" s="13">
        <v>15</v>
      </c>
    </row>
    <row r="542" spans="1:205" s="13" customFormat="1" ht="32">
      <c r="A542" s="13">
        <v>2008</v>
      </c>
      <c r="B542" s="13" t="s">
        <v>659</v>
      </c>
      <c r="C542" s="13">
        <v>0</v>
      </c>
      <c r="D542" s="13" t="s">
        <v>1590</v>
      </c>
      <c r="E542" s="13" t="s">
        <v>2629</v>
      </c>
      <c r="F542" s="13" t="s">
        <v>660</v>
      </c>
      <c r="G542" s="13" t="s">
        <v>2744</v>
      </c>
      <c r="H542" s="13">
        <v>2356</v>
      </c>
      <c r="I542" s="13" t="s">
        <v>3689</v>
      </c>
      <c r="J542" s="13">
        <v>0</v>
      </c>
      <c r="M542" s="13" t="s">
        <v>4050</v>
      </c>
      <c r="N542" s="13" t="s">
        <v>1590</v>
      </c>
      <c r="O542" s="13">
        <v>0</v>
      </c>
      <c r="P542" s="13">
        <v>0</v>
      </c>
      <c r="Q542" s="13">
        <v>1418</v>
      </c>
      <c r="R542" s="13" t="s">
        <v>1590</v>
      </c>
      <c r="S542" s="13">
        <f t="shared" si="105"/>
        <v>4.0514285714285716</v>
      </c>
      <c r="T542" s="13">
        <f t="shared" si="106"/>
        <v>1.4179999999999999</v>
      </c>
      <c r="U542" s="13">
        <f t="shared" si="107"/>
        <v>17.015999999999998</v>
      </c>
      <c r="V542" s="57">
        <f t="shared" si="108"/>
        <v>2.7513333333333332</v>
      </c>
      <c r="W542" s="13">
        <f t="shared" si="109"/>
        <v>0.95133333333333336</v>
      </c>
      <c r="X542" s="57">
        <f t="shared" si="110"/>
        <v>2.2846666666666664</v>
      </c>
      <c r="Y542" s="13">
        <f t="shared" si="102"/>
        <v>312</v>
      </c>
      <c r="Z542" s="13">
        <f t="shared" si="102"/>
        <v>350</v>
      </c>
      <c r="AA542" s="13">
        <f t="shared" si="111"/>
        <v>1000</v>
      </c>
      <c r="AB542" s="57">
        <f t="shared" si="112"/>
        <v>1.3333333333333333</v>
      </c>
      <c r="AC542" s="57">
        <f t="shared" si="113"/>
        <v>16</v>
      </c>
      <c r="AE542" s="13" t="s">
        <v>3690</v>
      </c>
      <c r="AF542" s="13" t="s">
        <v>3664</v>
      </c>
      <c r="AG542" s="13">
        <v>156</v>
      </c>
      <c r="AH542" s="13">
        <v>175</v>
      </c>
      <c r="AI542" s="13">
        <v>500</v>
      </c>
      <c r="AJ542" s="13">
        <v>24</v>
      </c>
      <c r="AK542" s="13">
        <v>24</v>
      </c>
      <c r="EE542" s="13" t="s">
        <v>3691</v>
      </c>
      <c r="EF542" s="13" t="s">
        <v>3664</v>
      </c>
      <c r="EG542" s="13">
        <v>156</v>
      </c>
      <c r="EH542" s="13">
        <v>175</v>
      </c>
      <c r="EI542" s="13">
        <v>500</v>
      </c>
      <c r="EJ542" s="13">
        <v>24</v>
      </c>
      <c r="EK542" s="13">
        <v>24</v>
      </c>
      <c r="GC542" s="13" t="s">
        <v>3692</v>
      </c>
      <c r="GD542" s="13" t="s">
        <v>3664</v>
      </c>
      <c r="GE542" s="13" t="s">
        <v>3609</v>
      </c>
      <c r="GF542" s="13" t="s">
        <v>3609</v>
      </c>
      <c r="GG542" s="13" t="s">
        <v>3609</v>
      </c>
      <c r="GH542" s="13">
        <v>22</v>
      </c>
      <c r="GI542" s="13">
        <v>22</v>
      </c>
    </row>
    <row r="543" spans="1:205" s="13" customFormat="1" ht="16">
      <c r="A543" s="13">
        <v>2008</v>
      </c>
      <c r="B543" s="13" t="s">
        <v>659</v>
      </c>
      <c r="C543" s="13">
        <v>0</v>
      </c>
      <c r="D543" s="13" t="s">
        <v>1590</v>
      </c>
      <c r="E543" s="13" t="s">
        <v>2629</v>
      </c>
      <c r="F543" s="13" t="s">
        <v>660</v>
      </c>
      <c r="G543" s="13" t="s">
        <v>2744</v>
      </c>
      <c r="H543" s="13">
        <v>3113</v>
      </c>
      <c r="I543" s="13" t="s">
        <v>3693</v>
      </c>
      <c r="J543" s="13">
        <v>0</v>
      </c>
      <c r="M543" s="13" t="s">
        <v>4050</v>
      </c>
      <c r="N543" s="13" t="s">
        <v>1590</v>
      </c>
      <c r="O543" s="13">
        <v>0</v>
      </c>
      <c r="P543" s="13">
        <v>0</v>
      </c>
      <c r="Q543" s="13">
        <v>0</v>
      </c>
      <c r="R543" s="13" t="s">
        <v>1590</v>
      </c>
      <c r="S543" s="13">
        <f t="shared" si="105"/>
        <v>0</v>
      </c>
      <c r="T543" s="13">
        <f t="shared" si="106"/>
        <v>0</v>
      </c>
      <c r="U543" s="13">
        <f t="shared" si="107"/>
        <v>0</v>
      </c>
      <c r="V543" s="57">
        <f t="shared" si="108"/>
        <v>0.61111111111111105</v>
      </c>
      <c r="W543" s="13">
        <f t="shared" si="109"/>
        <v>-0.61111111111111105</v>
      </c>
      <c r="X543" s="57">
        <f t="shared" si="110"/>
        <v>0</v>
      </c>
      <c r="Y543" s="13">
        <f t="shared" si="102"/>
        <v>10</v>
      </c>
      <c r="Z543" s="13">
        <f t="shared" si="102"/>
        <v>200</v>
      </c>
      <c r="AA543" s="13">
        <f t="shared" si="111"/>
        <v>200</v>
      </c>
      <c r="AB543" s="57">
        <f t="shared" si="112"/>
        <v>0.61111111111111105</v>
      </c>
      <c r="AC543" s="57">
        <f t="shared" si="113"/>
        <v>7.333333333333333</v>
      </c>
      <c r="AE543" s="13" t="s">
        <v>3694</v>
      </c>
      <c r="AF543" s="13" t="s">
        <v>3695</v>
      </c>
      <c r="AG543" s="13">
        <v>10</v>
      </c>
      <c r="AH543" s="13">
        <v>200</v>
      </c>
      <c r="AI543" s="13">
        <v>200</v>
      </c>
      <c r="AJ543" s="13">
        <v>0</v>
      </c>
      <c r="AK543" s="13">
        <v>0</v>
      </c>
    </row>
    <row r="544" spans="1:205" s="13" customFormat="1" ht="16">
      <c r="A544" s="13">
        <v>2008</v>
      </c>
      <c r="B544" s="13" t="s">
        <v>659</v>
      </c>
      <c r="C544" s="13">
        <v>0</v>
      </c>
      <c r="D544" s="13" t="s">
        <v>1590</v>
      </c>
      <c r="E544" s="13" t="s">
        <v>2629</v>
      </c>
      <c r="F544" s="13" t="s">
        <v>660</v>
      </c>
      <c r="G544" s="13" t="s">
        <v>2744</v>
      </c>
      <c r="H544" s="13">
        <v>3141</v>
      </c>
      <c r="I544" s="13" t="s">
        <v>3696</v>
      </c>
      <c r="J544" s="13">
        <v>0</v>
      </c>
      <c r="M544" s="13" t="s">
        <v>4050</v>
      </c>
      <c r="N544" s="13">
        <f t="shared" si="103"/>
        <v>98.039215686274517</v>
      </c>
      <c r="O544" s="13">
        <v>10.199999999999999</v>
      </c>
      <c r="P544" s="13">
        <v>1000</v>
      </c>
      <c r="Q544" s="13">
        <v>11215</v>
      </c>
      <c r="R544" s="13">
        <f t="shared" ref="R544:R606" si="119">Q544/P544</f>
        <v>11.215</v>
      </c>
      <c r="S544" s="13">
        <f t="shared" si="105"/>
        <v>11.08201581027668</v>
      </c>
      <c r="T544" s="13">
        <f t="shared" si="106"/>
        <v>7.3782894736842106</v>
      </c>
      <c r="U544" s="13">
        <f t="shared" si="107"/>
        <v>88.53947368421052</v>
      </c>
      <c r="V544" s="57">
        <f t="shared" si="108"/>
        <v>8.4060672514619892</v>
      </c>
      <c r="W544" s="13">
        <f t="shared" si="109"/>
        <v>6.6940058479532158</v>
      </c>
      <c r="X544" s="57">
        <f t="shared" si="110"/>
        <v>7.7217836257309935</v>
      </c>
      <c r="Y544" s="13">
        <f t="shared" ref="Y544:Z604" si="120">SUM(AG544,AM544,AS544,AY544,BE544,BK544,BQ544,BW544,CC544,CI544,CO544,CU544,DA544,DG544,DM544,DS544,DY544,EG544,EM544,ES544,EY544,FE544,FK544,FQ544,FW544,GE544,GK544,GS544,GY544,HE544,HK544,HQ544,HW544,IE544,IK544,IQ544,IY544,JE544,JM544)</f>
        <v>303</v>
      </c>
      <c r="Z544" s="13">
        <f t="shared" si="120"/>
        <v>1012</v>
      </c>
      <c r="AA544" s="13">
        <f t="shared" si="111"/>
        <v>1520</v>
      </c>
      <c r="AB544" s="57">
        <f t="shared" si="112"/>
        <v>1.0277777777777779</v>
      </c>
      <c r="AC544" s="57">
        <f t="shared" si="113"/>
        <v>12.333333333333334</v>
      </c>
      <c r="AE544" s="13" t="s">
        <v>3697</v>
      </c>
      <c r="AF544" s="13" t="s">
        <v>3698</v>
      </c>
      <c r="AG544" s="13">
        <v>300</v>
      </c>
      <c r="AH544" s="13">
        <v>1000</v>
      </c>
      <c r="AI544" s="13">
        <v>1500</v>
      </c>
      <c r="AJ544" s="13">
        <v>18</v>
      </c>
      <c r="AK544" s="13">
        <v>18</v>
      </c>
      <c r="EE544" s="13" t="s">
        <v>3699</v>
      </c>
      <c r="EF544" s="13" t="s">
        <v>3700</v>
      </c>
      <c r="EG544" s="13">
        <v>3</v>
      </c>
      <c r="EH544" s="13">
        <v>12</v>
      </c>
      <c r="EI544" s="13">
        <v>20</v>
      </c>
      <c r="EJ544" s="13">
        <v>19</v>
      </c>
      <c r="EK544" s="13">
        <v>19</v>
      </c>
    </row>
    <row r="545" spans="1:268" s="13" customFormat="1" ht="32">
      <c r="A545" s="13">
        <v>2008</v>
      </c>
      <c r="B545" s="13" t="s">
        <v>659</v>
      </c>
      <c r="C545" s="13">
        <v>0</v>
      </c>
      <c r="D545" s="13" t="s">
        <v>1590</v>
      </c>
      <c r="E545" s="13" t="s">
        <v>2629</v>
      </c>
      <c r="F545" s="13" t="s">
        <v>660</v>
      </c>
      <c r="G545" s="13" t="s">
        <v>2744</v>
      </c>
      <c r="H545" s="13">
        <v>4225</v>
      </c>
      <c r="I545" s="13" t="s">
        <v>3701</v>
      </c>
      <c r="J545" s="13">
        <v>0</v>
      </c>
      <c r="M545" s="13" t="s">
        <v>4050</v>
      </c>
      <c r="N545" s="13">
        <f t="shared" si="103"/>
        <v>0</v>
      </c>
      <c r="O545" s="13">
        <v>6.6</v>
      </c>
      <c r="P545" s="13">
        <v>0</v>
      </c>
      <c r="Q545" s="13">
        <v>0</v>
      </c>
      <c r="R545" s="13" t="s">
        <v>1590</v>
      </c>
      <c r="S545" s="13">
        <f t="shared" si="105"/>
        <v>0</v>
      </c>
      <c r="T545" s="13">
        <f t="shared" si="106"/>
        <v>0</v>
      </c>
      <c r="U545" s="13">
        <f t="shared" si="107"/>
        <v>0</v>
      </c>
      <c r="V545" s="57">
        <f t="shared" si="108"/>
        <v>0.61111111111111105</v>
      </c>
      <c r="W545" s="13">
        <f t="shared" si="109"/>
        <v>-0.5950292397660818</v>
      </c>
      <c r="X545" s="57">
        <f t="shared" si="110"/>
        <v>1.6081871345029253E-2</v>
      </c>
      <c r="Y545" s="13">
        <f t="shared" si="120"/>
        <v>22</v>
      </c>
      <c r="Z545" s="13">
        <f t="shared" si="120"/>
        <v>370</v>
      </c>
      <c r="AA545" s="13">
        <f t="shared" si="111"/>
        <v>380</v>
      </c>
      <c r="AB545" s="57">
        <f t="shared" si="112"/>
        <v>0.61111111111111105</v>
      </c>
      <c r="AC545" s="57">
        <f t="shared" si="113"/>
        <v>7.333333333333333</v>
      </c>
      <c r="AE545" s="13" t="s">
        <v>3702</v>
      </c>
      <c r="AF545" s="13" t="s">
        <v>3703</v>
      </c>
      <c r="AG545" s="13">
        <v>20</v>
      </c>
      <c r="AH545" s="13">
        <v>360</v>
      </c>
      <c r="AI545" s="13">
        <v>360</v>
      </c>
      <c r="AJ545" s="13">
        <v>12</v>
      </c>
      <c r="AK545" s="13">
        <v>12</v>
      </c>
      <c r="EE545" s="13" t="s">
        <v>3704</v>
      </c>
      <c r="EF545" s="13" t="s">
        <v>3705</v>
      </c>
      <c r="EG545" s="13">
        <v>2</v>
      </c>
      <c r="EH545" s="13">
        <v>10</v>
      </c>
      <c r="EI545" s="13">
        <v>20</v>
      </c>
      <c r="EJ545" s="13">
        <v>10</v>
      </c>
      <c r="EK545" s="13">
        <v>10</v>
      </c>
    </row>
    <row r="546" spans="1:268" s="13" customFormat="1" ht="32">
      <c r="A546" s="13">
        <v>2008</v>
      </c>
      <c r="B546" s="13" t="s">
        <v>659</v>
      </c>
      <c r="C546" s="13">
        <v>0</v>
      </c>
      <c r="D546" s="13" t="s">
        <v>1590</v>
      </c>
      <c r="E546" s="13" t="s">
        <v>2629</v>
      </c>
      <c r="F546" s="13" t="s">
        <v>660</v>
      </c>
      <c r="G546" s="13" t="s">
        <v>2744</v>
      </c>
      <c r="H546" s="13">
        <v>4227</v>
      </c>
      <c r="I546" s="13" t="s">
        <v>3706</v>
      </c>
      <c r="J546" s="13">
        <v>0</v>
      </c>
      <c r="M546" s="13" t="s">
        <v>4050</v>
      </c>
      <c r="N546" s="13" t="s">
        <v>1590</v>
      </c>
      <c r="O546" s="13" t="s">
        <v>1590</v>
      </c>
      <c r="P546" s="13">
        <v>5</v>
      </c>
      <c r="Q546" s="13">
        <v>6</v>
      </c>
      <c r="R546" s="13">
        <f t="shared" si="119"/>
        <v>1.2</v>
      </c>
      <c r="S546" s="13">
        <f t="shared" si="105"/>
        <v>0.6</v>
      </c>
      <c r="T546" s="13">
        <f t="shared" si="106"/>
        <v>0.5</v>
      </c>
      <c r="U546" s="13">
        <f t="shared" si="107"/>
        <v>6</v>
      </c>
      <c r="V546" s="57">
        <f t="shared" si="108"/>
        <v>0.83333333333333326</v>
      </c>
      <c r="W546" s="13">
        <f t="shared" si="109"/>
        <v>0.22222222222222224</v>
      </c>
      <c r="X546" s="57">
        <f t="shared" si="110"/>
        <v>0.55555555555555558</v>
      </c>
      <c r="Y546" s="13">
        <f t="shared" si="120"/>
        <v>1</v>
      </c>
      <c r="Z546" s="13">
        <f t="shared" si="120"/>
        <v>10</v>
      </c>
      <c r="AA546" s="13">
        <f t="shared" si="111"/>
        <v>12</v>
      </c>
      <c r="AB546" s="57">
        <f t="shared" si="112"/>
        <v>0.33333333333333331</v>
      </c>
      <c r="AC546" s="57">
        <f t="shared" si="113"/>
        <v>4</v>
      </c>
      <c r="AE546" s="13" t="s">
        <v>3707</v>
      </c>
      <c r="AF546" s="13" t="s">
        <v>3708</v>
      </c>
      <c r="AG546" s="13">
        <v>1</v>
      </c>
      <c r="AH546" s="13">
        <v>10</v>
      </c>
      <c r="AI546" s="13">
        <v>12</v>
      </c>
      <c r="AJ546" s="13">
        <v>12</v>
      </c>
      <c r="AK546" s="13">
        <v>12</v>
      </c>
    </row>
    <row r="547" spans="1:268" s="13" customFormat="1" ht="32">
      <c r="A547" s="13">
        <v>2008</v>
      </c>
      <c r="B547" s="13" t="s">
        <v>659</v>
      </c>
      <c r="C547" s="13">
        <v>0</v>
      </c>
      <c r="D547" s="13" t="s">
        <v>1590</v>
      </c>
      <c r="E547" s="13" t="s">
        <v>2630</v>
      </c>
      <c r="F547" s="13" t="s">
        <v>3774</v>
      </c>
      <c r="G547" s="13" t="s">
        <v>2744</v>
      </c>
      <c r="H547" s="13">
        <v>935</v>
      </c>
      <c r="I547" s="13" t="s">
        <v>2178</v>
      </c>
      <c r="J547" s="13">
        <v>0</v>
      </c>
      <c r="M547" s="13" t="s">
        <v>4050</v>
      </c>
      <c r="N547" s="13">
        <f t="shared" si="103"/>
        <v>0</v>
      </c>
      <c r="O547" s="13">
        <v>25.2</v>
      </c>
      <c r="P547" s="13">
        <v>0</v>
      </c>
      <c r="Q547" s="13">
        <v>0</v>
      </c>
      <c r="R547" s="13" t="s">
        <v>1590</v>
      </c>
      <c r="S547" s="13" t="s">
        <v>1590</v>
      </c>
      <c r="T547" s="13" t="s">
        <v>1590</v>
      </c>
      <c r="U547" s="13" t="s">
        <v>1590</v>
      </c>
      <c r="V547" s="57" t="s">
        <v>1590</v>
      </c>
      <c r="W547" s="13" t="s">
        <v>1590</v>
      </c>
      <c r="X547" s="57" t="s">
        <v>1590</v>
      </c>
      <c r="Y547" s="13">
        <f t="shared" si="120"/>
        <v>0</v>
      </c>
      <c r="Z547" s="13">
        <f t="shared" si="120"/>
        <v>0</v>
      </c>
      <c r="AA547" s="13">
        <f t="shared" si="111"/>
        <v>0</v>
      </c>
      <c r="AB547" s="57">
        <f t="shared" si="112"/>
        <v>0</v>
      </c>
      <c r="AC547" s="57">
        <f t="shared" si="113"/>
        <v>0</v>
      </c>
      <c r="AE547" s="13" t="s">
        <v>3709</v>
      </c>
      <c r="AF547" s="13" t="s">
        <v>3710</v>
      </c>
      <c r="AG547" s="13">
        <v>0</v>
      </c>
      <c r="AH547" s="13">
        <v>0</v>
      </c>
      <c r="AI547" s="13">
        <v>0</v>
      </c>
      <c r="AJ547" s="13">
        <v>9</v>
      </c>
      <c r="AK547" s="13">
        <v>0</v>
      </c>
    </row>
    <row r="548" spans="1:268" s="13" customFormat="1" ht="32">
      <c r="A548" s="13">
        <v>2008</v>
      </c>
      <c r="B548" s="13" t="s">
        <v>659</v>
      </c>
      <c r="C548" s="13">
        <v>0</v>
      </c>
      <c r="D548" s="13" t="s">
        <v>1590</v>
      </c>
      <c r="E548" s="13" t="s">
        <v>2632</v>
      </c>
      <c r="F548" s="13" t="s">
        <v>3080</v>
      </c>
      <c r="G548" s="13" t="s">
        <v>2744</v>
      </c>
      <c r="H548" s="13">
        <v>2147</v>
      </c>
      <c r="I548" s="13" t="s">
        <v>3711</v>
      </c>
      <c r="J548" s="13">
        <v>0</v>
      </c>
      <c r="M548" s="13" t="s">
        <v>4050</v>
      </c>
      <c r="N548" s="13">
        <f t="shared" si="103"/>
        <v>0</v>
      </c>
      <c r="O548" s="13">
        <v>320</v>
      </c>
      <c r="P548" s="13">
        <v>0</v>
      </c>
      <c r="Q548" s="13">
        <v>0</v>
      </c>
      <c r="R548" s="13" t="s">
        <v>1590</v>
      </c>
      <c r="S548" s="13">
        <f t="shared" ref="S548:S604" si="121">Q548/Z548</f>
        <v>0</v>
      </c>
      <c r="T548" s="13">
        <f t="shared" ref="T548:T605" si="122">Q548/AA548</f>
        <v>0</v>
      </c>
      <c r="U548" s="13">
        <f t="shared" ref="U548:U605" si="123">T548*12</f>
        <v>0</v>
      </c>
      <c r="V548" s="57">
        <f t="shared" ref="V548:V605" si="124">T548+AB548</f>
        <v>0.33333333333333331</v>
      </c>
      <c r="W548" s="13">
        <f t="shared" ref="W548:W605" si="125">((Q548-(AB548*Z548))/AA548)</f>
        <v>-0.22222222222222221</v>
      </c>
      <c r="X548" s="57">
        <f t="shared" ref="X548:X590" si="126">W548+AB548</f>
        <v>0.1111111111111111</v>
      </c>
      <c r="Y548" s="13">
        <f t="shared" si="120"/>
        <v>8</v>
      </c>
      <c r="Z548" s="13">
        <f t="shared" si="120"/>
        <v>24</v>
      </c>
      <c r="AA548" s="13">
        <f t="shared" si="111"/>
        <v>36</v>
      </c>
      <c r="AB548" s="57">
        <f t="shared" si="112"/>
        <v>0.33333333333333331</v>
      </c>
      <c r="AC548" s="57">
        <f t="shared" si="113"/>
        <v>4</v>
      </c>
      <c r="AE548" s="13" t="s">
        <v>3712</v>
      </c>
      <c r="AF548" s="13" t="s">
        <v>715</v>
      </c>
      <c r="AG548" s="13">
        <v>8</v>
      </c>
      <c r="AH548" s="13">
        <v>24</v>
      </c>
      <c r="AI548" s="13">
        <v>36</v>
      </c>
      <c r="AJ548" s="13">
        <v>12</v>
      </c>
      <c r="AK548" s="13">
        <v>12</v>
      </c>
    </row>
    <row r="549" spans="1:268" s="13" customFormat="1" ht="32">
      <c r="A549" s="13">
        <v>2008</v>
      </c>
      <c r="B549" s="13" t="s">
        <v>659</v>
      </c>
      <c r="C549" s="13">
        <v>0</v>
      </c>
      <c r="D549" s="13" t="s">
        <v>1590</v>
      </c>
      <c r="E549" s="13" t="s">
        <v>2632</v>
      </c>
      <c r="F549" s="13" t="s">
        <v>3080</v>
      </c>
      <c r="G549" s="13" t="s">
        <v>2744</v>
      </c>
      <c r="H549" s="13">
        <v>2210</v>
      </c>
      <c r="I549" s="53" t="s">
        <v>3713</v>
      </c>
      <c r="J549" s="13">
        <v>0</v>
      </c>
      <c r="M549" s="13" t="s">
        <v>4050</v>
      </c>
      <c r="N549" s="13">
        <f t="shared" ref="N549:N609" si="127">P549/O549</f>
        <v>0</v>
      </c>
      <c r="O549" s="13">
        <v>17</v>
      </c>
      <c r="P549" s="13">
        <v>0</v>
      </c>
      <c r="Q549" s="13">
        <v>0</v>
      </c>
      <c r="R549" s="13" t="s">
        <v>1590</v>
      </c>
      <c r="S549" s="13">
        <f t="shared" si="121"/>
        <v>0</v>
      </c>
      <c r="T549" s="13">
        <f t="shared" si="122"/>
        <v>0</v>
      </c>
      <c r="U549" s="13">
        <f t="shared" si="123"/>
        <v>0</v>
      </c>
      <c r="V549" s="57">
        <f t="shared" si="124"/>
        <v>0</v>
      </c>
      <c r="W549" s="13">
        <f t="shared" si="125"/>
        <v>0</v>
      </c>
      <c r="X549" s="57">
        <f t="shared" si="126"/>
        <v>0</v>
      </c>
      <c r="Y549" s="13">
        <f t="shared" si="120"/>
        <v>156</v>
      </c>
      <c r="Z549" s="13">
        <f t="shared" si="120"/>
        <v>820</v>
      </c>
      <c r="AA549" s="13">
        <f t="shared" ref="AA549:AA612" si="128">SUM(AI549,AO549,AU549,BA549,BG549,BM549,BM549,BS549,BY549,CE549,CK549,CQ549,CW549,DC549,DI549,DO549,DU549,EA549,EI549,EO549,EU549,FA549,FG549,FM549,FS549,FY549,GG549,GM549,GU549,HA549,HG549,HM549,HS549,HY549,IG549,IM549,IS549,JA549,JG549,JO549)</f>
        <v>1000</v>
      </c>
      <c r="AB549" s="57">
        <f t="shared" ref="AB549:AB612" si="129">AC549/12</f>
        <v>0</v>
      </c>
      <c r="AC549" s="57">
        <f t="shared" si="113"/>
        <v>0</v>
      </c>
      <c r="AE549" s="13" t="s">
        <v>3714</v>
      </c>
      <c r="AF549" s="13" t="s">
        <v>3695</v>
      </c>
      <c r="AG549" s="13">
        <v>10</v>
      </c>
      <c r="AH549" s="13">
        <v>200</v>
      </c>
      <c r="AI549" s="13">
        <v>200</v>
      </c>
      <c r="AJ549" s="13">
        <v>0</v>
      </c>
      <c r="AK549" s="13">
        <v>0</v>
      </c>
      <c r="EE549" s="13" t="s">
        <v>3715</v>
      </c>
      <c r="EF549" s="13" t="s">
        <v>3695</v>
      </c>
      <c r="EG549" s="13">
        <v>6</v>
      </c>
      <c r="EH549" s="13">
        <v>0</v>
      </c>
      <c r="EI549" s="13">
        <v>0</v>
      </c>
      <c r="EJ549" s="13">
        <v>0</v>
      </c>
      <c r="EK549" s="13">
        <v>0</v>
      </c>
      <c r="GC549" s="13" t="s">
        <v>3716</v>
      </c>
      <c r="GD549" s="13" t="s">
        <v>3717</v>
      </c>
      <c r="GE549" s="13">
        <v>15</v>
      </c>
      <c r="GF549" s="13">
        <v>20</v>
      </c>
      <c r="GG549" s="13">
        <v>200</v>
      </c>
      <c r="GH549" s="13">
        <v>0</v>
      </c>
      <c r="GI549" s="13">
        <v>0</v>
      </c>
      <c r="GQ549" s="13" t="s">
        <v>3718</v>
      </c>
      <c r="GR549" s="13" t="s">
        <v>3695</v>
      </c>
      <c r="GS549" s="13">
        <v>10</v>
      </c>
      <c r="GT549" s="13">
        <v>200</v>
      </c>
      <c r="GU549" s="13">
        <v>200</v>
      </c>
      <c r="GV549" s="13">
        <v>0</v>
      </c>
      <c r="GW549" s="13">
        <v>0</v>
      </c>
      <c r="IC549" s="13" t="s">
        <v>3719</v>
      </c>
      <c r="ID549" s="13" t="s">
        <v>3720</v>
      </c>
      <c r="IE549" s="13">
        <v>100</v>
      </c>
      <c r="IF549" s="13">
        <v>200</v>
      </c>
      <c r="IG549" s="13">
        <v>200</v>
      </c>
      <c r="IH549" s="13">
        <v>0</v>
      </c>
      <c r="II549" s="13">
        <v>0</v>
      </c>
      <c r="IW549" s="13" t="s">
        <v>3721</v>
      </c>
      <c r="IX549" s="13" t="s">
        <v>3722</v>
      </c>
      <c r="IY549" s="13">
        <v>15</v>
      </c>
      <c r="IZ549" s="13">
        <v>200</v>
      </c>
      <c r="JA549" s="13">
        <v>200</v>
      </c>
      <c r="JB549" s="13">
        <v>0</v>
      </c>
      <c r="JC549" s="13">
        <v>0</v>
      </c>
    </row>
    <row r="550" spans="1:268" s="13" customFormat="1" ht="48">
      <c r="A550" s="13">
        <v>2008</v>
      </c>
      <c r="B550" s="13" t="s">
        <v>659</v>
      </c>
      <c r="C550" s="13">
        <v>0</v>
      </c>
      <c r="D550" s="13" t="s">
        <v>1590</v>
      </c>
      <c r="E550" s="13" t="s">
        <v>2632</v>
      </c>
      <c r="F550" s="13" t="s">
        <v>3080</v>
      </c>
      <c r="G550" s="13" t="s">
        <v>2744</v>
      </c>
      <c r="H550" s="13">
        <v>2622</v>
      </c>
      <c r="I550" s="53" t="s">
        <v>3723</v>
      </c>
      <c r="J550" s="13">
        <v>0</v>
      </c>
      <c r="M550" s="13" t="s">
        <v>4050</v>
      </c>
      <c r="N550" s="13">
        <f t="shared" si="127"/>
        <v>0</v>
      </c>
      <c r="O550" s="13">
        <v>48.4</v>
      </c>
      <c r="P550" s="13">
        <v>0</v>
      </c>
      <c r="Q550" s="13">
        <v>0</v>
      </c>
      <c r="R550" s="13" t="s">
        <v>1590</v>
      </c>
      <c r="S550" s="13" t="s">
        <v>1590</v>
      </c>
      <c r="T550" s="13" t="s">
        <v>1590</v>
      </c>
      <c r="U550" s="13" t="s">
        <v>1590</v>
      </c>
      <c r="V550" s="57" t="s">
        <v>1590</v>
      </c>
      <c r="W550" s="13" t="s">
        <v>1590</v>
      </c>
      <c r="X550" s="57" t="s">
        <v>1590</v>
      </c>
      <c r="Y550" s="13">
        <f t="shared" si="120"/>
        <v>0</v>
      </c>
      <c r="Z550" s="13">
        <f t="shared" si="120"/>
        <v>0</v>
      </c>
      <c r="AA550" s="13">
        <f t="shared" si="128"/>
        <v>0</v>
      </c>
      <c r="AB550" s="57">
        <f t="shared" si="129"/>
        <v>0.33333333333333331</v>
      </c>
      <c r="AC550" s="57">
        <f t="shared" ref="AC550:AC612" si="130">SUM(AK550,AQ550, AW550,BC550,BI550,BO550,BU550,CA550,CG550,CM550,CS550,CY550,DE550,DK550,DQ550,DW550,EC550,EK550,EQ550,EW550,FC550,FI550,FO550,FU550, GA549,GI549,GO549,GW549,HC549,HI549,HO549,HU549,IA549,II549,IO549,IU549,JC549,JI549,JQ549)/3</f>
        <v>4</v>
      </c>
      <c r="AE550" s="13" t="s">
        <v>3724</v>
      </c>
      <c r="AF550" s="13" t="s">
        <v>3725</v>
      </c>
      <c r="AG550" s="13" t="s">
        <v>715</v>
      </c>
      <c r="AH550" s="13" t="s">
        <v>715</v>
      </c>
      <c r="AI550" s="13" t="s">
        <v>715</v>
      </c>
      <c r="AJ550" s="13">
        <v>12</v>
      </c>
      <c r="AK550" s="13">
        <v>12</v>
      </c>
      <c r="EE550" s="13" t="s">
        <v>3726</v>
      </c>
      <c r="EF550" s="13" t="s">
        <v>3727</v>
      </c>
      <c r="EG550" s="13">
        <v>0</v>
      </c>
      <c r="EH550" s="13">
        <v>0</v>
      </c>
      <c r="EI550" s="13">
        <v>0</v>
      </c>
      <c r="EJ550" s="13">
        <v>0</v>
      </c>
      <c r="EK550" s="13">
        <v>0</v>
      </c>
      <c r="GC550" s="13" t="s">
        <v>3728</v>
      </c>
      <c r="GD550" s="13" t="s">
        <v>3727</v>
      </c>
      <c r="GE550" s="13">
        <v>0</v>
      </c>
      <c r="GF550" s="13">
        <v>0</v>
      </c>
      <c r="GG550" s="13">
        <v>0</v>
      </c>
      <c r="GH550" s="13">
        <v>0</v>
      </c>
      <c r="GI550" s="13">
        <v>0</v>
      </c>
      <c r="GQ550" s="13" t="s">
        <v>3729</v>
      </c>
      <c r="GR550" s="13" t="s">
        <v>3727</v>
      </c>
      <c r="GS550" s="13">
        <v>0</v>
      </c>
      <c r="GT550" s="13">
        <v>0</v>
      </c>
      <c r="GU550" s="13">
        <v>0</v>
      </c>
      <c r="GV550" s="13">
        <v>0</v>
      </c>
      <c r="GW550" s="13">
        <v>0</v>
      </c>
      <c r="IC550" s="13" t="s">
        <v>3730</v>
      </c>
      <c r="ID550" s="13" t="s">
        <v>3727</v>
      </c>
      <c r="IE550" s="13">
        <v>0</v>
      </c>
      <c r="IF550" s="13">
        <v>0</v>
      </c>
      <c r="IG550" s="13">
        <v>0</v>
      </c>
      <c r="IH550" s="13">
        <v>0</v>
      </c>
      <c r="II550" s="13">
        <v>0</v>
      </c>
    </row>
    <row r="551" spans="1:268" s="13" customFormat="1" ht="32">
      <c r="A551" s="13">
        <v>2008</v>
      </c>
      <c r="B551" s="13" t="s">
        <v>659</v>
      </c>
      <c r="C551" s="13">
        <v>0</v>
      </c>
      <c r="D551" s="13" t="s">
        <v>1590</v>
      </c>
      <c r="E551" s="13" t="s">
        <v>2632</v>
      </c>
      <c r="F551" s="13" t="s">
        <v>3080</v>
      </c>
      <c r="G551" s="13" t="s">
        <v>2744</v>
      </c>
      <c r="H551" s="13">
        <v>2624</v>
      </c>
      <c r="I551" s="13" t="s">
        <v>3731</v>
      </c>
      <c r="J551" s="13">
        <v>0</v>
      </c>
      <c r="M551" s="13" t="s">
        <v>4050</v>
      </c>
      <c r="N551" s="13">
        <f t="shared" si="127"/>
        <v>0</v>
      </c>
      <c r="O551" s="13">
        <v>1.4</v>
      </c>
      <c r="P551" s="13">
        <v>0</v>
      </c>
      <c r="Q551" s="13">
        <v>0</v>
      </c>
      <c r="R551" s="13" t="s">
        <v>1590</v>
      </c>
      <c r="S551" s="13">
        <f t="shared" si="121"/>
        <v>0</v>
      </c>
      <c r="T551" s="13">
        <f t="shared" si="122"/>
        <v>0</v>
      </c>
      <c r="U551" s="13">
        <f t="shared" si="123"/>
        <v>0</v>
      </c>
      <c r="V551" s="57">
        <f t="shared" si="124"/>
        <v>2.7777777777777776E-2</v>
      </c>
      <c r="W551" s="13">
        <f t="shared" si="125"/>
        <v>-2.7777777777777776E-2</v>
      </c>
      <c r="X551" s="57">
        <f t="shared" si="126"/>
        <v>0</v>
      </c>
      <c r="Y551" s="13">
        <f t="shared" si="120"/>
        <v>2</v>
      </c>
      <c r="Z551" s="13">
        <f t="shared" si="120"/>
        <v>12</v>
      </c>
      <c r="AA551" s="13">
        <f t="shared" si="128"/>
        <v>12</v>
      </c>
      <c r="AB551" s="57">
        <f t="shared" si="129"/>
        <v>2.7777777777777776E-2</v>
      </c>
      <c r="AC551" s="57">
        <f t="shared" si="130"/>
        <v>0.33333333333333331</v>
      </c>
      <c r="AE551" s="13" t="s">
        <v>3732</v>
      </c>
      <c r="AF551" s="13" t="s">
        <v>3733</v>
      </c>
      <c r="AG551" s="13">
        <v>2</v>
      </c>
      <c r="AH551" s="13">
        <v>12</v>
      </c>
      <c r="AI551" s="13">
        <v>12</v>
      </c>
      <c r="AJ551" s="13">
        <v>9</v>
      </c>
      <c r="AK551" s="13">
        <v>1</v>
      </c>
    </row>
    <row r="552" spans="1:268" s="13" customFormat="1" ht="32">
      <c r="A552" s="13">
        <v>2008</v>
      </c>
      <c r="B552" s="13" t="s">
        <v>659</v>
      </c>
      <c r="C552" s="13">
        <v>0</v>
      </c>
      <c r="D552" s="13" t="s">
        <v>1590</v>
      </c>
      <c r="E552" s="13" t="s">
        <v>2632</v>
      </c>
      <c r="F552" s="13" t="s">
        <v>3080</v>
      </c>
      <c r="G552" s="13" t="s">
        <v>2744</v>
      </c>
      <c r="H552" s="13">
        <v>2815</v>
      </c>
      <c r="I552" s="13" t="s">
        <v>3734</v>
      </c>
      <c r="J552" s="13">
        <v>0</v>
      </c>
      <c r="M552" s="13" t="s">
        <v>4050</v>
      </c>
      <c r="N552" s="13" t="s">
        <v>1590</v>
      </c>
      <c r="O552" s="13">
        <v>20.100000000000001</v>
      </c>
      <c r="P552" s="13" t="s">
        <v>1590</v>
      </c>
      <c r="Q552" s="13" t="s">
        <v>1590</v>
      </c>
      <c r="R552" s="13" t="s">
        <v>1590</v>
      </c>
      <c r="S552" s="13" t="s">
        <v>1590</v>
      </c>
      <c r="T552" s="13" t="s">
        <v>1590</v>
      </c>
      <c r="U552" s="13" t="s">
        <v>1590</v>
      </c>
      <c r="V552" s="13" t="s">
        <v>1590</v>
      </c>
      <c r="W552" s="13" t="s">
        <v>1590</v>
      </c>
      <c r="X552" s="13" t="s">
        <v>1590</v>
      </c>
      <c r="Y552" s="13">
        <f t="shared" si="120"/>
        <v>4</v>
      </c>
      <c r="Z552" s="13">
        <f t="shared" si="120"/>
        <v>4</v>
      </c>
      <c r="AA552" s="13">
        <f t="shared" si="128"/>
        <v>14</v>
      </c>
      <c r="AB552" s="57">
        <f t="shared" si="129"/>
        <v>0.41666666666666669</v>
      </c>
      <c r="AC552" s="57">
        <f t="shared" si="130"/>
        <v>5</v>
      </c>
      <c r="AE552" s="13" t="s">
        <v>3735</v>
      </c>
      <c r="AF552" s="13" t="s">
        <v>3736</v>
      </c>
      <c r="AG552" s="13">
        <v>4</v>
      </c>
      <c r="AH552" s="13">
        <v>4</v>
      </c>
      <c r="AI552" s="13">
        <v>14</v>
      </c>
      <c r="AJ552" s="13">
        <v>15</v>
      </c>
      <c r="AK552" s="13">
        <v>15</v>
      </c>
    </row>
    <row r="553" spans="1:268" s="13" customFormat="1" ht="32">
      <c r="A553" s="13">
        <v>2008</v>
      </c>
      <c r="B553" s="13" t="s">
        <v>659</v>
      </c>
      <c r="C553" s="13">
        <v>0</v>
      </c>
      <c r="D553" s="13" t="s">
        <v>1590</v>
      </c>
      <c r="E553" s="13" t="s">
        <v>2633</v>
      </c>
      <c r="F553" s="13" t="s">
        <v>3080</v>
      </c>
      <c r="G553" s="13" t="s">
        <v>2744</v>
      </c>
      <c r="H553" s="13">
        <v>2804</v>
      </c>
      <c r="I553" s="13" t="s">
        <v>3737</v>
      </c>
      <c r="J553" s="13">
        <v>0</v>
      </c>
      <c r="M553" s="13" t="s">
        <v>4050</v>
      </c>
      <c r="N553" s="13" t="s">
        <v>1590</v>
      </c>
      <c r="O553" s="13" t="s">
        <v>1590</v>
      </c>
      <c r="P553" s="13" t="s">
        <v>1590</v>
      </c>
      <c r="Q553" s="13" t="s">
        <v>1590</v>
      </c>
      <c r="R553" s="13" t="s">
        <v>1590</v>
      </c>
      <c r="S553" s="13" t="s">
        <v>1590</v>
      </c>
      <c r="T553" s="13" t="s">
        <v>1590</v>
      </c>
      <c r="U553" s="13" t="s">
        <v>1590</v>
      </c>
      <c r="V553" s="57" t="s">
        <v>1590</v>
      </c>
      <c r="W553" s="13" t="s">
        <v>1590</v>
      </c>
      <c r="X553" s="57" t="s">
        <v>1590</v>
      </c>
      <c r="Y553" s="13">
        <f t="shared" si="120"/>
        <v>0</v>
      </c>
      <c r="Z553" s="13">
        <f t="shared" si="120"/>
        <v>0</v>
      </c>
      <c r="AA553" s="13">
        <f t="shared" si="128"/>
        <v>0</v>
      </c>
      <c r="AB553" s="57">
        <f t="shared" si="129"/>
        <v>0</v>
      </c>
      <c r="AC553" s="57">
        <f t="shared" si="130"/>
        <v>0</v>
      </c>
      <c r="AE553" s="13" t="s">
        <v>3738</v>
      </c>
      <c r="AF553" s="13" t="s">
        <v>715</v>
      </c>
      <c r="AJ553" s="13">
        <v>5</v>
      </c>
      <c r="EE553" s="13" t="s">
        <v>3742</v>
      </c>
      <c r="EF553" s="13" t="s">
        <v>715</v>
      </c>
      <c r="EJ553" s="13">
        <v>7</v>
      </c>
      <c r="GC553" s="13" t="s">
        <v>3743</v>
      </c>
      <c r="GD553" s="13" t="s">
        <v>715</v>
      </c>
      <c r="GH553" s="13">
        <v>3</v>
      </c>
    </row>
    <row r="554" spans="1:268" s="13" customFormat="1" ht="32">
      <c r="A554" s="13">
        <v>2008</v>
      </c>
      <c r="B554" s="13" t="s">
        <v>659</v>
      </c>
      <c r="C554" s="13">
        <v>0</v>
      </c>
      <c r="D554" s="13" t="s">
        <v>1590</v>
      </c>
      <c r="E554" s="13" t="s">
        <v>2633</v>
      </c>
      <c r="F554" s="13" t="s">
        <v>3080</v>
      </c>
      <c r="G554" s="13" t="s">
        <v>2744</v>
      </c>
      <c r="H554" s="13">
        <v>3010</v>
      </c>
      <c r="I554" s="13" t="s">
        <v>3739</v>
      </c>
      <c r="J554" s="13">
        <v>0</v>
      </c>
      <c r="M554" s="13" t="s">
        <v>4050</v>
      </c>
      <c r="N554" s="13" t="s">
        <v>1590</v>
      </c>
      <c r="O554" s="13">
        <v>0.185</v>
      </c>
      <c r="P554" s="13" t="s">
        <v>1590</v>
      </c>
      <c r="Q554" s="13" t="s">
        <v>1590</v>
      </c>
      <c r="R554" s="13" t="s">
        <v>1590</v>
      </c>
      <c r="S554" s="13" t="s">
        <v>1590</v>
      </c>
      <c r="T554" s="13" t="s">
        <v>1590</v>
      </c>
      <c r="U554" s="13" t="s">
        <v>1590</v>
      </c>
      <c r="V554" s="13" t="s">
        <v>1590</v>
      </c>
      <c r="W554" s="13" t="s">
        <v>1590</v>
      </c>
      <c r="X554" s="13" t="s">
        <v>1590</v>
      </c>
      <c r="Y554" s="13">
        <f t="shared" si="120"/>
        <v>3</v>
      </c>
      <c r="Z554" s="13">
        <f t="shared" si="120"/>
        <v>3</v>
      </c>
      <c r="AA554" s="13">
        <f t="shared" si="128"/>
        <v>4</v>
      </c>
      <c r="AB554" s="57">
        <f t="shared" si="129"/>
        <v>0</v>
      </c>
      <c r="AC554" s="57">
        <f t="shared" si="130"/>
        <v>0</v>
      </c>
      <c r="AE554" s="13" t="s">
        <v>3740</v>
      </c>
      <c r="AF554" s="13" t="s">
        <v>3741</v>
      </c>
      <c r="AG554" s="13">
        <v>3</v>
      </c>
      <c r="AH554" s="13">
        <v>3</v>
      </c>
      <c r="AI554" s="13">
        <v>4</v>
      </c>
    </row>
    <row r="555" spans="1:268" s="13" customFormat="1" ht="32">
      <c r="A555" s="13">
        <v>2008</v>
      </c>
      <c r="B555" s="13" t="s">
        <v>659</v>
      </c>
      <c r="C555" s="13">
        <v>0</v>
      </c>
      <c r="D555" s="13" t="s">
        <v>1590</v>
      </c>
      <c r="E555" s="13" t="s">
        <v>2633</v>
      </c>
      <c r="F555" s="13" t="s">
        <v>3080</v>
      </c>
      <c r="G555" s="13" t="s">
        <v>2744</v>
      </c>
      <c r="H555" s="13">
        <v>3057</v>
      </c>
      <c r="I555" s="13" t="s">
        <v>3744</v>
      </c>
      <c r="J555" s="13">
        <v>0</v>
      </c>
      <c r="M555" s="13" t="s">
        <v>4050</v>
      </c>
      <c r="N555" s="13" t="s">
        <v>1590</v>
      </c>
      <c r="O555" s="13">
        <v>36.753</v>
      </c>
      <c r="P555" s="13" t="s">
        <v>1590</v>
      </c>
      <c r="Q555" s="13" t="s">
        <v>1590</v>
      </c>
      <c r="R555" s="13" t="s">
        <v>1590</v>
      </c>
      <c r="S555" s="13" t="s">
        <v>1590</v>
      </c>
      <c r="T555" s="13" t="s">
        <v>1590</v>
      </c>
      <c r="U555" s="13" t="s">
        <v>1590</v>
      </c>
      <c r="V555" s="57" t="s">
        <v>1590</v>
      </c>
      <c r="W555" s="13" t="s">
        <v>1590</v>
      </c>
      <c r="X555" s="57" t="s">
        <v>1590</v>
      </c>
      <c r="Y555" s="13">
        <f t="shared" si="120"/>
        <v>0</v>
      </c>
      <c r="Z555" s="13">
        <f t="shared" si="120"/>
        <v>0</v>
      </c>
      <c r="AA555" s="13">
        <f t="shared" si="128"/>
        <v>0</v>
      </c>
      <c r="AB555" s="57">
        <f t="shared" si="129"/>
        <v>0.16666666666666666</v>
      </c>
      <c r="AC555" s="57">
        <f t="shared" si="130"/>
        <v>2</v>
      </c>
      <c r="AE555" s="13" t="s">
        <v>3745</v>
      </c>
      <c r="AF555" s="13" t="s">
        <v>3746</v>
      </c>
      <c r="AG555" s="13" t="s">
        <v>715</v>
      </c>
      <c r="AH555" s="13" t="s">
        <v>715</v>
      </c>
      <c r="AI555" s="13" t="s">
        <v>715</v>
      </c>
      <c r="AJ555" s="13">
        <v>3</v>
      </c>
      <c r="AK555" s="13">
        <v>3</v>
      </c>
      <c r="EE555" s="13" t="s">
        <v>3747</v>
      </c>
      <c r="EF555" s="13" t="s">
        <v>3748</v>
      </c>
      <c r="EG555" s="13" t="s">
        <v>3609</v>
      </c>
      <c r="EH555" s="13" t="s">
        <v>3609</v>
      </c>
      <c r="EI555" s="13" t="s">
        <v>3609</v>
      </c>
      <c r="EJ555" s="13">
        <v>3</v>
      </c>
      <c r="EK555" s="13">
        <v>3</v>
      </c>
      <c r="GC555" s="13" t="s">
        <v>3752</v>
      </c>
      <c r="GD555" s="13" t="s">
        <v>3754</v>
      </c>
      <c r="GH555" s="13">
        <v>9</v>
      </c>
      <c r="GI555" s="13">
        <v>9</v>
      </c>
      <c r="GQ555" s="13" t="s">
        <v>3749</v>
      </c>
      <c r="GR555" s="13" t="s">
        <v>715</v>
      </c>
      <c r="GV555" s="13">
        <v>2</v>
      </c>
      <c r="GW555" s="13">
        <v>2</v>
      </c>
      <c r="IC555" s="13" t="s">
        <v>3755</v>
      </c>
      <c r="ID555" s="13" t="s">
        <v>3753</v>
      </c>
      <c r="IW555" s="13" t="s">
        <v>3750</v>
      </c>
      <c r="IX555" s="13" t="s">
        <v>3751</v>
      </c>
    </row>
    <row r="556" spans="1:268" s="13" customFormat="1" ht="32">
      <c r="A556" s="13">
        <v>2008</v>
      </c>
      <c r="B556" s="13" t="s">
        <v>659</v>
      </c>
      <c r="C556" s="13">
        <v>0</v>
      </c>
      <c r="D556" s="13" t="s">
        <v>1590</v>
      </c>
      <c r="E556" s="13" t="s">
        <v>2633</v>
      </c>
      <c r="F556" s="13" t="s">
        <v>3080</v>
      </c>
      <c r="G556" s="13" t="s">
        <v>2744</v>
      </c>
      <c r="H556" s="13">
        <v>3017</v>
      </c>
      <c r="I556" s="13" t="s">
        <v>3756</v>
      </c>
      <c r="J556" s="13">
        <v>0</v>
      </c>
      <c r="M556" s="13" t="s">
        <v>4050</v>
      </c>
      <c r="N556" s="13" t="s">
        <v>1590</v>
      </c>
      <c r="O556" s="13">
        <v>4.1689999999999996</v>
      </c>
      <c r="P556" s="13" t="s">
        <v>1590</v>
      </c>
      <c r="Q556" s="13" t="s">
        <v>1590</v>
      </c>
      <c r="R556" s="13" t="s">
        <v>1590</v>
      </c>
      <c r="S556" s="13" t="s">
        <v>1590</v>
      </c>
      <c r="T556" s="13" t="s">
        <v>1590</v>
      </c>
      <c r="U556" s="13" t="s">
        <v>1590</v>
      </c>
      <c r="V556" s="57" t="s">
        <v>1590</v>
      </c>
      <c r="W556" s="13" t="s">
        <v>1590</v>
      </c>
      <c r="X556" s="57" t="s">
        <v>1590</v>
      </c>
      <c r="Y556" s="13">
        <f t="shared" si="120"/>
        <v>0</v>
      </c>
      <c r="Z556" s="13">
        <f t="shared" si="120"/>
        <v>0</v>
      </c>
      <c r="AA556" s="13">
        <f t="shared" si="128"/>
        <v>0</v>
      </c>
      <c r="AB556" s="57">
        <f t="shared" si="129"/>
        <v>0.30555555555555552</v>
      </c>
      <c r="AC556" s="57">
        <f t="shared" si="130"/>
        <v>3.6666666666666665</v>
      </c>
      <c r="AE556" s="13" t="s">
        <v>3757</v>
      </c>
      <c r="AF556" s="13" t="s">
        <v>3727</v>
      </c>
      <c r="EE556" s="13" t="s">
        <v>3758</v>
      </c>
      <c r="EF556" s="13" t="s">
        <v>715</v>
      </c>
      <c r="GC556" s="13" t="s">
        <v>3759</v>
      </c>
      <c r="GD556" s="13" t="s">
        <v>3760</v>
      </c>
    </row>
    <row r="557" spans="1:268" s="13" customFormat="1" ht="64">
      <c r="A557" s="13">
        <v>2008</v>
      </c>
      <c r="B557" s="13" t="s">
        <v>659</v>
      </c>
      <c r="C557" s="13">
        <v>0</v>
      </c>
      <c r="D557" s="13" t="s">
        <v>1590</v>
      </c>
      <c r="E557" s="13" t="s">
        <v>2633</v>
      </c>
      <c r="F557" s="13" t="s">
        <v>3080</v>
      </c>
      <c r="G557" s="13" t="s">
        <v>2744</v>
      </c>
      <c r="H557" s="13">
        <v>3130</v>
      </c>
      <c r="I557" s="13" t="s">
        <v>3761</v>
      </c>
      <c r="J557" s="13">
        <v>0</v>
      </c>
      <c r="M557" s="13" t="s">
        <v>4050</v>
      </c>
      <c r="N557" s="13" t="s">
        <v>1590</v>
      </c>
      <c r="O557" s="13" t="s">
        <v>1590</v>
      </c>
      <c r="P557" s="13" t="s">
        <v>1590</v>
      </c>
      <c r="Q557" s="13" t="s">
        <v>1590</v>
      </c>
      <c r="R557" s="13" t="s">
        <v>1590</v>
      </c>
      <c r="S557" s="13" t="s">
        <v>1590</v>
      </c>
      <c r="T557" s="13" t="s">
        <v>1590</v>
      </c>
      <c r="U557" s="13" t="s">
        <v>1590</v>
      </c>
      <c r="V557" s="13" t="s">
        <v>1590</v>
      </c>
      <c r="W557" s="13" t="s">
        <v>1590</v>
      </c>
      <c r="X557" s="13" t="s">
        <v>1590</v>
      </c>
      <c r="Y557" s="13">
        <f t="shared" si="120"/>
        <v>9</v>
      </c>
      <c r="Z557" s="13">
        <f t="shared" si="120"/>
        <v>47</v>
      </c>
      <c r="AA557" s="13">
        <f t="shared" si="128"/>
        <v>71</v>
      </c>
      <c r="AB557" s="57">
        <f t="shared" si="129"/>
        <v>0.16666666666666666</v>
      </c>
      <c r="AC557" s="57">
        <f t="shared" si="130"/>
        <v>2</v>
      </c>
      <c r="AE557" s="13" t="s">
        <v>3762</v>
      </c>
      <c r="AF557" s="13" t="s">
        <v>3763</v>
      </c>
      <c r="AG557" s="13">
        <v>1</v>
      </c>
      <c r="AH557" s="13">
        <v>10</v>
      </c>
      <c r="AI557" s="13">
        <v>15</v>
      </c>
      <c r="AJ557" s="13">
        <v>9</v>
      </c>
      <c r="AK557" s="13">
        <v>3</v>
      </c>
      <c r="EE557" s="13" t="s">
        <v>3764</v>
      </c>
      <c r="EF557" s="13" t="s">
        <v>3765</v>
      </c>
      <c r="EG557" s="13">
        <v>6</v>
      </c>
      <c r="EH557" s="13">
        <v>12</v>
      </c>
      <c r="EI557" s="13">
        <v>22</v>
      </c>
      <c r="EJ557" s="13">
        <v>12</v>
      </c>
      <c r="EK557" s="13">
        <v>3</v>
      </c>
      <c r="GC557" s="13" t="s">
        <v>3766</v>
      </c>
      <c r="GD557" s="13" t="s">
        <v>3767</v>
      </c>
      <c r="GE557" s="13">
        <v>1</v>
      </c>
      <c r="GF557" s="13">
        <v>12</v>
      </c>
      <c r="GG557" s="13">
        <v>12</v>
      </c>
      <c r="GH557" s="13">
        <v>12</v>
      </c>
      <c r="GI557" s="13">
        <v>3</v>
      </c>
      <c r="GQ557" s="13" t="s">
        <v>3768</v>
      </c>
      <c r="GR557" s="13" t="s">
        <v>3769</v>
      </c>
      <c r="GS557" s="13">
        <v>1</v>
      </c>
      <c r="GT557" s="13">
        <v>13</v>
      </c>
      <c r="GU557" s="13">
        <v>22</v>
      </c>
      <c r="GV557" s="13">
        <v>15</v>
      </c>
      <c r="GW557" s="13">
        <v>2</v>
      </c>
      <c r="IC557" s="13" t="s">
        <v>3770</v>
      </c>
      <c r="ID557" s="13" t="s">
        <v>3771</v>
      </c>
      <c r="IW557" s="13" t="s">
        <v>3772</v>
      </c>
      <c r="IX557" s="13" t="s">
        <v>2200</v>
      </c>
      <c r="IY557" s="13" t="s">
        <v>3773</v>
      </c>
      <c r="IZ557" s="13" t="s">
        <v>3773</v>
      </c>
      <c r="JA557" s="13" t="s">
        <v>3773</v>
      </c>
      <c r="JB557" s="13" t="s">
        <v>3773</v>
      </c>
      <c r="JC557" s="13" t="s">
        <v>3773</v>
      </c>
    </row>
    <row r="558" spans="1:268" s="13" customFormat="1" ht="32">
      <c r="A558" s="13">
        <v>2008</v>
      </c>
      <c r="B558" s="13" t="s">
        <v>659</v>
      </c>
      <c r="C558" s="13">
        <v>0</v>
      </c>
      <c r="D558" s="13" t="s">
        <v>1590</v>
      </c>
      <c r="E558" s="13" t="s">
        <v>2631</v>
      </c>
      <c r="F558" s="13" t="s">
        <v>3775</v>
      </c>
      <c r="G558" s="13" t="s">
        <v>2744</v>
      </c>
      <c r="H558" s="13">
        <v>4048</v>
      </c>
      <c r="I558" s="13" t="s">
        <v>3776</v>
      </c>
      <c r="J558" s="13">
        <v>0</v>
      </c>
      <c r="M558" s="13" t="s">
        <v>4050</v>
      </c>
      <c r="N558" s="13">
        <f t="shared" si="127"/>
        <v>845.08902077151333</v>
      </c>
      <c r="O558" s="13">
        <v>67.400000000000006</v>
      </c>
      <c r="P558" s="28">
        <v>56959</v>
      </c>
      <c r="Q558" s="13">
        <v>612905</v>
      </c>
      <c r="R558" s="13">
        <f t="shared" si="119"/>
        <v>10.760459277726083</v>
      </c>
      <c r="S558" s="13">
        <f t="shared" si="121"/>
        <v>29185.952380952382</v>
      </c>
      <c r="T558" s="13">
        <f t="shared" si="122"/>
        <v>12017.745098039215</v>
      </c>
      <c r="U558" s="13">
        <f t="shared" si="123"/>
        <v>144212.94117647057</v>
      </c>
      <c r="V558" s="57">
        <f t="shared" si="124"/>
        <v>12017.883986928104</v>
      </c>
      <c r="W558" s="13">
        <f t="shared" si="125"/>
        <v>12017.687908496733</v>
      </c>
      <c r="X558" s="57">
        <f t="shared" si="126"/>
        <v>12017.826797385622</v>
      </c>
      <c r="Y558" s="13">
        <f t="shared" si="120"/>
        <v>5</v>
      </c>
      <c r="Z558" s="13">
        <f t="shared" si="120"/>
        <v>21</v>
      </c>
      <c r="AA558" s="13">
        <f t="shared" si="128"/>
        <v>51</v>
      </c>
      <c r="AB558" s="57">
        <f t="shared" si="129"/>
        <v>0.1388888888888889</v>
      </c>
      <c r="AC558" s="57">
        <f t="shared" si="130"/>
        <v>1.6666666666666667</v>
      </c>
      <c r="AE558" s="53" t="s">
        <v>3777</v>
      </c>
      <c r="AF558" s="13" t="s">
        <v>3778</v>
      </c>
      <c r="AG558" s="13">
        <v>0.25</v>
      </c>
      <c r="AH558" s="13">
        <v>1</v>
      </c>
      <c r="AI558" s="13">
        <v>2</v>
      </c>
      <c r="AJ558" s="13">
        <v>15</v>
      </c>
      <c r="AL558" s="13" t="s">
        <v>2215</v>
      </c>
      <c r="AM558" s="13">
        <v>0.25</v>
      </c>
      <c r="AN558" s="13">
        <v>1</v>
      </c>
      <c r="AO558" s="13">
        <v>2</v>
      </c>
      <c r="AP558" s="13">
        <v>15</v>
      </c>
      <c r="EE558" s="13" t="s">
        <v>3779</v>
      </c>
      <c r="EF558" s="13" t="s">
        <v>2215</v>
      </c>
      <c r="EG558" s="13">
        <v>0.75</v>
      </c>
      <c r="EH558" s="13">
        <v>4</v>
      </c>
      <c r="EI558" s="13">
        <v>8</v>
      </c>
      <c r="EJ558" s="13">
        <v>15</v>
      </c>
      <c r="EL558" s="13" t="s">
        <v>3778</v>
      </c>
      <c r="EM558" s="13">
        <v>0.75</v>
      </c>
      <c r="EN558" s="13">
        <v>4</v>
      </c>
      <c r="EO558" s="13">
        <v>8</v>
      </c>
      <c r="EP558" s="13">
        <v>15</v>
      </c>
      <c r="GC558" s="13" t="s">
        <v>3780</v>
      </c>
      <c r="GD558" s="13" t="s">
        <v>3778</v>
      </c>
      <c r="GE558" s="13">
        <v>0.25</v>
      </c>
      <c r="GF558" s="13">
        <v>1.5</v>
      </c>
      <c r="GG558" s="13">
        <v>3</v>
      </c>
      <c r="GH558" s="13">
        <v>15</v>
      </c>
      <c r="GJ558" s="13" t="s">
        <v>2215</v>
      </c>
      <c r="GK558" s="13">
        <v>0.25</v>
      </c>
      <c r="GL558" s="13">
        <v>1.5</v>
      </c>
      <c r="GM558" s="13">
        <v>3</v>
      </c>
      <c r="GN558" s="13">
        <v>15</v>
      </c>
      <c r="GQ558" s="13" t="s">
        <v>3781</v>
      </c>
      <c r="GR558" s="13" t="s">
        <v>3782</v>
      </c>
      <c r="GS558" s="13">
        <v>0.25</v>
      </c>
      <c r="GT558" s="13">
        <v>1.5</v>
      </c>
      <c r="GU558" s="13">
        <v>3</v>
      </c>
      <c r="GV558" s="13">
        <v>15</v>
      </c>
      <c r="GW558" s="13" t="s">
        <v>3778</v>
      </c>
      <c r="GX558" s="13">
        <v>0.25</v>
      </c>
      <c r="GY558" s="13">
        <v>1.5</v>
      </c>
      <c r="GZ558" s="13">
        <v>3</v>
      </c>
      <c r="HA558" s="13">
        <v>15</v>
      </c>
      <c r="IC558" s="13" t="s">
        <v>3783</v>
      </c>
      <c r="ID558" s="13" t="s">
        <v>3784</v>
      </c>
      <c r="IE558" s="13">
        <v>0.25</v>
      </c>
      <c r="IF558" s="13">
        <v>0.5</v>
      </c>
      <c r="IG558" s="13">
        <v>1</v>
      </c>
      <c r="IH558" s="13">
        <v>15</v>
      </c>
      <c r="IW558" s="13" t="s">
        <v>3785</v>
      </c>
      <c r="IX558" s="13" t="s">
        <v>2215</v>
      </c>
      <c r="IY558" s="13">
        <v>0.25</v>
      </c>
      <c r="IZ558" s="13">
        <v>1.5</v>
      </c>
      <c r="JA558" s="13">
        <v>3</v>
      </c>
      <c r="JB558" s="13">
        <v>15</v>
      </c>
      <c r="JD558" s="49" t="s">
        <v>3778</v>
      </c>
      <c r="JE558" s="13">
        <v>0.25</v>
      </c>
      <c r="JF558" s="13">
        <v>1.5</v>
      </c>
      <c r="JG558" s="13">
        <v>3</v>
      </c>
      <c r="JH558" s="13">
        <v>15</v>
      </c>
    </row>
    <row r="559" spans="1:268" s="13" customFormat="1" ht="48">
      <c r="A559" s="13">
        <v>2008</v>
      </c>
      <c r="B559" s="13" t="s">
        <v>659</v>
      </c>
      <c r="C559" s="13">
        <v>0</v>
      </c>
      <c r="D559" s="13" t="s">
        <v>1590</v>
      </c>
      <c r="E559" s="13" t="s">
        <v>2631</v>
      </c>
      <c r="F559" s="13" t="s">
        <v>3775</v>
      </c>
      <c r="G559" s="13" t="s">
        <v>2744</v>
      </c>
      <c r="H559" s="13">
        <v>4244</v>
      </c>
      <c r="I559" s="13" t="s">
        <v>3786</v>
      </c>
      <c r="J559" s="13">
        <v>0</v>
      </c>
      <c r="M559" s="13" t="s">
        <v>4050</v>
      </c>
      <c r="N559" s="13" t="s">
        <v>1590</v>
      </c>
      <c r="O559" s="13">
        <v>12.8</v>
      </c>
      <c r="P559" s="13" t="s">
        <v>1590</v>
      </c>
      <c r="Q559" s="13" t="s">
        <v>1590</v>
      </c>
      <c r="R559" s="13" t="s">
        <v>1590</v>
      </c>
      <c r="S559" s="13" t="s">
        <v>1590</v>
      </c>
      <c r="T559" s="13" t="s">
        <v>1590</v>
      </c>
      <c r="U559" s="13" t="s">
        <v>1590</v>
      </c>
      <c r="V559" s="13" t="s">
        <v>1590</v>
      </c>
      <c r="W559" s="13" t="s">
        <v>1590</v>
      </c>
      <c r="X559" s="13" t="s">
        <v>1590</v>
      </c>
      <c r="Y559" s="13">
        <f t="shared" si="120"/>
        <v>50</v>
      </c>
      <c r="Z559" s="13">
        <f t="shared" si="120"/>
        <v>500</v>
      </c>
      <c r="AA559" s="13">
        <f t="shared" si="128"/>
        <v>900</v>
      </c>
      <c r="AB559" s="57">
        <f t="shared" si="129"/>
        <v>0.44444444444444442</v>
      </c>
      <c r="AC559" s="57">
        <f t="shared" si="130"/>
        <v>5.333333333333333</v>
      </c>
      <c r="AE559" s="13" t="s">
        <v>3787</v>
      </c>
      <c r="AF559" s="13" t="s">
        <v>3788</v>
      </c>
      <c r="AG559" s="13">
        <v>30</v>
      </c>
      <c r="AH559" s="13">
        <v>400</v>
      </c>
      <c r="AI559" s="13">
        <v>700</v>
      </c>
      <c r="AJ559" s="13">
        <v>10</v>
      </c>
      <c r="AK559" s="13">
        <v>10</v>
      </c>
      <c r="EE559" s="13" t="s">
        <v>3789</v>
      </c>
      <c r="EF559" s="13" t="s">
        <v>715</v>
      </c>
      <c r="EG559" s="13">
        <v>20</v>
      </c>
      <c r="EH559" s="13">
        <v>100</v>
      </c>
      <c r="EI559" s="13">
        <v>200</v>
      </c>
      <c r="EJ559" s="13">
        <v>6</v>
      </c>
      <c r="EK559" s="13">
        <v>6</v>
      </c>
    </row>
    <row r="560" spans="1:268" s="13" customFormat="1" ht="32">
      <c r="A560" s="13">
        <v>2008</v>
      </c>
      <c r="B560" s="13" t="s">
        <v>659</v>
      </c>
      <c r="C560" s="13">
        <v>0</v>
      </c>
      <c r="D560" s="13" t="s">
        <v>1590</v>
      </c>
      <c r="E560" s="13" t="s">
        <v>2631</v>
      </c>
      <c r="F560" s="13" t="s">
        <v>3775</v>
      </c>
      <c r="G560" s="13" t="s">
        <v>2744</v>
      </c>
      <c r="H560" s="13">
        <v>4248</v>
      </c>
      <c r="I560" s="13" t="s">
        <v>3790</v>
      </c>
      <c r="J560" s="13">
        <v>0</v>
      </c>
      <c r="M560" s="13" t="s">
        <v>4050</v>
      </c>
      <c r="N560" s="13">
        <f t="shared" si="127"/>
        <v>0</v>
      </c>
      <c r="O560" s="13">
        <v>79.5</v>
      </c>
      <c r="P560" s="13">
        <v>0</v>
      </c>
      <c r="Q560" s="13">
        <v>0</v>
      </c>
      <c r="R560" s="13" t="s">
        <v>1590</v>
      </c>
      <c r="S560" s="13">
        <f t="shared" si="121"/>
        <v>0</v>
      </c>
      <c r="T560" s="13">
        <f t="shared" si="122"/>
        <v>0</v>
      </c>
      <c r="U560" s="13">
        <f t="shared" si="123"/>
        <v>0</v>
      </c>
      <c r="V560" s="57">
        <f t="shared" si="124"/>
        <v>0.80555555555555547</v>
      </c>
      <c r="W560" s="13">
        <f t="shared" si="125"/>
        <v>-0.46517996870109535</v>
      </c>
      <c r="X560" s="57">
        <f t="shared" si="126"/>
        <v>0.34037558685446012</v>
      </c>
      <c r="Y560" s="13">
        <f t="shared" si="120"/>
        <v>8</v>
      </c>
      <c r="Z560" s="13">
        <f t="shared" si="120"/>
        <v>41</v>
      </c>
      <c r="AA560" s="13">
        <f t="shared" si="128"/>
        <v>71</v>
      </c>
      <c r="AB560" s="57">
        <f t="shared" si="129"/>
        <v>0.80555555555555547</v>
      </c>
      <c r="AC560" s="57">
        <f t="shared" si="130"/>
        <v>9.6666666666666661</v>
      </c>
      <c r="AE560" s="13" t="s">
        <v>3702</v>
      </c>
      <c r="AF560" s="13" t="s">
        <v>3791</v>
      </c>
      <c r="AG560" s="13">
        <v>2</v>
      </c>
      <c r="AH560" s="13">
        <v>10</v>
      </c>
      <c r="AI560" s="13">
        <v>18</v>
      </c>
      <c r="AJ560" s="13">
        <v>12</v>
      </c>
      <c r="AK560" s="13">
        <v>12</v>
      </c>
      <c r="EE560" s="13" t="s">
        <v>3792</v>
      </c>
      <c r="EF560" s="13" t="s">
        <v>3793</v>
      </c>
      <c r="EG560" s="13">
        <v>1</v>
      </c>
      <c r="EH560" s="13">
        <v>12</v>
      </c>
      <c r="EI560" s="13">
        <v>26</v>
      </c>
      <c r="EJ560" s="13">
        <v>17</v>
      </c>
      <c r="EK560" s="13">
        <v>17</v>
      </c>
      <c r="GC560" s="13" t="s">
        <v>3794</v>
      </c>
      <c r="GD560" s="13" t="s">
        <v>3795</v>
      </c>
      <c r="GE560" s="13">
        <v>3</v>
      </c>
      <c r="GF560" s="13">
        <v>10</v>
      </c>
      <c r="GG560" s="13">
        <v>12</v>
      </c>
      <c r="GH560" s="13">
        <v>16</v>
      </c>
      <c r="GI560" s="13">
        <v>16</v>
      </c>
      <c r="GQ560" s="13" t="s">
        <v>3796</v>
      </c>
      <c r="GR560" s="13" t="s">
        <v>3797</v>
      </c>
      <c r="GS560" s="13">
        <v>2</v>
      </c>
      <c r="GT560" s="13">
        <v>9</v>
      </c>
      <c r="GU560" s="13">
        <v>9</v>
      </c>
      <c r="GV560" s="13">
        <v>16</v>
      </c>
      <c r="GW560" s="13">
        <v>16</v>
      </c>
      <c r="IC560" s="13" t="s">
        <v>3798</v>
      </c>
      <c r="ID560" s="13" t="s">
        <v>3797</v>
      </c>
      <c r="IE560" s="13">
        <v>0</v>
      </c>
      <c r="IF560" s="13">
        <v>0</v>
      </c>
      <c r="IG560" s="13">
        <v>6</v>
      </c>
      <c r="IH560" s="13">
        <v>6</v>
      </c>
      <c r="II560" s="13">
        <v>6</v>
      </c>
    </row>
    <row r="561" spans="1:277" s="13" customFormat="1" ht="16">
      <c r="A561" s="13">
        <v>2008</v>
      </c>
      <c r="B561" s="13" t="s">
        <v>659</v>
      </c>
      <c r="C561" s="13">
        <v>0</v>
      </c>
      <c r="D561" s="13" t="s">
        <v>1590</v>
      </c>
      <c r="E561" s="13" t="s">
        <v>2631</v>
      </c>
      <c r="F561" s="13" t="s">
        <v>3775</v>
      </c>
      <c r="G561" s="13" t="s">
        <v>2744</v>
      </c>
      <c r="H561" s="13">
        <v>4255</v>
      </c>
      <c r="I561" s="13" t="s">
        <v>3799</v>
      </c>
      <c r="J561" s="13">
        <v>0</v>
      </c>
      <c r="M561" s="13" t="s">
        <v>4050</v>
      </c>
      <c r="N561" s="13">
        <f t="shared" si="127"/>
        <v>0.31446540880503143</v>
      </c>
      <c r="O561" s="13">
        <v>31.8</v>
      </c>
      <c r="P561" s="13">
        <v>10</v>
      </c>
      <c r="Q561" s="13">
        <v>102</v>
      </c>
      <c r="R561" s="13">
        <f t="shared" si="119"/>
        <v>10.199999999999999</v>
      </c>
      <c r="S561" s="13">
        <f t="shared" si="121"/>
        <v>4.08</v>
      </c>
      <c r="T561" s="13">
        <f t="shared" si="122"/>
        <v>2.4285714285714284</v>
      </c>
      <c r="U561" s="13">
        <f t="shared" si="123"/>
        <v>29.142857142857139</v>
      </c>
      <c r="V561" s="57">
        <f t="shared" si="124"/>
        <v>3.9841269841269842</v>
      </c>
      <c r="W561" s="13">
        <f t="shared" si="125"/>
        <v>1.5026455026455026</v>
      </c>
      <c r="X561" s="57">
        <f t="shared" si="126"/>
        <v>3.0582010582010581</v>
      </c>
      <c r="Y561" s="13">
        <f t="shared" si="120"/>
        <v>5</v>
      </c>
      <c r="Z561" s="13">
        <f t="shared" si="120"/>
        <v>25</v>
      </c>
      <c r="AA561" s="13">
        <f t="shared" si="128"/>
        <v>42</v>
      </c>
      <c r="AB561" s="57">
        <f t="shared" si="129"/>
        <v>1.5555555555555556</v>
      </c>
      <c r="AC561" s="57">
        <f t="shared" si="130"/>
        <v>18.666666666666668</v>
      </c>
      <c r="AE561" s="13" t="s">
        <v>3800</v>
      </c>
      <c r="AF561" s="13" t="s">
        <v>3801</v>
      </c>
      <c r="AG561" s="13">
        <v>5</v>
      </c>
      <c r="AH561" s="13">
        <v>25</v>
      </c>
      <c r="AI561" s="13">
        <v>42</v>
      </c>
      <c r="AJ561" s="13">
        <v>24</v>
      </c>
      <c r="AK561" s="13">
        <v>18</v>
      </c>
    </row>
    <row r="562" spans="1:277" s="13" customFormat="1" ht="32">
      <c r="A562" s="13">
        <v>2008</v>
      </c>
      <c r="B562" s="13" t="s">
        <v>659</v>
      </c>
      <c r="C562" s="13">
        <v>0</v>
      </c>
      <c r="D562" s="13" t="s">
        <v>1590</v>
      </c>
      <c r="E562" s="13" t="s">
        <v>2629</v>
      </c>
      <c r="F562" s="13" t="s">
        <v>3802</v>
      </c>
      <c r="G562" s="13" t="s">
        <v>2744</v>
      </c>
      <c r="H562" s="13">
        <v>5238</v>
      </c>
      <c r="I562" s="13" t="s">
        <v>3803</v>
      </c>
      <c r="J562" s="13">
        <v>0</v>
      </c>
      <c r="M562" s="13" t="s">
        <v>4050</v>
      </c>
      <c r="N562" s="13">
        <f t="shared" si="127"/>
        <v>0</v>
      </c>
      <c r="O562" s="13">
        <v>4</v>
      </c>
      <c r="P562" s="13">
        <v>0</v>
      </c>
      <c r="Q562" s="13">
        <v>75</v>
      </c>
      <c r="R562" s="13" t="s">
        <v>1590</v>
      </c>
      <c r="S562" s="13">
        <f t="shared" si="121"/>
        <v>3.125</v>
      </c>
      <c r="T562" s="13">
        <f t="shared" si="122"/>
        <v>1.5625</v>
      </c>
      <c r="U562" s="13">
        <f t="shared" si="123"/>
        <v>18.75</v>
      </c>
      <c r="V562" s="57">
        <f t="shared" si="124"/>
        <v>2.729166666666667</v>
      </c>
      <c r="W562" s="13">
        <f t="shared" si="125"/>
        <v>0.97916666666666663</v>
      </c>
      <c r="X562" s="57">
        <f t="shared" si="126"/>
        <v>2.1458333333333335</v>
      </c>
      <c r="Y562" s="13">
        <f t="shared" si="120"/>
        <v>16</v>
      </c>
      <c r="Z562" s="13">
        <f t="shared" si="120"/>
        <v>24</v>
      </c>
      <c r="AA562" s="13">
        <f t="shared" si="128"/>
        <v>48</v>
      </c>
      <c r="AB562" s="57">
        <f t="shared" si="129"/>
        <v>1.1666666666666667</v>
      </c>
      <c r="AC562" s="57">
        <f t="shared" si="130"/>
        <v>14</v>
      </c>
      <c r="AE562" s="13" t="s">
        <v>3804</v>
      </c>
      <c r="AF562" s="13" t="s">
        <v>3805</v>
      </c>
      <c r="AG562" s="13">
        <v>8</v>
      </c>
      <c r="AH562" s="13">
        <v>12</v>
      </c>
      <c r="AI562" s="13">
        <v>24</v>
      </c>
      <c r="AJ562" s="13">
        <v>21</v>
      </c>
      <c r="AK562" s="13">
        <v>21</v>
      </c>
      <c r="EE562" s="13" t="s">
        <v>3806</v>
      </c>
      <c r="EF562" s="13" t="s">
        <v>3805</v>
      </c>
      <c r="EG562" s="13">
        <v>8</v>
      </c>
      <c r="EH562" s="13">
        <v>12</v>
      </c>
      <c r="EI562" s="13">
        <v>24</v>
      </c>
      <c r="EJ562" s="13">
        <v>21</v>
      </c>
      <c r="EK562" s="13">
        <v>21</v>
      </c>
    </row>
    <row r="563" spans="1:277" s="13" customFormat="1" ht="32">
      <c r="A563" s="13">
        <v>2008</v>
      </c>
      <c r="B563" s="13" t="s">
        <v>659</v>
      </c>
      <c r="C563" s="13">
        <v>0</v>
      </c>
      <c r="D563" s="13" t="s">
        <v>1590</v>
      </c>
      <c r="E563" s="13" t="s">
        <v>2629</v>
      </c>
      <c r="F563" s="13" t="s">
        <v>3802</v>
      </c>
      <c r="G563" s="13" t="s">
        <v>2744</v>
      </c>
      <c r="H563" s="13">
        <v>5253</v>
      </c>
      <c r="I563" s="13" t="s">
        <v>3807</v>
      </c>
      <c r="J563" s="13">
        <v>0</v>
      </c>
      <c r="M563" s="13" t="s">
        <v>4050</v>
      </c>
      <c r="N563" s="13" t="s">
        <v>1590</v>
      </c>
      <c r="O563" s="13">
        <v>54</v>
      </c>
      <c r="P563" s="13" t="s">
        <v>1590</v>
      </c>
      <c r="Q563" s="13" t="s">
        <v>1590</v>
      </c>
      <c r="R563" s="13" t="s">
        <v>1590</v>
      </c>
      <c r="S563" s="13" t="s">
        <v>1590</v>
      </c>
      <c r="T563" s="13" t="e">
        <f t="shared" si="122"/>
        <v>#VALUE!</v>
      </c>
      <c r="U563" s="13" t="e">
        <f t="shared" si="123"/>
        <v>#VALUE!</v>
      </c>
      <c r="V563" s="57" t="e">
        <f t="shared" si="124"/>
        <v>#VALUE!</v>
      </c>
      <c r="W563" s="13" t="e">
        <f t="shared" si="125"/>
        <v>#VALUE!</v>
      </c>
      <c r="X563" s="57" t="e">
        <f t="shared" si="126"/>
        <v>#VALUE!</v>
      </c>
      <c r="Y563" s="13">
        <f t="shared" si="120"/>
        <v>5</v>
      </c>
      <c r="Z563" s="13">
        <f t="shared" si="120"/>
        <v>0</v>
      </c>
      <c r="AA563" s="13">
        <f t="shared" si="128"/>
        <v>20</v>
      </c>
      <c r="AB563" s="57">
        <f t="shared" si="129"/>
        <v>0</v>
      </c>
      <c r="AC563" s="57">
        <f t="shared" si="130"/>
        <v>0</v>
      </c>
      <c r="AE563" s="13" t="s">
        <v>3808</v>
      </c>
      <c r="AF563" s="13" t="s">
        <v>3809</v>
      </c>
      <c r="AG563" s="13">
        <v>5</v>
      </c>
      <c r="AI563" s="13">
        <v>20</v>
      </c>
      <c r="AJ563" s="13">
        <v>6</v>
      </c>
    </row>
    <row r="564" spans="1:277" s="13" customFormat="1" ht="32">
      <c r="A564" s="13">
        <v>2008</v>
      </c>
      <c r="B564" s="13" t="s">
        <v>659</v>
      </c>
      <c r="C564" s="13">
        <v>0</v>
      </c>
      <c r="D564" s="13" t="s">
        <v>1590</v>
      </c>
      <c r="E564" s="13" t="s">
        <v>2631</v>
      </c>
      <c r="F564" s="13" t="s">
        <v>3802</v>
      </c>
      <c r="G564" s="13" t="s">
        <v>2744</v>
      </c>
      <c r="H564" s="13">
        <v>5530</v>
      </c>
      <c r="I564" s="13" t="s">
        <v>3810</v>
      </c>
      <c r="J564" s="13">
        <v>0</v>
      </c>
      <c r="M564" s="13" t="s">
        <v>4050</v>
      </c>
      <c r="N564" s="13">
        <f t="shared" si="127"/>
        <v>0</v>
      </c>
      <c r="O564" s="13">
        <v>42.5</v>
      </c>
      <c r="P564" s="13">
        <v>0</v>
      </c>
      <c r="Q564" s="13">
        <v>98</v>
      </c>
      <c r="R564" s="13" t="s">
        <v>1590</v>
      </c>
      <c r="S564" s="13" t="s">
        <v>1590</v>
      </c>
      <c r="T564" s="13">
        <f t="shared" si="122"/>
        <v>0.46666666666666667</v>
      </c>
      <c r="U564" s="13">
        <f t="shared" si="123"/>
        <v>5.6</v>
      </c>
      <c r="V564" s="57">
        <f t="shared" si="124"/>
        <v>1.1888888888888889</v>
      </c>
      <c r="W564" s="13">
        <f t="shared" si="125"/>
        <v>0.46666666666666667</v>
      </c>
      <c r="X564" s="57">
        <f t="shared" si="126"/>
        <v>1.1888888888888889</v>
      </c>
      <c r="Y564" s="13">
        <f t="shared" si="120"/>
        <v>75</v>
      </c>
      <c r="Z564" s="13">
        <f t="shared" si="120"/>
        <v>0</v>
      </c>
      <c r="AA564" s="13">
        <f t="shared" si="128"/>
        <v>210</v>
      </c>
      <c r="AB564" s="57">
        <f t="shared" si="129"/>
        <v>0.72222222222222221</v>
      </c>
      <c r="AC564" s="57">
        <f t="shared" si="130"/>
        <v>8.6666666666666661</v>
      </c>
      <c r="AE564" s="13" t="s">
        <v>3811</v>
      </c>
      <c r="AF564" s="13" t="s">
        <v>3812</v>
      </c>
      <c r="AG564" s="13">
        <v>9</v>
      </c>
      <c r="AH564" s="13">
        <v>0</v>
      </c>
      <c r="AI564" s="13">
        <v>18</v>
      </c>
      <c r="AJ564" s="13">
        <v>14</v>
      </c>
      <c r="AK564" s="13">
        <v>14</v>
      </c>
      <c r="EE564" s="13" t="s">
        <v>3813</v>
      </c>
      <c r="EF564" s="13" t="s">
        <v>3814</v>
      </c>
      <c r="EG564" s="13">
        <v>66</v>
      </c>
      <c r="EH564" s="13">
        <v>0</v>
      </c>
      <c r="EI564" s="13">
        <v>192</v>
      </c>
      <c r="EJ564" s="13">
        <v>12</v>
      </c>
      <c r="EK564" s="13">
        <v>12</v>
      </c>
    </row>
    <row r="565" spans="1:277" s="13" customFormat="1" ht="32">
      <c r="A565" s="13">
        <v>2008</v>
      </c>
      <c r="B565" s="13" t="s">
        <v>3848</v>
      </c>
      <c r="C565" s="13">
        <v>0</v>
      </c>
      <c r="D565" s="13" t="s">
        <v>1590</v>
      </c>
      <c r="E565" s="13" t="s">
        <v>2629</v>
      </c>
      <c r="F565" s="13" t="s">
        <v>2378</v>
      </c>
      <c r="G565" s="13" t="s">
        <v>2744</v>
      </c>
      <c r="H565" s="13">
        <v>145</v>
      </c>
      <c r="I565" s="13" t="s">
        <v>3815</v>
      </c>
      <c r="J565" s="13">
        <v>1</v>
      </c>
      <c r="M565" s="13" t="s">
        <v>4050</v>
      </c>
      <c r="N565" s="13" t="s">
        <v>1590</v>
      </c>
      <c r="O565" s="13">
        <v>113.5</v>
      </c>
      <c r="P565" s="13" t="s">
        <v>1590</v>
      </c>
      <c r="Q565" s="13" t="s">
        <v>1590</v>
      </c>
      <c r="R565" s="13" t="s">
        <v>1590</v>
      </c>
      <c r="S565" s="13" t="s">
        <v>1590</v>
      </c>
      <c r="T565" s="13" t="s">
        <v>1590</v>
      </c>
      <c r="U565" s="13" t="s">
        <v>1590</v>
      </c>
      <c r="V565" s="57" t="s">
        <v>1590</v>
      </c>
      <c r="W565" s="13" t="s">
        <v>1590</v>
      </c>
      <c r="X565" s="57" t="s">
        <v>1590</v>
      </c>
      <c r="Y565" s="13">
        <f t="shared" si="120"/>
        <v>58020</v>
      </c>
      <c r="Z565" s="13">
        <f t="shared" si="120"/>
        <v>109960</v>
      </c>
      <c r="AA565" s="13">
        <f t="shared" si="128"/>
        <v>238010</v>
      </c>
      <c r="AB565" s="57">
        <f t="shared" si="129"/>
        <v>0.80555555555555547</v>
      </c>
      <c r="AC565" s="57">
        <f t="shared" si="130"/>
        <v>9.6666666666666661</v>
      </c>
      <c r="AE565" s="13" t="s">
        <v>3816</v>
      </c>
      <c r="AF565" s="13" t="s">
        <v>3817</v>
      </c>
      <c r="AG565" s="13">
        <v>1500</v>
      </c>
      <c r="AH565" s="13">
        <v>4000</v>
      </c>
      <c r="AI565" s="13">
        <v>8000</v>
      </c>
      <c r="AJ565" s="13">
        <v>9</v>
      </c>
      <c r="AK565" s="13">
        <v>12</v>
      </c>
      <c r="EE565" s="13" t="s">
        <v>3818</v>
      </c>
      <c r="EF565" s="13" t="s">
        <v>3819</v>
      </c>
      <c r="EG565" s="13">
        <v>120</v>
      </c>
      <c r="EH565" s="13">
        <v>480</v>
      </c>
      <c r="EI565" s="13">
        <v>1050</v>
      </c>
      <c r="EJ565" s="13">
        <v>13</v>
      </c>
      <c r="EK565" s="13">
        <v>17</v>
      </c>
      <c r="GC565" s="13" t="s">
        <v>3820</v>
      </c>
      <c r="GD565" s="13" t="s">
        <v>3819</v>
      </c>
      <c r="GE565" s="13">
        <v>14400</v>
      </c>
      <c r="GF565" s="13">
        <v>28800</v>
      </c>
      <c r="GG565" s="13">
        <v>57600</v>
      </c>
      <c r="GH565" s="13">
        <v>17</v>
      </c>
      <c r="GI565" s="13">
        <v>14</v>
      </c>
      <c r="GQ565" s="13" t="s">
        <v>3821</v>
      </c>
      <c r="GR565" s="13" t="s">
        <v>3822</v>
      </c>
      <c r="GS565" s="13">
        <v>7200</v>
      </c>
      <c r="GT565" s="13">
        <v>12000</v>
      </c>
      <c r="GU565" s="13">
        <v>36000</v>
      </c>
      <c r="GV565" s="13">
        <v>12</v>
      </c>
      <c r="GW565" s="13">
        <v>17</v>
      </c>
      <c r="GX565" s="13" t="s">
        <v>715</v>
      </c>
      <c r="GY565" s="13">
        <v>7200</v>
      </c>
      <c r="GZ565" s="13">
        <v>12000</v>
      </c>
      <c r="HA565" s="13">
        <v>36000</v>
      </c>
      <c r="HB565" s="13">
        <v>12</v>
      </c>
      <c r="HC565" s="13">
        <v>6</v>
      </c>
      <c r="IC565" s="13" t="s">
        <v>3823</v>
      </c>
      <c r="ID565" s="13" t="s">
        <v>3824</v>
      </c>
      <c r="IE565" s="13">
        <v>7200</v>
      </c>
      <c r="IF565" s="13">
        <v>12000</v>
      </c>
      <c r="IG565" s="13">
        <v>36000</v>
      </c>
      <c r="IH565" s="13">
        <v>24</v>
      </c>
      <c r="II565" s="13">
        <v>11</v>
      </c>
      <c r="IW565" s="13" t="s">
        <v>3825</v>
      </c>
      <c r="IX565" s="13" t="s">
        <v>3819</v>
      </c>
      <c r="IY565" s="13">
        <v>8400</v>
      </c>
      <c r="IZ565" s="13">
        <v>16680</v>
      </c>
      <c r="JA565" s="13">
        <v>33360</v>
      </c>
      <c r="JB565" s="13">
        <v>17</v>
      </c>
      <c r="JC565" s="13">
        <v>13</v>
      </c>
      <c r="JK565" s="13" t="s">
        <v>3826</v>
      </c>
      <c r="JL565" s="13" t="s">
        <v>3827</v>
      </c>
      <c r="JM565" s="13">
        <v>12000</v>
      </c>
      <c r="JN565" s="13">
        <v>24000</v>
      </c>
      <c r="JO565" s="13">
        <v>30000</v>
      </c>
      <c r="JP565" s="13">
        <v>11</v>
      </c>
      <c r="JQ565" s="13">
        <v>6</v>
      </c>
    </row>
    <row r="566" spans="1:277" s="13" customFormat="1" ht="80">
      <c r="A566" s="13">
        <v>2008</v>
      </c>
      <c r="B566" s="13" t="s">
        <v>3848</v>
      </c>
      <c r="C566" s="13">
        <v>1</v>
      </c>
      <c r="D566" s="13" t="s">
        <v>1187</v>
      </c>
      <c r="E566" s="13" t="s">
        <v>2629</v>
      </c>
      <c r="F566" s="13" t="s">
        <v>2378</v>
      </c>
      <c r="G566" s="13" t="s">
        <v>2744</v>
      </c>
      <c r="H566" s="13">
        <v>148</v>
      </c>
      <c r="I566" s="49" t="s">
        <v>2638</v>
      </c>
      <c r="J566" s="13">
        <v>1</v>
      </c>
      <c r="K566" s="49"/>
      <c r="L566" s="49" t="s">
        <v>4074</v>
      </c>
      <c r="M566" s="13" t="s">
        <v>651</v>
      </c>
      <c r="N566" s="13">
        <f t="shared" si="127"/>
        <v>34.077380952380949</v>
      </c>
      <c r="O566" s="13">
        <v>33.6</v>
      </c>
      <c r="P566" s="28">
        <v>1145</v>
      </c>
      <c r="Q566" s="28">
        <v>60861</v>
      </c>
      <c r="R566" s="13">
        <f t="shared" si="119"/>
        <v>53.153711790393011</v>
      </c>
      <c r="S566" s="13">
        <f t="shared" si="121"/>
        <v>6.0861000000000001</v>
      </c>
      <c r="T566" s="13">
        <f t="shared" si="122"/>
        <v>1.6905833333333333</v>
      </c>
      <c r="U566" s="13">
        <f t="shared" si="123"/>
        <v>20.286999999999999</v>
      </c>
      <c r="V566" s="57">
        <f t="shared" si="124"/>
        <v>3.8850277777777773</v>
      </c>
      <c r="W566" s="13">
        <f t="shared" si="125"/>
        <v>1.0810154320987657</v>
      </c>
      <c r="X566" s="57">
        <f t="shared" si="126"/>
        <v>3.2754598765432101</v>
      </c>
      <c r="Y566" s="13">
        <f t="shared" si="120"/>
        <v>4000</v>
      </c>
      <c r="Z566" s="13">
        <f t="shared" si="120"/>
        <v>10000</v>
      </c>
      <c r="AA566" s="13">
        <f t="shared" si="128"/>
        <v>36000</v>
      </c>
      <c r="AB566" s="57">
        <f t="shared" si="129"/>
        <v>2.1944444444444442</v>
      </c>
      <c r="AC566" s="57">
        <f t="shared" si="130"/>
        <v>26.333333333333332</v>
      </c>
      <c r="AF566" s="13" t="s">
        <v>3828</v>
      </c>
      <c r="AG566" s="13">
        <v>4000</v>
      </c>
      <c r="AH566" s="13">
        <v>10000</v>
      </c>
      <c r="AI566" s="13">
        <v>36000</v>
      </c>
      <c r="AJ566" s="13">
        <v>13</v>
      </c>
      <c r="AK566" s="13">
        <v>12</v>
      </c>
    </row>
    <row r="567" spans="1:277" s="13" customFormat="1" ht="32">
      <c r="A567" s="13">
        <v>2008</v>
      </c>
      <c r="B567" s="13" t="s">
        <v>3848</v>
      </c>
      <c r="C567" s="13">
        <v>0</v>
      </c>
      <c r="D567" s="13" t="s">
        <v>1590</v>
      </c>
      <c r="E567" s="13" t="s">
        <v>2629</v>
      </c>
      <c r="F567" s="13" t="s">
        <v>2378</v>
      </c>
      <c r="G567" s="13" t="s">
        <v>2744</v>
      </c>
      <c r="H567" s="13">
        <v>151</v>
      </c>
      <c r="I567" s="13" t="s">
        <v>3829</v>
      </c>
      <c r="J567" s="13">
        <v>1</v>
      </c>
      <c r="M567" s="13" t="s">
        <v>4050</v>
      </c>
      <c r="N567" s="13" t="s">
        <v>1590</v>
      </c>
      <c r="O567" s="13">
        <v>30.3</v>
      </c>
      <c r="P567" s="13" t="s">
        <v>1590</v>
      </c>
      <c r="Q567" s="13" t="s">
        <v>1590</v>
      </c>
      <c r="R567" s="13" t="s">
        <v>1590</v>
      </c>
      <c r="S567" s="13" t="s">
        <v>1590</v>
      </c>
      <c r="T567" s="13" t="s">
        <v>1590</v>
      </c>
      <c r="U567" s="13" t="s">
        <v>1590</v>
      </c>
      <c r="V567" s="57" t="s">
        <v>1590</v>
      </c>
      <c r="W567" s="13" t="s">
        <v>1590</v>
      </c>
      <c r="X567" s="57" t="s">
        <v>1590</v>
      </c>
      <c r="Y567" s="13">
        <f t="shared" si="120"/>
        <v>6.1</v>
      </c>
      <c r="Z567" s="13">
        <f t="shared" si="120"/>
        <v>316</v>
      </c>
      <c r="AA567" s="13">
        <f t="shared" si="128"/>
        <v>582</v>
      </c>
      <c r="AB567" s="57">
        <f t="shared" si="129"/>
        <v>0.83333333333333337</v>
      </c>
      <c r="AC567" s="57">
        <f t="shared" si="130"/>
        <v>10</v>
      </c>
      <c r="AE567" s="13" t="s">
        <v>3830</v>
      </c>
      <c r="AF567" s="13" t="s">
        <v>3831</v>
      </c>
      <c r="AG567" s="13">
        <v>3.6</v>
      </c>
      <c r="AH567" s="13">
        <v>300</v>
      </c>
      <c r="AI567" s="13">
        <v>552</v>
      </c>
      <c r="AJ567" s="13">
        <v>18</v>
      </c>
      <c r="AK567" s="13">
        <v>18</v>
      </c>
      <c r="EE567" s="13" t="s">
        <v>3832</v>
      </c>
      <c r="EF567" s="13" t="s">
        <v>3833</v>
      </c>
      <c r="EG567" s="13">
        <v>1.5</v>
      </c>
      <c r="EH567" s="13">
        <v>8</v>
      </c>
      <c r="EI567" s="13">
        <v>15</v>
      </c>
      <c r="EJ567" s="13">
        <v>12</v>
      </c>
      <c r="EK567" s="13">
        <v>12</v>
      </c>
      <c r="GC567" s="13" t="s">
        <v>3834</v>
      </c>
      <c r="GD567" s="13" t="s">
        <v>3833</v>
      </c>
      <c r="GE567" s="13">
        <v>1</v>
      </c>
      <c r="GF567" s="13">
        <v>8</v>
      </c>
      <c r="GG567" s="13">
        <v>15</v>
      </c>
      <c r="GH567" s="13">
        <v>12</v>
      </c>
      <c r="GI567" s="13">
        <v>12</v>
      </c>
      <c r="GQ567" s="13" t="s">
        <v>3835</v>
      </c>
      <c r="GR567" s="13" t="s">
        <v>3831</v>
      </c>
      <c r="GS567" s="13" t="s">
        <v>715</v>
      </c>
      <c r="GT567" s="13" t="s">
        <v>715</v>
      </c>
      <c r="GU567" s="13" t="s">
        <v>715</v>
      </c>
      <c r="GV567" s="13">
        <v>18</v>
      </c>
      <c r="GW567" s="13">
        <v>18</v>
      </c>
    </row>
    <row r="568" spans="1:277" s="13" customFormat="1" ht="32">
      <c r="A568" s="13">
        <v>2008</v>
      </c>
      <c r="B568" s="13" t="s">
        <v>3848</v>
      </c>
      <c r="C568" s="13">
        <v>0</v>
      </c>
      <c r="D568" s="13" t="s">
        <v>1590</v>
      </c>
      <c r="E568" s="13" t="s">
        <v>2629</v>
      </c>
      <c r="F568" s="13" t="s">
        <v>2378</v>
      </c>
      <c r="G568" s="13" t="s">
        <v>2744</v>
      </c>
      <c r="H568" s="13">
        <v>155</v>
      </c>
      <c r="I568" s="13" t="s">
        <v>3836</v>
      </c>
      <c r="J568" s="13">
        <v>1</v>
      </c>
      <c r="M568" s="13" t="s">
        <v>4050</v>
      </c>
      <c r="N568" s="13" t="s">
        <v>1590</v>
      </c>
      <c r="O568" s="13">
        <v>12.7</v>
      </c>
      <c r="P568" s="13" t="s">
        <v>1590</v>
      </c>
      <c r="Q568" s="13" t="s">
        <v>1590</v>
      </c>
      <c r="R568" s="13" t="s">
        <v>1590</v>
      </c>
      <c r="S568" s="13" t="s">
        <v>1590</v>
      </c>
      <c r="T568" s="13" t="s">
        <v>1590</v>
      </c>
      <c r="U568" s="13" t="s">
        <v>1590</v>
      </c>
      <c r="V568" s="57" t="s">
        <v>1590</v>
      </c>
      <c r="W568" s="13" t="s">
        <v>1590</v>
      </c>
      <c r="X568" s="57" t="s">
        <v>1590</v>
      </c>
      <c r="Y568" s="13">
        <f t="shared" si="120"/>
        <v>0</v>
      </c>
      <c r="Z568" s="13">
        <f t="shared" si="120"/>
        <v>540</v>
      </c>
      <c r="AA568" s="13">
        <f t="shared" si="128"/>
        <v>3840</v>
      </c>
      <c r="AB568" s="57">
        <f t="shared" si="129"/>
        <v>1.5</v>
      </c>
      <c r="AC568" s="57">
        <f t="shared" si="130"/>
        <v>18</v>
      </c>
      <c r="AE568" s="13" t="s">
        <v>3837</v>
      </c>
      <c r="AF568" s="13" t="s">
        <v>715</v>
      </c>
      <c r="AG568" s="13">
        <v>0</v>
      </c>
      <c r="AH568" s="13">
        <v>270</v>
      </c>
      <c r="AI568" s="13">
        <v>1920</v>
      </c>
      <c r="AJ568" s="13">
        <v>12</v>
      </c>
      <c r="AK568" s="13">
        <v>12</v>
      </c>
      <c r="EE568" s="13" t="s">
        <v>3838</v>
      </c>
      <c r="EF568" s="13" t="s">
        <v>715</v>
      </c>
      <c r="EG568" s="13">
        <v>0</v>
      </c>
      <c r="EH568" s="13">
        <v>270</v>
      </c>
      <c r="EI568" s="13">
        <v>1920</v>
      </c>
      <c r="EJ568" s="13">
        <v>12</v>
      </c>
      <c r="EK568" s="13">
        <v>12</v>
      </c>
    </row>
    <row r="569" spans="1:277" s="13" customFormat="1" ht="32">
      <c r="A569" s="13">
        <v>2008</v>
      </c>
      <c r="B569" s="13" t="s">
        <v>3848</v>
      </c>
      <c r="C569" s="13">
        <v>0</v>
      </c>
      <c r="D569" s="13" t="s">
        <v>1590</v>
      </c>
      <c r="E569" s="13" t="s">
        <v>2629</v>
      </c>
      <c r="F569" s="13" t="s">
        <v>2378</v>
      </c>
      <c r="G569" s="13" t="s">
        <v>2744</v>
      </c>
      <c r="H569" s="13">
        <v>160</v>
      </c>
      <c r="I569" s="13" t="s">
        <v>3839</v>
      </c>
      <c r="J569" s="13">
        <v>1</v>
      </c>
      <c r="M569" s="13" t="s">
        <v>4050</v>
      </c>
      <c r="N569" s="13" t="s">
        <v>1590</v>
      </c>
      <c r="O569" s="13">
        <v>36.299999999999997</v>
      </c>
      <c r="P569" s="13" t="s">
        <v>1590</v>
      </c>
      <c r="Q569" s="13" t="s">
        <v>1590</v>
      </c>
      <c r="R569" s="13" t="s">
        <v>1590</v>
      </c>
      <c r="S569" s="13" t="s">
        <v>1590</v>
      </c>
      <c r="T569" s="13" t="s">
        <v>1847</v>
      </c>
      <c r="U569" s="13" t="s">
        <v>1590</v>
      </c>
      <c r="V569" s="57" t="s">
        <v>1590</v>
      </c>
      <c r="W569" s="13" t="s">
        <v>1590</v>
      </c>
      <c r="X569" s="57" t="s">
        <v>1590</v>
      </c>
      <c r="Y569" s="13">
        <f t="shared" si="120"/>
        <v>199200</v>
      </c>
      <c r="Z569" s="13">
        <f t="shared" si="120"/>
        <v>509600</v>
      </c>
      <c r="AA569" s="13">
        <f t="shared" si="128"/>
        <v>1381900</v>
      </c>
      <c r="AB569" s="57">
        <f t="shared" si="129"/>
        <v>0.66666666666666663</v>
      </c>
      <c r="AC569" s="57">
        <f t="shared" si="130"/>
        <v>8</v>
      </c>
      <c r="AE569" s="13" t="s">
        <v>3840</v>
      </c>
      <c r="AF569" s="13" t="s">
        <v>3841</v>
      </c>
      <c r="AG569" s="28">
        <v>120000</v>
      </c>
      <c r="AH569" s="28">
        <v>360000</v>
      </c>
      <c r="AI569" s="28">
        <v>1080100</v>
      </c>
      <c r="AJ569" s="13">
        <v>20</v>
      </c>
      <c r="AK569" s="13">
        <v>13</v>
      </c>
      <c r="EE569" s="13" t="s">
        <v>3842</v>
      </c>
      <c r="EF569" s="13" t="s">
        <v>3843</v>
      </c>
      <c r="EG569" s="28">
        <v>54000</v>
      </c>
      <c r="EH569" s="28">
        <v>96000</v>
      </c>
      <c r="EI569" s="28">
        <v>192000</v>
      </c>
      <c r="EJ569" s="13">
        <v>15</v>
      </c>
      <c r="EK569" s="13">
        <v>11</v>
      </c>
      <c r="GC569" s="13" t="s">
        <v>3844</v>
      </c>
      <c r="GD569" s="13" t="s">
        <v>3845</v>
      </c>
      <c r="GE569" s="13">
        <v>3600</v>
      </c>
      <c r="GF569" s="13">
        <v>10400</v>
      </c>
      <c r="GG569" s="13">
        <v>23400</v>
      </c>
      <c r="GH569" s="13">
        <v>8</v>
      </c>
      <c r="GI569" s="13">
        <v>13</v>
      </c>
      <c r="GQ569" s="13" t="s">
        <v>3846</v>
      </c>
      <c r="GR569" s="13" t="s">
        <v>3847</v>
      </c>
      <c r="GS569" s="13">
        <v>21600</v>
      </c>
      <c r="GT569" s="13">
        <v>43200</v>
      </c>
      <c r="GU569" s="13">
        <v>86400</v>
      </c>
      <c r="GV569" s="13">
        <v>15</v>
      </c>
      <c r="GW569" s="13">
        <v>9</v>
      </c>
    </row>
    <row r="570" spans="1:277" s="13" customFormat="1" ht="32">
      <c r="A570" s="13">
        <v>2008</v>
      </c>
      <c r="B570" s="13" t="s">
        <v>3848</v>
      </c>
      <c r="C570" s="13">
        <v>0</v>
      </c>
      <c r="D570" s="13" t="s">
        <v>1590</v>
      </c>
      <c r="E570" s="13" t="s">
        <v>2629</v>
      </c>
      <c r="F570" s="13" t="s">
        <v>2378</v>
      </c>
      <c r="G570" s="13" t="s">
        <v>2744</v>
      </c>
      <c r="H570" s="13">
        <v>182</v>
      </c>
      <c r="I570" s="13" t="s">
        <v>3849</v>
      </c>
      <c r="J570" s="13">
        <v>1</v>
      </c>
      <c r="M570" s="13" t="s">
        <v>4050</v>
      </c>
      <c r="N570" s="13" t="s">
        <v>1590</v>
      </c>
      <c r="O570" s="13">
        <v>78.5</v>
      </c>
      <c r="P570" s="13" t="s">
        <v>1590</v>
      </c>
      <c r="Q570" s="13" t="s">
        <v>1590</v>
      </c>
      <c r="R570" s="13" t="s">
        <v>1590</v>
      </c>
      <c r="S570" s="13" t="s">
        <v>1590</v>
      </c>
      <c r="T570" s="13" t="s">
        <v>1590</v>
      </c>
      <c r="U570" s="13" t="s">
        <v>1590</v>
      </c>
      <c r="V570" s="13" t="s">
        <v>1590</v>
      </c>
      <c r="W570" s="13" t="s">
        <v>1590</v>
      </c>
      <c r="X570" s="13" t="s">
        <v>1590</v>
      </c>
      <c r="Y570" s="13">
        <f t="shared" si="120"/>
        <v>37</v>
      </c>
      <c r="Z570" s="13">
        <f t="shared" si="120"/>
        <v>172</v>
      </c>
      <c r="AA570" s="13">
        <f t="shared" si="128"/>
        <v>341</v>
      </c>
      <c r="AB570" s="57">
        <f t="shared" si="129"/>
        <v>1.4166666666666667</v>
      </c>
      <c r="AC570" s="57">
        <f t="shared" si="130"/>
        <v>17</v>
      </c>
      <c r="AE570" s="13" t="s">
        <v>3850</v>
      </c>
      <c r="AF570" s="13" t="s">
        <v>3851</v>
      </c>
      <c r="AG570" s="13" t="s">
        <v>715</v>
      </c>
      <c r="AH570" s="13" t="s">
        <v>715</v>
      </c>
      <c r="AI570" s="13" t="s">
        <v>715</v>
      </c>
      <c r="AJ570" s="13">
        <v>7</v>
      </c>
      <c r="AK570" s="13">
        <v>12</v>
      </c>
      <c r="EE570" s="13" t="s">
        <v>3852</v>
      </c>
      <c r="EF570" s="13" t="s">
        <v>3853</v>
      </c>
      <c r="EG570" s="13">
        <v>25</v>
      </c>
      <c r="EH570" s="13">
        <v>140</v>
      </c>
      <c r="EI570" s="13">
        <v>300</v>
      </c>
      <c r="EK570" s="13">
        <v>17</v>
      </c>
      <c r="GC570" s="13" t="s">
        <v>3854</v>
      </c>
      <c r="GD570" s="13" t="s">
        <v>3855</v>
      </c>
      <c r="GE570" s="13">
        <v>6</v>
      </c>
      <c r="GF570" s="13">
        <v>18</v>
      </c>
      <c r="GG570" s="13">
        <v>18</v>
      </c>
      <c r="GI570" s="13">
        <v>4</v>
      </c>
      <c r="GQ570" s="13" t="s">
        <v>3856</v>
      </c>
      <c r="GR570" s="13" t="s">
        <v>3857</v>
      </c>
      <c r="GS570" s="13">
        <v>1</v>
      </c>
      <c r="GT570" s="13">
        <v>5</v>
      </c>
      <c r="GU570" s="13">
        <v>9</v>
      </c>
      <c r="GW570" s="13">
        <v>9</v>
      </c>
      <c r="IC570" s="13" t="s">
        <v>3858</v>
      </c>
      <c r="ID570" s="13" t="s">
        <v>3859</v>
      </c>
      <c r="IE570" s="13">
        <v>1</v>
      </c>
      <c r="IF570" s="13">
        <v>3</v>
      </c>
      <c r="IG570" s="13">
        <v>8</v>
      </c>
      <c r="II570" s="13">
        <v>9</v>
      </c>
      <c r="IW570" s="13" t="s">
        <v>3860</v>
      </c>
      <c r="IX570" s="13" t="s">
        <v>3855</v>
      </c>
      <c r="IY570" s="13">
        <v>4</v>
      </c>
      <c r="IZ570" s="13">
        <v>6</v>
      </c>
      <c r="JA570" s="13">
        <v>6</v>
      </c>
      <c r="JC570" s="13">
        <v>6</v>
      </c>
    </row>
    <row r="571" spans="1:277" s="13" customFormat="1" ht="32">
      <c r="A571" s="13">
        <v>2008</v>
      </c>
      <c r="B571" s="13" t="s">
        <v>3848</v>
      </c>
      <c r="C571" s="13">
        <v>0</v>
      </c>
      <c r="D571" s="13" t="s">
        <v>1590</v>
      </c>
      <c r="E571" s="13" t="s">
        <v>2629</v>
      </c>
      <c r="F571" s="13" t="s">
        <v>2378</v>
      </c>
      <c r="G571" s="13" t="s">
        <v>2744</v>
      </c>
      <c r="H571" s="13">
        <v>250</v>
      </c>
      <c r="I571" s="13" t="s">
        <v>3861</v>
      </c>
      <c r="J571" s="13">
        <v>1</v>
      </c>
      <c r="M571" s="13" t="s">
        <v>4050</v>
      </c>
      <c r="N571" s="13">
        <f t="shared" si="127"/>
        <v>0</v>
      </c>
      <c r="O571" s="13">
        <v>26.6</v>
      </c>
      <c r="P571" s="13">
        <v>0</v>
      </c>
      <c r="Q571" s="13">
        <v>0</v>
      </c>
      <c r="R571" s="13" t="s">
        <v>1590</v>
      </c>
      <c r="S571" s="13">
        <f t="shared" si="121"/>
        <v>0</v>
      </c>
      <c r="T571" s="13">
        <f t="shared" si="122"/>
        <v>0</v>
      </c>
      <c r="U571" s="13">
        <f t="shared" si="123"/>
        <v>0</v>
      </c>
      <c r="V571" s="57">
        <f t="shared" si="124"/>
        <v>2.0277777777777777</v>
      </c>
      <c r="W571" s="13">
        <f t="shared" si="125"/>
        <v>-0.80869249531221366</v>
      </c>
      <c r="X571" s="57">
        <f t="shared" si="126"/>
        <v>1.219085282465564</v>
      </c>
      <c r="Y571" s="13">
        <f t="shared" si="120"/>
        <v>22000</v>
      </c>
      <c r="Z571" s="13">
        <f t="shared" si="120"/>
        <v>62860</v>
      </c>
      <c r="AA571" s="13">
        <f t="shared" si="128"/>
        <v>157620</v>
      </c>
      <c r="AB571" s="57">
        <f t="shared" si="129"/>
        <v>2.0277777777777777</v>
      </c>
      <c r="AC571" s="57">
        <f t="shared" si="130"/>
        <v>24.333333333333332</v>
      </c>
      <c r="AE571" s="13" t="s">
        <v>3862</v>
      </c>
      <c r="AF571" s="13" t="s">
        <v>3863</v>
      </c>
      <c r="AG571" s="13">
        <v>7500</v>
      </c>
      <c r="AH571" s="13">
        <v>25000</v>
      </c>
      <c r="AI571" s="13">
        <v>50000</v>
      </c>
      <c r="AJ571" s="13">
        <v>22</v>
      </c>
      <c r="AK571" s="13">
        <v>22</v>
      </c>
      <c r="EE571" s="13" t="s">
        <v>3864</v>
      </c>
      <c r="EF571" s="13" t="s">
        <v>3865</v>
      </c>
      <c r="EG571" s="13">
        <v>7500</v>
      </c>
      <c r="EH571" s="13">
        <v>14860</v>
      </c>
      <c r="EI571" s="13">
        <v>41620</v>
      </c>
      <c r="EJ571" s="13">
        <v>23</v>
      </c>
      <c r="EK571" s="13">
        <v>23</v>
      </c>
      <c r="GC571" s="13" t="s">
        <v>3866</v>
      </c>
      <c r="GD571" s="13" t="s">
        <v>2190</v>
      </c>
      <c r="GE571" s="13">
        <v>2500</v>
      </c>
      <c r="GF571" s="13">
        <v>3000</v>
      </c>
      <c r="GG571" s="13">
        <v>6000</v>
      </c>
      <c r="GH571" s="13">
        <v>31</v>
      </c>
      <c r="GI571" s="13">
        <v>31</v>
      </c>
      <c r="GQ571" s="13" t="s">
        <v>3867</v>
      </c>
      <c r="GR571" s="13" t="s">
        <v>2190</v>
      </c>
      <c r="GS571" s="13">
        <v>4500</v>
      </c>
      <c r="GT571" s="13">
        <v>20000</v>
      </c>
      <c r="GU571" s="13">
        <v>60000</v>
      </c>
      <c r="GV571" s="13">
        <v>23</v>
      </c>
      <c r="GW571" s="13">
        <v>23</v>
      </c>
    </row>
    <row r="572" spans="1:277" s="13" customFormat="1" ht="32">
      <c r="A572" s="13">
        <v>2008</v>
      </c>
      <c r="B572" s="13" t="s">
        <v>3848</v>
      </c>
      <c r="C572" s="13">
        <v>0</v>
      </c>
      <c r="D572" s="13" t="s">
        <v>1590</v>
      </c>
      <c r="E572" s="13" t="s">
        <v>2629</v>
      </c>
      <c r="F572" s="13" t="s">
        <v>2378</v>
      </c>
      <c r="G572" s="13" t="s">
        <v>2744</v>
      </c>
      <c r="H572" s="13">
        <v>266</v>
      </c>
      <c r="I572" s="13" t="s">
        <v>3868</v>
      </c>
      <c r="J572" s="13">
        <v>1</v>
      </c>
      <c r="M572" s="13" t="s">
        <v>4050</v>
      </c>
      <c r="N572" s="13">
        <f t="shared" si="127"/>
        <v>0</v>
      </c>
      <c r="O572" s="13">
        <v>11.2</v>
      </c>
      <c r="P572" s="13">
        <v>0</v>
      </c>
      <c r="Q572" s="13">
        <v>0</v>
      </c>
      <c r="R572" s="13" t="s">
        <v>1590</v>
      </c>
      <c r="S572" s="13">
        <f t="shared" si="121"/>
        <v>0</v>
      </c>
      <c r="T572" s="13">
        <f t="shared" si="122"/>
        <v>0</v>
      </c>
      <c r="U572" s="13">
        <f t="shared" si="123"/>
        <v>0</v>
      </c>
      <c r="V572" s="57">
        <f t="shared" si="124"/>
        <v>2.6666666666666665</v>
      </c>
      <c r="W572" s="13">
        <f t="shared" si="125"/>
        <v>-1.0660302307080349</v>
      </c>
      <c r="X572" s="57">
        <f t="shared" si="126"/>
        <v>1.6006364359586316</v>
      </c>
      <c r="Y572" s="13">
        <f t="shared" si="120"/>
        <v>6300</v>
      </c>
      <c r="Z572" s="13">
        <f t="shared" si="120"/>
        <v>20100</v>
      </c>
      <c r="AA572" s="13">
        <f t="shared" si="128"/>
        <v>50280</v>
      </c>
      <c r="AB572" s="57">
        <f t="shared" si="129"/>
        <v>2.6666666666666665</v>
      </c>
      <c r="AC572" s="57">
        <f t="shared" si="130"/>
        <v>32</v>
      </c>
      <c r="AE572" s="13" t="s">
        <v>3869</v>
      </c>
      <c r="AF572" s="13" t="s">
        <v>3870</v>
      </c>
      <c r="AG572" s="13">
        <v>4000</v>
      </c>
      <c r="AH572" s="13">
        <v>12600</v>
      </c>
      <c r="AI572" s="13">
        <v>35280</v>
      </c>
      <c r="AJ572" s="13">
        <v>24</v>
      </c>
      <c r="AK572" s="13">
        <v>24</v>
      </c>
      <c r="EE572" s="13" t="s">
        <v>3871</v>
      </c>
      <c r="EF572" s="13" t="s">
        <v>2190</v>
      </c>
      <c r="EG572" s="13">
        <v>2300</v>
      </c>
      <c r="EH572" s="13">
        <v>7500</v>
      </c>
      <c r="EI572" s="13">
        <v>15000</v>
      </c>
      <c r="EJ572" s="13">
        <v>18</v>
      </c>
      <c r="EK572" s="13">
        <v>18</v>
      </c>
      <c r="GC572" s="13" t="s">
        <v>3872</v>
      </c>
      <c r="GD572" s="13" t="s">
        <v>2190</v>
      </c>
      <c r="GE572" s="13" t="s">
        <v>715</v>
      </c>
      <c r="GF572" s="13" t="s">
        <v>715</v>
      </c>
      <c r="GG572" s="13" t="s">
        <v>715</v>
      </c>
      <c r="GH572" s="13">
        <v>24</v>
      </c>
      <c r="GI572" s="13">
        <v>24</v>
      </c>
      <c r="GQ572" s="13" t="s">
        <v>3873</v>
      </c>
      <c r="GR572" s="13" t="s">
        <v>2190</v>
      </c>
      <c r="GS572" s="13" t="s">
        <v>715</v>
      </c>
      <c r="GT572" s="13" t="s">
        <v>715</v>
      </c>
      <c r="GU572" s="13" t="s">
        <v>715</v>
      </c>
      <c r="GV572" s="13">
        <v>18</v>
      </c>
      <c r="GW572" s="13">
        <v>18</v>
      </c>
    </row>
    <row r="573" spans="1:277" s="13" customFormat="1" ht="64">
      <c r="A573" s="13">
        <v>2008</v>
      </c>
      <c r="B573" s="13" t="s">
        <v>3848</v>
      </c>
      <c r="C573" s="13">
        <v>0</v>
      </c>
      <c r="D573" s="13" t="s">
        <v>1590</v>
      </c>
      <c r="E573" s="13" t="s">
        <v>2629</v>
      </c>
      <c r="F573" s="13" t="s">
        <v>2378</v>
      </c>
      <c r="G573" s="13" t="s">
        <v>2744</v>
      </c>
      <c r="H573" s="13">
        <v>100000</v>
      </c>
      <c r="I573" s="13" t="s">
        <v>3874</v>
      </c>
      <c r="J573" s="13">
        <v>1</v>
      </c>
      <c r="M573" s="13" t="s">
        <v>4050</v>
      </c>
      <c r="N573" s="13" t="s">
        <v>1590</v>
      </c>
      <c r="O573" s="13">
        <v>37.116</v>
      </c>
      <c r="P573" s="13" t="s">
        <v>1590</v>
      </c>
      <c r="Q573" s="13" t="s">
        <v>1590</v>
      </c>
      <c r="R573" s="13" t="s">
        <v>1590</v>
      </c>
      <c r="S573" s="13" t="s">
        <v>1590</v>
      </c>
      <c r="T573" s="13" t="s">
        <v>1590</v>
      </c>
      <c r="U573" s="13" t="s">
        <v>1590</v>
      </c>
      <c r="V573" s="13" t="s">
        <v>1590</v>
      </c>
      <c r="W573" s="13" t="s">
        <v>1590</v>
      </c>
      <c r="X573" s="13" t="s">
        <v>1590</v>
      </c>
      <c r="Y573" s="13">
        <f t="shared" si="120"/>
        <v>0</v>
      </c>
      <c r="Z573" s="13">
        <f t="shared" si="120"/>
        <v>45.099999999999994</v>
      </c>
      <c r="AA573" s="13">
        <f t="shared" si="128"/>
        <v>143.46</v>
      </c>
      <c r="AB573" s="57">
        <f t="shared" si="129"/>
        <v>2.6666666666666665</v>
      </c>
      <c r="AC573" s="57">
        <f t="shared" si="130"/>
        <v>32</v>
      </c>
      <c r="AE573" s="13" t="s">
        <v>3875</v>
      </c>
      <c r="AF573" s="13" t="s">
        <v>3876</v>
      </c>
      <c r="AG573" s="13">
        <v>0</v>
      </c>
      <c r="AH573" s="13">
        <v>5.7</v>
      </c>
      <c r="AI573" s="13">
        <v>14.2</v>
      </c>
      <c r="AJ573" s="13">
        <v>9</v>
      </c>
      <c r="AK573" s="13">
        <v>9</v>
      </c>
      <c r="AL573" s="13" t="s">
        <v>3877</v>
      </c>
      <c r="AM573" s="13">
        <v>0</v>
      </c>
      <c r="AN573" s="13">
        <v>19.399999999999999</v>
      </c>
      <c r="AO573" s="13">
        <v>67.5</v>
      </c>
      <c r="AP573" s="13">
        <v>9</v>
      </c>
      <c r="AQ573" s="13">
        <v>9</v>
      </c>
      <c r="AR573" s="13" t="s">
        <v>715</v>
      </c>
      <c r="AS573" s="13">
        <v>0</v>
      </c>
      <c r="AT573" s="13">
        <v>0</v>
      </c>
      <c r="AU573" s="13">
        <v>0</v>
      </c>
      <c r="AV573" s="13">
        <v>9</v>
      </c>
      <c r="AW573" s="13">
        <v>9</v>
      </c>
      <c r="EE573" s="13" t="s">
        <v>3878</v>
      </c>
      <c r="EF573" s="13" t="s">
        <v>2780</v>
      </c>
      <c r="EG573" s="13">
        <v>0</v>
      </c>
      <c r="EH573" s="13">
        <v>13.85</v>
      </c>
      <c r="EI573" s="13">
        <v>47.8</v>
      </c>
      <c r="EJ573" s="13">
        <v>9</v>
      </c>
      <c r="EK573" s="13">
        <v>9</v>
      </c>
      <c r="EL573" s="13" t="s">
        <v>3876</v>
      </c>
      <c r="EM573" s="13">
        <v>0</v>
      </c>
      <c r="EN573" s="13">
        <v>5</v>
      </c>
      <c r="EO573" s="13">
        <v>10</v>
      </c>
      <c r="EP573" s="13">
        <v>9</v>
      </c>
      <c r="EQ573" s="13">
        <v>9</v>
      </c>
      <c r="ER573" s="13" t="s">
        <v>715</v>
      </c>
      <c r="ES573" s="13">
        <v>0</v>
      </c>
      <c r="ET573" s="13">
        <v>0</v>
      </c>
      <c r="EU573" s="13">
        <v>0</v>
      </c>
      <c r="EV573" s="13">
        <v>9</v>
      </c>
      <c r="EW573" s="13">
        <v>9</v>
      </c>
      <c r="GC573" s="13" t="s">
        <v>3879</v>
      </c>
      <c r="GD573" s="13" t="s">
        <v>3877</v>
      </c>
      <c r="GE573" s="13">
        <v>0</v>
      </c>
      <c r="GF573" s="13">
        <v>1.1499999999999999</v>
      </c>
      <c r="GG573" s="13">
        <v>3.96</v>
      </c>
      <c r="GH573" s="13">
        <v>9</v>
      </c>
      <c r="GI573" s="13">
        <v>9</v>
      </c>
      <c r="GJ573" s="13" t="s">
        <v>715</v>
      </c>
      <c r="GK573" s="13">
        <v>0</v>
      </c>
      <c r="GL573" s="13">
        <v>0</v>
      </c>
      <c r="GM573" s="13">
        <v>0</v>
      </c>
      <c r="GN573" s="13">
        <v>9</v>
      </c>
      <c r="GO573" s="13">
        <v>9</v>
      </c>
    </row>
    <row r="574" spans="1:277" s="13" customFormat="1" ht="32">
      <c r="A574" s="13">
        <v>2008</v>
      </c>
      <c r="B574" s="13" t="s">
        <v>3848</v>
      </c>
      <c r="C574" s="13">
        <v>0</v>
      </c>
      <c r="D574" s="13" t="s">
        <v>1590</v>
      </c>
      <c r="E574" s="13" t="s">
        <v>2629</v>
      </c>
      <c r="F574" s="13" t="s">
        <v>2378</v>
      </c>
      <c r="G574" s="13" t="s">
        <v>2744</v>
      </c>
      <c r="H574" s="13">
        <v>103000</v>
      </c>
      <c r="I574" s="13" t="s">
        <v>3880</v>
      </c>
      <c r="J574" s="13">
        <v>1</v>
      </c>
      <c r="M574" s="13" t="s">
        <v>4050</v>
      </c>
      <c r="N574" s="13" t="s">
        <v>1590</v>
      </c>
      <c r="O574" s="13">
        <v>1.9E-2</v>
      </c>
      <c r="P574" s="13" t="s">
        <v>1590</v>
      </c>
      <c r="Q574" s="13" t="s">
        <v>1590</v>
      </c>
      <c r="R574" s="13" t="s">
        <v>1590</v>
      </c>
      <c r="S574" s="13" t="s">
        <v>1590</v>
      </c>
      <c r="T574" s="13" t="s">
        <v>1590</v>
      </c>
      <c r="U574" s="13" t="s">
        <v>1590</v>
      </c>
      <c r="V574" s="13" t="s">
        <v>1590</v>
      </c>
      <c r="W574" s="13" t="s">
        <v>1590</v>
      </c>
      <c r="X574" s="13" t="s">
        <v>1590</v>
      </c>
      <c r="Y574" s="13">
        <f t="shared" si="120"/>
        <v>8.1</v>
      </c>
      <c r="Z574" s="13">
        <f t="shared" si="120"/>
        <v>105.15</v>
      </c>
      <c r="AA574" s="13">
        <f t="shared" si="128"/>
        <v>315.3</v>
      </c>
      <c r="AB574" s="57">
        <f t="shared" si="129"/>
        <v>0.75</v>
      </c>
      <c r="AC574" s="57">
        <f t="shared" si="130"/>
        <v>9</v>
      </c>
      <c r="AD574" s="13" t="s">
        <v>3881</v>
      </c>
      <c r="AE574" s="13" t="s">
        <v>3882</v>
      </c>
      <c r="AF574" s="13" t="s">
        <v>3883</v>
      </c>
      <c r="AG574" s="13">
        <v>8</v>
      </c>
      <c r="AH574" s="13">
        <v>105</v>
      </c>
      <c r="AI574" s="13">
        <v>315</v>
      </c>
      <c r="AJ574" s="13">
        <v>17</v>
      </c>
      <c r="AK574" s="13">
        <v>3</v>
      </c>
      <c r="ED574" s="13" t="s">
        <v>3884</v>
      </c>
      <c r="EE574" s="13" t="s">
        <v>3885</v>
      </c>
      <c r="EF574" s="13" t="s">
        <v>3886</v>
      </c>
      <c r="EG574" s="13">
        <v>0.1</v>
      </c>
      <c r="EH574" s="13">
        <v>0.15</v>
      </c>
      <c r="EI574" s="13">
        <v>0.3</v>
      </c>
      <c r="EJ574" s="13">
        <v>6</v>
      </c>
      <c r="EK574" s="13">
        <v>6</v>
      </c>
    </row>
    <row r="575" spans="1:277" s="13" customFormat="1" ht="48">
      <c r="A575" s="13">
        <v>2008</v>
      </c>
      <c r="B575" s="13" t="s">
        <v>3848</v>
      </c>
      <c r="C575" s="13">
        <v>0</v>
      </c>
      <c r="D575" s="13" t="s">
        <v>1590</v>
      </c>
      <c r="E575" s="13" t="s">
        <v>2629</v>
      </c>
      <c r="F575" s="13" t="s">
        <v>2378</v>
      </c>
      <c r="G575" s="13" t="s">
        <v>2744</v>
      </c>
      <c r="H575" s="13">
        <v>105000</v>
      </c>
      <c r="I575" s="13" t="s">
        <v>3887</v>
      </c>
      <c r="J575" s="13">
        <v>1</v>
      </c>
      <c r="M575" s="13" t="s">
        <v>4050</v>
      </c>
      <c r="N575" s="13" t="s">
        <v>1590</v>
      </c>
      <c r="O575" s="13">
        <v>30.678999999999998</v>
      </c>
      <c r="P575" s="13" t="s">
        <v>1590</v>
      </c>
      <c r="Q575" s="13" t="s">
        <v>1590</v>
      </c>
      <c r="R575" s="13" t="s">
        <v>1590</v>
      </c>
      <c r="S575" s="13" t="s">
        <v>1590</v>
      </c>
      <c r="T575" s="13" t="s">
        <v>1590</v>
      </c>
      <c r="U575" s="13" t="s">
        <v>1590</v>
      </c>
      <c r="V575" s="13" t="s">
        <v>1590</v>
      </c>
      <c r="W575" s="13" t="s">
        <v>1590</v>
      </c>
      <c r="X575" s="13" t="s">
        <v>1590</v>
      </c>
      <c r="Y575" s="13">
        <f t="shared" si="120"/>
        <v>400.55999999999995</v>
      </c>
      <c r="Z575" s="13">
        <f t="shared" si="120"/>
        <v>548.72</v>
      </c>
      <c r="AA575" s="13">
        <f t="shared" si="128"/>
        <v>1372.5</v>
      </c>
      <c r="AB575" s="57">
        <f t="shared" si="129"/>
        <v>1.8888888888888891</v>
      </c>
      <c r="AC575" s="57">
        <f t="shared" si="130"/>
        <v>22.666666666666668</v>
      </c>
      <c r="AD575" s="13" t="s">
        <v>3888</v>
      </c>
      <c r="AE575" s="13" t="s">
        <v>3889</v>
      </c>
      <c r="AF575" s="13" t="s">
        <v>3890</v>
      </c>
      <c r="AG575" s="13">
        <v>0.27</v>
      </c>
      <c r="AH575" s="13">
        <v>0.32</v>
      </c>
      <c r="AI575" s="13">
        <v>0.5</v>
      </c>
      <c r="AJ575" s="13">
        <v>19</v>
      </c>
      <c r="AK575" s="13">
        <v>17</v>
      </c>
      <c r="AL575" s="13" t="s">
        <v>3891</v>
      </c>
      <c r="AM575" s="13">
        <v>0.27</v>
      </c>
      <c r="AN575" s="13">
        <v>0.32</v>
      </c>
      <c r="AO575" s="13">
        <v>0.5</v>
      </c>
      <c r="AP575" s="13">
        <v>19</v>
      </c>
      <c r="AQ575" s="13">
        <v>17</v>
      </c>
      <c r="ED575" s="13" t="s">
        <v>3892</v>
      </c>
      <c r="EE575" s="13" t="s">
        <v>3893</v>
      </c>
      <c r="EF575" s="13" t="s">
        <v>3890</v>
      </c>
      <c r="EG575" s="13">
        <v>200</v>
      </c>
      <c r="EH575" s="13">
        <v>274</v>
      </c>
      <c r="EI575" s="13">
        <v>685</v>
      </c>
      <c r="EJ575" s="13">
        <v>19</v>
      </c>
      <c r="EK575" s="13">
        <v>17</v>
      </c>
      <c r="EL575" s="13" t="s">
        <v>3891</v>
      </c>
      <c r="EM575" s="13">
        <v>200</v>
      </c>
      <c r="EN575" s="13">
        <v>274</v>
      </c>
      <c r="EO575" s="13">
        <v>685</v>
      </c>
      <c r="EP575" s="13">
        <v>19</v>
      </c>
      <c r="EQ575" s="13">
        <v>17</v>
      </c>
      <c r="GB575" s="13" t="s">
        <v>3894</v>
      </c>
      <c r="GC575" s="13" t="s">
        <v>3895</v>
      </c>
      <c r="GD575" s="13" t="s">
        <v>3896</v>
      </c>
      <c r="GE575" s="13">
        <v>0.02</v>
      </c>
      <c r="GF575" s="13">
        <v>0.08</v>
      </c>
      <c r="GG575" s="13">
        <v>1.5</v>
      </c>
      <c r="GH575" s="13">
        <v>9</v>
      </c>
      <c r="GI575" s="13">
        <v>9</v>
      </c>
    </row>
    <row r="576" spans="1:277" s="13" customFormat="1" ht="16">
      <c r="A576" s="13">
        <v>2008</v>
      </c>
      <c r="B576" s="13" t="s">
        <v>3848</v>
      </c>
      <c r="C576" s="13">
        <v>0</v>
      </c>
      <c r="D576" s="13" t="s">
        <v>1590</v>
      </c>
      <c r="E576" s="13" t="s">
        <v>2629</v>
      </c>
      <c r="F576" s="13" t="s">
        <v>2378</v>
      </c>
      <c r="G576" s="13" t="s">
        <v>2744</v>
      </c>
      <c r="H576" s="13">
        <v>108300</v>
      </c>
      <c r="I576" s="13" t="s">
        <v>3897</v>
      </c>
      <c r="J576" s="13">
        <v>1</v>
      </c>
      <c r="M576" s="13" t="s">
        <v>4050</v>
      </c>
      <c r="N576" s="13" t="s">
        <v>1590</v>
      </c>
      <c r="O576" s="13">
        <v>17.414000000000001</v>
      </c>
      <c r="P576" s="13" t="s">
        <v>1590</v>
      </c>
      <c r="Q576" s="13" t="s">
        <v>1590</v>
      </c>
      <c r="R576" s="13" t="s">
        <v>1590</v>
      </c>
      <c r="S576" s="13" t="s">
        <v>1590</v>
      </c>
      <c r="T576" s="13" t="s">
        <v>1590</v>
      </c>
      <c r="U576" s="13" t="s">
        <v>1590</v>
      </c>
      <c r="V576" s="57" t="s">
        <v>1590</v>
      </c>
      <c r="W576" s="13" t="s">
        <v>1590</v>
      </c>
      <c r="X576" s="57" t="s">
        <v>1590</v>
      </c>
      <c r="Y576" s="13">
        <f t="shared" si="120"/>
        <v>0</v>
      </c>
      <c r="Z576" s="13">
        <f t="shared" si="120"/>
        <v>0</v>
      </c>
      <c r="AA576" s="13">
        <f t="shared" si="128"/>
        <v>0</v>
      </c>
      <c r="AB576" s="57">
        <f t="shared" si="129"/>
        <v>0.83333333333333337</v>
      </c>
      <c r="AC576" s="57">
        <f t="shared" si="130"/>
        <v>10</v>
      </c>
      <c r="AD576" s="13" t="s">
        <v>3898</v>
      </c>
      <c r="AE576" s="13" t="s">
        <v>3899</v>
      </c>
      <c r="AF576" s="13" t="s">
        <v>715</v>
      </c>
      <c r="AG576" s="13">
        <v>0</v>
      </c>
      <c r="AH576" s="13">
        <v>0</v>
      </c>
      <c r="AI576" s="13">
        <v>0</v>
      </c>
      <c r="AJ576" s="13">
        <v>13</v>
      </c>
      <c r="AK576" s="13">
        <v>21</v>
      </c>
      <c r="EF576"/>
    </row>
    <row r="577" spans="1:277" s="13" customFormat="1" ht="32">
      <c r="A577" s="13">
        <v>2008</v>
      </c>
      <c r="B577" s="13" t="s">
        <v>3848</v>
      </c>
      <c r="C577" s="13">
        <v>0</v>
      </c>
      <c r="D577" s="13" t="s">
        <v>1590</v>
      </c>
      <c r="E577" s="13" t="s">
        <v>2629</v>
      </c>
      <c r="F577" s="13" t="s">
        <v>2378</v>
      </c>
      <c r="G577" s="13" t="s">
        <v>2744</v>
      </c>
      <c r="H577" s="13">
        <v>109100</v>
      </c>
      <c r="I577" s="13" t="s">
        <v>3900</v>
      </c>
      <c r="J577" s="13">
        <v>1</v>
      </c>
      <c r="M577" s="13" t="s">
        <v>4050</v>
      </c>
      <c r="N577" s="13" t="s">
        <v>1590</v>
      </c>
      <c r="O577" s="13">
        <v>20.329000000000001</v>
      </c>
      <c r="P577" s="13" t="s">
        <v>1590</v>
      </c>
      <c r="Q577" s="13" t="s">
        <v>1590</v>
      </c>
      <c r="R577" s="13" t="s">
        <v>1590</v>
      </c>
      <c r="S577" s="13" t="s">
        <v>1590</v>
      </c>
      <c r="T577" s="13" t="s">
        <v>1590</v>
      </c>
      <c r="U577" s="13" t="s">
        <v>1590</v>
      </c>
      <c r="V577" s="13" t="s">
        <v>1590</v>
      </c>
      <c r="W577" s="13" t="s">
        <v>1590</v>
      </c>
      <c r="X577" s="13" t="s">
        <v>1590</v>
      </c>
      <c r="Y577" s="13">
        <f t="shared" si="120"/>
        <v>6</v>
      </c>
      <c r="Z577" s="13">
        <f t="shared" si="120"/>
        <v>25</v>
      </c>
      <c r="AA577" s="13">
        <f t="shared" si="128"/>
        <v>50</v>
      </c>
      <c r="AB577" s="57">
        <f t="shared" si="129"/>
        <v>1.0277777777777779</v>
      </c>
      <c r="AC577" s="57">
        <f t="shared" si="130"/>
        <v>12.333333333333334</v>
      </c>
      <c r="AD577" s="13" t="s">
        <v>3901</v>
      </c>
      <c r="AE577" s="13" t="s">
        <v>3902</v>
      </c>
      <c r="AF577" s="13" t="s">
        <v>3903</v>
      </c>
      <c r="AG577" s="13">
        <v>1</v>
      </c>
      <c r="AH577" s="13">
        <v>10</v>
      </c>
      <c r="AI577" s="13">
        <v>30</v>
      </c>
      <c r="AJ577" s="13">
        <v>23</v>
      </c>
      <c r="AK577" s="13">
        <v>19</v>
      </c>
      <c r="ED577" s="13" t="s">
        <v>3904</v>
      </c>
      <c r="EE577" s="13" t="s">
        <v>3905</v>
      </c>
      <c r="EF577" s="13" t="s">
        <v>715</v>
      </c>
      <c r="EG577" s="13">
        <v>5</v>
      </c>
      <c r="EH577" s="13">
        <v>15</v>
      </c>
      <c r="EI577" s="13">
        <v>20</v>
      </c>
      <c r="EJ577" s="13">
        <v>18</v>
      </c>
      <c r="EK577" s="13">
        <v>18</v>
      </c>
    </row>
    <row r="578" spans="1:277" s="13" customFormat="1" ht="32">
      <c r="A578" s="13">
        <v>2008</v>
      </c>
      <c r="B578" s="13" t="s">
        <v>3848</v>
      </c>
      <c r="C578" s="13">
        <v>0</v>
      </c>
      <c r="D578" s="13" t="s">
        <v>1590</v>
      </c>
      <c r="E578" s="13" t="s">
        <v>2629</v>
      </c>
      <c r="F578" s="13" t="s">
        <v>2378</v>
      </c>
      <c r="G578" s="13" t="s">
        <v>2744</v>
      </c>
      <c r="H578" s="13">
        <v>112100</v>
      </c>
      <c r="I578" s="13" t="s">
        <v>3906</v>
      </c>
      <c r="J578" s="13">
        <v>1</v>
      </c>
      <c r="M578" s="13" t="s">
        <v>4050</v>
      </c>
      <c r="N578" s="13" t="s">
        <v>1590</v>
      </c>
      <c r="O578" s="13">
        <v>23.841000000000001</v>
      </c>
      <c r="P578" s="13" t="s">
        <v>1590</v>
      </c>
      <c r="Q578" s="13" t="s">
        <v>1590</v>
      </c>
      <c r="R578" s="13" t="s">
        <v>1590</v>
      </c>
      <c r="S578" s="13" t="s">
        <v>1590</v>
      </c>
      <c r="T578" s="13" t="s">
        <v>1590</v>
      </c>
      <c r="U578" s="13" t="s">
        <v>1590</v>
      </c>
      <c r="V578" s="13" t="s">
        <v>1590</v>
      </c>
      <c r="W578" s="13" t="s">
        <v>1590</v>
      </c>
      <c r="X578" s="13" t="s">
        <v>1590</v>
      </c>
      <c r="Y578" s="13">
        <f t="shared" si="120"/>
        <v>3.39</v>
      </c>
      <c r="Z578" s="13">
        <f t="shared" si="120"/>
        <v>11</v>
      </c>
      <c r="AA578" s="13">
        <f t="shared" si="128"/>
        <v>92</v>
      </c>
      <c r="AB578" s="57">
        <f t="shared" si="129"/>
        <v>1.1944444444444444</v>
      </c>
      <c r="AC578" s="57">
        <f t="shared" si="130"/>
        <v>14.333333333333334</v>
      </c>
      <c r="AD578" s="13" t="s">
        <v>3907</v>
      </c>
      <c r="AE578" s="13" t="s">
        <v>3908</v>
      </c>
      <c r="AF578" s="13" t="s">
        <v>3909</v>
      </c>
      <c r="AG578" s="13">
        <v>0.13</v>
      </c>
      <c r="AH578" s="13">
        <v>1</v>
      </c>
      <c r="AI578" s="13">
        <v>27</v>
      </c>
      <c r="AJ578" s="13">
        <v>14</v>
      </c>
      <c r="AK578" s="13">
        <v>10</v>
      </c>
      <c r="AL578" s="13" t="s">
        <v>3910</v>
      </c>
      <c r="AM578" s="13">
        <v>0.13</v>
      </c>
      <c r="AN578" s="13">
        <v>1</v>
      </c>
      <c r="AO578" s="13">
        <v>27</v>
      </c>
      <c r="AP578" s="13">
        <v>12</v>
      </c>
      <c r="AQ578" s="13">
        <v>11</v>
      </c>
      <c r="AR578" s="13" t="s">
        <v>715</v>
      </c>
      <c r="AS578" s="13">
        <v>0.13</v>
      </c>
      <c r="AT578" s="13">
        <v>1</v>
      </c>
      <c r="AU578" s="13">
        <v>27</v>
      </c>
      <c r="AV578" s="13">
        <v>9</v>
      </c>
      <c r="AW578" s="13">
        <v>9</v>
      </c>
      <c r="ED578" s="13" t="s">
        <v>3911</v>
      </c>
      <c r="EE578" s="13" t="s">
        <v>3912</v>
      </c>
      <c r="EF578" s="13" t="s">
        <v>3913</v>
      </c>
      <c r="EG578" s="13">
        <v>2</v>
      </c>
      <c r="EH578" s="13">
        <v>3</v>
      </c>
      <c r="EI578" s="13">
        <v>5</v>
      </c>
      <c r="EJ578" s="13">
        <v>21</v>
      </c>
      <c r="EK578" s="13">
        <v>13</v>
      </c>
      <c r="GB578" s="13" t="s">
        <v>3914</v>
      </c>
      <c r="GC578" s="13" t="s">
        <v>3915</v>
      </c>
      <c r="GD578" s="13" t="s">
        <v>715</v>
      </c>
      <c r="GE578" s="13">
        <v>1</v>
      </c>
      <c r="GF578" s="13">
        <v>5</v>
      </c>
      <c r="GG578" s="13">
        <v>6</v>
      </c>
      <c r="GH578" s="13">
        <v>16</v>
      </c>
      <c r="GI578" s="13">
        <v>24</v>
      </c>
    </row>
    <row r="579" spans="1:277" s="13" customFormat="1" ht="16">
      <c r="A579" s="13">
        <v>2008</v>
      </c>
      <c r="B579" s="13" t="s">
        <v>3848</v>
      </c>
      <c r="C579" s="13">
        <v>0</v>
      </c>
      <c r="D579" s="13" t="s">
        <v>1590</v>
      </c>
      <c r="E579" s="13" t="s">
        <v>2629</v>
      </c>
      <c r="F579" s="13" t="s">
        <v>2378</v>
      </c>
      <c r="G579" s="13" t="s">
        <v>2744</v>
      </c>
      <c r="H579" s="13">
        <v>138800</v>
      </c>
      <c r="I579" s="13" t="s">
        <v>3916</v>
      </c>
      <c r="J579" s="13">
        <v>1</v>
      </c>
      <c r="M579" s="13" t="s">
        <v>4050</v>
      </c>
      <c r="N579" s="13" t="s">
        <v>1590</v>
      </c>
      <c r="O579" s="13">
        <v>11.327999999999999</v>
      </c>
      <c r="P579" s="13" t="s">
        <v>1590</v>
      </c>
      <c r="Q579" s="13" t="s">
        <v>1590</v>
      </c>
      <c r="R579" s="13" t="s">
        <v>1590</v>
      </c>
      <c r="S579" s="13" t="s">
        <v>1590</v>
      </c>
      <c r="T579" s="13" t="s">
        <v>1590</v>
      </c>
      <c r="U579" s="13" t="s">
        <v>1590</v>
      </c>
      <c r="V579" s="13" t="s">
        <v>1590</v>
      </c>
      <c r="W579" s="13" t="s">
        <v>1590</v>
      </c>
      <c r="X579" s="13" t="s">
        <v>1590</v>
      </c>
      <c r="Y579" s="13">
        <f t="shared" si="120"/>
        <v>0.01</v>
      </c>
      <c r="Z579" s="13">
        <f t="shared" si="120"/>
        <v>2.5000000000000001E-2</v>
      </c>
      <c r="AA579" s="13">
        <f t="shared" si="128"/>
        <v>0.05</v>
      </c>
      <c r="AB579" s="57">
        <f t="shared" si="129"/>
        <v>1</v>
      </c>
      <c r="AC579" s="57">
        <f t="shared" si="130"/>
        <v>12</v>
      </c>
      <c r="AD579" s="13" t="s">
        <v>3917</v>
      </c>
      <c r="AE579" s="13" t="s">
        <v>3918</v>
      </c>
      <c r="AF579" s="13" t="s">
        <v>715</v>
      </c>
      <c r="AG579" s="13">
        <v>0.01</v>
      </c>
      <c r="AH579" s="13">
        <v>2.5000000000000001E-2</v>
      </c>
      <c r="AI579" s="13">
        <v>0.05</v>
      </c>
      <c r="AJ579" s="13">
        <v>12</v>
      </c>
      <c r="AK579" s="13">
        <v>12</v>
      </c>
      <c r="EF579"/>
    </row>
    <row r="580" spans="1:277" s="13" customFormat="1" ht="32">
      <c r="A580" s="13">
        <v>2008</v>
      </c>
      <c r="B580" s="13" t="s">
        <v>3848</v>
      </c>
      <c r="C580" s="13">
        <v>0</v>
      </c>
      <c r="D580" s="13" t="s">
        <v>1590</v>
      </c>
      <c r="E580" s="13" t="s">
        <v>2629</v>
      </c>
      <c r="F580" s="13" t="s">
        <v>2378</v>
      </c>
      <c r="G580" s="13" t="s">
        <v>2744</v>
      </c>
      <c r="H580" s="13">
        <v>146800</v>
      </c>
      <c r="I580" s="13" t="s">
        <v>3919</v>
      </c>
      <c r="J580" s="13">
        <v>1</v>
      </c>
      <c r="M580" s="13" t="s">
        <v>4050</v>
      </c>
      <c r="N580" s="13" t="s">
        <v>1590</v>
      </c>
      <c r="O580" s="13">
        <v>26.625</v>
      </c>
      <c r="P580" s="13" t="s">
        <v>1590</v>
      </c>
      <c r="Q580" s="13" t="s">
        <v>1590</v>
      </c>
      <c r="R580" s="13" t="s">
        <v>1590</v>
      </c>
      <c r="S580" s="13" t="s">
        <v>1590</v>
      </c>
      <c r="T580" s="13" t="s">
        <v>1590</v>
      </c>
      <c r="U580" s="13" t="s">
        <v>1590</v>
      </c>
      <c r="V580" s="13" t="s">
        <v>1590</v>
      </c>
      <c r="W580" s="13" t="s">
        <v>1590</v>
      </c>
      <c r="X580" s="13" t="s">
        <v>1590</v>
      </c>
      <c r="Y580" s="13">
        <f t="shared" si="120"/>
        <v>2500</v>
      </c>
      <c r="Z580" s="13">
        <f t="shared" si="120"/>
        <v>5000</v>
      </c>
      <c r="AA580" s="13">
        <f t="shared" si="128"/>
        <v>10000</v>
      </c>
      <c r="AB580" s="57">
        <f t="shared" si="129"/>
        <v>0.33333333333333331</v>
      </c>
      <c r="AC580" s="57">
        <f t="shared" si="130"/>
        <v>4</v>
      </c>
      <c r="AD580" s="13" t="s">
        <v>715</v>
      </c>
      <c r="AE580" s="13" t="s">
        <v>3920</v>
      </c>
      <c r="AF580" s="13" t="s">
        <v>3921</v>
      </c>
      <c r="AG580" s="13">
        <v>2500</v>
      </c>
      <c r="AH580" s="13">
        <v>5000</v>
      </c>
      <c r="AI580" s="13">
        <v>10000</v>
      </c>
      <c r="AJ580" s="13">
        <v>12</v>
      </c>
      <c r="AK580" s="13">
        <v>12</v>
      </c>
    </row>
    <row r="581" spans="1:277" s="13" customFormat="1" ht="32">
      <c r="A581" s="13">
        <v>2008</v>
      </c>
      <c r="B581" s="13" t="s">
        <v>3848</v>
      </c>
      <c r="C581" s="13">
        <v>0</v>
      </c>
      <c r="D581" s="13" t="s">
        <v>1590</v>
      </c>
      <c r="E581" s="13" t="s">
        <v>2629</v>
      </c>
      <c r="F581" s="13" t="s">
        <v>2378</v>
      </c>
      <c r="G581" s="13" t="s">
        <v>2744</v>
      </c>
      <c r="H581" s="13">
        <v>147100</v>
      </c>
      <c r="I581" s="13" t="s">
        <v>3922</v>
      </c>
      <c r="J581" s="13">
        <v>1</v>
      </c>
      <c r="M581" s="13" t="s">
        <v>4050</v>
      </c>
      <c r="N581" s="13" t="s">
        <v>1590</v>
      </c>
      <c r="O581" s="13">
        <v>2.1459999999999999</v>
      </c>
      <c r="P581" s="13" t="s">
        <v>1590</v>
      </c>
      <c r="Q581" s="13" t="s">
        <v>1590</v>
      </c>
      <c r="R581" s="13" t="s">
        <v>1590</v>
      </c>
      <c r="S581" s="13" t="s">
        <v>1590</v>
      </c>
      <c r="T581" s="13" t="s">
        <v>1590</v>
      </c>
      <c r="U581" s="13" t="s">
        <v>1590</v>
      </c>
      <c r="V581" s="13" t="s">
        <v>1590</v>
      </c>
      <c r="W581" s="13" t="s">
        <v>1590</v>
      </c>
      <c r="X581" s="13" t="s">
        <v>1590</v>
      </c>
      <c r="Y581" s="13">
        <f t="shared" si="120"/>
        <v>0.1</v>
      </c>
      <c r="Z581" s="13">
        <f t="shared" si="120"/>
        <v>1</v>
      </c>
      <c r="AA581" s="13">
        <f t="shared" si="128"/>
        <v>10</v>
      </c>
      <c r="AB581" s="57">
        <f t="shared" si="129"/>
        <v>0.33333333333333331</v>
      </c>
      <c r="AC581" s="57">
        <f t="shared" si="130"/>
        <v>4</v>
      </c>
      <c r="AD581" s="13" t="s">
        <v>3923</v>
      </c>
      <c r="AE581" s="13" t="s">
        <v>3924</v>
      </c>
      <c r="AF581" s="13" t="s">
        <v>3925</v>
      </c>
      <c r="AG581" s="13">
        <v>0.1</v>
      </c>
      <c r="AH581" s="13">
        <v>1</v>
      </c>
      <c r="AI581" s="13">
        <v>10</v>
      </c>
      <c r="AJ581" s="13">
        <v>12</v>
      </c>
      <c r="AK581" s="13">
        <v>12</v>
      </c>
    </row>
    <row r="582" spans="1:277" s="13" customFormat="1" ht="80">
      <c r="A582" s="13">
        <v>2008</v>
      </c>
      <c r="B582" s="13" t="s">
        <v>3848</v>
      </c>
      <c r="C582" s="13">
        <v>0</v>
      </c>
      <c r="D582" s="13" t="s">
        <v>1590</v>
      </c>
      <c r="E582" s="13" t="s">
        <v>2629</v>
      </c>
      <c r="F582" s="13" t="s">
        <v>2378</v>
      </c>
      <c r="G582" s="13" t="s">
        <v>2744</v>
      </c>
      <c r="H582" s="13">
        <v>147300</v>
      </c>
      <c r="I582" s="13" t="s">
        <v>3926</v>
      </c>
      <c r="J582" s="13">
        <v>1</v>
      </c>
      <c r="M582" s="13" t="s">
        <v>4050</v>
      </c>
      <c r="N582" s="13" t="s">
        <v>1590</v>
      </c>
      <c r="O582" s="13">
        <v>36.603999999999999</v>
      </c>
      <c r="P582" s="13" t="s">
        <v>1590</v>
      </c>
      <c r="Q582" s="13" t="s">
        <v>1590</v>
      </c>
      <c r="R582" s="13" t="s">
        <v>1590</v>
      </c>
      <c r="S582" s="13" t="s">
        <v>1590</v>
      </c>
      <c r="T582" s="13" t="s">
        <v>1590</v>
      </c>
      <c r="U582" s="13" t="s">
        <v>1590</v>
      </c>
      <c r="V582" s="13" t="s">
        <v>1590</v>
      </c>
      <c r="W582" s="13" t="s">
        <v>1590</v>
      </c>
      <c r="X582" s="13" t="s">
        <v>1590</v>
      </c>
      <c r="Y582" s="13">
        <f t="shared" si="120"/>
        <v>150.65</v>
      </c>
      <c r="Z582" s="13">
        <f t="shared" si="120"/>
        <v>313.08</v>
      </c>
      <c r="AA582" s="13">
        <f t="shared" si="128"/>
        <v>619.5</v>
      </c>
      <c r="AB582" s="57">
        <f t="shared" si="129"/>
        <v>2</v>
      </c>
      <c r="AC582" s="57">
        <f t="shared" si="130"/>
        <v>24</v>
      </c>
      <c r="AD582" s="13" t="s">
        <v>3927</v>
      </c>
      <c r="AE582" s="13" t="s">
        <v>3928</v>
      </c>
      <c r="AF582" s="13" t="s">
        <v>3903</v>
      </c>
      <c r="AG582" s="13">
        <v>2</v>
      </c>
      <c r="AH582" s="13">
        <v>4</v>
      </c>
      <c r="AI582" s="13">
        <v>10</v>
      </c>
      <c r="AJ582" s="13">
        <v>18</v>
      </c>
      <c r="AK582" s="13">
        <v>18</v>
      </c>
      <c r="AL582" s="13" t="s">
        <v>3929</v>
      </c>
      <c r="AM582" s="13">
        <v>2</v>
      </c>
      <c r="AN582" s="13">
        <v>4</v>
      </c>
      <c r="AO582" s="13">
        <v>10</v>
      </c>
      <c r="AP582" s="13">
        <v>18</v>
      </c>
      <c r="AQ582" s="13">
        <v>18</v>
      </c>
      <c r="ED582" s="13" t="s">
        <v>3930</v>
      </c>
      <c r="EE582" s="13" t="s">
        <v>3931</v>
      </c>
      <c r="EF582" s="13" t="s">
        <v>3932</v>
      </c>
      <c r="EG582" s="13">
        <v>5</v>
      </c>
      <c r="EH582" s="13">
        <v>15</v>
      </c>
      <c r="EI582" s="13">
        <v>20</v>
      </c>
      <c r="EJ582" s="13">
        <v>24</v>
      </c>
      <c r="EK582" s="13">
        <v>18</v>
      </c>
      <c r="EL582" s="13" t="s">
        <v>715</v>
      </c>
      <c r="EM582" s="13">
        <v>5</v>
      </c>
      <c r="EN582" s="13">
        <v>15</v>
      </c>
      <c r="EO582" s="13">
        <v>20</v>
      </c>
      <c r="EP582" s="13">
        <v>24</v>
      </c>
      <c r="EQ582" s="13">
        <v>18</v>
      </c>
      <c r="GB582" s="13" t="s">
        <v>3933</v>
      </c>
      <c r="GC582" s="13" t="s">
        <v>3934</v>
      </c>
      <c r="GD582" s="13" t="s">
        <v>3935</v>
      </c>
      <c r="GE582" s="13">
        <v>8.6</v>
      </c>
      <c r="GF582" s="13">
        <v>25</v>
      </c>
      <c r="GG582" s="13">
        <v>42.3</v>
      </c>
      <c r="GH582" s="13">
        <v>17</v>
      </c>
      <c r="GI582" s="13">
        <v>12</v>
      </c>
      <c r="GP582" s="13" t="s">
        <v>3936</v>
      </c>
      <c r="GQ582" s="13" t="s">
        <v>3937</v>
      </c>
      <c r="GR582" s="13" t="s">
        <v>3938</v>
      </c>
      <c r="GS582" s="13">
        <v>8</v>
      </c>
      <c r="GT582" s="13">
        <v>10</v>
      </c>
      <c r="GU582" s="13">
        <v>17</v>
      </c>
      <c r="GV582" s="13">
        <v>21</v>
      </c>
      <c r="GW582" s="13">
        <v>13</v>
      </c>
      <c r="IB582" s="13" t="s">
        <v>3939</v>
      </c>
      <c r="IC582" s="13" t="s">
        <v>3940</v>
      </c>
      <c r="ID582" s="13" t="s">
        <v>3941</v>
      </c>
      <c r="IE582" s="13">
        <v>30</v>
      </c>
      <c r="IF582" s="13">
        <v>60</v>
      </c>
      <c r="IG582" s="13">
        <v>125</v>
      </c>
      <c r="IH582" s="13">
        <v>11</v>
      </c>
      <c r="II582" s="13">
        <v>11</v>
      </c>
      <c r="IJ582" s="13" t="s">
        <v>715</v>
      </c>
      <c r="IK582" s="13">
        <v>30</v>
      </c>
      <c r="IL582" s="13">
        <v>60</v>
      </c>
      <c r="IM582" s="13">
        <v>125</v>
      </c>
      <c r="IN582" s="13">
        <v>6</v>
      </c>
      <c r="IO582" s="13">
        <v>6</v>
      </c>
      <c r="IV582" s="13" t="s">
        <v>3942</v>
      </c>
      <c r="IW582" s="13" t="s">
        <v>3944</v>
      </c>
      <c r="IX582" s="13" t="s">
        <v>3941</v>
      </c>
      <c r="IY582" s="13">
        <v>30</v>
      </c>
      <c r="IZ582" s="13">
        <v>60</v>
      </c>
      <c r="JA582" s="13">
        <v>125</v>
      </c>
      <c r="JB582" s="13">
        <v>11</v>
      </c>
      <c r="JC582" s="13">
        <v>11</v>
      </c>
      <c r="JD582" s="13" t="s">
        <v>715</v>
      </c>
      <c r="JE582" s="13">
        <v>30</v>
      </c>
      <c r="JF582" s="13">
        <v>60</v>
      </c>
      <c r="JG582" s="13">
        <v>125</v>
      </c>
      <c r="JH582" s="13">
        <v>22</v>
      </c>
      <c r="JI582" s="13">
        <v>22</v>
      </c>
      <c r="JJ582" s="13" t="s">
        <v>3943</v>
      </c>
      <c r="JK582" s="13" t="s">
        <v>3945</v>
      </c>
      <c r="JL582" s="13" t="s">
        <v>3946</v>
      </c>
      <c r="JM582" s="13">
        <v>0.05</v>
      </c>
      <c r="JN582" s="13">
        <v>0.08</v>
      </c>
      <c r="JO582" s="13">
        <v>0.2</v>
      </c>
      <c r="JP582" s="13">
        <v>7</v>
      </c>
      <c r="JQ582" s="13">
        <v>7</v>
      </c>
    </row>
    <row r="583" spans="1:277" s="13" customFormat="1" ht="32">
      <c r="A583" s="13">
        <v>2008</v>
      </c>
      <c r="B583" s="13" t="s">
        <v>3848</v>
      </c>
      <c r="C583" s="13">
        <v>0</v>
      </c>
      <c r="D583" s="13" t="s">
        <v>1590</v>
      </c>
      <c r="E583" s="13" t="s">
        <v>2629</v>
      </c>
      <c r="F583" s="13" t="s">
        <v>2378</v>
      </c>
      <c r="G583" s="13" t="s">
        <v>2744</v>
      </c>
      <c r="H583" s="13">
        <v>150000</v>
      </c>
      <c r="I583" s="13" t="s">
        <v>3947</v>
      </c>
      <c r="J583" s="13">
        <v>1</v>
      </c>
      <c r="M583" s="13" t="s">
        <v>4050</v>
      </c>
      <c r="N583" s="13" t="s">
        <v>1590</v>
      </c>
      <c r="O583" s="13">
        <v>3.4000000000000002E-2</v>
      </c>
      <c r="P583" s="13" t="s">
        <v>1590</v>
      </c>
      <c r="Q583" s="13" t="s">
        <v>1590</v>
      </c>
      <c r="R583" s="13" t="s">
        <v>1590</v>
      </c>
      <c r="S583" s="13" t="s">
        <v>1590</v>
      </c>
      <c r="T583" s="13" t="s">
        <v>1590</v>
      </c>
      <c r="U583" s="13" t="s">
        <v>1590</v>
      </c>
      <c r="V583" s="13" t="s">
        <v>1590</v>
      </c>
      <c r="W583" s="13" t="s">
        <v>1590</v>
      </c>
      <c r="X583" s="13" t="s">
        <v>1590</v>
      </c>
      <c r="Y583" s="13">
        <f t="shared" si="120"/>
        <v>1</v>
      </c>
      <c r="Z583" s="13">
        <f t="shared" si="120"/>
        <v>2</v>
      </c>
      <c r="AA583" s="13">
        <f t="shared" si="128"/>
        <v>5</v>
      </c>
      <c r="AB583" s="57">
        <f t="shared" si="129"/>
        <v>2.6111111111111112</v>
      </c>
      <c r="AC583" s="57">
        <f t="shared" si="130"/>
        <v>31.333333333333332</v>
      </c>
      <c r="AD583" s="13" t="s">
        <v>3948</v>
      </c>
      <c r="AE583" s="13" t="s">
        <v>3949</v>
      </c>
      <c r="AF583" s="13" t="s">
        <v>3950</v>
      </c>
      <c r="AG583" s="13">
        <v>1</v>
      </c>
      <c r="AH583" s="13">
        <v>2</v>
      </c>
      <c r="AI583" s="13">
        <v>5</v>
      </c>
      <c r="AJ583" s="13">
        <v>12</v>
      </c>
      <c r="AK583" s="13">
        <v>12</v>
      </c>
    </row>
    <row r="584" spans="1:277" s="13" customFormat="1" ht="64">
      <c r="A584" s="13">
        <v>2008</v>
      </c>
      <c r="B584" s="13" t="s">
        <v>1113</v>
      </c>
      <c r="C584" s="13">
        <v>0</v>
      </c>
      <c r="D584" s="13" t="s">
        <v>1590</v>
      </c>
      <c r="E584" s="13" t="s">
        <v>2630</v>
      </c>
      <c r="F584" s="13" t="s">
        <v>2274</v>
      </c>
      <c r="G584" s="13" t="s">
        <v>2743</v>
      </c>
      <c r="I584" s="13" t="s">
        <v>3951</v>
      </c>
      <c r="J584" s="13">
        <v>0</v>
      </c>
      <c r="L584" s="13" t="s">
        <v>4076</v>
      </c>
      <c r="M584" s="13" t="s">
        <v>651</v>
      </c>
      <c r="N584" s="13" t="s">
        <v>1590</v>
      </c>
      <c r="O584" s="13" t="s">
        <v>1590</v>
      </c>
      <c r="P584" s="13">
        <v>0</v>
      </c>
      <c r="Q584" s="13">
        <v>573</v>
      </c>
      <c r="R584" s="13" t="s">
        <v>1590</v>
      </c>
      <c r="S584" s="13">
        <f t="shared" si="121"/>
        <v>4.7750000000000004</v>
      </c>
      <c r="T584" s="13">
        <f t="shared" si="122"/>
        <v>2.6527777777777777</v>
      </c>
      <c r="U584" s="13">
        <f t="shared" si="123"/>
        <v>31.833333333333332</v>
      </c>
      <c r="V584" s="57">
        <f t="shared" si="124"/>
        <v>3.0694444444444442</v>
      </c>
      <c r="W584" s="13">
        <f t="shared" si="125"/>
        <v>2.4212962962962963</v>
      </c>
      <c r="X584" s="57">
        <f t="shared" si="126"/>
        <v>2.8379629629629628</v>
      </c>
      <c r="Y584" s="13">
        <f t="shared" si="120"/>
        <v>15</v>
      </c>
      <c r="Z584" s="13">
        <f t="shared" si="120"/>
        <v>120</v>
      </c>
      <c r="AA584" s="13">
        <f t="shared" si="128"/>
        <v>216</v>
      </c>
      <c r="AB584" s="57">
        <f t="shared" si="129"/>
        <v>0.41666666666666669</v>
      </c>
      <c r="AC584" s="57">
        <f t="shared" si="130"/>
        <v>5</v>
      </c>
      <c r="AE584" s="13" t="s">
        <v>3953</v>
      </c>
      <c r="AF584" s="13" t="s">
        <v>3952</v>
      </c>
      <c r="AG584" s="13">
        <v>15</v>
      </c>
      <c r="AH584" s="13">
        <v>120</v>
      </c>
      <c r="AI584" s="13">
        <v>216</v>
      </c>
      <c r="AJ584" s="13">
        <v>15</v>
      </c>
      <c r="AK584" s="13">
        <v>15</v>
      </c>
    </row>
    <row r="585" spans="1:277" s="13" customFormat="1" ht="32">
      <c r="A585" s="13">
        <v>2008</v>
      </c>
      <c r="B585" s="13" t="s">
        <v>1113</v>
      </c>
      <c r="C585" s="13">
        <v>0</v>
      </c>
      <c r="D585" s="13" t="s">
        <v>1590</v>
      </c>
      <c r="E585" s="13" t="s">
        <v>2630</v>
      </c>
      <c r="F585" s="13" t="s">
        <v>2274</v>
      </c>
      <c r="G585" s="13" t="s">
        <v>2743</v>
      </c>
      <c r="I585" s="13" t="s">
        <v>3954</v>
      </c>
      <c r="J585" s="13">
        <v>0</v>
      </c>
      <c r="M585" s="13" t="s">
        <v>4050</v>
      </c>
      <c r="N585" s="13" t="s">
        <v>1590</v>
      </c>
      <c r="O585" s="13">
        <v>30.9</v>
      </c>
      <c r="P585" s="13" t="s">
        <v>1590</v>
      </c>
      <c r="Q585" s="13" t="s">
        <v>1590</v>
      </c>
      <c r="R585" s="13" t="s">
        <v>1590</v>
      </c>
      <c r="S585" s="13" t="s">
        <v>1590</v>
      </c>
      <c r="T585" s="13" t="s">
        <v>1590</v>
      </c>
      <c r="U585" s="13" t="s">
        <v>1590</v>
      </c>
      <c r="V585" s="57" t="s">
        <v>1590</v>
      </c>
      <c r="W585" s="13" t="s">
        <v>1590</v>
      </c>
      <c r="X585" s="57" t="s">
        <v>1590</v>
      </c>
      <c r="Y585" s="13">
        <f t="shared" si="120"/>
        <v>1</v>
      </c>
      <c r="Z585" s="13">
        <f t="shared" si="120"/>
        <v>2</v>
      </c>
      <c r="AA585" s="13">
        <f t="shared" si="128"/>
        <v>2</v>
      </c>
      <c r="AB585" s="57">
        <f t="shared" si="129"/>
        <v>0.80555555555555547</v>
      </c>
      <c r="AC585" s="57">
        <f t="shared" si="130"/>
        <v>9.6666666666666661</v>
      </c>
      <c r="AE585" s="13" t="s">
        <v>3955</v>
      </c>
      <c r="AF585" s="13" t="s">
        <v>3956</v>
      </c>
      <c r="AG585" s="13">
        <v>1</v>
      </c>
      <c r="AH585" s="13">
        <v>2</v>
      </c>
      <c r="AI585" s="13">
        <v>2</v>
      </c>
      <c r="AK585" s="13">
        <v>10</v>
      </c>
      <c r="EE585" s="13" t="s">
        <v>3957</v>
      </c>
      <c r="EF585" s="13" t="s">
        <v>3958</v>
      </c>
      <c r="EK585" s="13">
        <v>19</v>
      </c>
      <c r="GC585" s="13" t="s">
        <v>3959</v>
      </c>
      <c r="GD585" s="13" t="s">
        <v>3960</v>
      </c>
      <c r="GE585" s="13" t="s">
        <v>715</v>
      </c>
      <c r="GF585" s="13" t="s">
        <v>715</v>
      </c>
      <c r="GG585" s="13" t="s">
        <v>715</v>
      </c>
      <c r="GI585" s="13">
        <v>27</v>
      </c>
      <c r="GQ585" s="13" t="s">
        <v>3961</v>
      </c>
      <c r="GR585" s="13" t="s">
        <v>3960</v>
      </c>
      <c r="GS585" s="13" t="s">
        <v>715</v>
      </c>
      <c r="GT585" s="13" t="s">
        <v>715</v>
      </c>
      <c r="GU585" s="13" t="s">
        <v>715</v>
      </c>
      <c r="GW585" s="13">
        <v>18</v>
      </c>
    </row>
    <row r="586" spans="1:277" s="13" customFormat="1" ht="16">
      <c r="A586" s="13">
        <v>2008</v>
      </c>
      <c r="B586" s="13" t="s">
        <v>1113</v>
      </c>
      <c r="C586" s="13">
        <v>0</v>
      </c>
      <c r="D586" s="13" t="s">
        <v>1590</v>
      </c>
      <c r="E586" s="13" t="s">
        <v>2629</v>
      </c>
      <c r="F586" s="13" t="s">
        <v>2274</v>
      </c>
      <c r="G586" s="13" t="s">
        <v>2744</v>
      </c>
      <c r="I586" s="13" t="s">
        <v>3962</v>
      </c>
      <c r="J586" s="13">
        <v>0</v>
      </c>
      <c r="M586" s="13" t="s">
        <v>4050</v>
      </c>
      <c r="N586" s="13">
        <f t="shared" si="127"/>
        <v>3.1972789115646258</v>
      </c>
      <c r="O586" s="13">
        <v>14.7</v>
      </c>
      <c r="P586" s="13">
        <v>47</v>
      </c>
      <c r="Q586" s="13">
        <v>386</v>
      </c>
      <c r="R586" s="13">
        <f t="shared" si="119"/>
        <v>8.212765957446809</v>
      </c>
      <c r="S586" s="13">
        <f t="shared" si="121"/>
        <v>29.692307692307693</v>
      </c>
      <c r="T586" s="13">
        <f t="shared" si="122"/>
        <v>12.866666666666667</v>
      </c>
      <c r="U586" s="13">
        <f t="shared" si="123"/>
        <v>154.4</v>
      </c>
      <c r="V586" s="57">
        <f t="shared" si="124"/>
        <v>14.144444444444446</v>
      </c>
      <c r="W586" s="13">
        <f t="shared" si="125"/>
        <v>12.312962962962963</v>
      </c>
      <c r="X586" s="57">
        <f t="shared" si="126"/>
        <v>13.590740740740742</v>
      </c>
      <c r="Y586" s="13">
        <f t="shared" si="120"/>
        <v>1</v>
      </c>
      <c r="Z586" s="13">
        <f t="shared" si="120"/>
        <v>13</v>
      </c>
      <c r="AA586" s="13">
        <f t="shared" si="128"/>
        <v>30</v>
      </c>
      <c r="AB586" s="57">
        <f t="shared" si="129"/>
        <v>1.2777777777777779</v>
      </c>
      <c r="AC586" s="57">
        <f t="shared" si="130"/>
        <v>15.333333333333334</v>
      </c>
      <c r="AF586" s="13" t="s">
        <v>3963</v>
      </c>
      <c r="AG586" s="13">
        <v>1</v>
      </c>
      <c r="AH586" s="13">
        <v>13</v>
      </c>
      <c r="AI586" s="13">
        <v>30</v>
      </c>
      <c r="AJ586" s="13">
        <v>13</v>
      </c>
      <c r="AK586" s="13">
        <v>1</v>
      </c>
    </row>
    <row r="587" spans="1:277" s="13" customFormat="1" ht="32">
      <c r="A587" s="13">
        <v>2008</v>
      </c>
      <c r="B587" s="13" t="s">
        <v>1113</v>
      </c>
      <c r="C587" s="13">
        <v>0</v>
      </c>
      <c r="D587" s="13" t="s">
        <v>1590</v>
      </c>
      <c r="E587" s="13" t="s">
        <v>2631</v>
      </c>
      <c r="F587" s="13" t="s">
        <v>2274</v>
      </c>
      <c r="G587" s="13" t="s">
        <v>2744</v>
      </c>
      <c r="I587" s="13" t="s">
        <v>3964</v>
      </c>
      <c r="J587" s="13">
        <v>0</v>
      </c>
      <c r="M587" s="13" t="s">
        <v>4050</v>
      </c>
      <c r="N587" s="13">
        <f t="shared" si="127"/>
        <v>1.7948717948717949</v>
      </c>
      <c r="O587" s="13">
        <v>3.9</v>
      </c>
      <c r="P587" s="13">
        <v>7</v>
      </c>
      <c r="Q587" s="13">
        <v>66</v>
      </c>
      <c r="R587" s="13">
        <f t="shared" si="119"/>
        <v>9.4285714285714288</v>
      </c>
      <c r="S587" s="13">
        <f t="shared" si="121"/>
        <v>33</v>
      </c>
      <c r="T587" s="13">
        <f t="shared" si="122"/>
        <v>16.5</v>
      </c>
      <c r="U587" s="13">
        <f t="shared" si="123"/>
        <v>198</v>
      </c>
      <c r="V587" s="57">
        <f t="shared" si="124"/>
        <v>16.527777777777779</v>
      </c>
      <c r="W587" s="13">
        <f t="shared" si="125"/>
        <v>16.486111111111111</v>
      </c>
      <c r="X587" s="57">
        <f t="shared" si="126"/>
        <v>16.513888888888889</v>
      </c>
      <c r="Y587" s="13">
        <f t="shared" si="120"/>
        <v>1</v>
      </c>
      <c r="Z587" s="13">
        <f t="shared" si="120"/>
        <v>2</v>
      </c>
      <c r="AA587" s="13">
        <f t="shared" si="128"/>
        <v>4</v>
      </c>
      <c r="AB587" s="57">
        <f t="shared" si="129"/>
        <v>2.7777777777777776E-2</v>
      </c>
      <c r="AC587" s="57">
        <f t="shared" si="130"/>
        <v>0.33333333333333331</v>
      </c>
      <c r="AE587" s="13" t="s">
        <v>3966</v>
      </c>
      <c r="AF587" s="13" t="s">
        <v>3965</v>
      </c>
      <c r="AG587" s="13">
        <v>1</v>
      </c>
      <c r="AH587" s="13">
        <v>2</v>
      </c>
      <c r="AI587" s="13">
        <v>4</v>
      </c>
      <c r="AJ587" s="13">
        <v>1</v>
      </c>
      <c r="AK587" s="13">
        <v>1</v>
      </c>
    </row>
    <row r="588" spans="1:277" s="13" customFormat="1" ht="32">
      <c r="A588" s="13">
        <v>2008</v>
      </c>
      <c r="B588" s="13" t="s">
        <v>1113</v>
      </c>
      <c r="C588" s="13">
        <v>0</v>
      </c>
      <c r="D588" s="13" t="s">
        <v>1590</v>
      </c>
      <c r="E588" s="13" t="s">
        <v>2630</v>
      </c>
      <c r="F588" s="13" t="s">
        <v>2274</v>
      </c>
      <c r="G588" s="13" t="s">
        <v>2744</v>
      </c>
      <c r="I588" s="13" t="s">
        <v>3967</v>
      </c>
      <c r="J588" s="13">
        <v>0</v>
      </c>
      <c r="M588" s="13" t="s">
        <v>4050</v>
      </c>
      <c r="N588" s="13">
        <f t="shared" si="127"/>
        <v>0.49163179916317995</v>
      </c>
      <c r="O588" s="13">
        <v>95.6</v>
      </c>
      <c r="P588" s="13">
        <v>47</v>
      </c>
      <c r="Q588" s="13">
        <v>350</v>
      </c>
      <c r="R588" s="13">
        <f t="shared" si="119"/>
        <v>7.4468085106382977</v>
      </c>
      <c r="S588" s="13">
        <f t="shared" si="121"/>
        <v>25</v>
      </c>
      <c r="T588" s="13">
        <f t="shared" si="122"/>
        <v>25</v>
      </c>
      <c r="U588" s="13">
        <f t="shared" si="123"/>
        <v>300</v>
      </c>
      <c r="V588" s="57">
        <f t="shared" si="124"/>
        <v>25.333333333333332</v>
      </c>
      <c r="W588" s="13">
        <f t="shared" si="125"/>
        <v>24.666666666666664</v>
      </c>
      <c r="X588" s="57">
        <f t="shared" si="126"/>
        <v>24.999999999999996</v>
      </c>
      <c r="Y588" s="13">
        <f t="shared" si="120"/>
        <v>8</v>
      </c>
      <c r="Z588" s="13">
        <f t="shared" si="120"/>
        <v>14</v>
      </c>
      <c r="AA588" s="13">
        <f t="shared" si="128"/>
        <v>14</v>
      </c>
      <c r="AB588" s="57">
        <f t="shared" si="129"/>
        <v>0.33333333333333331</v>
      </c>
      <c r="AC588" s="57">
        <f t="shared" si="130"/>
        <v>4</v>
      </c>
      <c r="AE588" s="13" t="s">
        <v>3969</v>
      </c>
      <c r="AF588" s="13" t="s">
        <v>3968</v>
      </c>
      <c r="AG588" s="13">
        <v>8</v>
      </c>
      <c r="AH588" s="13">
        <v>14</v>
      </c>
      <c r="AI588" s="13">
        <v>14</v>
      </c>
      <c r="AJ588" s="13">
        <v>12</v>
      </c>
      <c r="AK588" s="13">
        <v>12</v>
      </c>
    </row>
    <row r="589" spans="1:277" s="13" customFormat="1" ht="48">
      <c r="A589" s="13">
        <v>2008</v>
      </c>
      <c r="B589" s="13" t="s">
        <v>1113</v>
      </c>
      <c r="C589" s="13">
        <v>0</v>
      </c>
      <c r="D589" s="13" t="s">
        <v>1590</v>
      </c>
      <c r="E589" s="13" t="s">
        <v>2630</v>
      </c>
      <c r="F589" s="13" t="s">
        <v>2274</v>
      </c>
      <c r="G589" s="13" t="s">
        <v>2744</v>
      </c>
      <c r="H589" s="13">
        <v>222000</v>
      </c>
      <c r="I589" s="13" t="s">
        <v>3980</v>
      </c>
      <c r="J589" s="13">
        <v>0</v>
      </c>
      <c r="M589" s="13" t="s">
        <v>4050</v>
      </c>
      <c r="N589" s="13" t="s">
        <v>1590</v>
      </c>
      <c r="O589" s="13">
        <v>15.8</v>
      </c>
      <c r="P589" s="13" t="s">
        <v>1590</v>
      </c>
      <c r="Q589" s="13" t="s">
        <v>1590</v>
      </c>
      <c r="R589" s="13" t="s">
        <v>1590</v>
      </c>
      <c r="S589" s="13" t="s">
        <v>1590</v>
      </c>
      <c r="T589" s="13" t="s">
        <v>1590</v>
      </c>
      <c r="U589" s="13" t="s">
        <v>1590</v>
      </c>
      <c r="V589" s="13" t="s">
        <v>1590</v>
      </c>
      <c r="W589" s="13" t="s">
        <v>1590</v>
      </c>
      <c r="X589" s="13" t="s">
        <v>1590</v>
      </c>
      <c r="Y589" s="13">
        <f t="shared" si="120"/>
        <v>3800</v>
      </c>
      <c r="Z589" s="13">
        <f t="shared" si="120"/>
        <v>14800</v>
      </c>
      <c r="AA589" s="13">
        <f t="shared" si="128"/>
        <v>25600</v>
      </c>
      <c r="AB589" s="57">
        <f t="shared" si="129"/>
        <v>0.47222222222222227</v>
      </c>
      <c r="AC589" s="57">
        <f t="shared" si="130"/>
        <v>5.666666666666667</v>
      </c>
      <c r="AE589" s="13" t="s">
        <v>3970</v>
      </c>
      <c r="AF589" s="13" t="s">
        <v>2937</v>
      </c>
      <c r="AG589" s="13">
        <v>50</v>
      </c>
      <c r="AH589" s="13">
        <v>125</v>
      </c>
      <c r="AI589" s="13">
        <v>300</v>
      </c>
      <c r="AJ589" s="13">
        <v>7</v>
      </c>
      <c r="AK589" s="13">
        <v>8</v>
      </c>
      <c r="EE589" s="13" t="s">
        <v>3971</v>
      </c>
      <c r="EF589" s="13" t="s">
        <v>3972</v>
      </c>
      <c r="EG589" s="13">
        <v>50</v>
      </c>
      <c r="EH589" s="13">
        <v>100</v>
      </c>
      <c r="EI589" s="13">
        <v>400</v>
      </c>
      <c r="EJ589" s="13">
        <v>7</v>
      </c>
      <c r="EK589" s="13">
        <v>9</v>
      </c>
      <c r="GC589" s="13" t="s">
        <v>3973</v>
      </c>
      <c r="GD589" s="13" t="s">
        <v>2937</v>
      </c>
      <c r="GE589" s="13">
        <v>50</v>
      </c>
      <c r="GF589" s="13">
        <v>125</v>
      </c>
      <c r="GG589" s="13">
        <v>200</v>
      </c>
      <c r="GH589" s="13">
        <v>18</v>
      </c>
      <c r="GI589" s="13">
        <v>4</v>
      </c>
      <c r="GQ589" s="13" t="s">
        <v>3974</v>
      </c>
      <c r="GR589" s="13" t="s">
        <v>3975</v>
      </c>
      <c r="GS589" s="13">
        <v>50</v>
      </c>
      <c r="GT589" s="13">
        <v>250</v>
      </c>
      <c r="GU589" s="13">
        <v>400</v>
      </c>
      <c r="GV589" s="13">
        <v>15</v>
      </c>
      <c r="IC589" s="13" t="s">
        <v>3976</v>
      </c>
      <c r="ID589" s="13" t="s">
        <v>715</v>
      </c>
      <c r="IE589" s="13">
        <v>1500</v>
      </c>
      <c r="IF589" s="13">
        <v>4000</v>
      </c>
      <c r="IG589" s="13">
        <v>10000</v>
      </c>
      <c r="IH589" s="13">
        <v>1</v>
      </c>
      <c r="IW589" s="13" t="s">
        <v>3977</v>
      </c>
      <c r="IX589" s="13" t="s">
        <v>3978</v>
      </c>
      <c r="IY589" s="13">
        <v>2000</v>
      </c>
      <c r="IZ589" s="13">
        <v>10000</v>
      </c>
      <c r="JA589" s="13">
        <v>14000</v>
      </c>
      <c r="JB589" s="13">
        <v>6</v>
      </c>
      <c r="JK589" s="13" t="s">
        <v>3979</v>
      </c>
      <c r="JL589" s="13" t="s">
        <v>715</v>
      </c>
      <c r="JM589" s="13">
        <v>100</v>
      </c>
      <c r="JN589" s="13">
        <v>200</v>
      </c>
      <c r="JO589" s="13">
        <v>300</v>
      </c>
      <c r="JP589" s="13">
        <v>3</v>
      </c>
    </row>
    <row r="590" spans="1:277" s="13" customFormat="1" ht="32">
      <c r="A590" s="13">
        <v>2008</v>
      </c>
      <c r="B590" s="13" t="s">
        <v>1113</v>
      </c>
      <c r="C590" s="13">
        <v>0</v>
      </c>
      <c r="D590" s="13" t="s">
        <v>1590</v>
      </c>
      <c r="E590" s="13" t="s">
        <v>2630</v>
      </c>
      <c r="F590" s="13" t="s">
        <v>2274</v>
      </c>
      <c r="G590" s="13" t="s">
        <v>2744</v>
      </c>
      <c r="H590" s="13">
        <v>233400</v>
      </c>
      <c r="I590" s="13" t="s">
        <v>3981</v>
      </c>
      <c r="J590" s="13">
        <v>0</v>
      </c>
      <c r="M590" s="13" t="s">
        <v>4050</v>
      </c>
      <c r="N590" s="13" t="s">
        <v>1590</v>
      </c>
      <c r="O590" s="13" t="s">
        <v>1590</v>
      </c>
      <c r="P590" s="13" t="s">
        <v>1590</v>
      </c>
      <c r="Q590" s="13">
        <v>46870</v>
      </c>
      <c r="R590" s="13" t="s">
        <v>1590</v>
      </c>
      <c r="S590" s="13">
        <f t="shared" si="121"/>
        <v>6.6957142857142857</v>
      </c>
      <c r="T590" s="13">
        <f t="shared" si="122"/>
        <v>3.3478571428571429</v>
      </c>
      <c r="U590" s="13">
        <f t="shared" si="123"/>
        <v>40.174285714285716</v>
      </c>
      <c r="V590" s="57">
        <f t="shared" si="124"/>
        <v>3.458968253968254</v>
      </c>
      <c r="W590" s="13">
        <f t="shared" si="125"/>
        <v>3.2923015873015871</v>
      </c>
      <c r="X590" s="57">
        <f t="shared" si="126"/>
        <v>3.4034126984126982</v>
      </c>
      <c r="Y590" s="13">
        <f t="shared" si="120"/>
        <v>3800</v>
      </c>
      <c r="Z590" s="13">
        <f t="shared" si="120"/>
        <v>7000</v>
      </c>
      <c r="AA590" s="13">
        <f t="shared" si="128"/>
        <v>14000</v>
      </c>
      <c r="AB590" s="57">
        <f t="shared" si="129"/>
        <v>0.1111111111111111</v>
      </c>
      <c r="AC590" s="57">
        <f t="shared" si="130"/>
        <v>1.3333333333333333</v>
      </c>
      <c r="AE590" s="13" t="s">
        <v>3982</v>
      </c>
      <c r="AF590" s="13" t="s">
        <v>715</v>
      </c>
      <c r="AG590" s="13">
        <v>400</v>
      </c>
      <c r="AH590" s="13">
        <v>1500</v>
      </c>
      <c r="AI590" s="13">
        <v>4500</v>
      </c>
      <c r="AJ590" s="13">
        <v>1</v>
      </c>
      <c r="AL590" s="13" t="s">
        <v>715</v>
      </c>
      <c r="AM590" s="13">
        <v>400</v>
      </c>
      <c r="AN590" s="13">
        <v>1500</v>
      </c>
      <c r="AO590" s="13">
        <v>4500</v>
      </c>
      <c r="AP590" s="13">
        <v>10</v>
      </c>
      <c r="EE590" s="13" t="s">
        <v>3983</v>
      </c>
      <c r="EF590" s="13" t="s">
        <v>3984</v>
      </c>
      <c r="EG590" s="13">
        <v>1500</v>
      </c>
      <c r="EH590" s="13">
        <v>2000</v>
      </c>
      <c r="EI590" s="13">
        <v>2500</v>
      </c>
      <c r="EJ590" s="13">
        <v>9</v>
      </c>
      <c r="EL590" s="13" t="s">
        <v>3985</v>
      </c>
      <c r="EM590" s="13">
        <v>1500</v>
      </c>
      <c r="EN590" s="13">
        <v>2000</v>
      </c>
      <c r="EO590" s="13">
        <v>2500</v>
      </c>
      <c r="EP590" s="13">
        <v>6</v>
      </c>
    </row>
    <row r="591" spans="1:277" s="13" customFormat="1" ht="32">
      <c r="A591" s="13">
        <v>2008</v>
      </c>
      <c r="B591" s="13" t="s">
        <v>1113</v>
      </c>
      <c r="C591" s="13">
        <v>0</v>
      </c>
      <c r="D591" s="13" t="s">
        <v>1590</v>
      </c>
      <c r="E591" s="13" t="s">
        <v>2630</v>
      </c>
      <c r="F591" s="13" t="s">
        <v>2274</v>
      </c>
      <c r="G591" s="13" t="s">
        <v>2744</v>
      </c>
      <c r="H591" s="13">
        <v>2208</v>
      </c>
      <c r="I591" s="13" t="s">
        <v>3986</v>
      </c>
      <c r="J591" s="13">
        <v>0</v>
      </c>
      <c r="M591" s="13" t="s">
        <v>4050</v>
      </c>
      <c r="N591" s="13" t="s">
        <v>1590</v>
      </c>
      <c r="O591" s="13">
        <v>15</v>
      </c>
      <c r="P591" s="13" t="s">
        <v>1590</v>
      </c>
      <c r="Q591" s="13" t="s">
        <v>1590</v>
      </c>
      <c r="R591" s="13" t="s">
        <v>1590</v>
      </c>
      <c r="S591" s="13" t="s">
        <v>1590</v>
      </c>
      <c r="T591" s="13" t="s">
        <v>1590</v>
      </c>
      <c r="U591" s="13" t="s">
        <v>1590</v>
      </c>
      <c r="V591" s="13" t="s">
        <v>1590</v>
      </c>
      <c r="W591" s="13" t="s">
        <v>1590</v>
      </c>
      <c r="X591" s="13" t="s">
        <v>1590</v>
      </c>
      <c r="Y591" s="13">
        <f t="shared" si="120"/>
        <v>52</v>
      </c>
      <c r="Z591" s="13">
        <f t="shared" si="120"/>
        <v>52</v>
      </c>
      <c r="AA591" s="13">
        <f t="shared" si="128"/>
        <v>209</v>
      </c>
      <c r="AB591" s="57">
        <f t="shared" si="129"/>
        <v>0.27777777777777779</v>
      </c>
      <c r="AC591" s="57">
        <f t="shared" si="130"/>
        <v>3.3333333333333335</v>
      </c>
      <c r="AE591" s="13" t="s">
        <v>3987</v>
      </c>
      <c r="AF591" s="13" t="s">
        <v>3988</v>
      </c>
      <c r="AG591" s="13">
        <v>2</v>
      </c>
      <c r="AH591" s="13">
        <v>2</v>
      </c>
      <c r="AI591" s="13">
        <v>9</v>
      </c>
      <c r="AJ591" s="13">
        <v>5</v>
      </c>
      <c r="AK591" s="13">
        <v>5</v>
      </c>
      <c r="EE591" s="13" t="s">
        <v>3989</v>
      </c>
      <c r="EF591" s="13" t="s">
        <v>3988</v>
      </c>
      <c r="EG591" s="13">
        <v>50</v>
      </c>
      <c r="EH591" s="13">
        <v>50</v>
      </c>
      <c r="EI591" s="13">
        <v>200</v>
      </c>
      <c r="EJ591" s="13">
        <v>5</v>
      </c>
      <c r="EK591" s="13">
        <v>5</v>
      </c>
    </row>
    <row r="592" spans="1:277" s="13" customFormat="1" ht="80">
      <c r="A592" s="13">
        <v>2008</v>
      </c>
      <c r="B592" s="13" t="s">
        <v>1187</v>
      </c>
      <c r="C592" s="13">
        <v>1</v>
      </c>
      <c r="D592" s="13" t="s">
        <v>659</v>
      </c>
      <c r="E592" s="13" t="s">
        <v>2628</v>
      </c>
      <c r="F592" s="13" t="s">
        <v>12</v>
      </c>
      <c r="G592" s="13" t="s">
        <v>2744</v>
      </c>
      <c r="H592" s="13">
        <v>1</v>
      </c>
      <c r="I592" s="13" t="s">
        <v>1188</v>
      </c>
      <c r="J592" s="13">
        <v>0</v>
      </c>
      <c r="K592" s="55"/>
      <c r="L592" s="49" t="s">
        <v>4077</v>
      </c>
      <c r="M592" s="13" t="s">
        <v>651</v>
      </c>
      <c r="N592" s="13" t="s">
        <v>1590</v>
      </c>
      <c r="O592" s="13" t="s">
        <v>1590</v>
      </c>
      <c r="P592" s="13">
        <v>6</v>
      </c>
      <c r="Q592" s="13">
        <v>142</v>
      </c>
      <c r="R592" s="13">
        <f t="shared" si="119"/>
        <v>23.666666666666668</v>
      </c>
      <c r="S592" s="13" t="s">
        <v>1590</v>
      </c>
      <c r="T592" s="13">
        <f t="shared" si="122"/>
        <v>8.875</v>
      </c>
      <c r="U592" s="13">
        <f t="shared" si="123"/>
        <v>106.5</v>
      </c>
      <c r="V592" s="57">
        <f t="shared" si="124"/>
        <v>8.875</v>
      </c>
      <c r="W592" s="13">
        <f t="shared" si="125"/>
        <v>8.875</v>
      </c>
      <c r="X592" s="57">
        <f>W592+AB592</f>
        <v>8.875</v>
      </c>
      <c r="Y592" s="13">
        <f t="shared" si="120"/>
        <v>6</v>
      </c>
      <c r="Z592" s="13">
        <f t="shared" si="120"/>
        <v>0</v>
      </c>
      <c r="AA592" s="13">
        <f t="shared" si="128"/>
        <v>16</v>
      </c>
      <c r="AB592" s="57">
        <f t="shared" si="129"/>
        <v>0</v>
      </c>
      <c r="AC592" s="57">
        <f t="shared" si="130"/>
        <v>0</v>
      </c>
      <c r="AF592" s="13" t="s">
        <v>3578</v>
      </c>
      <c r="AG592" s="13">
        <v>6</v>
      </c>
      <c r="AH592" s="54"/>
      <c r="AI592" s="13">
        <v>16</v>
      </c>
      <c r="AJ592" s="13">
        <v>35</v>
      </c>
    </row>
    <row r="593" spans="1:205" s="13" customFormat="1" ht="96">
      <c r="A593" s="13">
        <v>2008</v>
      </c>
      <c r="B593" s="13" t="s">
        <v>1187</v>
      </c>
      <c r="C593" s="13">
        <v>0</v>
      </c>
      <c r="D593" s="13" t="s">
        <v>1590</v>
      </c>
      <c r="E593" s="13" t="s">
        <v>2628</v>
      </c>
      <c r="F593" s="13" t="s">
        <v>12</v>
      </c>
      <c r="G593" s="13" t="s">
        <v>2744</v>
      </c>
      <c r="H593" s="13">
        <v>3</v>
      </c>
      <c r="I593" s="13" t="s">
        <v>3990</v>
      </c>
      <c r="J593" s="13">
        <v>0</v>
      </c>
      <c r="L593" s="13" t="s">
        <v>4096</v>
      </c>
      <c r="M593" s="13" t="s">
        <v>651</v>
      </c>
      <c r="N593" s="13">
        <f t="shared" si="127"/>
        <v>6.3437426749596293E-3</v>
      </c>
      <c r="O593" s="13">
        <v>3152.7130000000002</v>
      </c>
      <c r="P593" s="13">
        <v>20</v>
      </c>
      <c r="Q593" s="13">
        <v>175</v>
      </c>
      <c r="R593" s="13">
        <f t="shared" si="119"/>
        <v>8.75</v>
      </c>
      <c r="S593" s="13" t="s">
        <v>1590</v>
      </c>
      <c r="T593" s="13">
        <f t="shared" si="122"/>
        <v>0.40509259259259262</v>
      </c>
      <c r="U593" s="13">
        <f t="shared" si="123"/>
        <v>4.8611111111111116</v>
      </c>
      <c r="V593" s="57">
        <f t="shared" si="124"/>
        <v>1.3773148148148149</v>
      </c>
      <c r="W593" s="13">
        <f t="shared" si="125"/>
        <v>0.40509259259259262</v>
      </c>
      <c r="X593" s="57">
        <f>W593+AB593</f>
        <v>1.3773148148148149</v>
      </c>
      <c r="Y593" s="13">
        <f t="shared" si="120"/>
        <v>0</v>
      </c>
      <c r="Z593" s="13">
        <f t="shared" si="120"/>
        <v>0</v>
      </c>
      <c r="AA593" s="13">
        <f t="shared" si="128"/>
        <v>432</v>
      </c>
      <c r="AB593" s="57">
        <f t="shared" si="129"/>
        <v>0.97222222222222221</v>
      </c>
      <c r="AC593" s="57">
        <f t="shared" si="130"/>
        <v>11.666666666666666</v>
      </c>
      <c r="AF593" s="13" t="s">
        <v>3991</v>
      </c>
      <c r="AI593" s="13">
        <f>36*12</f>
        <v>432</v>
      </c>
      <c r="AJ593" s="13">
        <v>52</v>
      </c>
      <c r="AK593" s="13">
        <v>35</v>
      </c>
    </row>
    <row r="594" spans="1:205" s="13" customFormat="1" ht="64">
      <c r="A594" s="13">
        <v>2008</v>
      </c>
      <c r="B594" s="13" t="s">
        <v>1187</v>
      </c>
      <c r="C594" s="13">
        <v>0</v>
      </c>
      <c r="D594" s="13" t="s">
        <v>1590</v>
      </c>
      <c r="E594" s="13" t="s">
        <v>2628</v>
      </c>
      <c r="F594" s="13" t="s">
        <v>12</v>
      </c>
      <c r="G594" s="13" t="s">
        <v>2744</v>
      </c>
      <c r="H594" s="13">
        <v>6</v>
      </c>
      <c r="I594" s="49" t="s">
        <v>4072</v>
      </c>
      <c r="J594" s="13">
        <v>0</v>
      </c>
      <c r="K594" s="49"/>
      <c r="L594" s="13" t="s">
        <v>4073</v>
      </c>
      <c r="M594" s="13" t="s">
        <v>651</v>
      </c>
      <c r="N594" s="13" t="s">
        <v>1590</v>
      </c>
      <c r="O594" s="13">
        <v>260.601</v>
      </c>
      <c r="P594" s="13" t="s">
        <v>1590</v>
      </c>
      <c r="Q594" s="13">
        <v>190</v>
      </c>
      <c r="R594" s="13" t="s">
        <v>1590</v>
      </c>
      <c r="S594" s="13" t="s">
        <v>1590</v>
      </c>
      <c r="T594" s="13">
        <f t="shared" si="122"/>
        <v>12.666666666666666</v>
      </c>
      <c r="U594" s="13">
        <f t="shared" si="123"/>
        <v>152</v>
      </c>
      <c r="V594" s="57">
        <f t="shared" si="124"/>
        <v>12.666666666666666</v>
      </c>
      <c r="W594" s="13">
        <f t="shared" si="125"/>
        <v>12.666666666666666</v>
      </c>
      <c r="X594" s="57">
        <f>W594+AB594</f>
        <v>12.666666666666666</v>
      </c>
      <c r="Y594" s="13">
        <f t="shared" si="120"/>
        <v>12</v>
      </c>
      <c r="Z594" s="13">
        <f t="shared" si="120"/>
        <v>0</v>
      </c>
      <c r="AA594" s="13">
        <f t="shared" si="128"/>
        <v>15</v>
      </c>
      <c r="AB594" s="57">
        <f t="shared" si="129"/>
        <v>0</v>
      </c>
      <c r="AC594" s="57">
        <f t="shared" si="130"/>
        <v>0</v>
      </c>
      <c r="AF594" s="13" t="s">
        <v>3992</v>
      </c>
      <c r="AG594" s="13">
        <v>12</v>
      </c>
      <c r="AH594" s="54"/>
      <c r="AI594" s="13">
        <v>15</v>
      </c>
      <c r="AJ594" s="13">
        <v>32</v>
      </c>
    </row>
    <row r="595" spans="1:205" s="13" customFormat="1" ht="128">
      <c r="A595" s="13">
        <v>2008</v>
      </c>
      <c r="B595" s="13" t="s">
        <v>1187</v>
      </c>
      <c r="C595" s="13">
        <v>1</v>
      </c>
      <c r="D595" s="13" t="s">
        <v>659</v>
      </c>
      <c r="E595" s="13" t="s">
        <v>2628</v>
      </c>
      <c r="F595" s="13" t="s">
        <v>12</v>
      </c>
      <c r="G595" s="13" t="s">
        <v>2744</v>
      </c>
      <c r="H595" s="13">
        <v>8</v>
      </c>
      <c r="I595" s="13" t="s">
        <v>4088</v>
      </c>
      <c r="J595" s="13">
        <v>0</v>
      </c>
      <c r="K595" s="13" t="s">
        <v>4089</v>
      </c>
      <c r="L595" s="13" t="s">
        <v>4078</v>
      </c>
      <c r="M595" s="13" t="s">
        <v>651</v>
      </c>
      <c r="N595" s="13">
        <f t="shared" si="127"/>
        <v>1.3118214057186668E-2</v>
      </c>
      <c r="O595" s="13">
        <v>686.06899999999996</v>
      </c>
      <c r="P595" s="13">
        <v>9</v>
      </c>
      <c r="Q595" s="13">
        <v>50</v>
      </c>
      <c r="R595" s="13">
        <f t="shared" si="119"/>
        <v>5.5555555555555554</v>
      </c>
      <c r="S595" s="13" t="s">
        <v>1590</v>
      </c>
      <c r="T595" s="13">
        <f t="shared" si="122"/>
        <v>2</v>
      </c>
      <c r="U595" s="13">
        <f t="shared" si="123"/>
        <v>24</v>
      </c>
      <c r="V595" s="57">
        <f t="shared" si="124"/>
        <v>2</v>
      </c>
      <c r="W595" s="13">
        <f t="shared" si="125"/>
        <v>2</v>
      </c>
      <c r="X595" s="57">
        <f>W595+AB595</f>
        <v>2</v>
      </c>
      <c r="Y595" s="13">
        <f t="shared" si="120"/>
        <v>12</v>
      </c>
      <c r="Z595" s="13">
        <f t="shared" si="120"/>
        <v>0</v>
      </c>
      <c r="AA595" s="13">
        <f t="shared" si="128"/>
        <v>25</v>
      </c>
      <c r="AB595" s="57">
        <f t="shared" si="129"/>
        <v>0</v>
      </c>
      <c r="AC595" s="57">
        <f t="shared" si="130"/>
        <v>0</v>
      </c>
      <c r="AF595" s="13" t="s">
        <v>3993</v>
      </c>
      <c r="AG595" s="13">
        <v>12</v>
      </c>
      <c r="AI595" s="13">
        <v>25</v>
      </c>
      <c r="AJ595" s="13">
        <v>29</v>
      </c>
    </row>
    <row r="596" spans="1:205" s="13" customFormat="1" ht="16">
      <c r="A596" s="13">
        <v>2008</v>
      </c>
      <c r="B596" s="13" t="s">
        <v>1187</v>
      </c>
      <c r="C596" s="13">
        <v>0</v>
      </c>
      <c r="D596" s="13" t="s">
        <v>1590</v>
      </c>
      <c r="E596" s="13" t="s">
        <v>2628</v>
      </c>
      <c r="F596" s="13" t="s">
        <v>12</v>
      </c>
      <c r="G596" s="13" t="s">
        <v>2744</v>
      </c>
      <c r="H596" s="13" t="s">
        <v>4035</v>
      </c>
      <c r="I596" s="13" t="s">
        <v>3994</v>
      </c>
      <c r="J596" s="13">
        <v>0</v>
      </c>
      <c r="M596" s="13" t="s">
        <v>4050</v>
      </c>
      <c r="N596" s="13" t="s">
        <v>1590</v>
      </c>
      <c r="O596" s="13">
        <v>0</v>
      </c>
      <c r="P596" s="13" t="s">
        <v>1590</v>
      </c>
      <c r="Q596" s="13">
        <v>56</v>
      </c>
      <c r="R596" s="13" t="s">
        <v>1590</v>
      </c>
      <c r="S596" s="13" t="s">
        <v>1590</v>
      </c>
      <c r="T596" s="13" t="s">
        <v>1847</v>
      </c>
      <c r="U596" s="13" t="s">
        <v>1590</v>
      </c>
      <c r="V596" s="57" t="s">
        <v>1590</v>
      </c>
      <c r="W596" s="13" t="s">
        <v>1590</v>
      </c>
      <c r="X596" s="57" t="s">
        <v>1590</v>
      </c>
      <c r="Y596" s="13">
        <f t="shared" si="120"/>
        <v>0</v>
      </c>
      <c r="Z596" s="13">
        <f t="shared" si="120"/>
        <v>0</v>
      </c>
      <c r="AA596" s="13">
        <f t="shared" si="128"/>
        <v>0</v>
      </c>
      <c r="AB596" s="57" t="e">
        <f t="shared" si="129"/>
        <v>#REF!</v>
      </c>
      <c r="AC596" s="57" t="e">
        <f xml:space="preserve"> SUM(AK596,AQ596, AW596,BC596,BI596,BO596,BU596,CA596,CG596,CM596,CS596,CY596,DE596,DK596,DQ596,DW596,EC596,EK596,EQ596,EW596,FC596,FI596,FO596,FU596,#REF!,#REF!,#REF!,#REF!,#REF!,#REF!,#REF!,#REF!,#REF!,#REF!,#REF!,#REF!,#REF!,#REF!,#REF!)/3</f>
        <v>#REF!</v>
      </c>
    </row>
    <row r="597" spans="1:205" s="13" customFormat="1" ht="96">
      <c r="A597" s="13">
        <v>2008</v>
      </c>
      <c r="B597" s="13" t="s">
        <v>1187</v>
      </c>
      <c r="C597" s="13">
        <v>1</v>
      </c>
      <c r="D597" s="13" t="s">
        <v>659</v>
      </c>
      <c r="E597" s="13" t="s">
        <v>2628</v>
      </c>
      <c r="F597" s="13" t="s">
        <v>12</v>
      </c>
      <c r="G597" s="13" t="s">
        <v>2744</v>
      </c>
      <c r="H597" s="13">
        <v>12</v>
      </c>
      <c r="I597" s="13" t="s">
        <v>3995</v>
      </c>
      <c r="J597" s="13">
        <v>0</v>
      </c>
      <c r="K597" s="13" t="s">
        <v>4100</v>
      </c>
      <c r="L597" s="13" t="s">
        <v>4062</v>
      </c>
      <c r="M597" s="13" t="s">
        <v>651</v>
      </c>
      <c r="N597" s="13">
        <f t="shared" si="127"/>
        <v>0.15860815245903639</v>
      </c>
      <c r="O597" s="13">
        <v>245.88900000000001</v>
      </c>
      <c r="P597" s="13">
        <v>39</v>
      </c>
      <c r="Q597" s="13">
        <v>452</v>
      </c>
      <c r="R597" s="13">
        <f t="shared" si="119"/>
        <v>11.589743589743589</v>
      </c>
      <c r="S597" s="13" t="s">
        <v>1590</v>
      </c>
      <c r="T597" s="13">
        <f t="shared" si="122"/>
        <v>5.3809523809523814</v>
      </c>
      <c r="U597" s="13">
        <f t="shared" si="123"/>
        <v>64.571428571428584</v>
      </c>
      <c r="V597" s="57" t="e">
        <f t="shared" si="124"/>
        <v>#REF!</v>
      </c>
      <c r="W597" s="13" t="e">
        <f t="shared" si="125"/>
        <v>#REF!</v>
      </c>
      <c r="X597" s="57" t="e">
        <f>W597+AB597</f>
        <v>#REF!</v>
      </c>
      <c r="Y597" s="13">
        <f t="shared" si="120"/>
        <v>35</v>
      </c>
      <c r="Z597" s="13">
        <f t="shared" si="120"/>
        <v>0</v>
      </c>
      <c r="AA597" s="13">
        <f t="shared" si="128"/>
        <v>84</v>
      </c>
      <c r="AB597" s="57" t="e">
        <f t="shared" si="129"/>
        <v>#REF!</v>
      </c>
      <c r="AC597" s="57" t="e">
        <f xml:space="preserve"> SUM(AK597,AQ597, AW597,BC597,BI597,BO597,BU597,CA597,CG597,CM597,CS597,CY597,DE597,DK597,DQ597,DW597,EC597,EK597,EQ597,EW597,FC597,FI597,FO597,FU597,#REF!,#REF!,#REF!,#REF!,#REF!,#REF!,#REF!,#REF!,#REF!,#REF!,#REF!,#REF!,#REF!,#REF!,#REF!)/3</f>
        <v>#REF!</v>
      </c>
      <c r="AF597" s="13" t="s">
        <v>3996</v>
      </c>
      <c r="AG597" s="13">
        <v>35</v>
      </c>
      <c r="AI597" s="13">
        <v>84</v>
      </c>
      <c r="AJ597" s="13">
        <v>33</v>
      </c>
      <c r="AK597" s="13">
        <v>24</v>
      </c>
    </row>
    <row r="598" spans="1:205" s="13" customFormat="1" ht="32">
      <c r="A598" s="13">
        <v>2008</v>
      </c>
      <c r="B598" s="13" t="s">
        <v>1187</v>
      </c>
      <c r="C598" s="13">
        <v>0</v>
      </c>
      <c r="D598" s="13" t="s">
        <v>1590</v>
      </c>
      <c r="E598" s="13" t="s">
        <v>2628</v>
      </c>
      <c r="F598" s="13" t="s">
        <v>12</v>
      </c>
      <c r="G598" s="13" t="s">
        <v>2744</v>
      </c>
      <c r="H598" s="13">
        <v>15</v>
      </c>
      <c r="I598" s="13" t="s">
        <v>3997</v>
      </c>
      <c r="J598" s="13">
        <v>0</v>
      </c>
      <c r="M598" s="13" t="s">
        <v>4050</v>
      </c>
      <c r="N598" s="13">
        <f t="shared" si="127"/>
        <v>4.1139565977578937E-2</v>
      </c>
      <c r="O598" s="13">
        <v>48.615000000000002</v>
      </c>
      <c r="P598" s="13">
        <v>2</v>
      </c>
      <c r="Q598" s="13">
        <v>5</v>
      </c>
      <c r="R598" s="13">
        <f t="shared" si="119"/>
        <v>2.5</v>
      </c>
      <c r="S598" s="13" t="s">
        <v>1590</v>
      </c>
      <c r="T598" s="13" t="s">
        <v>1590</v>
      </c>
      <c r="U598" s="13" t="s">
        <v>1590</v>
      </c>
      <c r="V598" s="57" t="s">
        <v>1590</v>
      </c>
      <c r="W598" s="13" t="s">
        <v>1590</v>
      </c>
      <c r="X598" s="57" t="s">
        <v>1590</v>
      </c>
      <c r="Y598" s="13">
        <f t="shared" si="120"/>
        <v>0</v>
      </c>
      <c r="Z598" s="13">
        <f t="shared" si="120"/>
        <v>0</v>
      </c>
      <c r="AA598" s="13">
        <f t="shared" si="128"/>
        <v>0</v>
      </c>
      <c r="AB598" s="57" t="e">
        <f t="shared" si="129"/>
        <v>#REF!</v>
      </c>
      <c r="AC598" s="57" t="e">
        <f xml:space="preserve"> SUM(AK598,AQ598, AW598,BC598,BI598,BO598,BU598,CA598,CG598,CM598,CS598,CY598,DE598,DK598,DQ598,DW598,EC598,EK598,EQ598,EW598,FC598,FI598,FO598,FU598,#REF!,#REF!,#REF!,#REF!,#REF!,#REF!,#REF!,#REF!,#REF!,#REF!,#REF!,#REF!,#REF!,#REF!,#REF!)/3</f>
        <v>#REF!</v>
      </c>
      <c r="AF598" s="13" t="s">
        <v>3998</v>
      </c>
    </row>
    <row r="599" spans="1:205" s="13" customFormat="1" ht="16">
      <c r="A599" s="13">
        <v>2008</v>
      </c>
      <c r="B599" s="13" t="s">
        <v>1187</v>
      </c>
      <c r="C599" s="13">
        <v>0</v>
      </c>
      <c r="D599" s="13" t="s">
        <v>1590</v>
      </c>
      <c r="E599" s="13" t="s">
        <v>2628</v>
      </c>
      <c r="F599" s="13" t="s">
        <v>12</v>
      </c>
      <c r="G599" s="13" t="s">
        <v>2744</v>
      </c>
      <c r="H599" s="13">
        <v>16</v>
      </c>
      <c r="I599" s="13" t="s">
        <v>3999</v>
      </c>
      <c r="J599" s="13">
        <v>0</v>
      </c>
      <c r="M599" s="13" t="s">
        <v>4050</v>
      </c>
      <c r="N599" s="13" t="s">
        <v>1590</v>
      </c>
      <c r="O599" s="13">
        <v>4.4770000000000003</v>
      </c>
      <c r="P599" s="13" t="s">
        <v>1590</v>
      </c>
      <c r="Q599" s="13">
        <v>28</v>
      </c>
      <c r="R599" s="13" t="s">
        <v>1590</v>
      </c>
      <c r="S599" s="13" t="s">
        <v>1590</v>
      </c>
      <c r="T599" s="13">
        <f t="shared" si="122"/>
        <v>0.56000000000000005</v>
      </c>
      <c r="U599" s="13">
        <f t="shared" si="123"/>
        <v>6.7200000000000006</v>
      </c>
      <c r="V599" s="57">
        <f t="shared" si="124"/>
        <v>0.56000000000000005</v>
      </c>
      <c r="W599" s="13">
        <f t="shared" si="125"/>
        <v>0.56000000000000005</v>
      </c>
      <c r="X599" s="57">
        <f>W599+AB599</f>
        <v>0.56000000000000005</v>
      </c>
      <c r="Y599" s="13">
        <f t="shared" si="120"/>
        <v>1</v>
      </c>
      <c r="Z599" s="13">
        <f t="shared" si="120"/>
        <v>0</v>
      </c>
      <c r="AA599" s="13">
        <f t="shared" si="128"/>
        <v>50</v>
      </c>
      <c r="AB599" s="57">
        <f t="shared" si="129"/>
        <v>0</v>
      </c>
      <c r="AC599" s="57">
        <f t="shared" si="130"/>
        <v>0</v>
      </c>
      <c r="AF599" s="13" t="s">
        <v>4000</v>
      </c>
      <c r="AG599" s="13">
        <v>1</v>
      </c>
      <c r="AI599" s="13">
        <v>50</v>
      </c>
      <c r="AJ599" s="13">
        <v>12</v>
      </c>
    </row>
    <row r="600" spans="1:205" s="13" customFormat="1" ht="16">
      <c r="A600" s="13">
        <v>2008</v>
      </c>
      <c r="B600" s="13" t="s">
        <v>1187</v>
      </c>
      <c r="C600" s="13">
        <v>0</v>
      </c>
      <c r="D600" s="13" t="s">
        <v>1590</v>
      </c>
      <c r="E600" s="13" t="s">
        <v>2628</v>
      </c>
      <c r="F600" s="13" t="s">
        <v>12</v>
      </c>
      <c r="G600" s="13" t="s">
        <v>2744</v>
      </c>
      <c r="H600" s="13">
        <v>17</v>
      </c>
      <c r="I600" s="13" t="s">
        <v>1200</v>
      </c>
      <c r="J600" s="13">
        <v>0</v>
      </c>
      <c r="M600" s="13" t="s">
        <v>4050</v>
      </c>
      <c r="N600" s="13" t="s">
        <v>1590</v>
      </c>
      <c r="O600" s="13">
        <v>85.603999999999999</v>
      </c>
      <c r="P600" s="13" t="s">
        <v>1590</v>
      </c>
      <c r="Q600" s="13">
        <v>0</v>
      </c>
      <c r="R600" s="13" t="s">
        <v>1590</v>
      </c>
      <c r="S600" s="13">
        <f t="shared" si="121"/>
        <v>0</v>
      </c>
      <c r="T600" s="13">
        <f t="shared" si="122"/>
        <v>0</v>
      </c>
      <c r="U600" s="13">
        <f t="shared" si="123"/>
        <v>0</v>
      </c>
      <c r="V600" s="57">
        <f t="shared" si="124"/>
        <v>0.66666666666666663</v>
      </c>
      <c r="W600" s="13">
        <f t="shared" si="125"/>
        <v>-5114.8</v>
      </c>
      <c r="X600" s="57">
        <f>W600+AB600</f>
        <v>-5114.1333333333332</v>
      </c>
      <c r="Y600" s="13">
        <f t="shared" si="120"/>
        <v>2</v>
      </c>
      <c r="Z600" s="13">
        <f t="shared" si="120"/>
        <v>38361</v>
      </c>
      <c r="AA600" s="13">
        <f t="shared" si="128"/>
        <v>5</v>
      </c>
      <c r="AB600" s="57">
        <f t="shared" si="129"/>
        <v>0.66666666666666663</v>
      </c>
      <c r="AC600" s="57">
        <f t="shared" si="130"/>
        <v>8</v>
      </c>
      <c r="AE600" s="13" t="s">
        <v>4002</v>
      </c>
      <c r="AF600" s="13" t="s">
        <v>4001</v>
      </c>
      <c r="AG600" s="13">
        <v>1</v>
      </c>
      <c r="AH600" s="13">
        <v>1</v>
      </c>
      <c r="AI600" s="13">
        <v>3</v>
      </c>
      <c r="AJ600" s="13">
        <v>15</v>
      </c>
      <c r="AK600" s="13">
        <v>12</v>
      </c>
      <c r="EE600" s="13" t="s">
        <v>1201</v>
      </c>
      <c r="EF600" s="13" t="s">
        <v>4003</v>
      </c>
      <c r="EG600" s="13">
        <v>1</v>
      </c>
      <c r="EH600" s="54">
        <v>38360</v>
      </c>
      <c r="EI600" s="13">
        <v>2</v>
      </c>
      <c r="EJ600" s="13">
        <v>11</v>
      </c>
      <c r="EK600" s="13">
        <v>12</v>
      </c>
    </row>
    <row r="601" spans="1:205" s="13" customFormat="1" ht="32">
      <c r="A601" s="13">
        <v>2008</v>
      </c>
      <c r="B601" s="13" t="s">
        <v>1187</v>
      </c>
      <c r="C601" s="13">
        <v>0</v>
      </c>
      <c r="D601" s="13" t="s">
        <v>1590</v>
      </c>
      <c r="E601" s="13" t="s">
        <v>2628</v>
      </c>
      <c r="F601" s="13" t="s">
        <v>12</v>
      </c>
      <c r="G601" s="13" t="s">
        <v>2744</v>
      </c>
      <c r="H601" s="13">
        <v>18</v>
      </c>
      <c r="I601" s="13" t="s">
        <v>4004</v>
      </c>
      <c r="J601" s="13">
        <v>0</v>
      </c>
      <c r="M601" s="13" t="s">
        <v>4050</v>
      </c>
      <c r="N601" s="13" t="s">
        <v>1590</v>
      </c>
      <c r="O601" s="13">
        <v>0</v>
      </c>
      <c r="P601" s="13" t="s">
        <v>1590</v>
      </c>
      <c r="Q601" s="13">
        <v>6</v>
      </c>
      <c r="R601" s="13" t="s">
        <v>1590</v>
      </c>
      <c r="S601" s="13" t="s">
        <v>1590</v>
      </c>
      <c r="T601" s="13" t="s">
        <v>1590</v>
      </c>
      <c r="U601" s="13" t="s">
        <v>1590</v>
      </c>
      <c r="V601" s="57" t="s">
        <v>1590</v>
      </c>
      <c r="W601" s="13" t="s">
        <v>1590</v>
      </c>
      <c r="X601" s="57" t="s">
        <v>1590</v>
      </c>
      <c r="Y601" s="13">
        <f t="shared" si="120"/>
        <v>0</v>
      </c>
      <c r="Z601" s="13">
        <f t="shared" si="120"/>
        <v>0</v>
      </c>
      <c r="AA601" s="13">
        <f t="shared" si="128"/>
        <v>0</v>
      </c>
      <c r="AB601" s="57">
        <f t="shared" si="129"/>
        <v>0</v>
      </c>
      <c r="AC601" s="57">
        <f t="shared" si="130"/>
        <v>0</v>
      </c>
      <c r="AF601" s="13" t="s">
        <v>4005</v>
      </c>
    </row>
    <row r="602" spans="1:205" s="13" customFormat="1" ht="64">
      <c r="A602" s="13">
        <v>2008</v>
      </c>
      <c r="B602" s="13" t="s">
        <v>1187</v>
      </c>
      <c r="C602" s="13">
        <v>0</v>
      </c>
      <c r="D602" s="13" t="s">
        <v>1590</v>
      </c>
      <c r="E602" s="13" t="s">
        <v>2628</v>
      </c>
      <c r="F602" s="13" t="s">
        <v>12</v>
      </c>
      <c r="G602" s="13" t="s">
        <v>2744</v>
      </c>
      <c r="H602" s="13">
        <v>19</v>
      </c>
      <c r="I602" s="13" t="s">
        <v>4006</v>
      </c>
      <c r="J602" s="13">
        <v>0</v>
      </c>
      <c r="L602" s="13" t="s">
        <v>4079</v>
      </c>
      <c r="M602" s="13" t="s">
        <v>651</v>
      </c>
      <c r="N602" s="13">
        <f t="shared" si="127"/>
        <v>9.727626459143969E-3</v>
      </c>
      <c r="O602" s="13">
        <v>514</v>
      </c>
      <c r="P602" s="13">
        <v>5</v>
      </c>
      <c r="Q602" s="13">
        <v>54</v>
      </c>
      <c r="R602" s="13">
        <f t="shared" si="119"/>
        <v>10.8</v>
      </c>
      <c r="S602" s="13">
        <f t="shared" si="121"/>
        <v>4.6923879040667362E-4</v>
      </c>
      <c r="T602" s="13">
        <f t="shared" si="122"/>
        <v>6.75</v>
      </c>
      <c r="U602" s="13">
        <f t="shared" si="123"/>
        <v>81</v>
      </c>
      <c r="V602" s="57">
        <f t="shared" si="124"/>
        <v>6.75</v>
      </c>
      <c r="W602" s="13">
        <f t="shared" si="125"/>
        <v>6.75</v>
      </c>
      <c r="X602" s="57">
        <f>W602+AB602</f>
        <v>6.75</v>
      </c>
      <c r="Y602" s="13">
        <f t="shared" si="120"/>
        <v>6</v>
      </c>
      <c r="Z602" s="13">
        <f t="shared" si="120"/>
        <v>115080</v>
      </c>
      <c r="AA602" s="13">
        <f t="shared" si="128"/>
        <v>8</v>
      </c>
      <c r="AB602" s="57">
        <f t="shared" si="129"/>
        <v>0</v>
      </c>
      <c r="AC602" s="57">
        <f t="shared" si="130"/>
        <v>0</v>
      </c>
      <c r="AE602" s="13" t="s">
        <v>4008</v>
      </c>
      <c r="AF602" s="13" t="s">
        <v>4007</v>
      </c>
      <c r="AH602" s="54"/>
      <c r="AI602" s="13">
        <v>2</v>
      </c>
      <c r="EE602" s="13" t="s">
        <v>4009</v>
      </c>
      <c r="EF602" s="13" t="s">
        <v>4007</v>
      </c>
      <c r="EG602" s="13">
        <v>4</v>
      </c>
      <c r="EH602" s="54">
        <v>38360</v>
      </c>
      <c r="EI602" s="13">
        <v>2</v>
      </c>
      <c r="GC602" s="13" t="s">
        <v>4010</v>
      </c>
      <c r="GD602" s="13" t="s">
        <v>4007</v>
      </c>
      <c r="GE602" s="13">
        <v>1</v>
      </c>
      <c r="GF602" s="54">
        <v>38360</v>
      </c>
      <c r="GG602" s="13">
        <v>2</v>
      </c>
      <c r="GH602" s="13">
        <v>25</v>
      </c>
      <c r="GI602" s="13">
        <v>25</v>
      </c>
      <c r="GQ602" s="13" t="s">
        <v>2630</v>
      </c>
      <c r="GR602" s="49" t="s">
        <v>4011</v>
      </c>
      <c r="GS602" s="13">
        <v>1</v>
      </c>
      <c r="GT602" s="54">
        <v>38360</v>
      </c>
      <c r="GU602" s="13">
        <v>2</v>
      </c>
      <c r="GV602" s="13">
        <v>25</v>
      </c>
      <c r="GW602" s="13">
        <v>25</v>
      </c>
    </row>
    <row r="603" spans="1:205" s="13" customFormat="1" ht="16">
      <c r="A603" s="13">
        <v>2008</v>
      </c>
      <c r="B603" s="13" t="s">
        <v>1187</v>
      </c>
      <c r="C603" s="13">
        <v>0</v>
      </c>
      <c r="D603" s="13" t="s">
        <v>1590</v>
      </c>
      <c r="E603" s="13" t="s">
        <v>2628</v>
      </c>
      <c r="F603" s="13" t="s">
        <v>12</v>
      </c>
      <c r="G603" s="13" t="s">
        <v>2744</v>
      </c>
      <c r="H603" s="13">
        <v>22</v>
      </c>
      <c r="I603" s="13" t="s">
        <v>1210</v>
      </c>
      <c r="J603" s="13">
        <v>0</v>
      </c>
      <c r="M603" s="13" t="s">
        <v>4050</v>
      </c>
      <c r="N603" s="13">
        <f t="shared" si="127"/>
        <v>6.841115101761587E-2</v>
      </c>
      <c r="O603" s="13">
        <v>58.47</v>
      </c>
      <c r="P603" s="13">
        <v>4</v>
      </c>
      <c r="Q603" s="13">
        <v>51</v>
      </c>
      <c r="R603" s="13">
        <f t="shared" si="119"/>
        <v>12.75</v>
      </c>
      <c r="S603" s="13" t="s">
        <v>1590</v>
      </c>
      <c r="T603" s="13">
        <f t="shared" si="122"/>
        <v>2.8333333333333335</v>
      </c>
      <c r="U603" s="13">
        <f t="shared" si="123"/>
        <v>34</v>
      </c>
      <c r="V603" s="57">
        <f t="shared" si="124"/>
        <v>4.6111111111111107</v>
      </c>
      <c r="W603" s="13">
        <f t="shared" si="125"/>
        <v>2.8333333333333335</v>
      </c>
      <c r="X603" s="57">
        <f>W603+AB603</f>
        <v>4.6111111111111107</v>
      </c>
      <c r="Y603" s="13">
        <f t="shared" si="120"/>
        <v>6</v>
      </c>
      <c r="Z603" s="13">
        <f t="shared" si="120"/>
        <v>0</v>
      </c>
      <c r="AA603" s="13">
        <f t="shared" si="128"/>
        <v>18</v>
      </c>
      <c r="AB603" s="57">
        <f t="shared" si="129"/>
        <v>1.7777777777777777</v>
      </c>
      <c r="AC603" s="57">
        <f t="shared" si="130"/>
        <v>21.333333333333332</v>
      </c>
      <c r="AF603" s="13" t="s">
        <v>4012</v>
      </c>
      <c r="AG603" s="13">
        <v>6</v>
      </c>
      <c r="AH603" s="54"/>
      <c r="AI603" s="13">
        <v>18</v>
      </c>
      <c r="AJ603" s="13">
        <v>14</v>
      </c>
      <c r="AK603" s="13">
        <v>14</v>
      </c>
      <c r="GR603"/>
    </row>
    <row r="604" spans="1:205" s="13" customFormat="1" ht="48">
      <c r="A604" s="13">
        <v>2008</v>
      </c>
      <c r="B604" s="13" t="s">
        <v>1187</v>
      </c>
      <c r="C604" s="13">
        <v>0</v>
      </c>
      <c r="D604" s="13" t="s">
        <v>1590</v>
      </c>
      <c r="E604" s="13" t="s">
        <v>2628</v>
      </c>
      <c r="F604" s="13" t="s">
        <v>12</v>
      </c>
      <c r="G604" s="13" t="s">
        <v>2744</v>
      </c>
      <c r="H604" s="13">
        <v>21</v>
      </c>
      <c r="I604" s="13" t="s">
        <v>4013</v>
      </c>
      <c r="J604" s="13">
        <v>0</v>
      </c>
      <c r="M604" s="13" t="s">
        <v>4050</v>
      </c>
      <c r="N604" s="13">
        <f t="shared" si="127"/>
        <v>8.633124579584818E-2</v>
      </c>
      <c r="O604" s="13">
        <v>277.99900000000002</v>
      </c>
      <c r="P604" s="13">
        <v>24</v>
      </c>
      <c r="Q604" s="13">
        <v>314</v>
      </c>
      <c r="R604" s="13">
        <f t="shared" si="119"/>
        <v>13.083333333333334</v>
      </c>
      <c r="S604" s="13">
        <f t="shared" si="121"/>
        <v>4.092805005213764E-3</v>
      </c>
      <c r="T604" s="13">
        <f t="shared" si="122"/>
        <v>8.1677244823639573E-3</v>
      </c>
      <c r="U604" s="13">
        <f t="shared" si="123"/>
        <v>9.8012693788367494E-2</v>
      </c>
      <c r="V604" s="57">
        <f t="shared" si="124"/>
        <v>0.7859455022601417</v>
      </c>
      <c r="W604" s="13">
        <f t="shared" si="125"/>
        <v>-1.543988947849108</v>
      </c>
      <c r="X604" s="57">
        <f>W604+AB604</f>
        <v>-0.76621117007133022</v>
      </c>
      <c r="Y604" s="13">
        <f t="shared" si="120"/>
        <v>13</v>
      </c>
      <c r="Z604" s="13">
        <f t="shared" si="120"/>
        <v>76720</v>
      </c>
      <c r="AA604" s="13">
        <f t="shared" si="128"/>
        <v>38444</v>
      </c>
      <c r="AB604" s="57">
        <f t="shared" si="129"/>
        <v>0.77777777777777779</v>
      </c>
      <c r="AC604" s="57">
        <f t="shared" si="130"/>
        <v>9.3333333333333339</v>
      </c>
      <c r="AE604" s="13" t="s">
        <v>4014</v>
      </c>
      <c r="AF604" s="13" t="s">
        <v>4015</v>
      </c>
      <c r="AG604" s="13">
        <v>0</v>
      </c>
      <c r="AH604" s="54"/>
      <c r="AI604" s="13">
        <v>18</v>
      </c>
      <c r="AJ604" s="13">
        <v>14</v>
      </c>
      <c r="AK604" s="13">
        <v>14</v>
      </c>
      <c r="EE604" s="13" t="s">
        <v>4016</v>
      </c>
      <c r="EF604" s="13" t="s">
        <v>4017</v>
      </c>
      <c r="EG604" s="13">
        <v>7</v>
      </c>
      <c r="EH604" s="54">
        <v>38360</v>
      </c>
      <c r="EI604" s="13">
        <v>48</v>
      </c>
      <c r="EJ604" s="13">
        <v>14</v>
      </c>
      <c r="EK604" s="13">
        <v>14</v>
      </c>
      <c r="GC604" s="13" t="s">
        <v>4018</v>
      </c>
      <c r="GD604" s="13" t="s">
        <v>4017</v>
      </c>
      <c r="GF604" s="13">
        <v>0</v>
      </c>
      <c r="GG604" s="54">
        <v>38360</v>
      </c>
      <c r="GH604" s="13">
        <v>12</v>
      </c>
      <c r="GI604" s="13">
        <v>14</v>
      </c>
      <c r="GJ604" s="13">
        <v>14</v>
      </c>
      <c r="GQ604" s="13" t="s">
        <v>1210</v>
      </c>
      <c r="GR604" s="55" t="s">
        <v>4017</v>
      </c>
      <c r="GS604" s="13">
        <v>6</v>
      </c>
      <c r="GT604" s="54">
        <v>38360</v>
      </c>
      <c r="GU604" s="13">
        <v>18</v>
      </c>
      <c r="GV604" s="13">
        <v>14</v>
      </c>
      <c r="GW604" s="13">
        <v>14</v>
      </c>
    </row>
    <row r="605" spans="1:205" s="13" customFormat="1" ht="64">
      <c r="A605" s="13">
        <v>2008</v>
      </c>
      <c r="B605" s="13" t="s">
        <v>1187</v>
      </c>
      <c r="C605" s="13">
        <v>0</v>
      </c>
      <c r="D605" s="13" t="s">
        <v>1590</v>
      </c>
      <c r="E605" s="13" t="s">
        <v>4086</v>
      </c>
      <c r="F605" s="13" t="s">
        <v>1576</v>
      </c>
      <c r="G605" s="13" t="s">
        <v>2744</v>
      </c>
      <c r="H605" s="13">
        <v>2</v>
      </c>
      <c r="I605" s="13" t="s">
        <v>4019</v>
      </c>
      <c r="J605" s="13">
        <v>0</v>
      </c>
      <c r="L605" s="13" t="s">
        <v>4075</v>
      </c>
      <c r="M605" s="13" t="s">
        <v>651</v>
      </c>
      <c r="N605" s="13">
        <f t="shared" si="127"/>
        <v>1.0441267868241144</v>
      </c>
      <c r="O605" s="13">
        <v>201.125</v>
      </c>
      <c r="P605" s="13">
        <v>210</v>
      </c>
      <c r="Q605" s="28">
        <v>4900</v>
      </c>
      <c r="R605" s="13">
        <f t="shared" si="119"/>
        <v>23.333333333333332</v>
      </c>
      <c r="S605" s="13" t="s">
        <v>1590</v>
      </c>
      <c r="T605" s="13">
        <f t="shared" si="122"/>
        <v>122.5</v>
      </c>
      <c r="U605" s="13">
        <f t="shared" si="123"/>
        <v>1470</v>
      </c>
      <c r="V605" s="57">
        <f t="shared" si="124"/>
        <v>123.69444444444444</v>
      </c>
      <c r="W605" s="13">
        <f t="shared" si="125"/>
        <v>122.5</v>
      </c>
      <c r="X605" s="57">
        <f>W605+AB605</f>
        <v>123.69444444444444</v>
      </c>
      <c r="Y605" s="13">
        <f t="shared" ref="Y605:Z612" si="131">SUM(AG605,AM605,AS605,AY605,BE605,BK605,BQ605,BW605,CC605,CI605,CO605,CU605,DA605,DG605,DM605,DS605,DY605,EG605,EM605,ES605,EY605,FE605,FK605,FQ605,FW605,GE605,GK605,GS605,GY605,HE605,HK605,HQ605,HW605,IE605,IK605,IQ605,IY605,JE605,JM605)</f>
        <v>15</v>
      </c>
      <c r="Z605" s="13">
        <f t="shared" si="131"/>
        <v>0</v>
      </c>
      <c r="AA605" s="13">
        <f t="shared" si="128"/>
        <v>40</v>
      </c>
      <c r="AB605" s="57">
        <f t="shared" si="129"/>
        <v>1.1944444444444444</v>
      </c>
      <c r="AC605" s="57">
        <f t="shared" si="130"/>
        <v>14.333333333333334</v>
      </c>
      <c r="AF605" s="13" t="s">
        <v>4020</v>
      </c>
      <c r="AG605" s="13">
        <v>15</v>
      </c>
      <c r="AH605" s="54"/>
      <c r="AI605" s="13">
        <v>40</v>
      </c>
      <c r="AJ605" s="13">
        <v>15</v>
      </c>
      <c r="AK605" s="13">
        <v>15</v>
      </c>
    </row>
    <row r="606" spans="1:205" s="13" customFormat="1" ht="64">
      <c r="A606" s="13">
        <v>2008</v>
      </c>
      <c r="B606" s="13" t="s">
        <v>1187</v>
      </c>
      <c r="C606" s="13">
        <v>0</v>
      </c>
      <c r="D606" s="13" t="s">
        <v>1590</v>
      </c>
      <c r="E606" s="13" t="s">
        <v>2629</v>
      </c>
      <c r="F606" s="13" t="s">
        <v>1576</v>
      </c>
      <c r="G606" s="13" t="s">
        <v>2744</v>
      </c>
      <c r="H606" s="13">
        <v>6</v>
      </c>
      <c r="I606" s="13" t="s">
        <v>4021</v>
      </c>
      <c r="J606" s="13">
        <v>0</v>
      </c>
      <c r="L606" s="13" t="s">
        <v>4067</v>
      </c>
      <c r="M606" s="13" t="s">
        <v>651</v>
      </c>
      <c r="N606" s="13">
        <f t="shared" si="127"/>
        <v>14.638446121074116</v>
      </c>
      <c r="O606" s="13">
        <v>95.296999999999997</v>
      </c>
      <c r="P606" s="28">
        <v>1395</v>
      </c>
      <c r="Q606" s="28">
        <v>24000</v>
      </c>
      <c r="R606" s="13">
        <f t="shared" si="119"/>
        <v>17.204301075268816</v>
      </c>
      <c r="S606" s="13" t="s">
        <v>1590</v>
      </c>
      <c r="T606" s="13" t="s">
        <v>1590</v>
      </c>
      <c r="U606" s="13" t="s">
        <v>1590</v>
      </c>
      <c r="V606" s="57" t="s">
        <v>1590</v>
      </c>
      <c r="W606" s="13" t="s">
        <v>1590</v>
      </c>
      <c r="X606" s="57" t="s">
        <v>1590</v>
      </c>
      <c r="Y606" s="13">
        <f t="shared" si="131"/>
        <v>0</v>
      </c>
      <c r="Z606" s="13">
        <f t="shared" si="131"/>
        <v>0</v>
      </c>
      <c r="AA606" s="13">
        <f t="shared" si="128"/>
        <v>0</v>
      </c>
      <c r="AB606" s="57">
        <f t="shared" si="129"/>
        <v>0</v>
      </c>
      <c r="AC606" s="57">
        <f t="shared" si="130"/>
        <v>0</v>
      </c>
    </row>
    <row r="607" spans="1:205" s="13" customFormat="1" ht="64">
      <c r="A607" s="13">
        <v>2008</v>
      </c>
      <c r="B607" s="13" t="s">
        <v>1187</v>
      </c>
      <c r="C607" s="13">
        <v>0</v>
      </c>
      <c r="D607" s="13" t="s">
        <v>1590</v>
      </c>
      <c r="E607" s="13" t="s">
        <v>2634</v>
      </c>
      <c r="F607" s="13" t="s">
        <v>1576</v>
      </c>
      <c r="G607" s="13" t="s">
        <v>2744</v>
      </c>
      <c r="H607" s="13">
        <v>13</v>
      </c>
      <c r="I607" s="13" t="s">
        <v>4022</v>
      </c>
      <c r="J607" s="13">
        <v>0</v>
      </c>
      <c r="L607" s="13" t="s">
        <v>4066</v>
      </c>
      <c r="M607" s="13" t="s">
        <v>651</v>
      </c>
      <c r="N607" s="13" t="s">
        <v>1590</v>
      </c>
      <c r="O607" s="13">
        <v>0.74399999999999999</v>
      </c>
      <c r="P607" s="13" t="s">
        <v>1590</v>
      </c>
      <c r="Q607" s="13">
        <v>1</v>
      </c>
      <c r="R607" s="13" t="s">
        <v>1590</v>
      </c>
      <c r="S607" s="13" t="s">
        <v>1590</v>
      </c>
      <c r="T607" s="13" t="s">
        <v>1590</v>
      </c>
      <c r="U607" s="13" t="s">
        <v>1590</v>
      </c>
      <c r="V607" s="57" t="s">
        <v>1590</v>
      </c>
      <c r="W607" s="13" t="s">
        <v>1590</v>
      </c>
      <c r="X607" s="57" t="s">
        <v>1590</v>
      </c>
      <c r="Y607" s="13">
        <f t="shared" si="131"/>
        <v>0</v>
      </c>
      <c r="Z607" s="13">
        <f t="shared" si="131"/>
        <v>0</v>
      </c>
      <c r="AA607" s="13">
        <f t="shared" si="128"/>
        <v>0</v>
      </c>
      <c r="AB607" s="57">
        <f t="shared" si="129"/>
        <v>0</v>
      </c>
      <c r="AC607" s="57">
        <f t="shared" si="130"/>
        <v>0</v>
      </c>
      <c r="AF607" s="13" t="s">
        <v>4023</v>
      </c>
      <c r="AJ607" s="13">
        <v>59</v>
      </c>
    </row>
    <row r="608" spans="1:205" s="13" customFormat="1" ht="64">
      <c r="A608" s="13">
        <v>2008</v>
      </c>
      <c r="B608" s="13" t="s">
        <v>1187</v>
      </c>
      <c r="C608" s="13">
        <v>0</v>
      </c>
      <c r="D608" s="13" t="s">
        <v>1590</v>
      </c>
      <c r="E608" s="13" t="s">
        <v>2634</v>
      </c>
      <c r="F608" s="13" t="s">
        <v>1576</v>
      </c>
      <c r="G608" s="13" t="s">
        <v>2744</v>
      </c>
      <c r="H608" s="13">
        <v>14</v>
      </c>
      <c r="I608" s="13" t="s">
        <v>4024</v>
      </c>
      <c r="J608" s="13">
        <v>0</v>
      </c>
      <c r="L608" s="13" t="s">
        <v>4065</v>
      </c>
      <c r="M608" s="13" t="s">
        <v>651</v>
      </c>
      <c r="N608" s="13">
        <f t="shared" si="127"/>
        <v>3.0751915075511328E-3</v>
      </c>
      <c r="O608" s="13">
        <v>325.18299999999999</v>
      </c>
      <c r="P608" s="13">
        <v>1</v>
      </c>
      <c r="Q608" s="13">
        <v>5</v>
      </c>
      <c r="R608" s="13">
        <f t="shared" ref="R608:R612" si="132">Q608/P608</f>
        <v>5</v>
      </c>
      <c r="S608" s="13" t="s">
        <v>1590</v>
      </c>
      <c r="T608" s="13" t="s">
        <v>1590</v>
      </c>
      <c r="U608" s="13" t="s">
        <v>1590</v>
      </c>
      <c r="V608" s="57" t="s">
        <v>1590</v>
      </c>
      <c r="W608" s="13" t="s">
        <v>1590</v>
      </c>
      <c r="X608" s="57" t="s">
        <v>1590</v>
      </c>
      <c r="Y608" s="13">
        <f t="shared" si="131"/>
        <v>0</v>
      </c>
      <c r="Z608" s="13">
        <f t="shared" si="131"/>
        <v>0</v>
      </c>
      <c r="AA608" s="13">
        <f t="shared" si="128"/>
        <v>0</v>
      </c>
      <c r="AB608" s="57">
        <f t="shared" si="129"/>
        <v>0</v>
      </c>
      <c r="AC608" s="57">
        <f t="shared" si="130"/>
        <v>0</v>
      </c>
      <c r="AE608" s="13" t="s">
        <v>4026</v>
      </c>
      <c r="AF608" s="13" t="s">
        <v>4025</v>
      </c>
      <c r="AJ608" s="13">
        <v>63</v>
      </c>
    </row>
    <row r="609" spans="1:270" s="13" customFormat="1" ht="32">
      <c r="A609" s="13">
        <v>2008</v>
      </c>
      <c r="B609" s="13" t="s">
        <v>1187</v>
      </c>
      <c r="C609" s="13">
        <v>0</v>
      </c>
      <c r="D609" s="13" t="s">
        <v>1590</v>
      </c>
      <c r="E609" s="13" t="s">
        <v>2634</v>
      </c>
      <c r="F609" s="13" t="s">
        <v>1576</v>
      </c>
      <c r="G609" s="13" t="s">
        <v>2744</v>
      </c>
      <c r="H609" s="13">
        <v>17</v>
      </c>
      <c r="I609" s="13" t="s">
        <v>4027</v>
      </c>
      <c r="J609" s="13">
        <v>0</v>
      </c>
      <c r="L609" s="13" t="s">
        <v>4090</v>
      </c>
      <c r="M609" s="13" t="s">
        <v>4050</v>
      </c>
      <c r="N609" s="13" t="s">
        <v>1590</v>
      </c>
      <c r="O609" s="13">
        <v>200.161</v>
      </c>
      <c r="P609" s="13" t="s">
        <v>1590</v>
      </c>
      <c r="Q609" s="13">
        <v>10</v>
      </c>
      <c r="R609" s="13" t="s">
        <v>1590</v>
      </c>
      <c r="S609" s="13">
        <f t="shared" ref="S609" si="133">Q609/Z609</f>
        <v>0.10416666666666667</v>
      </c>
      <c r="T609" s="13" t="s">
        <v>1590</v>
      </c>
      <c r="U609" s="13" t="s">
        <v>1590</v>
      </c>
      <c r="V609" s="57" t="s">
        <v>1590</v>
      </c>
      <c r="W609" s="13" t="s">
        <v>1590</v>
      </c>
      <c r="X609" s="57" t="s">
        <v>1590</v>
      </c>
      <c r="Y609" s="13">
        <f t="shared" si="131"/>
        <v>0</v>
      </c>
      <c r="Z609" s="13">
        <f t="shared" si="131"/>
        <v>96</v>
      </c>
      <c r="AA609" s="13">
        <f t="shared" si="128"/>
        <v>0</v>
      </c>
      <c r="AB609" s="57">
        <f t="shared" si="129"/>
        <v>0</v>
      </c>
      <c r="AC609" s="57">
        <f t="shared" si="130"/>
        <v>0</v>
      </c>
      <c r="AF609" s="13" t="s">
        <v>4028</v>
      </c>
      <c r="AH609" s="13">
        <f>8*12</f>
        <v>96</v>
      </c>
    </row>
    <row r="610" spans="1:270" s="13" customFormat="1" ht="64">
      <c r="A610" s="13">
        <v>2008</v>
      </c>
      <c r="B610" s="13" t="s">
        <v>1187</v>
      </c>
      <c r="C610" s="13">
        <v>0</v>
      </c>
      <c r="D610" s="13" t="s">
        <v>1590</v>
      </c>
      <c r="E610" s="13" t="s">
        <v>2634</v>
      </c>
      <c r="F610" s="13" t="s">
        <v>1576</v>
      </c>
      <c r="G610" s="13" t="s">
        <v>2744</v>
      </c>
      <c r="H610" s="13">
        <v>22</v>
      </c>
      <c r="I610" s="13" t="s">
        <v>4029</v>
      </c>
      <c r="J610" s="13">
        <v>0</v>
      </c>
      <c r="L610" s="13" t="s">
        <v>4064</v>
      </c>
      <c r="M610" s="13" t="s">
        <v>651</v>
      </c>
      <c r="N610" s="13">
        <f t="shared" ref="N610:N612" si="134">P610/O610</f>
        <v>4.2859922629267678E-3</v>
      </c>
      <c r="O610" s="13">
        <v>1166.5909999999999</v>
      </c>
      <c r="P610" s="13">
        <v>5</v>
      </c>
      <c r="Q610" s="13">
        <v>95</v>
      </c>
      <c r="R610" s="13">
        <f t="shared" si="132"/>
        <v>19</v>
      </c>
      <c r="S610" s="13" t="s">
        <v>1590</v>
      </c>
      <c r="T610" s="13" t="s">
        <v>1590</v>
      </c>
      <c r="U610" s="13" t="s">
        <v>1590</v>
      </c>
      <c r="V610" s="57" t="s">
        <v>1590</v>
      </c>
      <c r="W610" s="13" t="s">
        <v>1590</v>
      </c>
      <c r="X610" s="57" t="s">
        <v>1590</v>
      </c>
      <c r="Y610" s="13">
        <f t="shared" si="131"/>
        <v>0</v>
      </c>
      <c r="Z610" s="13">
        <f t="shared" si="131"/>
        <v>0</v>
      </c>
      <c r="AA610" s="13">
        <f t="shared" si="128"/>
        <v>0</v>
      </c>
      <c r="AB610" s="57">
        <f t="shared" si="129"/>
        <v>0</v>
      </c>
      <c r="AC610" s="57">
        <f t="shared" si="130"/>
        <v>0</v>
      </c>
      <c r="AF610" s="13" t="s">
        <v>4030</v>
      </c>
      <c r="AH610" s="54"/>
      <c r="AJ610" s="13">
        <v>24</v>
      </c>
    </row>
    <row r="611" spans="1:270" s="13" customFormat="1" ht="64">
      <c r="A611" s="13">
        <v>2008</v>
      </c>
      <c r="B611" s="13" t="s">
        <v>1187</v>
      </c>
      <c r="C611" s="13">
        <v>0</v>
      </c>
      <c r="D611" s="13" t="s">
        <v>1590</v>
      </c>
      <c r="E611" s="13" t="s">
        <v>2634</v>
      </c>
      <c r="F611" s="13" t="s">
        <v>1576</v>
      </c>
      <c r="G611" s="13" t="s">
        <v>2744</v>
      </c>
      <c r="H611" s="13" t="s">
        <v>4034</v>
      </c>
      <c r="I611" s="13" t="s">
        <v>4033</v>
      </c>
      <c r="J611" s="13">
        <v>0</v>
      </c>
      <c r="L611" s="13" t="s">
        <v>4063</v>
      </c>
      <c r="M611" s="13" t="s">
        <v>651</v>
      </c>
      <c r="N611" s="13" t="s">
        <v>1590</v>
      </c>
      <c r="O611" s="13" t="s">
        <v>1590</v>
      </c>
      <c r="P611" s="13" t="s">
        <v>1590</v>
      </c>
      <c r="Q611" s="13">
        <v>3</v>
      </c>
      <c r="R611" s="13" t="s">
        <v>1590</v>
      </c>
      <c r="S611" s="13" t="s">
        <v>1590</v>
      </c>
      <c r="T611" s="13" t="s">
        <v>1590</v>
      </c>
      <c r="U611" s="13" t="s">
        <v>1590</v>
      </c>
      <c r="V611" s="57" t="s">
        <v>1590</v>
      </c>
      <c r="W611" s="13" t="s">
        <v>1590</v>
      </c>
      <c r="X611" s="57" t="s">
        <v>1590</v>
      </c>
      <c r="Y611" s="13">
        <f t="shared" si="131"/>
        <v>0</v>
      </c>
      <c r="Z611" s="13">
        <f t="shared" si="131"/>
        <v>0</v>
      </c>
      <c r="AA611" s="13">
        <f t="shared" si="128"/>
        <v>0</v>
      </c>
      <c r="AB611" s="57">
        <f t="shared" si="129"/>
        <v>0</v>
      </c>
      <c r="AC611" s="57">
        <f t="shared" si="130"/>
        <v>0</v>
      </c>
      <c r="AE611" s="13" t="s">
        <v>4031</v>
      </c>
      <c r="AF611" s="13" t="s">
        <v>4032</v>
      </c>
      <c r="AJ611" s="13">
        <v>69</v>
      </c>
    </row>
    <row r="612" spans="1:270" s="13" customFormat="1" ht="96">
      <c r="A612" s="13">
        <v>2008</v>
      </c>
      <c r="B612" s="13" t="s">
        <v>1187</v>
      </c>
      <c r="C612" s="13">
        <v>1</v>
      </c>
      <c r="D612" s="13" t="s">
        <v>659</v>
      </c>
      <c r="E612" s="13" t="s">
        <v>2629</v>
      </c>
      <c r="F612" s="13" t="s">
        <v>1576</v>
      </c>
      <c r="G612" s="13" t="s">
        <v>2744</v>
      </c>
      <c r="H612" s="13">
        <v>4</v>
      </c>
      <c r="I612" s="49" t="s">
        <v>4082</v>
      </c>
      <c r="J612" s="13">
        <v>0</v>
      </c>
      <c r="K612" s="13" t="s">
        <v>4101</v>
      </c>
      <c r="L612" s="13" t="s">
        <v>4058</v>
      </c>
      <c r="M612" s="13" t="s">
        <v>651</v>
      </c>
      <c r="N612" s="13">
        <f t="shared" si="134"/>
        <v>0.91728004203458058</v>
      </c>
      <c r="O612" s="13">
        <v>224.577</v>
      </c>
      <c r="P612" s="13">
        <v>206</v>
      </c>
      <c r="Q612" s="28">
        <v>9748</v>
      </c>
      <c r="W612" s="13">
        <f t="shared" ref="W612" si="135">((Q612-(AB612-Z612))/AA612)</f>
        <v>8.1233333333333331</v>
      </c>
      <c r="Y612" s="13">
        <f t="shared" si="131"/>
        <v>350</v>
      </c>
      <c r="Z612" s="13">
        <f t="shared" si="131"/>
        <v>0</v>
      </c>
      <c r="AA612" s="13">
        <f t="shared" si="128"/>
        <v>1200</v>
      </c>
      <c r="AB612" s="13">
        <f t="shared" si="129"/>
        <v>0</v>
      </c>
      <c r="AC612" s="13">
        <f t="shared" si="130"/>
        <v>0</v>
      </c>
      <c r="AF612" s="13" t="s">
        <v>4083</v>
      </c>
      <c r="AG612" s="13">
        <v>350</v>
      </c>
      <c r="AH612" s="54"/>
      <c r="AI612" s="28">
        <v>1200</v>
      </c>
      <c r="AJ612" s="13">
        <v>18</v>
      </c>
    </row>
    <row r="613" spans="1:270" ht="32">
      <c r="A613" s="8">
        <v>1999</v>
      </c>
      <c r="B613" s="8" t="s">
        <v>0</v>
      </c>
      <c r="C613" s="8">
        <v>0</v>
      </c>
      <c r="D613" s="8" t="s">
        <v>1590</v>
      </c>
      <c r="E613" s="8" t="s">
        <v>2628</v>
      </c>
      <c r="F613" s="9" t="s">
        <v>12</v>
      </c>
      <c r="G613" s="9" t="s">
        <v>2744</v>
      </c>
      <c r="H613" s="9" t="s">
        <v>1378</v>
      </c>
      <c r="I613" s="9" t="s">
        <v>1377</v>
      </c>
      <c r="J613" s="9">
        <v>0</v>
      </c>
      <c r="K613" s="9"/>
      <c r="L613" s="9"/>
      <c r="M613" s="8" t="s">
        <v>2676</v>
      </c>
      <c r="N613" s="33" t="s">
        <v>1590</v>
      </c>
      <c r="O613" s="35" t="s">
        <v>1590</v>
      </c>
      <c r="P613" s="34" t="s">
        <v>1590</v>
      </c>
      <c r="Q613" s="34" t="s">
        <v>1590</v>
      </c>
      <c r="R613" s="34" t="s">
        <v>1590</v>
      </c>
      <c r="S613" s="34" t="s">
        <v>1590</v>
      </c>
      <c r="T613" s="34" t="s">
        <v>1590</v>
      </c>
      <c r="U613" s="34" t="s">
        <v>1590</v>
      </c>
      <c r="V613" s="38" t="s">
        <v>1590</v>
      </c>
      <c r="W613" s="38" t="s">
        <v>1590</v>
      </c>
      <c r="X613" s="38" t="s">
        <v>1590</v>
      </c>
      <c r="Y613" s="8">
        <f t="shared" ref="Y613:Y676" si="136">(SUM(AG613,AM613,AS613,AY613,BE613,BK613,BQ613,BW613,CC613,CI613,CO613,CU613,DA613,DG613,DM613,DS613,DY613,EG613,EM613,ES613,EY613,FE613,FK613,FQ613,FW613,GE613,GK613,GS613,GY613,HE613,HK613,HQ613,HW613,IE613,IK613,IQ613,IY613,JE613))*12</f>
        <v>2088</v>
      </c>
      <c r="Z613" s="8">
        <f t="shared" ref="Z613:Z676" si="137">(SUM(AH613,AN613,AT613,AZ613,BF613,BL613,BR613,BX613,CD613,CJ613,CP613,CV613,DB613,DH613,DN613,DT613,DZ613,EH613,EN613,ET613,EZ613,FF613,FL613,FR613,FX613,GF613,GL613,GT613,GZ613,HF613,HL613,HR613,HX613,IF613,IL613,IR613,IZ613,JF613))*12</f>
        <v>3420</v>
      </c>
      <c r="AA613" s="8">
        <f t="shared" ref="AA613:AA676" si="138">(SUM(AI613,AO613,AU613,BA613,BG613,BM613,BS613,BY613,CE613,CK613,CQ613,CW613,DC613,DI613,DO613,DU613,EA613,EI613,EO613,EU613,FA613,FG613,FM613,FS613,FY613,GG613,GM613,GU613,HA613,HG613,HM613,HS613,HY613,IG613,IM613,IS613,JA613,JG613))*12</f>
        <v>5280</v>
      </c>
      <c r="AB613" s="18">
        <f t="shared" si="44"/>
        <v>0</v>
      </c>
      <c r="AC613" s="18">
        <f t="shared" si="48"/>
        <v>0</v>
      </c>
      <c r="AD613"/>
      <c r="AE613"/>
      <c r="AF613" s="13" t="s">
        <v>1379</v>
      </c>
      <c r="AG613">
        <v>100</v>
      </c>
      <c r="AH613">
        <v>150</v>
      </c>
      <c r="AI613">
        <v>200</v>
      </c>
      <c r="AJ613">
        <v>2</v>
      </c>
      <c r="AK613">
        <v>0</v>
      </c>
      <c r="AL613" s="13" t="s">
        <v>1380</v>
      </c>
      <c r="AM613">
        <v>50</v>
      </c>
      <c r="AN613">
        <v>75</v>
      </c>
      <c r="AO613">
        <v>120</v>
      </c>
      <c r="AP613">
        <v>5</v>
      </c>
      <c r="AQ613"/>
      <c r="AR613" s="13" t="s">
        <v>1381</v>
      </c>
      <c r="AS613">
        <v>24</v>
      </c>
      <c r="AT613">
        <v>60</v>
      </c>
      <c r="AU613">
        <v>120</v>
      </c>
      <c r="AV613">
        <v>10</v>
      </c>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row>
    <row r="614" spans="1:270" ht="16">
      <c r="A614" s="8">
        <v>1999</v>
      </c>
      <c r="B614" s="8" t="s">
        <v>0</v>
      </c>
      <c r="C614" s="8">
        <v>0</v>
      </c>
      <c r="D614" s="8" t="s">
        <v>1590</v>
      </c>
      <c r="E614" s="8" t="s">
        <v>2628</v>
      </c>
      <c r="F614" s="9" t="s">
        <v>12</v>
      </c>
      <c r="G614" s="9" t="s">
        <v>2744</v>
      </c>
      <c r="H614" s="9" t="s">
        <v>1383</v>
      </c>
      <c r="I614" s="9" t="s">
        <v>1382</v>
      </c>
      <c r="J614" s="9">
        <v>0</v>
      </c>
      <c r="K614" s="9"/>
      <c r="L614" s="9"/>
      <c r="M614" s="8" t="s">
        <v>2676</v>
      </c>
      <c r="N614" s="33" t="s">
        <v>1590</v>
      </c>
      <c r="O614" s="35" t="s">
        <v>1590</v>
      </c>
      <c r="P614" s="34" t="s">
        <v>1590</v>
      </c>
      <c r="Q614" s="8">
        <v>2110</v>
      </c>
      <c r="R614" s="34" t="s">
        <v>1590</v>
      </c>
      <c r="S614" s="8">
        <f>Q614/Z614</f>
        <v>2.1979166666666665</v>
      </c>
      <c r="T614" s="8">
        <f>Q614/AA614</f>
        <v>1.7583333333333333</v>
      </c>
      <c r="U614" s="8">
        <f t="shared" ref="U614:U629" si="139">T614*12</f>
        <v>21.1</v>
      </c>
      <c r="V614" s="38">
        <f t="shared" si="51"/>
        <v>2.5083333333333333</v>
      </c>
      <c r="W614" s="38">
        <f t="shared" si="46"/>
        <v>1.1583333333333334</v>
      </c>
      <c r="X614" s="38">
        <f t="shared" si="47"/>
        <v>1.9083333333333334</v>
      </c>
      <c r="Y614" s="8">
        <f t="shared" si="136"/>
        <v>180</v>
      </c>
      <c r="Z614" s="8">
        <f t="shared" si="137"/>
        <v>960</v>
      </c>
      <c r="AA614" s="8">
        <f t="shared" si="138"/>
        <v>1200</v>
      </c>
      <c r="AB614" s="18">
        <f t="shared" si="44"/>
        <v>0.75</v>
      </c>
      <c r="AC614" s="18">
        <f t="shared" si="48"/>
        <v>9</v>
      </c>
      <c r="AD614"/>
      <c r="AE614"/>
      <c r="AF614" s="13" t="s">
        <v>1384</v>
      </c>
      <c r="AG614">
        <v>15</v>
      </c>
      <c r="AH614">
        <v>80</v>
      </c>
      <c r="AI614">
        <v>100</v>
      </c>
      <c r="AJ614">
        <v>23</v>
      </c>
      <c r="AK614">
        <v>9</v>
      </c>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row>
    <row r="615" spans="1:270" ht="48">
      <c r="A615" s="8">
        <v>1999</v>
      </c>
      <c r="B615" s="8" t="s">
        <v>0</v>
      </c>
      <c r="C615" s="8">
        <v>0</v>
      </c>
      <c r="D615" s="8" t="s">
        <v>1590</v>
      </c>
      <c r="E615" s="8" t="s">
        <v>2628</v>
      </c>
      <c r="F615" s="9" t="s">
        <v>12</v>
      </c>
      <c r="G615" s="9" t="s">
        <v>2744</v>
      </c>
      <c r="H615" s="9" t="s">
        <v>1385</v>
      </c>
      <c r="I615" s="9" t="s">
        <v>1386</v>
      </c>
      <c r="J615" s="9">
        <v>0</v>
      </c>
      <c r="K615" s="9"/>
      <c r="L615" s="9"/>
      <c r="M615" s="8" t="s">
        <v>2676</v>
      </c>
      <c r="N615" s="33" t="s">
        <v>1590</v>
      </c>
      <c r="O615" s="35" t="s">
        <v>1590</v>
      </c>
      <c r="P615" s="34" t="s">
        <v>1590</v>
      </c>
      <c r="Q615" s="34" t="s">
        <v>1590</v>
      </c>
      <c r="R615" s="34" t="s">
        <v>1590</v>
      </c>
      <c r="S615" s="34" t="s">
        <v>1590</v>
      </c>
      <c r="T615" s="34" t="s">
        <v>1590</v>
      </c>
      <c r="U615" s="34" t="s">
        <v>1590</v>
      </c>
      <c r="V615" s="38" t="s">
        <v>1590</v>
      </c>
      <c r="W615" s="38" t="s">
        <v>1590</v>
      </c>
      <c r="X615" s="38" t="s">
        <v>1590</v>
      </c>
      <c r="Y615" s="8">
        <f t="shared" si="136"/>
        <v>12</v>
      </c>
      <c r="Z615" s="8">
        <f t="shared" si="137"/>
        <v>36</v>
      </c>
      <c r="AA615" s="8">
        <f t="shared" si="138"/>
        <v>36</v>
      </c>
      <c r="AB615" s="18">
        <f t="shared" si="44"/>
        <v>1.3333333333333333</v>
      </c>
      <c r="AC615" s="18">
        <f t="shared" si="48"/>
        <v>16</v>
      </c>
      <c r="AD615"/>
      <c r="AE615"/>
      <c r="AF615" s="13" t="s">
        <v>1387</v>
      </c>
      <c r="AG615">
        <v>1</v>
      </c>
      <c r="AH615">
        <v>3</v>
      </c>
      <c r="AI615">
        <v>3</v>
      </c>
      <c r="AJ615"/>
      <c r="AK615">
        <v>16</v>
      </c>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row>
    <row r="616" spans="1:270" ht="48">
      <c r="A616" s="8">
        <v>1999</v>
      </c>
      <c r="B616" s="8" t="s">
        <v>0</v>
      </c>
      <c r="C616" s="8">
        <v>0</v>
      </c>
      <c r="D616" s="8" t="s">
        <v>1590</v>
      </c>
      <c r="E616" s="8" t="s">
        <v>2628</v>
      </c>
      <c r="F616" s="9" t="s">
        <v>12</v>
      </c>
      <c r="G616" s="9" t="s">
        <v>2744</v>
      </c>
      <c r="H616" s="9" t="s">
        <v>1389</v>
      </c>
      <c r="I616" s="12" t="s">
        <v>1388</v>
      </c>
      <c r="J616" s="9">
        <v>0</v>
      </c>
      <c r="K616" s="9"/>
      <c r="L616" s="9" t="s">
        <v>2680</v>
      </c>
      <c r="M616" s="8" t="s">
        <v>651</v>
      </c>
      <c r="N616" s="15">
        <v>2.38</v>
      </c>
      <c r="O616" s="35" t="s">
        <v>1590</v>
      </c>
      <c r="P616" s="8">
        <v>40</v>
      </c>
      <c r="Q616" s="8">
        <v>227</v>
      </c>
      <c r="R616" s="8">
        <f t="shared" ref="R616:R676" si="140">Q616/P616</f>
        <v>5.6749999999999998</v>
      </c>
      <c r="S616" s="8">
        <f>Q616/Z616</f>
        <v>8.7577160493827161E-2</v>
      </c>
      <c r="T616" s="8">
        <f>Q616/AA616</f>
        <v>3.9409722222222221E-2</v>
      </c>
      <c r="U616" s="8">
        <f t="shared" si="139"/>
        <v>0.47291666666666665</v>
      </c>
      <c r="V616" s="38">
        <f t="shared" si="51"/>
        <v>0.26163194444444443</v>
      </c>
      <c r="W616" s="38">
        <f t="shared" si="46"/>
        <v>-6.0590277777777778E-2</v>
      </c>
      <c r="X616" s="38">
        <f t="shared" si="47"/>
        <v>0.16163194444444443</v>
      </c>
      <c r="Y616" s="8">
        <f t="shared" si="136"/>
        <v>2304</v>
      </c>
      <c r="Z616" s="8">
        <f t="shared" si="137"/>
        <v>2592</v>
      </c>
      <c r="AA616" s="8">
        <f t="shared" si="138"/>
        <v>5760</v>
      </c>
      <c r="AB616" s="18">
        <f t="shared" si="44"/>
        <v>0.22222222222222221</v>
      </c>
      <c r="AC616" s="18">
        <f>SUM(AK616, AQ616, AW616, BC616, BI616,  BO616, BU616, CA616, CG616, CM616, CS616, CY616, DE616, DK616, DQ616, DW616, EC616, EK616, EQ616, EW616, FC616, FI616, FO616, FU616, GA616, GI616, GO616, GW616, HC616, HI616, HO616, HU616, IA616, II616, IO616, IU616, JC616, JI616)/3</f>
        <v>2.6666666666666665</v>
      </c>
      <c r="AD616"/>
      <c r="AE616"/>
      <c r="AF616" s="13" t="s">
        <v>1390</v>
      </c>
      <c r="AG616">
        <v>48</v>
      </c>
      <c r="AH616">
        <v>72</v>
      </c>
      <c r="AI616">
        <v>120</v>
      </c>
      <c r="AJ616">
        <v>28</v>
      </c>
      <c r="AK616">
        <v>0</v>
      </c>
      <c r="AL616" s="13" t="s">
        <v>1391</v>
      </c>
      <c r="AM616">
        <v>48</v>
      </c>
      <c r="AN616">
        <v>72</v>
      </c>
      <c r="AO616">
        <v>120</v>
      </c>
      <c r="AP616">
        <v>28</v>
      </c>
      <c r="AQ616">
        <v>0</v>
      </c>
      <c r="AR616" s="13" t="s">
        <v>1392</v>
      </c>
      <c r="AS616">
        <v>96</v>
      </c>
      <c r="AT616">
        <v>72</v>
      </c>
      <c r="AU616">
        <v>240</v>
      </c>
      <c r="AV616"/>
      <c r="AW616">
        <v>8</v>
      </c>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row>
    <row r="617" spans="1:270" ht="112">
      <c r="A617" s="8">
        <v>1999</v>
      </c>
      <c r="B617" s="8" t="s">
        <v>0</v>
      </c>
      <c r="C617" s="8">
        <v>1</v>
      </c>
      <c r="D617" s="8" t="s">
        <v>659</v>
      </c>
      <c r="E617" s="8" t="s">
        <v>2628</v>
      </c>
      <c r="F617" s="9" t="s">
        <v>12</v>
      </c>
      <c r="G617" s="9" t="s">
        <v>2744</v>
      </c>
      <c r="H617" s="9" t="s">
        <v>1394</v>
      </c>
      <c r="I617" s="12" t="s">
        <v>1396</v>
      </c>
      <c r="J617" s="9">
        <v>0</v>
      </c>
      <c r="K617" s="9" t="s">
        <v>2731</v>
      </c>
      <c r="L617" s="12" t="s">
        <v>2681</v>
      </c>
      <c r="M617" s="8" t="s">
        <v>651</v>
      </c>
      <c r="N617" s="15">
        <v>11.08</v>
      </c>
      <c r="O617" s="35" t="s">
        <v>1590</v>
      </c>
      <c r="P617" s="8">
        <v>26</v>
      </c>
      <c r="Q617" s="8">
        <v>1678</v>
      </c>
      <c r="R617" s="8">
        <f>Q617/P617</f>
        <v>64.538461538461533</v>
      </c>
      <c r="S617" s="8">
        <f>Q617/Z617</f>
        <v>27.966666666666665</v>
      </c>
      <c r="T617" s="8">
        <f>Q617/AA617</f>
        <v>17.479166666666668</v>
      </c>
      <c r="U617" s="8">
        <f t="shared" si="139"/>
        <v>209.75</v>
      </c>
      <c r="V617" s="38">
        <f t="shared" si="51"/>
        <v>18.145833333333336</v>
      </c>
      <c r="W617" s="38">
        <f t="shared" si="46"/>
        <v>17.0625</v>
      </c>
      <c r="X617" s="38">
        <f t="shared" si="47"/>
        <v>17.729166666666668</v>
      </c>
      <c r="Y617" s="8">
        <f t="shared" si="136"/>
        <v>18</v>
      </c>
      <c r="Z617" s="8">
        <f t="shared" si="137"/>
        <v>60</v>
      </c>
      <c r="AA617" s="8">
        <f t="shared" si="138"/>
        <v>96</v>
      </c>
      <c r="AB617" s="18">
        <f t="shared" si="44"/>
        <v>0.66666666666666663</v>
      </c>
      <c r="AC617" s="18">
        <f t="shared" si="48"/>
        <v>8</v>
      </c>
      <c r="AD617"/>
      <c r="AE617"/>
      <c r="AF617" s="13" t="s">
        <v>1395</v>
      </c>
      <c r="AG617">
        <v>1.5</v>
      </c>
      <c r="AH617">
        <v>5</v>
      </c>
      <c r="AI617">
        <v>8</v>
      </c>
      <c r="AJ617"/>
      <c r="AK617">
        <v>8</v>
      </c>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row>
    <row r="618" spans="1:270" ht="48">
      <c r="A618" s="8">
        <v>1999</v>
      </c>
      <c r="B618" s="8" t="s">
        <v>0</v>
      </c>
      <c r="C618" s="8">
        <v>0</v>
      </c>
      <c r="D618" s="8" t="s">
        <v>1590</v>
      </c>
      <c r="E618" s="8" t="s">
        <v>2628</v>
      </c>
      <c r="F618" s="9" t="s">
        <v>12</v>
      </c>
      <c r="G618" s="9" t="s">
        <v>2744</v>
      </c>
      <c r="H618" s="9" t="s">
        <v>1398</v>
      </c>
      <c r="I618" s="12" t="s">
        <v>1397</v>
      </c>
      <c r="J618" s="9">
        <v>0</v>
      </c>
      <c r="K618" s="9"/>
      <c r="L618" s="9"/>
      <c r="M618" s="8" t="s">
        <v>2676</v>
      </c>
      <c r="N618" s="33" t="s">
        <v>1590</v>
      </c>
      <c r="O618" s="35" t="s">
        <v>1590</v>
      </c>
      <c r="P618" s="35" t="s">
        <v>1590</v>
      </c>
      <c r="Q618" s="35" t="s">
        <v>1590</v>
      </c>
      <c r="R618" s="34" t="s">
        <v>1590</v>
      </c>
      <c r="S618" s="34" t="s">
        <v>1590</v>
      </c>
      <c r="T618" s="34" t="s">
        <v>1590</v>
      </c>
      <c r="U618" s="34" t="s">
        <v>1590</v>
      </c>
      <c r="V618" s="38" t="s">
        <v>1590</v>
      </c>
      <c r="W618" s="38" t="s">
        <v>1590</v>
      </c>
      <c r="X618" s="38" t="s">
        <v>1590</v>
      </c>
      <c r="Y618" s="8">
        <f t="shared" si="136"/>
        <v>8640</v>
      </c>
      <c r="Z618" s="8">
        <f t="shared" si="137"/>
        <v>18720</v>
      </c>
      <c r="AA618" s="8">
        <f t="shared" si="138"/>
        <v>20580</v>
      </c>
      <c r="AB618" s="18">
        <f t="shared" si="44"/>
        <v>0.375</v>
      </c>
      <c r="AC618" s="18">
        <f>SUM(AK618, AQ618, AW618, BC618, BI618,  BO618, BU618, CA618, CG618, CM618, CS618, CY618, DE618, DK618, DQ618, DW618, EC618, EK618, EQ618, EW618, FC618, FI618, FO618, FU618, GA618, GI618, GO618, GW618, HC618, HI618, HO618, HU618, IA618, II618, IO618, IU618, JC618, JI618)/2</f>
        <v>4.5</v>
      </c>
      <c r="AD618"/>
      <c r="AE618"/>
      <c r="AF618" s="13" t="s">
        <v>1399</v>
      </c>
      <c r="AG618">
        <v>240</v>
      </c>
      <c r="AH618">
        <v>900</v>
      </c>
      <c r="AI618">
        <v>990</v>
      </c>
      <c r="AJ618">
        <v>12</v>
      </c>
      <c r="AK618">
        <v>0</v>
      </c>
      <c r="AL618" s="13" t="s">
        <v>1400</v>
      </c>
      <c r="AM618">
        <v>480</v>
      </c>
      <c r="AN618">
        <v>660</v>
      </c>
      <c r="AO618">
        <v>725</v>
      </c>
      <c r="AP618">
        <v>9</v>
      </c>
      <c r="AQ618">
        <v>9</v>
      </c>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row>
    <row r="619" spans="1:270" ht="32">
      <c r="A619" s="8">
        <v>1999</v>
      </c>
      <c r="B619" s="8" t="s">
        <v>0</v>
      </c>
      <c r="C619" s="8">
        <v>0</v>
      </c>
      <c r="D619" s="8" t="s">
        <v>1590</v>
      </c>
      <c r="E619" s="8" t="s">
        <v>2628</v>
      </c>
      <c r="F619" s="9" t="s">
        <v>12</v>
      </c>
      <c r="G619" s="9" t="s">
        <v>2744</v>
      </c>
      <c r="H619" s="9" t="s">
        <v>1402</v>
      </c>
      <c r="I619" s="12" t="s">
        <v>1401</v>
      </c>
      <c r="J619" s="9">
        <v>0</v>
      </c>
      <c r="K619" s="9"/>
      <c r="L619" s="9"/>
      <c r="M619" s="8" t="s">
        <v>2676</v>
      </c>
      <c r="N619" s="33" t="s">
        <v>1590</v>
      </c>
      <c r="O619" s="35" t="s">
        <v>1590</v>
      </c>
      <c r="P619" s="35" t="s">
        <v>1590</v>
      </c>
      <c r="Q619" s="8">
        <v>4</v>
      </c>
      <c r="R619" s="34" t="s">
        <v>1590</v>
      </c>
      <c r="S619" s="8">
        <f t="shared" ref="S619:S639" si="141">Q619/Z619</f>
        <v>0.1111111111111111</v>
      </c>
      <c r="T619" s="8">
        <f t="shared" ref="T619:T639" si="142">Q619/AA619</f>
        <v>8.3333333333333329E-2</v>
      </c>
      <c r="U619" s="8">
        <f t="shared" si="139"/>
        <v>1</v>
      </c>
      <c r="V619" s="38">
        <f t="shared" si="51"/>
        <v>1.9166666666666665</v>
      </c>
      <c r="W619" s="38">
        <f t="shared" si="46"/>
        <v>-1.2916666666666667</v>
      </c>
      <c r="X619" s="38">
        <f t="shared" si="47"/>
        <v>0.54166666666666652</v>
      </c>
      <c r="Y619" s="8">
        <f t="shared" si="136"/>
        <v>12</v>
      </c>
      <c r="Z619" s="8">
        <f t="shared" si="137"/>
        <v>36</v>
      </c>
      <c r="AA619" s="8">
        <f t="shared" si="138"/>
        <v>48</v>
      </c>
      <c r="AB619" s="18">
        <f t="shared" si="44"/>
        <v>1.8333333333333333</v>
      </c>
      <c r="AC619" s="18">
        <f t="shared" si="48"/>
        <v>22</v>
      </c>
      <c r="AD619"/>
      <c r="AE619"/>
      <c r="AF619" s="13" t="s">
        <v>1403</v>
      </c>
      <c r="AG619">
        <v>1</v>
      </c>
      <c r="AH619">
        <v>3</v>
      </c>
      <c r="AI619">
        <v>4</v>
      </c>
      <c r="AJ619">
        <v>24</v>
      </c>
      <c r="AK619">
        <v>22</v>
      </c>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row>
    <row r="620" spans="1:270" ht="64">
      <c r="A620" s="8">
        <v>1999</v>
      </c>
      <c r="B620" s="8" t="s">
        <v>0</v>
      </c>
      <c r="C620" s="8">
        <v>0</v>
      </c>
      <c r="D620" s="8" t="s">
        <v>1590</v>
      </c>
      <c r="E620" s="8" t="s">
        <v>2629</v>
      </c>
      <c r="F620" s="9" t="s">
        <v>657</v>
      </c>
      <c r="G620" s="9" t="s">
        <v>2744</v>
      </c>
      <c r="H620" s="9" t="s">
        <v>1405</v>
      </c>
      <c r="I620" s="12" t="s">
        <v>1404</v>
      </c>
      <c r="J620" s="9">
        <v>1</v>
      </c>
      <c r="K620" s="9"/>
      <c r="L620" s="9" t="s">
        <v>2649</v>
      </c>
      <c r="M620" s="8" t="s">
        <v>2676</v>
      </c>
      <c r="N620" s="15">
        <v>2.0000000000000001E-4</v>
      </c>
      <c r="O620" s="35" t="s">
        <v>1590</v>
      </c>
      <c r="P620" s="8">
        <v>64009</v>
      </c>
      <c r="Q620" s="8">
        <v>12984653</v>
      </c>
      <c r="R620" s="8">
        <f t="shared" si="140"/>
        <v>202.85667640488057</v>
      </c>
      <c r="S620" s="8">
        <f t="shared" si="141"/>
        <v>68484.456751054851</v>
      </c>
      <c r="T620" s="8">
        <f t="shared" si="142"/>
        <v>19745.518552311438</v>
      </c>
      <c r="U620" s="8">
        <f t="shared" si="139"/>
        <v>236946.22262773727</v>
      </c>
      <c r="V620" s="38">
        <f t="shared" si="51"/>
        <v>19746.435218978106</v>
      </c>
      <c r="W620" s="38">
        <f t="shared" si="46"/>
        <v>19745.254257907545</v>
      </c>
      <c r="X620" s="38">
        <f t="shared" si="47"/>
        <v>19746.170924574213</v>
      </c>
      <c r="Y620" s="8">
        <f t="shared" si="136"/>
        <v>0</v>
      </c>
      <c r="Z620" s="8">
        <f t="shared" si="137"/>
        <v>189.60000000000002</v>
      </c>
      <c r="AA620" s="8">
        <f t="shared" si="138"/>
        <v>657.59999999999991</v>
      </c>
      <c r="AB620" s="18">
        <f t="shared" si="44"/>
        <v>0.91666666666666663</v>
      </c>
      <c r="AC620" s="18">
        <f t="shared" si="48"/>
        <v>11</v>
      </c>
      <c r="AD620"/>
      <c r="AE620"/>
      <c r="AF620" s="13" t="s">
        <v>1406</v>
      </c>
      <c r="AG620"/>
      <c r="AH620">
        <v>15.8</v>
      </c>
      <c r="AI620">
        <v>54.8</v>
      </c>
      <c r="AJ620">
        <v>11</v>
      </c>
      <c r="AK620">
        <v>11</v>
      </c>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row>
    <row r="621" spans="1:270" ht="32">
      <c r="A621" s="8">
        <v>1999</v>
      </c>
      <c r="B621" s="8" t="s">
        <v>0</v>
      </c>
      <c r="C621" s="8">
        <v>0</v>
      </c>
      <c r="D621" s="8" t="s">
        <v>1590</v>
      </c>
      <c r="E621" s="8" t="s">
        <v>2629</v>
      </c>
      <c r="F621" s="9" t="s">
        <v>657</v>
      </c>
      <c r="G621" s="9" t="s">
        <v>2744</v>
      </c>
      <c r="H621" s="9" t="s">
        <v>94</v>
      </c>
      <c r="I621" s="12" t="s">
        <v>1407</v>
      </c>
      <c r="J621" s="9">
        <v>1</v>
      </c>
      <c r="K621" s="9"/>
      <c r="L621" s="9"/>
      <c r="M621" s="8" t="s">
        <v>2676</v>
      </c>
      <c r="N621" s="15">
        <v>1.8000000000000001E-4</v>
      </c>
      <c r="O621" s="35" t="s">
        <v>1590</v>
      </c>
      <c r="P621" s="8">
        <v>83163</v>
      </c>
      <c r="Q621" s="8">
        <v>3578189</v>
      </c>
      <c r="R621" s="8">
        <f t="shared" si="140"/>
        <v>43.026213580558661</v>
      </c>
      <c r="S621" s="8">
        <f t="shared" si="141"/>
        <v>14065.208333333334</v>
      </c>
      <c r="T621" s="8">
        <f t="shared" si="142"/>
        <v>4365.7747681796</v>
      </c>
      <c r="U621" s="8">
        <f t="shared" si="139"/>
        <v>52389.297218155203</v>
      </c>
      <c r="V621" s="38">
        <f t="shared" si="51"/>
        <v>4366.6914348462669</v>
      </c>
      <c r="W621" s="38">
        <f t="shared" si="46"/>
        <v>4365.4902391410451</v>
      </c>
      <c r="X621" s="38">
        <f t="shared" si="47"/>
        <v>4366.4069058077121</v>
      </c>
      <c r="Y621" s="8">
        <f t="shared" si="136"/>
        <v>0</v>
      </c>
      <c r="Z621" s="8">
        <f t="shared" si="137"/>
        <v>254.39999999999998</v>
      </c>
      <c r="AA621" s="8">
        <f t="shared" si="138"/>
        <v>819.59999999999991</v>
      </c>
      <c r="AB621" s="18">
        <f t="shared" si="44"/>
        <v>0.91666666666666663</v>
      </c>
      <c r="AC621" s="18">
        <f t="shared" si="48"/>
        <v>11</v>
      </c>
      <c r="AD621"/>
      <c r="AE621"/>
      <c r="AF621" s="13" t="s">
        <v>1406</v>
      </c>
      <c r="AG621"/>
      <c r="AH621">
        <v>21.2</v>
      </c>
      <c r="AI621">
        <v>68.3</v>
      </c>
      <c r="AJ621">
        <v>11</v>
      </c>
      <c r="AK621">
        <v>11</v>
      </c>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row>
    <row r="622" spans="1:270" ht="32">
      <c r="A622" s="8">
        <v>1999</v>
      </c>
      <c r="B622" s="8" t="s">
        <v>0</v>
      </c>
      <c r="C622" s="8">
        <v>0</v>
      </c>
      <c r="D622" s="8" t="s">
        <v>1590</v>
      </c>
      <c r="E622" s="8" t="s">
        <v>2629</v>
      </c>
      <c r="F622" s="9" t="s">
        <v>657</v>
      </c>
      <c r="G622" s="9" t="s">
        <v>2744</v>
      </c>
      <c r="H622" s="9" t="s">
        <v>96</v>
      </c>
      <c r="I622" s="12" t="s">
        <v>1408</v>
      </c>
      <c r="J622" s="9">
        <v>1</v>
      </c>
      <c r="K622" s="9"/>
      <c r="L622" s="9"/>
      <c r="M622" s="8" t="s">
        <v>2676</v>
      </c>
      <c r="N622" s="15">
        <f>O622/P622</f>
        <v>2.6814954832186737E-4</v>
      </c>
      <c r="O622" s="8">
        <v>12.2</v>
      </c>
      <c r="P622" s="8">
        <v>45497</v>
      </c>
      <c r="Q622" s="8">
        <v>486666</v>
      </c>
      <c r="R622" s="8">
        <f t="shared" si="140"/>
        <v>10.696661318328681</v>
      </c>
      <c r="S622" s="8">
        <f t="shared" si="141"/>
        <v>2876.2765957446809</v>
      </c>
      <c r="T622" s="8">
        <f t="shared" si="142"/>
        <v>832.76180698151938</v>
      </c>
      <c r="U622" s="8">
        <f t="shared" si="139"/>
        <v>9993.1416837782326</v>
      </c>
      <c r="V622" s="38">
        <f t="shared" si="51"/>
        <v>833.67847364818601</v>
      </c>
      <c r="W622" s="38">
        <f t="shared" si="46"/>
        <v>832.49640657084183</v>
      </c>
      <c r="X622" s="38">
        <f t="shared" si="47"/>
        <v>833.41307323750846</v>
      </c>
      <c r="Y622" s="8">
        <f t="shared" si="136"/>
        <v>0</v>
      </c>
      <c r="Z622" s="8">
        <f t="shared" si="137"/>
        <v>169.2</v>
      </c>
      <c r="AA622" s="8">
        <f t="shared" si="138"/>
        <v>584.40000000000009</v>
      </c>
      <c r="AB622" s="18">
        <f t="shared" si="44"/>
        <v>0.91666666666666663</v>
      </c>
      <c r="AC622" s="18">
        <f t="shared" si="48"/>
        <v>11</v>
      </c>
      <c r="AD622"/>
      <c r="AE622"/>
      <c r="AF622" s="13" t="s">
        <v>1406</v>
      </c>
      <c r="AG622"/>
      <c r="AH622">
        <v>14.1</v>
      </c>
      <c r="AI622">
        <v>48.7</v>
      </c>
      <c r="AJ622">
        <v>11</v>
      </c>
      <c r="AK622">
        <v>11</v>
      </c>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row>
    <row r="623" spans="1:270" ht="32">
      <c r="A623" s="8">
        <v>1999</v>
      </c>
      <c r="B623" s="8" t="s">
        <v>0</v>
      </c>
      <c r="C623" s="8">
        <v>0</v>
      </c>
      <c r="D623" s="8" t="s">
        <v>1590</v>
      </c>
      <c r="E623" s="8" t="s">
        <v>2629</v>
      </c>
      <c r="F623" s="9" t="s">
        <v>657</v>
      </c>
      <c r="G623" s="9" t="s">
        <v>2744</v>
      </c>
      <c r="H623" s="9" t="s">
        <v>1410</v>
      </c>
      <c r="I623" s="12" t="s">
        <v>1409</v>
      </c>
      <c r="J623" s="9">
        <v>1</v>
      </c>
      <c r="K623" s="9"/>
      <c r="L623" s="9"/>
      <c r="M623" s="8" t="s">
        <v>2676</v>
      </c>
      <c r="N623" s="8">
        <f t="shared" ref="N623:N686" si="143">O623/P623</f>
        <v>3.3297009323162612E-4</v>
      </c>
      <c r="O623" s="8">
        <v>5.5</v>
      </c>
      <c r="P623" s="8">
        <v>16518</v>
      </c>
      <c r="Q623" s="8">
        <v>120208</v>
      </c>
      <c r="R623" s="8">
        <f t="shared" si="140"/>
        <v>7.2773943576704205</v>
      </c>
      <c r="S623" s="8">
        <f t="shared" si="141"/>
        <v>664.27939876215737</v>
      </c>
      <c r="T623" s="8">
        <f t="shared" si="142"/>
        <v>192.27127319257835</v>
      </c>
      <c r="U623" s="8">
        <f t="shared" si="139"/>
        <v>2307.2552783109404</v>
      </c>
      <c r="V623" s="38">
        <f t="shared" si="51"/>
        <v>193.18793985924501</v>
      </c>
      <c r="W623" s="38">
        <f t="shared" si="46"/>
        <v>192.00595009596927</v>
      </c>
      <c r="X623" s="38">
        <f t="shared" si="47"/>
        <v>192.92261676263593</v>
      </c>
      <c r="Y623" s="8">
        <f t="shared" si="136"/>
        <v>0</v>
      </c>
      <c r="Z623" s="8">
        <f t="shared" si="137"/>
        <v>180.96</v>
      </c>
      <c r="AA623" s="8">
        <f t="shared" si="138"/>
        <v>625.20000000000005</v>
      </c>
      <c r="AB623" s="18">
        <f t="shared" si="44"/>
        <v>0.91666666666666663</v>
      </c>
      <c r="AC623" s="18">
        <f t="shared" si="48"/>
        <v>11</v>
      </c>
      <c r="AD623"/>
      <c r="AE623"/>
      <c r="AF623" s="13" t="s">
        <v>1406</v>
      </c>
      <c r="AG623"/>
      <c r="AH623">
        <v>15.08</v>
      </c>
      <c r="AI623">
        <v>52.1</v>
      </c>
      <c r="AJ623">
        <v>11</v>
      </c>
      <c r="AK623">
        <v>11</v>
      </c>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row>
    <row r="624" spans="1:270" ht="48">
      <c r="A624" s="8">
        <v>1999</v>
      </c>
      <c r="B624" s="8" t="s">
        <v>0</v>
      </c>
      <c r="C624" s="8">
        <v>0</v>
      </c>
      <c r="D624" s="8" t="s">
        <v>1590</v>
      </c>
      <c r="E624" s="8" t="s">
        <v>2629</v>
      </c>
      <c r="F624" s="9" t="s">
        <v>657</v>
      </c>
      <c r="G624" s="9" t="s">
        <v>2744</v>
      </c>
      <c r="H624" s="9" t="s">
        <v>1412</v>
      </c>
      <c r="I624" s="12" t="s">
        <v>1411</v>
      </c>
      <c r="J624" s="9">
        <v>1</v>
      </c>
      <c r="K624" s="9"/>
      <c r="L624" s="9"/>
      <c r="M624" s="8" t="s">
        <v>2676</v>
      </c>
      <c r="N624" s="8">
        <f t="shared" si="143"/>
        <v>3.5981682052773137E-4</v>
      </c>
      <c r="O624" s="8">
        <v>9.9</v>
      </c>
      <c r="P624" s="8">
        <v>27514</v>
      </c>
      <c r="Q624" s="8">
        <v>499416</v>
      </c>
      <c r="R624" s="8">
        <f t="shared" si="140"/>
        <v>18.151341135421966</v>
      </c>
      <c r="S624" s="8">
        <f t="shared" si="141"/>
        <v>3618.9565217391305</v>
      </c>
      <c r="T624" s="8">
        <f t="shared" si="142"/>
        <v>1058.9821882951655</v>
      </c>
      <c r="U624" s="8">
        <f t="shared" si="139"/>
        <v>12707.786259541987</v>
      </c>
      <c r="V624" s="38">
        <f t="shared" si="51"/>
        <v>1059.8988549618323</v>
      </c>
      <c r="W624" s="38">
        <f t="shared" si="46"/>
        <v>1058.7139525021205</v>
      </c>
      <c r="X624" s="38">
        <f t="shared" si="47"/>
        <v>1059.6306191687872</v>
      </c>
      <c r="Y624" s="8">
        <f t="shared" si="136"/>
        <v>0</v>
      </c>
      <c r="Z624" s="8">
        <f t="shared" si="137"/>
        <v>138</v>
      </c>
      <c r="AA624" s="8">
        <f t="shared" si="138"/>
        <v>471.59999999999997</v>
      </c>
      <c r="AB624" s="18">
        <f t="shared" si="44"/>
        <v>0.91666666666666663</v>
      </c>
      <c r="AC624" s="18">
        <f t="shared" si="48"/>
        <v>11</v>
      </c>
      <c r="AD624"/>
      <c r="AE624"/>
      <c r="AF624" s="13" t="s">
        <v>1406</v>
      </c>
      <c r="AG624"/>
      <c r="AH624">
        <v>11.5</v>
      </c>
      <c r="AI624">
        <v>39.299999999999997</v>
      </c>
      <c r="AJ624">
        <v>11</v>
      </c>
      <c r="AK624">
        <v>11</v>
      </c>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row>
    <row r="625" spans="1:270" ht="32">
      <c r="A625" s="8">
        <v>1999</v>
      </c>
      <c r="B625" s="8" t="s">
        <v>0</v>
      </c>
      <c r="C625" s="8">
        <v>0</v>
      </c>
      <c r="D625" s="8" t="s">
        <v>1590</v>
      </c>
      <c r="E625" s="8" t="s">
        <v>2629</v>
      </c>
      <c r="F625" s="9" t="s">
        <v>657</v>
      </c>
      <c r="G625" s="9" t="s">
        <v>2744</v>
      </c>
      <c r="H625" s="9" t="s">
        <v>1414</v>
      </c>
      <c r="I625" s="12" t="s">
        <v>1413</v>
      </c>
      <c r="J625" s="9">
        <v>1</v>
      </c>
      <c r="K625" s="9"/>
      <c r="L625" s="9"/>
      <c r="M625" s="8" t="s">
        <v>2676</v>
      </c>
      <c r="N625" s="8">
        <f t="shared" si="143"/>
        <v>2.9407545545832734E-4</v>
      </c>
      <c r="O625" s="8">
        <v>28.7</v>
      </c>
      <c r="P625" s="8">
        <v>97594</v>
      </c>
      <c r="Q625" s="8">
        <v>1703268</v>
      </c>
      <c r="R625" s="8">
        <f t="shared" si="140"/>
        <v>17.452589298522451</v>
      </c>
      <c r="S625" s="8">
        <f t="shared" si="141"/>
        <v>7316.4432989690731</v>
      </c>
      <c r="T625" s="8">
        <f t="shared" si="142"/>
        <v>2102.8000000000002</v>
      </c>
      <c r="U625" s="8">
        <f t="shared" si="139"/>
        <v>25233.600000000002</v>
      </c>
      <c r="V625" s="38">
        <f t="shared" si="51"/>
        <v>2103.7166666666667</v>
      </c>
      <c r="W625" s="38">
        <f t="shared" si="46"/>
        <v>2102.5365432098765</v>
      </c>
      <c r="X625" s="38">
        <f t="shared" si="47"/>
        <v>2103.453209876543</v>
      </c>
      <c r="Y625" s="8">
        <f t="shared" si="136"/>
        <v>0</v>
      </c>
      <c r="Z625" s="8">
        <f t="shared" si="137"/>
        <v>232.79999999999998</v>
      </c>
      <c r="AA625" s="8">
        <f t="shared" si="138"/>
        <v>810</v>
      </c>
      <c r="AB625" s="18">
        <f t="shared" si="44"/>
        <v>0.91666666666666663</v>
      </c>
      <c r="AC625" s="18">
        <f t="shared" si="48"/>
        <v>11</v>
      </c>
      <c r="AD625"/>
      <c r="AE625"/>
      <c r="AF625" s="13" t="s">
        <v>1406</v>
      </c>
      <c r="AG625"/>
      <c r="AH625">
        <v>19.399999999999999</v>
      </c>
      <c r="AI625">
        <v>67.5</v>
      </c>
      <c r="AJ625">
        <v>11</v>
      </c>
      <c r="AK625">
        <v>11</v>
      </c>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row>
    <row r="626" spans="1:270" ht="32">
      <c r="A626" s="8">
        <v>1999</v>
      </c>
      <c r="B626" s="8" t="s">
        <v>0</v>
      </c>
      <c r="C626" s="8">
        <v>0</v>
      </c>
      <c r="D626" s="8" t="s">
        <v>1590</v>
      </c>
      <c r="E626" s="8" t="s">
        <v>2629</v>
      </c>
      <c r="F626" s="9" t="s">
        <v>657</v>
      </c>
      <c r="G626" s="9" t="s">
        <v>2744</v>
      </c>
      <c r="H626" s="9" t="s">
        <v>1416</v>
      </c>
      <c r="I626" s="12" t="s">
        <v>1415</v>
      </c>
      <c r="J626" s="9">
        <v>1</v>
      </c>
      <c r="K626" s="9"/>
      <c r="L626" s="9"/>
      <c r="M626" s="8" t="s">
        <v>2676</v>
      </c>
      <c r="N626" s="8">
        <f t="shared" si="143"/>
        <v>3.9764593605853349E-4</v>
      </c>
      <c r="O626" s="8">
        <v>2.5</v>
      </c>
      <c r="P626" s="8">
        <v>6287</v>
      </c>
      <c r="Q626" s="8">
        <v>123816</v>
      </c>
      <c r="R626" s="8">
        <f t="shared" si="140"/>
        <v>19.693971687609352</v>
      </c>
      <c r="S626" s="8">
        <f t="shared" si="141"/>
        <v>3685.0000000000005</v>
      </c>
      <c r="T626" s="8">
        <f t="shared" si="142"/>
        <v>1052.8571428571429</v>
      </c>
      <c r="U626" s="8">
        <f t="shared" si="139"/>
        <v>12634.285714285714</v>
      </c>
      <c r="V626" s="38">
        <f t="shared" si="51"/>
        <v>1053.7738095238096</v>
      </c>
      <c r="W626" s="38">
        <f t="shared" si="46"/>
        <v>1052.5952380952381</v>
      </c>
      <c r="X626" s="38">
        <f t="shared" si="47"/>
        <v>1053.5119047619048</v>
      </c>
      <c r="Y626" s="8">
        <f t="shared" si="136"/>
        <v>0</v>
      </c>
      <c r="Z626" s="8">
        <f t="shared" si="137"/>
        <v>33.599999999999994</v>
      </c>
      <c r="AA626" s="8">
        <f t="shared" si="138"/>
        <v>117.60000000000001</v>
      </c>
      <c r="AB626" s="18">
        <f t="shared" si="44"/>
        <v>0.91666666666666663</v>
      </c>
      <c r="AC626" s="18">
        <f t="shared" si="48"/>
        <v>11</v>
      </c>
      <c r="AD626"/>
      <c r="AE626"/>
      <c r="AF626" s="13" t="s">
        <v>1406</v>
      </c>
      <c r="AG626"/>
      <c r="AH626">
        <v>2.8</v>
      </c>
      <c r="AI626">
        <v>9.8000000000000007</v>
      </c>
      <c r="AJ626">
        <v>11</v>
      </c>
      <c r="AK626">
        <v>11</v>
      </c>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row>
    <row r="627" spans="1:270" ht="48">
      <c r="A627" s="8">
        <v>1999</v>
      </c>
      <c r="B627" s="8" t="s">
        <v>0</v>
      </c>
      <c r="C627" s="8">
        <v>0</v>
      </c>
      <c r="D627" s="8" t="s">
        <v>1590</v>
      </c>
      <c r="E627" s="8" t="s">
        <v>2629</v>
      </c>
      <c r="F627" s="9" t="s">
        <v>657</v>
      </c>
      <c r="G627" s="9" t="s">
        <v>2744</v>
      </c>
      <c r="H627" s="9" t="s">
        <v>1418</v>
      </c>
      <c r="I627" s="12" t="s">
        <v>1417</v>
      </c>
      <c r="J627" s="9">
        <v>1</v>
      </c>
      <c r="K627" s="9"/>
      <c r="L627" s="9"/>
      <c r="M627" s="8" t="s">
        <v>2676</v>
      </c>
      <c r="N627" s="8">
        <f>O627/P627</f>
        <v>3.6666666666666667E-2</v>
      </c>
      <c r="O627" s="8">
        <v>3.3</v>
      </c>
      <c r="P627" s="8">
        <v>90</v>
      </c>
      <c r="Q627" s="8">
        <v>740</v>
      </c>
      <c r="R627" s="8">
        <f t="shared" si="140"/>
        <v>8.2222222222222214</v>
      </c>
      <c r="S627" s="8">
        <f t="shared" si="141"/>
        <v>2.0555555555555554</v>
      </c>
      <c r="T627" s="8">
        <f t="shared" si="142"/>
        <v>0.68518518518518523</v>
      </c>
      <c r="U627" s="8">
        <f t="shared" si="139"/>
        <v>8.2222222222222232</v>
      </c>
      <c r="V627" s="38">
        <f t="shared" si="51"/>
        <v>1.0185185185185186</v>
      </c>
      <c r="W627" s="38">
        <f t="shared" si="46"/>
        <v>0.57407407407407407</v>
      </c>
      <c r="X627" s="38">
        <f t="shared" si="47"/>
        <v>0.90740740740740744</v>
      </c>
      <c r="Y627" s="8">
        <f t="shared" si="136"/>
        <v>120</v>
      </c>
      <c r="Z627" s="8">
        <f t="shared" si="137"/>
        <v>360</v>
      </c>
      <c r="AA627" s="8">
        <f t="shared" si="138"/>
        <v>1080</v>
      </c>
      <c r="AB627" s="18">
        <f t="shared" si="44"/>
        <v>0.33333333333333331</v>
      </c>
      <c r="AC627" s="18">
        <f t="shared" si="48"/>
        <v>4</v>
      </c>
      <c r="AD627"/>
      <c r="AE627"/>
      <c r="AF627" s="13" t="s">
        <v>1419</v>
      </c>
      <c r="AG627">
        <v>10</v>
      </c>
      <c r="AH627">
        <v>30</v>
      </c>
      <c r="AI627">
        <v>90</v>
      </c>
      <c r="AJ627">
        <v>8</v>
      </c>
      <c r="AK627">
        <v>4</v>
      </c>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row>
    <row r="628" spans="1:270" ht="32">
      <c r="A628" s="8">
        <v>1999</v>
      </c>
      <c r="B628" s="8" t="s">
        <v>0</v>
      </c>
      <c r="C628" s="8">
        <v>0</v>
      </c>
      <c r="D628" s="8" t="s">
        <v>1590</v>
      </c>
      <c r="E628" s="8" t="s">
        <v>2629</v>
      </c>
      <c r="F628" s="9" t="s">
        <v>657</v>
      </c>
      <c r="G628" s="9" t="s">
        <v>2744</v>
      </c>
      <c r="H628" s="9" t="s">
        <v>1421</v>
      </c>
      <c r="I628" s="12" t="s">
        <v>1420</v>
      </c>
      <c r="J628" s="9">
        <v>1</v>
      </c>
      <c r="K628" s="9"/>
      <c r="L628" s="9"/>
      <c r="M628" s="8" t="s">
        <v>2676</v>
      </c>
      <c r="N628" s="8">
        <f t="shared" si="143"/>
        <v>4.7058823529411764E-2</v>
      </c>
      <c r="O628" s="8">
        <v>1.6</v>
      </c>
      <c r="P628" s="8">
        <v>34</v>
      </c>
      <c r="Q628" s="8">
        <v>916</v>
      </c>
      <c r="R628" s="8">
        <f t="shared" si="140"/>
        <v>26.941176470588236</v>
      </c>
      <c r="S628" s="8">
        <f t="shared" si="141"/>
        <v>5.4523809523809526</v>
      </c>
      <c r="T628" s="8">
        <f t="shared" si="142"/>
        <v>3.8166666666666669</v>
      </c>
      <c r="U628" s="8">
        <f t="shared" si="139"/>
        <v>45.800000000000004</v>
      </c>
      <c r="V628" s="38">
        <f t="shared" si="51"/>
        <v>5.0666666666666664</v>
      </c>
      <c r="W628" s="38">
        <f t="shared" si="46"/>
        <v>2.9416666666666669</v>
      </c>
      <c r="X628" s="38">
        <f t="shared" si="47"/>
        <v>4.1916666666666664</v>
      </c>
      <c r="Y628" s="8">
        <f t="shared" si="136"/>
        <v>0</v>
      </c>
      <c r="Z628" s="8">
        <f t="shared" si="137"/>
        <v>168</v>
      </c>
      <c r="AA628" s="8">
        <f t="shared" si="138"/>
        <v>240</v>
      </c>
      <c r="AB628" s="18">
        <f t="shared" si="44"/>
        <v>1.25</v>
      </c>
      <c r="AC628" s="18">
        <f t="shared" si="48"/>
        <v>15</v>
      </c>
      <c r="AD628"/>
      <c r="AE628"/>
      <c r="AF628" s="13" t="s">
        <v>1422</v>
      </c>
      <c r="AG628"/>
      <c r="AH628">
        <v>14</v>
      </c>
      <c r="AI628">
        <v>20</v>
      </c>
      <c r="AJ628">
        <v>15</v>
      </c>
      <c r="AK628">
        <v>15</v>
      </c>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row>
    <row r="629" spans="1:270" ht="32">
      <c r="A629" s="8">
        <v>1999</v>
      </c>
      <c r="B629" s="8" t="s">
        <v>0</v>
      </c>
      <c r="C629" s="8">
        <v>0</v>
      </c>
      <c r="D629" s="8" t="s">
        <v>1590</v>
      </c>
      <c r="E629" s="8" t="s">
        <v>2629</v>
      </c>
      <c r="F629" s="9" t="s">
        <v>657</v>
      </c>
      <c r="G629" s="9" t="s">
        <v>2744</v>
      </c>
      <c r="H629" s="9" t="s">
        <v>1424</v>
      </c>
      <c r="I629" s="12" t="s">
        <v>1423</v>
      </c>
      <c r="J629" s="9">
        <v>1</v>
      </c>
      <c r="K629" s="9"/>
      <c r="L629" s="9"/>
      <c r="M629" s="8" t="s">
        <v>2676</v>
      </c>
      <c r="N629" s="8">
        <f t="shared" si="143"/>
        <v>4.1586367785779489E-4</v>
      </c>
      <c r="O629" s="8">
        <v>4.0999999999999996</v>
      </c>
      <c r="P629" s="8">
        <v>9859</v>
      </c>
      <c r="Q629" s="8">
        <v>238870</v>
      </c>
      <c r="R629" s="8">
        <f t="shared" si="140"/>
        <v>24.228623592656454</v>
      </c>
      <c r="S629" s="8">
        <f t="shared" si="141"/>
        <v>1796.555354993983</v>
      </c>
      <c r="T629" s="8">
        <f t="shared" si="142"/>
        <v>520.55003486750354</v>
      </c>
      <c r="U629" s="8">
        <f t="shared" si="139"/>
        <v>6246.600418410042</v>
      </c>
      <c r="V629" s="38">
        <f t="shared" si="51"/>
        <v>521.46670153417017</v>
      </c>
      <c r="W629" s="38">
        <f t="shared" si="46"/>
        <v>520.28443165969315</v>
      </c>
      <c r="X629" s="38">
        <f t="shared" si="47"/>
        <v>521.20109832635978</v>
      </c>
      <c r="Y629" s="8">
        <f t="shared" si="136"/>
        <v>0</v>
      </c>
      <c r="Z629" s="8">
        <f t="shared" si="137"/>
        <v>132.96</v>
      </c>
      <c r="AA629" s="8">
        <f t="shared" si="138"/>
        <v>458.88</v>
      </c>
      <c r="AB629" s="18">
        <f t="shared" si="44"/>
        <v>0.91666666666666663</v>
      </c>
      <c r="AC629" s="18">
        <f t="shared" si="48"/>
        <v>11</v>
      </c>
      <c r="AD629"/>
      <c r="AE629"/>
      <c r="AF629" s="13" t="s">
        <v>1406</v>
      </c>
      <c r="AG629"/>
      <c r="AH629">
        <v>11.08</v>
      </c>
      <c r="AI629">
        <v>38.24</v>
      </c>
      <c r="AJ629">
        <v>11</v>
      </c>
      <c r="AK629">
        <v>11</v>
      </c>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row>
    <row r="630" spans="1:270" ht="32">
      <c r="A630" s="8">
        <v>1999</v>
      </c>
      <c r="B630" s="8" t="s">
        <v>0</v>
      </c>
      <c r="C630" s="8">
        <v>0</v>
      </c>
      <c r="D630" s="8" t="s">
        <v>1590</v>
      </c>
      <c r="E630" s="8" t="s">
        <v>2629</v>
      </c>
      <c r="F630" s="9" t="s">
        <v>657</v>
      </c>
      <c r="G630" s="9" t="s">
        <v>2744</v>
      </c>
      <c r="H630" s="9" t="s">
        <v>108</v>
      </c>
      <c r="I630" s="12" t="s">
        <v>1425</v>
      </c>
      <c r="J630" s="9">
        <v>1</v>
      </c>
      <c r="K630" s="9"/>
      <c r="L630" s="9"/>
      <c r="M630" s="8" t="s">
        <v>2676</v>
      </c>
      <c r="N630" s="8">
        <f>O630/P630</f>
        <v>3.2584462356371118E-4</v>
      </c>
      <c r="O630" s="8">
        <v>5.7</v>
      </c>
      <c r="P630" s="8">
        <v>17493</v>
      </c>
      <c r="Q630" s="8">
        <v>2000980</v>
      </c>
      <c r="R630" s="8">
        <f t="shared" si="140"/>
        <v>114.38746927342366</v>
      </c>
      <c r="S630" s="8">
        <f t="shared" si="141"/>
        <v>32315.568475452197</v>
      </c>
      <c r="T630" s="8">
        <f t="shared" si="142"/>
        <v>9383.699118364284</v>
      </c>
      <c r="U630" s="8">
        <f>T630*12</f>
        <v>112604.38942037142</v>
      </c>
      <c r="V630" s="38">
        <f t="shared" si="51"/>
        <v>9384.6157850309501</v>
      </c>
      <c r="W630" s="38">
        <f t="shared" si="46"/>
        <v>9383.4329394109918</v>
      </c>
      <c r="X630" s="38">
        <f t="shared" si="47"/>
        <v>9384.3496060776579</v>
      </c>
      <c r="Y630" s="8">
        <f t="shared" si="136"/>
        <v>0</v>
      </c>
      <c r="Z630" s="8">
        <f t="shared" si="137"/>
        <v>61.92</v>
      </c>
      <c r="AA630" s="8">
        <f t="shared" si="138"/>
        <v>213.24</v>
      </c>
      <c r="AB630" s="18">
        <f t="shared" si="44"/>
        <v>0.91666666666666663</v>
      </c>
      <c r="AC630" s="18">
        <f t="shared" si="48"/>
        <v>11</v>
      </c>
      <c r="AD630"/>
      <c r="AE630"/>
      <c r="AF630" s="13" t="s">
        <v>1406</v>
      </c>
      <c r="AG630"/>
      <c r="AH630">
        <v>5.16</v>
      </c>
      <c r="AI630">
        <v>17.77</v>
      </c>
      <c r="AJ630">
        <v>11</v>
      </c>
      <c r="AK630">
        <v>11</v>
      </c>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row>
    <row r="631" spans="1:270" ht="48">
      <c r="A631" s="8">
        <v>1999</v>
      </c>
      <c r="B631" s="8" t="s">
        <v>0</v>
      </c>
      <c r="C631" s="8">
        <v>0</v>
      </c>
      <c r="D631" s="8" t="s">
        <v>1590</v>
      </c>
      <c r="E631" s="8" t="s">
        <v>2629</v>
      </c>
      <c r="F631" s="9" t="s">
        <v>657</v>
      </c>
      <c r="G631" s="9" t="s">
        <v>2744</v>
      </c>
      <c r="H631" s="9" t="s">
        <v>1426</v>
      </c>
      <c r="I631" s="12" t="s">
        <v>1427</v>
      </c>
      <c r="J631" s="9">
        <v>1</v>
      </c>
      <c r="K631" s="9"/>
      <c r="L631" s="9"/>
      <c r="M631" s="8" t="s">
        <v>2676</v>
      </c>
      <c r="N631" s="33" t="s">
        <v>1590</v>
      </c>
      <c r="O631" s="35" t="s">
        <v>1590</v>
      </c>
      <c r="P631" s="35" t="s">
        <v>1590</v>
      </c>
      <c r="Q631" s="8">
        <v>866036</v>
      </c>
      <c r="R631" s="34" t="s">
        <v>1590</v>
      </c>
      <c r="S631" s="8">
        <f t="shared" si="141"/>
        <v>5210.8062575210597</v>
      </c>
      <c r="T631" s="8">
        <f t="shared" si="142"/>
        <v>1509.8256624825665</v>
      </c>
      <c r="U631" s="8">
        <f>T631*12</f>
        <v>18117.907949790799</v>
      </c>
      <c r="V631" s="38">
        <f t="shared" si="51"/>
        <v>1510.7423291492332</v>
      </c>
      <c r="W631" s="38">
        <f t="shared" si="46"/>
        <v>1509.5600592747562</v>
      </c>
      <c r="X631" s="38">
        <f t="shared" si="47"/>
        <v>1510.476725941423</v>
      </c>
      <c r="Y631" s="8">
        <f t="shared" si="136"/>
        <v>0</v>
      </c>
      <c r="Z631" s="8">
        <f t="shared" si="137"/>
        <v>166.2</v>
      </c>
      <c r="AA631" s="8">
        <f t="shared" si="138"/>
        <v>573.59999999999991</v>
      </c>
      <c r="AB631" s="18">
        <f t="shared" si="44"/>
        <v>0.91666666666666663</v>
      </c>
      <c r="AC631" s="18">
        <f t="shared" si="48"/>
        <v>11</v>
      </c>
      <c r="AD631"/>
      <c r="AE631"/>
      <c r="AF631" s="13" t="s">
        <v>1406</v>
      </c>
      <c r="AG631"/>
      <c r="AH631">
        <v>13.85</v>
      </c>
      <c r="AI631">
        <v>47.8</v>
      </c>
      <c r="AJ631">
        <v>11</v>
      </c>
      <c r="AK631">
        <v>11</v>
      </c>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row>
    <row r="632" spans="1:270" ht="48">
      <c r="A632" s="8">
        <v>1999</v>
      </c>
      <c r="B632" s="8" t="s">
        <v>0</v>
      </c>
      <c r="C632" s="8">
        <v>0</v>
      </c>
      <c r="D632" s="8" t="s">
        <v>1590</v>
      </c>
      <c r="E632" s="8" t="s">
        <v>2629</v>
      </c>
      <c r="F632" s="9" t="s">
        <v>657</v>
      </c>
      <c r="G632" s="9" t="s">
        <v>2744</v>
      </c>
      <c r="H632" s="9" t="s">
        <v>1429</v>
      </c>
      <c r="I632" s="12" t="s">
        <v>1428</v>
      </c>
      <c r="J632" s="9">
        <v>1</v>
      </c>
      <c r="K632" s="9"/>
      <c r="L632" s="9" t="s">
        <v>2111</v>
      </c>
      <c r="M632" s="8" t="s">
        <v>2676</v>
      </c>
      <c r="N632" s="33" t="s">
        <v>1590</v>
      </c>
      <c r="O632" s="35" t="s">
        <v>1590</v>
      </c>
      <c r="P632" s="35" t="s">
        <v>1590</v>
      </c>
      <c r="Q632" s="8">
        <v>49</v>
      </c>
      <c r="R632" s="34" t="s">
        <v>1590</v>
      </c>
      <c r="S632" s="8">
        <f t="shared" si="141"/>
        <v>8.8768115942028991E-2</v>
      </c>
      <c r="T632" s="8">
        <f t="shared" si="142"/>
        <v>3.888888888888889E-2</v>
      </c>
      <c r="U632" s="8">
        <f t="shared" ref="U632:U695" si="144">T632*12</f>
        <v>0.46666666666666667</v>
      </c>
      <c r="V632" s="38">
        <f t="shared" si="51"/>
        <v>1.288888888888889</v>
      </c>
      <c r="W632" s="38">
        <f t="shared" si="46"/>
        <v>-0.5087301587301587</v>
      </c>
      <c r="X632" s="38">
        <f t="shared" si="47"/>
        <v>0.7412698412698413</v>
      </c>
      <c r="Y632" s="8">
        <f t="shared" si="136"/>
        <v>132</v>
      </c>
      <c r="Z632" s="8">
        <f t="shared" si="137"/>
        <v>552</v>
      </c>
      <c r="AA632" s="8">
        <f t="shared" si="138"/>
        <v>1260</v>
      </c>
      <c r="AB632" s="18">
        <f t="shared" si="44"/>
        <v>1.25</v>
      </c>
      <c r="AC632" s="18">
        <f t="shared" si="48"/>
        <v>15</v>
      </c>
      <c r="AD632"/>
      <c r="AE632"/>
      <c r="AF632" s="13" t="s">
        <v>1430</v>
      </c>
      <c r="AG632">
        <v>1</v>
      </c>
      <c r="AH632">
        <v>2</v>
      </c>
      <c r="AI632">
        <v>5</v>
      </c>
      <c r="AJ632">
        <v>18</v>
      </c>
      <c r="AK632">
        <v>15</v>
      </c>
      <c r="AL632" s="13" t="s">
        <v>1430</v>
      </c>
      <c r="AM632">
        <v>10</v>
      </c>
      <c r="AN632">
        <v>44</v>
      </c>
      <c r="AO632">
        <v>100</v>
      </c>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row>
    <row r="633" spans="1:270" ht="32">
      <c r="A633" s="8">
        <v>1999</v>
      </c>
      <c r="B633" s="8" t="s">
        <v>0</v>
      </c>
      <c r="C633" s="8">
        <v>0</v>
      </c>
      <c r="D633" s="8" t="s">
        <v>1590</v>
      </c>
      <c r="E633" s="8" t="s">
        <v>2629</v>
      </c>
      <c r="F633" s="9" t="s">
        <v>657</v>
      </c>
      <c r="G633" s="9" t="s">
        <v>2744</v>
      </c>
      <c r="H633" s="9" t="s">
        <v>1431</v>
      </c>
      <c r="I633" s="9" t="s">
        <v>1432</v>
      </c>
      <c r="J633" s="9">
        <v>1</v>
      </c>
      <c r="K633" s="9"/>
      <c r="L633" s="9"/>
      <c r="M633" s="8" t="s">
        <v>2676</v>
      </c>
      <c r="N633" s="33" t="s">
        <v>1590</v>
      </c>
      <c r="O633" s="35" t="s">
        <v>1590</v>
      </c>
      <c r="P633" s="35" t="s">
        <v>1590</v>
      </c>
      <c r="Q633" s="8">
        <v>9</v>
      </c>
      <c r="R633" s="34" t="s">
        <v>1590</v>
      </c>
      <c r="S633" s="8">
        <f t="shared" si="141"/>
        <v>0.125</v>
      </c>
      <c r="T633" s="8">
        <f t="shared" si="142"/>
        <v>5.3571428571428568E-2</v>
      </c>
      <c r="U633" s="8">
        <f t="shared" si="144"/>
        <v>0.64285714285714279</v>
      </c>
      <c r="V633" s="38">
        <f t="shared" si="51"/>
        <v>0.97023809523809523</v>
      </c>
      <c r="W633" s="38">
        <f t="shared" si="46"/>
        <v>-0.3392857142857143</v>
      </c>
      <c r="X633" s="38">
        <f t="shared" si="47"/>
        <v>0.57738095238095233</v>
      </c>
      <c r="Y633" s="8">
        <f t="shared" si="136"/>
        <v>24</v>
      </c>
      <c r="Z633" s="8">
        <f t="shared" si="137"/>
        <v>72</v>
      </c>
      <c r="AA633" s="8">
        <f t="shared" si="138"/>
        <v>168</v>
      </c>
      <c r="AB633" s="18">
        <f t="shared" si="44"/>
        <v>0.91666666666666663</v>
      </c>
      <c r="AC633" s="18">
        <f t="shared" si="48"/>
        <v>11</v>
      </c>
      <c r="AD633"/>
      <c r="AE633"/>
      <c r="AF633" s="13" t="s">
        <v>1433</v>
      </c>
      <c r="AG633">
        <v>2</v>
      </c>
      <c r="AH633">
        <v>6</v>
      </c>
      <c r="AI633">
        <v>14</v>
      </c>
      <c r="AJ633">
        <v>11</v>
      </c>
      <c r="AK633">
        <v>11</v>
      </c>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row>
    <row r="634" spans="1:270" ht="32">
      <c r="A634" s="8">
        <v>1999</v>
      </c>
      <c r="B634" s="8" t="s">
        <v>0</v>
      </c>
      <c r="C634" s="8">
        <v>0</v>
      </c>
      <c r="D634" s="8" t="s">
        <v>1590</v>
      </c>
      <c r="E634" s="8" t="s">
        <v>2629</v>
      </c>
      <c r="F634" s="9" t="s">
        <v>657</v>
      </c>
      <c r="G634" s="9" t="s">
        <v>2744</v>
      </c>
      <c r="H634" s="9" t="s">
        <v>1435</v>
      </c>
      <c r="I634" s="9" t="s">
        <v>1434</v>
      </c>
      <c r="J634" s="9">
        <v>1</v>
      </c>
      <c r="K634" s="9"/>
      <c r="L634" s="9" t="s">
        <v>2112</v>
      </c>
      <c r="M634" s="8" t="s">
        <v>2676</v>
      </c>
      <c r="N634" s="33" t="s">
        <v>1590</v>
      </c>
      <c r="O634" s="35" t="s">
        <v>1590</v>
      </c>
      <c r="P634" s="34" t="s">
        <v>1590</v>
      </c>
      <c r="Q634" s="8">
        <v>105</v>
      </c>
      <c r="R634" s="34" t="s">
        <v>1590</v>
      </c>
      <c r="S634" s="8">
        <f t="shared" si="141"/>
        <v>0.17499999999999999</v>
      </c>
      <c r="T634" s="8">
        <f t="shared" si="142"/>
        <v>7.0000000000000007E-2</v>
      </c>
      <c r="U634" s="8">
        <f t="shared" si="144"/>
        <v>0.84000000000000008</v>
      </c>
      <c r="V634" s="38">
        <f t="shared" si="51"/>
        <v>1.57</v>
      </c>
      <c r="W634" s="38">
        <f t="shared" si="46"/>
        <v>-0.53</v>
      </c>
      <c r="X634" s="38">
        <f t="shared" si="47"/>
        <v>0.97</v>
      </c>
      <c r="Y634" s="8">
        <f t="shared" si="136"/>
        <v>252</v>
      </c>
      <c r="Z634" s="8">
        <f t="shared" si="137"/>
        <v>600</v>
      </c>
      <c r="AA634" s="8">
        <f t="shared" si="138"/>
        <v>1500</v>
      </c>
      <c r="AB634" s="18">
        <f t="shared" si="44"/>
        <v>1.5</v>
      </c>
      <c r="AC634" s="18">
        <f t="shared" si="48"/>
        <v>18</v>
      </c>
      <c r="AD634"/>
      <c r="AE634"/>
      <c r="AF634" s="13" t="s">
        <v>1436</v>
      </c>
      <c r="AG634">
        <v>6</v>
      </c>
      <c r="AH634">
        <v>20</v>
      </c>
      <c r="AI634">
        <v>35</v>
      </c>
      <c r="AJ634">
        <v>21</v>
      </c>
      <c r="AK634">
        <v>18</v>
      </c>
      <c r="AL634" s="13" t="s">
        <v>1437</v>
      </c>
      <c r="AM634">
        <v>15</v>
      </c>
      <c r="AN634">
        <v>30</v>
      </c>
      <c r="AO634">
        <v>90</v>
      </c>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row>
    <row r="635" spans="1:270" ht="16">
      <c r="A635" s="8">
        <v>1999</v>
      </c>
      <c r="B635" s="8" t="s">
        <v>0</v>
      </c>
      <c r="C635" s="8">
        <v>0</v>
      </c>
      <c r="D635" s="8" t="s">
        <v>1590</v>
      </c>
      <c r="E635" s="8" t="s">
        <v>2629</v>
      </c>
      <c r="F635" s="9" t="s">
        <v>657</v>
      </c>
      <c r="G635" s="9" t="s">
        <v>2744</v>
      </c>
      <c r="H635" s="9" t="s">
        <v>1439</v>
      </c>
      <c r="I635" s="9" t="s">
        <v>1438</v>
      </c>
      <c r="J635" s="9">
        <v>1</v>
      </c>
      <c r="K635" s="9"/>
      <c r="L635" s="9"/>
      <c r="M635" s="8" t="s">
        <v>2676</v>
      </c>
      <c r="N635" s="8">
        <f t="shared" si="143"/>
        <v>1.4942980731419582E-4</v>
      </c>
      <c r="O635" s="8">
        <v>1.9</v>
      </c>
      <c r="P635" s="8">
        <v>12715</v>
      </c>
      <c r="Q635" s="8">
        <v>272120</v>
      </c>
      <c r="R635" s="8">
        <f>Q635/P635</f>
        <v>21.401494298073143</v>
      </c>
      <c r="S635" s="8">
        <f t="shared" si="141"/>
        <v>1889.7222222222222</v>
      </c>
      <c r="T635" s="8">
        <f t="shared" si="142"/>
        <v>708.64583333333337</v>
      </c>
      <c r="U635" s="8">
        <f t="shared" si="144"/>
        <v>8503.75</v>
      </c>
      <c r="V635" s="38">
        <f t="shared" si="51"/>
        <v>709.14583333333337</v>
      </c>
      <c r="W635" s="38">
        <f t="shared" si="46"/>
        <v>708.45833333333337</v>
      </c>
      <c r="X635" s="38">
        <f t="shared" si="47"/>
        <v>708.95833333333337</v>
      </c>
      <c r="Y635" s="8">
        <f t="shared" si="136"/>
        <v>24</v>
      </c>
      <c r="Z635" s="8">
        <f t="shared" si="137"/>
        <v>144</v>
      </c>
      <c r="AA635" s="8">
        <f t="shared" si="138"/>
        <v>384</v>
      </c>
      <c r="AB635" s="18">
        <f t="shared" si="44"/>
        <v>0.5</v>
      </c>
      <c r="AC635" s="18">
        <f t="shared" si="48"/>
        <v>6</v>
      </c>
      <c r="AD635"/>
      <c r="AE635"/>
      <c r="AF635" s="13" t="s">
        <v>1440</v>
      </c>
      <c r="AG635">
        <v>1</v>
      </c>
      <c r="AH635">
        <v>6</v>
      </c>
      <c r="AI635">
        <v>16</v>
      </c>
      <c r="AJ635">
        <v>6</v>
      </c>
      <c r="AK635">
        <v>6</v>
      </c>
      <c r="AL635" s="13" t="s">
        <v>1441</v>
      </c>
      <c r="AM635">
        <v>1</v>
      </c>
      <c r="AN635">
        <v>6</v>
      </c>
      <c r="AO635">
        <v>16</v>
      </c>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row>
    <row r="636" spans="1:270" ht="32">
      <c r="A636" s="8">
        <v>1999</v>
      </c>
      <c r="B636" s="8" t="s">
        <v>0</v>
      </c>
      <c r="C636" s="8">
        <v>0</v>
      </c>
      <c r="D636" s="8" t="s">
        <v>1590</v>
      </c>
      <c r="E636" s="8" t="s">
        <v>2629</v>
      </c>
      <c r="F636" s="9" t="s">
        <v>657</v>
      </c>
      <c r="G636" s="9" t="s">
        <v>2744</v>
      </c>
      <c r="H636" s="9" t="s">
        <v>1443</v>
      </c>
      <c r="I636" s="9" t="s">
        <v>1442</v>
      </c>
      <c r="J636" s="9">
        <v>1</v>
      </c>
      <c r="K636" s="9"/>
      <c r="L636" s="9"/>
      <c r="M636" s="8" t="s">
        <v>2676</v>
      </c>
      <c r="N636" s="8">
        <f t="shared" si="143"/>
        <v>1.3967534918837299E-3</v>
      </c>
      <c r="O636" s="8">
        <v>3.7</v>
      </c>
      <c r="P636" s="8">
        <v>2649</v>
      </c>
      <c r="Q636" s="8">
        <v>47574</v>
      </c>
      <c r="R636" s="8">
        <f t="shared" si="140"/>
        <v>17.959229898074746</v>
      </c>
      <c r="S636" s="8">
        <f t="shared" si="141"/>
        <v>661.85308848080138</v>
      </c>
      <c r="T636" s="8">
        <f t="shared" si="142"/>
        <v>190.87626384207991</v>
      </c>
      <c r="U636" s="8">
        <f t="shared" si="144"/>
        <v>2290.515166104959</v>
      </c>
      <c r="V636" s="38">
        <f t="shared" si="51"/>
        <v>191.79293050874657</v>
      </c>
      <c r="W636" s="38">
        <f t="shared" si="46"/>
        <v>190.61190017653666</v>
      </c>
      <c r="X636" s="38">
        <f t="shared" si="47"/>
        <v>191.52856684320332</v>
      </c>
      <c r="Y636" s="8">
        <f t="shared" si="136"/>
        <v>0</v>
      </c>
      <c r="Z636" s="8">
        <f t="shared" si="137"/>
        <v>71.88</v>
      </c>
      <c r="AA636" s="8">
        <f t="shared" si="138"/>
        <v>249.24</v>
      </c>
      <c r="AB636" s="18">
        <f t="shared" si="44"/>
        <v>0.91666666666666663</v>
      </c>
      <c r="AC636" s="18">
        <f t="shared" si="48"/>
        <v>11</v>
      </c>
      <c r="AD636"/>
      <c r="AE636"/>
      <c r="AF636" s="13" t="s">
        <v>1406</v>
      </c>
      <c r="AG636"/>
      <c r="AH636">
        <v>5.99</v>
      </c>
      <c r="AI636">
        <v>20.77</v>
      </c>
      <c r="AJ636">
        <v>11</v>
      </c>
      <c r="AK636">
        <v>11</v>
      </c>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row>
    <row r="637" spans="1:270" ht="32">
      <c r="A637" s="8">
        <v>1999</v>
      </c>
      <c r="B637" s="8" t="s">
        <v>0</v>
      </c>
      <c r="C637" s="8">
        <v>0</v>
      </c>
      <c r="D637" s="8" t="s">
        <v>1590</v>
      </c>
      <c r="E637" s="8" t="s">
        <v>2629</v>
      </c>
      <c r="F637" s="9" t="s">
        <v>657</v>
      </c>
      <c r="G637" s="9" t="s">
        <v>2744</v>
      </c>
      <c r="H637" s="9" t="s">
        <v>124</v>
      </c>
      <c r="I637" s="9" t="s">
        <v>1444</v>
      </c>
      <c r="J637" s="9">
        <v>1</v>
      </c>
      <c r="K637" s="9"/>
      <c r="L637" s="9"/>
      <c r="M637" s="8" t="s">
        <v>2676</v>
      </c>
      <c r="N637" s="8">
        <f t="shared" si="143"/>
        <v>1.5978552278820375E-3</v>
      </c>
      <c r="O637" s="8">
        <v>14.9</v>
      </c>
      <c r="P637" s="8">
        <v>9325</v>
      </c>
      <c r="Q637" s="8">
        <v>443524</v>
      </c>
      <c r="R637" s="8">
        <f t="shared" si="140"/>
        <v>47.562895442359249</v>
      </c>
      <c r="S637" s="8">
        <f t="shared" si="141"/>
        <v>6170.3394546466334</v>
      </c>
      <c r="T637" s="8">
        <f t="shared" si="142"/>
        <v>1779.5056973198523</v>
      </c>
      <c r="U637" s="8">
        <f t="shared" si="144"/>
        <v>21354.068367838227</v>
      </c>
      <c r="V637" s="38">
        <f t="shared" si="51"/>
        <v>1780.422363986519</v>
      </c>
      <c r="W637" s="38">
        <f t="shared" si="46"/>
        <v>1779.2413336543091</v>
      </c>
      <c r="X637" s="38">
        <f t="shared" si="47"/>
        <v>1780.1580003209758</v>
      </c>
      <c r="Y637" s="8">
        <f t="shared" si="136"/>
        <v>0</v>
      </c>
      <c r="Z637" s="8">
        <f t="shared" si="137"/>
        <v>71.88</v>
      </c>
      <c r="AA637" s="8">
        <f t="shared" si="138"/>
        <v>249.24</v>
      </c>
      <c r="AB637" s="18">
        <f t="shared" si="44"/>
        <v>0.91666666666666663</v>
      </c>
      <c r="AC637" s="18">
        <f t="shared" si="48"/>
        <v>11</v>
      </c>
      <c r="AD637"/>
      <c r="AE637"/>
      <c r="AF637" s="13" t="s">
        <v>1406</v>
      </c>
      <c r="AG637"/>
      <c r="AH637">
        <v>5.99</v>
      </c>
      <c r="AI637">
        <v>20.77</v>
      </c>
      <c r="AJ637">
        <v>11</v>
      </c>
      <c r="AK637">
        <v>11</v>
      </c>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row>
    <row r="638" spans="1:270" ht="32">
      <c r="A638" s="8">
        <v>1999</v>
      </c>
      <c r="B638" s="8" t="s">
        <v>0</v>
      </c>
      <c r="C638" s="8">
        <v>0</v>
      </c>
      <c r="D638" s="8" t="s">
        <v>1590</v>
      </c>
      <c r="E638" s="8" t="s">
        <v>2629</v>
      </c>
      <c r="F638" s="9" t="s">
        <v>657</v>
      </c>
      <c r="G638" s="9" t="s">
        <v>2744</v>
      </c>
      <c r="H638" s="9" t="s">
        <v>1445</v>
      </c>
      <c r="I638" s="9" t="s">
        <v>1446</v>
      </c>
      <c r="J638" s="9">
        <v>1</v>
      </c>
      <c r="K638" s="9"/>
      <c r="L638" s="9"/>
      <c r="M638" s="8" t="s">
        <v>2676</v>
      </c>
      <c r="N638" s="33" t="s">
        <v>1590</v>
      </c>
      <c r="O638" s="35" t="s">
        <v>1590</v>
      </c>
      <c r="P638" s="35" t="s">
        <v>1590</v>
      </c>
      <c r="Q638" s="8">
        <v>1049</v>
      </c>
      <c r="R638" s="34" t="s">
        <v>1590</v>
      </c>
      <c r="S638" s="8">
        <f t="shared" si="141"/>
        <v>0.39734848484848484</v>
      </c>
      <c r="T638" s="8">
        <f t="shared" si="142"/>
        <v>0.19867424242424242</v>
      </c>
      <c r="U638" s="8">
        <f t="shared" si="144"/>
        <v>2.3840909090909088</v>
      </c>
      <c r="V638" s="38">
        <f t="shared" si="51"/>
        <v>0.78200757575757573</v>
      </c>
      <c r="W638" s="38">
        <f t="shared" si="46"/>
        <v>-9.2992424242424238E-2</v>
      </c>
      <c r="X638" s="38">
        <f t="shared" si="47"/>
        <v>0.49034090909090911</v>
      </c>
      <c r="Y638" s="8">
        <f t="shared" si="136"/>
        <v>720</v>
      </c>
      <c r="Z638" s="8">
        <f t="shared" si="137"/>
        <v>2640</v>
      </c>
      <c r="AA638" s="8">
        <f t="shared" si="138"/>
        <v>5280</v>
      </c>
      <c r="AB638" s="18">
        <f t="shared" si="44"/>
        <v>0.58333333333333337</v>
      </c>
      <c r="AC638" s="18">
        <f t="shared" si="48"/>
        <v>7</v>
      </c>
      <c r="AD638"/>
      <c r="AE638"/>
      <c r="AF638" s="13" t="s">
        <v>1447</v>
      </c>
      <c r="AG638">
        <v>60</v>
      </c>
      <c r="AH638">
        <v>220</v>
      </c>
      <c r="AI638">
        <v>440</v>
      </c>
      <c r="AJ638">
        <v>13</v>
      </c>
      <c r="AK638">
        <v>7</v>
      </c>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row>
    <row r="639" spans="1:270" ht="32">
      <c r="A639" s="8">
        <v>1999</v>
      </c>
      <c r="B639" s="8" t="s">
        <v>0</v>
      </c>
      <c r="C639" s="8">
        <v>0</v>
      </c>
      <c r="D639" s="8" t="s">
        <v>1590</v>
      </c>
      <c r="E639" s="8" t="s">
        <v>2629</v>
      </c>
      <c r="F639" s="9" t="s">
        <v>657</v>
      </c>
      <c r="G639" s="9" t="s">
        <v>2744</v>
      </c>
      <c r="H639" s="9" t="s">
        <v>1448</v>
      </c>
      <c r="I639" s="9" t="s">
        <v>1449</v>
      </c>
      <c r="J639" s="9">
        <v>1</v>
      </c>
      <c r="K639" s="9"/>
      <c r="L639" s="9"/>
      <c r="M639" s="8" t="s">
        <v>2676</v>
      </c>
      <c r="N639" s="33" t="s">
        <v>1590</v>
      </c>
      <c r="O639" s="35" t="s">
        <v>1590</v>
      </c>
      <c r="P639" s="35" t="s">
        <v>1590</v>
      </c>
      <c r="Q639" s="8">
        <v>187</v>
      </c>
      <c r="R639" s="34" t="s">
        <v>1590</v>
      </c>
      <c r="S639" s="8">
        <f t="shared" si="141"/>
        <v>0.15583333333333332</v>
      </c>
      <c r="T639" s="8">
        <f t="shared" si="142"/>
        <v>5.0268817204301076E-2</v>
      </c>
      <c r="U639" s="8">
        <f t="shared" si="144"/>
        <v>0.60322580645161294</v>
      </c>
      <c r="V639" s="38">
        <f t="shared" si="51"/>
        <v>1.6336021505376344</v>
      </c>
      <c r="W639" s="38">
        <f t="shared" si="46"/>
        <v>-0.46048387096774196</v>
      </c>
      <c r="X639" s="38">
        <f t="shared" si="47"/>
        <v>1.1228494623655914</v>
      </c>
      <c r="Y639" s="8">
        <f t="shared" si="136"/>
        <v>480</v>
      </c>
      <c r="Z639" s="8">
        <f t="shared" si="137"/>
        <v>1200</v>
      </c>
      <c r="AA639" s="8">
        <f t="shared" si="138"/>
        <v>3720</v>
      </c>
      <c r="AB639" s="18">
        <f t="shared" si="44"/>
        <v>1.5833333333333333</v>
      </c>
      <c r="AC639" s="18">
        <f t="shared" si="48"/>
        <v>19</v>
      </c>
      <c r="AD639"/>
      <c r="AE639"/>
      <c r="AF639" s="13" t="s">
        <v>1450</v>
      </c>
      <c r="AG639">
        <v>20</v>
      </c>
      <c r="AH639">
        <v>40</v>
      </c>
      <c r="AI639">
        <v>100</v>
      </c>
      <c r="AJ639">
        <v>19</v>
      </c>
      <c r="AK639">
        <v>19</v>
      </c>
      <c r="AL639" s="13" t="s">
        <v>1451</v>
      </c>
      <c r="AM639">
        <v>10</v>
      </c>
      <c r="AN639">
        <v>50</v>
      </c>
      <c r="AO639">
        <v>150</v>
      </c>
      <c r="AP639"/>
      <c r="AQ639"/>
      <c r="AR639" s="13" t="s">
        <v>1452</v>
      </c>
      <c r="AS639">
        <v>5</v>
      </c>
      <c r="AT639">
        <v>5</v>
      </c>
      <c r="AU639">
        <v>30</v>
      </c>
      <c r="AV639"/>
      <c r="AW639"/>
      <c r="AX639" s="13" t="s">
        <v>1441</v>
      </c>
      <c r="AY639">
        <v>5</v>
      </c>
      <c r="AZ639">
        <v>5</v>
      </c>
      <c r="BA639">
        <v>30</v>
      </c>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row>
    <row r="640" spans="1:270" ht="32">
      <c r="A640" s="8">
        <v>1999</v>
      </c>
      <c r="B640" s="8" t="s">
        <v>0</v>
      </c>
      <c r="C640" s="8">
        <v>0</v>
      </c>
      <c r="D640" s="8" t="s">
        <v>1590</v>
      </c>
      <c r="E640" s="8" t="s">
        <v>2629</v>
      </c>
      <c r="F640" s="9" t="s">
        <v>657</v>
      </c>
      <c r="G640" s="9" t="s">
        <v>2744</v>
      </c>
      <c r="H640" s="9" t="s">
        <v>1453</v>
      </c>
      <c r="I640" s="9" t="s">
        <v>1454</v>
      </c>
      <c r="J640" s="9">
        <v>1</v>
      </c>
      <c r="K640" s="9"/>
      <c r="L640" s="9"/>
      <c r="M640" s="8" t="s">
        <v>2676</v>
      </c>
      <c r="N640" s="33" t="s">
        <v>1590</v>
      </c>
      <c r="O640" s="35" t="s">
        <v>1590</v>
      </c>
      <c r="P640" s="35" t="s">
        <v>1590</v>
      </c>
      <c r="Q640" s="35" t="s">
        <v>1590</v>
      </c>
      <c r="R640" s="34" t="s">
        <v>1590</v>
      </c>
      <c r="S640" s="34" t="s">
        <v>1590</v>
      </c>
      <c r="T640" s="34" t="s">
        <v>1590</v>
      </c>
      <c r="U640" s="34" t="s">
        <v>1590</v>
      </c>
      <c r="V640" s="38" t="s">
        <v>1590</v>
      </c>
      <c r="W640" s="38" t="s">
        <v>1590</v>
      </c>
      <c r="X640" s="38" t="s">
        <v>1590</v>
      </c>
      <c r="Y640" s="8">
        <f t="shared" si="136"/>
        <v>0</v>
      </c>
      <c r="Z640" s="8">
        <f t="shared" si="137"/>
        <v>1.6800000000000002</v>
      </c>
      <c r="AA640" s="8">
        <f t="shared" si="138"/>
        <v>6</v>
      </c>
      <c r="AB640" s="18">
        <f t="shared" si="44"/>
        <v>0.91666666666666663</v>
      </c>
      <c r="AC640" s="18">
        <f t="shared" si="48"/>
        <v>11</v>
      </c>
      <c r="AD640"/>
      <c r="AE640"/>
      <c r="AF640" s="13" t="s">
        <v>1406</v>
      </c>
      <c r="AG640"/>
      <c r="AH640">
        <v>0.14000000000000001</v>
      </c>
      <c r="AI640">
        <v>0.5</v>
      </c>
      <c r="AJ640">
        <v>11</v>
      </c>
      <c r="AK640">
        <v>11</v>
      </c>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row>
    <row r="641" spans="1:270" ht="32">
      <c r="A641" s="8">
        <v>1999</v>
      </c>
      <c r="B641" s="8" t="s">
        <v>0</v>
      </c>
      <c r="C641" s="8">
        <v>0</v>
      </c>
      <c r="D641" s="8" t="s">
        <v>1590</v>
      </c>
      <c r="E641" s="8" t="s">
        <v>2629</v>
      </c>
      <c r="F641" s="9" t="s">
        <v>657</v>
      </c>
      <c r="G641" s="9" t="s">
        <v>2744</v>
      </c>
      <c r="H641" s="9" t="s">
        <v>219</v>
      </c>
      <c r="I641" s="9" t="s">
        <v>1455</v>
      </c>
      <c r="J641" s="9">
        <v>1</v>
      </c>
      <c r="K641" s="9"/>
      <c r="L641" s="9"/>
      <c r="M641" s="8" t="s">
        <v>2676</v>
      </c>
      <c r="N641" s="33" t="s">
        <v>1590</v>
      </c>
      <c r="O641" s="35" t="s">
        <v>1590</v>
      </c>
      <c r="P641" s="35" t="s">
        <v>1590</v>
      </c>
      <c r="Q641" s="8">
        <v>5435</v>
      </c>
      <c r="R641" s="34" t="s">
        <v>1590</v>
      </c>
      <c r="S641" s="8">
        <f t="shared" ref="S641:S682" si="145">Q641/Z641</f>
        <v>0.30194444444444446</v>
      </c>
      <c r="T641" s="8">
        <f t="shared" ref="T641:T682" si="146">Q641/AA641</f>
        <v>0.12940476190476191</v>
      </c>
      <c r="U641" s="8">
        <f t="shared" si="144"/>
        <v>1.5528571428571429</v>
      </c>
      <c r="V641" s="38">
        <f t="shared" si="51"/>
        <v>2.9627380952380955</v>
      </c>
      <c r="W641" s="38">
        <f t="shared" si="46"/>
        <v>-1.0848809523809524</v>
      </c>
      <c r="X641" s="38">
        <f t="shared" si="47"/>
        <v>1.7484523809523811</v>
      </c>
      <c r="Y641" s="8">
        <f t="shared" si="136"/>
        <v>9000</v>
      </c>
      <c r="Z641" s="8">
        <f t="shared" si="137"/>
        <v>18000</v>
      </c>
      <c r="AA641" s="8">
        <f t="shared" si="138"/>
        <v>42000</v>
      </c>
      <c r="AB641" s="18">
        <f t="shared" si="44"/>
        <v>2.8333333333333335</v>
      </c>
      <c r="AC641" s="18">
        <f t="shared" si="48"/>
        <v>34</v>
      </c>
      <c r="AD641"/>
      <c r="AE641"/>
      <c r="AF641" s="13" t="s">
        <v>1456</v>
      </c>
      <c r="AG641">
        <v>750</v>
      </c>
      <c r="AH641">
        <v>1500</v>
      </c>
      <c r="AI641">
        <v>3500</v>
      </c>
      <c r="AJ641">
        <v>34</v>
      </c>
      <c r="AK641">
        <v>34</v>
      </c>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row>
    <row r="642" spans="1:270" ht="32">
      <c r="A642" s="8">
        <v>1999</v>
      </c>
      <c r="B642" s="8" t="s">
        <v>0</v>
      </c>
      <c r="C642" s="8">
        <v>0</v>
      </c>
      <c r="D642" s="8" t="s">
        <v>1590</v>
      </c>
      <c r="E642" s="8" t="s">
        <v>2629</v>
      </c>
      <c r="F642" s="9" t="s">
        <v>657</v>
      </c>
      <c r="G642" s="9" t="s">
        <v>2744</v>
      </c>
      <c r="H642" s="9" t="s">
        <v>1457</v>
      </c>
      <c r="I642" s="9" t="s">
        <v>1458</v>
      </c>
      <c r="J642" s="9">
        <v>1</v>
      </c>
      <c r="K642" s="9"/>
      <c r="L642" s="9" t="s">
        <v>1460</v>
      </c>
      <c r="M642" s="8" t="s">
        <v>2676</v>
      </c>
      <c r="N642" s="33" t="s">
        <v>1590</v>
      </c>
      <c r="O642" s="8">
        <v>20.5</v>
      </c>
      <c r="P642" s="8">
        <v>47</v>
      </c>
      <c r="Q642" s="8">
        <v>194</v>
      </c>
      <c r="R642" s="8">
        <f t="shared" si="140"/>
        <v>4.1276595744680851</v>
      </c>
      <c r="S642" s="8">
        <f t="shared" si="145"/>
        <v>0.53888888888888886</v>
      </c>
      <c r="T642" s="8">
        <f t="shared" si="146"/>
        <v>0.20208333333333334</v>
      </c>
      <c r="U642" s="8">
        <f t="shared" si="144"/>
        <v>2.4249999999999998</v>
      </c>
      <c r="V642" s="38">
        <f t="shared" si="51"/>
        <v>1.4520833333333334</v>
      </c>
      <c r="W642" s="38">
        <f t="shared" si="46"/>
        <v>-0.26666666666666666</v>
      </c>
      <c r="X642" s="38">
        <f t="shared" si="47"/>
        <v>0.98333333333333339</v>
      </c>
      <c r="Y642" s="8">
        <f t="shared" si="136"/>
        <v>192</v>
      </c>
      <c r="Z642" s="8">
        <f t="shared" si="137"/>
        <v>360</v>
      </c>
      <c r="AA642" s="8">
        <f t="shared" si="138"/>
        <v>960</v>
      </c>
      <c r="AB642" s="18">
        <f t="shared" si="44"/>
        <v>1.25</v>
      </c>
      <c r="AC642" s="18">
        <f t="shared" si="48"/>
        <v>15</v>
      </c>
      <c r="AD642"/>
      <c r="AE642"/>
      <c r="AF642" t="s">
        <v>1459</v>
      </c>
      <c r="AG642">
        <v>6</v>
      </c>
      <c r="AH642">
        <v>15</v>
      </c>
      <c r="AI642">
        <v>40</v>
      </c>
      <c r="AJ642">
        <v>18</v>
      </c>
      <c r="AK642">
        <v>15</v>
      </c>
      <c r="AL642" t="s">
        <v>1459</v>
      </c>
      <c r="AM642">
        <v>10</v>
      </c>
      <c r="AN642">
        <v>15</v>
      </c>
      <c r="AO642">
        <v>40</v>
      </c>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row>
    <row r="643" spans="1:270" ht="16">
      <c r="A643" s="8">
        <v>1999</v>
      </c>
      <c r="B643" s="8" t="s">
        <v>0</v>
      </c>
      <c r="C643" s="8">
        <v>0</v>
      </c>
      <c r="D643" s="8" t="s">
        <v>1590</v>
      </c>
      <c r="E643" s="8" t="s">
        <v>2629</v>
      </c>
      <c r="F643" s="9" t="s">
        <v>657</v>
      </c>
      <c r="G643" s="9" t="s">
        <v>2744</v>
      </c>
      <c r="H643" s="9" t="s">
        <v>134</v>
      </c>
      <c r="I643" s="9" t="s">
        <v>1461</v>
      </c>
      <c r="J643" s="9">
        <v>1</v>
      </c>
      <c r="K643" s="9"/>
      <c r="L643" s="9"/>
      <c r="M643" s="8" t="s">
        <v>2676</v>
      </c>
      <c r="N643" s="8">
        <f t="shared" si="143"/>
        <v>1.3100137174211249E-2</v>
      </c>
      <c r="O643" s="8">
        <v>19.100000000000001</v>
      </c>
      <c r="P643" s="8">
        <v>1458</v>
      </c>
      <c r="Q643" s="8">
        <v>26222</v>
      </c>
      <c r="R643" s="8">
        <f t="shared" si="140"/>
        <v>17.984910836762687</v>
      </c>
      <c r="S643" s="8">
        <f t="shared" si="145"/>
        <v>2375.1811594202895</v>
      </c>
      <c r="T643" s="8">
        <f t="shared" si="146"/>
        <v>860.30183727034114</v>
      </c>
      <c r="U643" s="8">
        <f t="shared" si="144"/>
        <v>10323.622047244095</v>
      </c>
      <c r="V643" s="38">
        <f t="shared" si="51"/>
        <v>861.46850393700777</v>
      </c>
      <c r="W643" s="38">
        <f t="shared" si="46"/>
        <v>859.87926509186343</v>
      </c>
      <c r="X643" s="38">
        <f t="shared" si="47"/>
        <v>861.04593175853006</v>
      </c>
      <c r="Y643" s="8">
        <f t="shared" si="136"/>
        <v>8.16</v>
      </c>
      <c r="Z643" s="8">
        <f t="shared" si="137"/>
        <v>11.040000000000001</v>
      </c>
      <c r="AA643" s="8">
        <f t="shared" si="138"/>
        <v>30.48</v>
      </c>
      <c r="AB643" s="18">
        <f t="shared" si="44"/>
        <v>1.1666666666666667</v>
      </c>
      <c r="AC643" s="18">
        <f t="shared" si="48"/>
        <v>14</v>
      </c>
      <c r="AD643"/>
      <c r="AE643"/>
      <c r="AF643" s="13" t="s">
        <v>1462</v>
      </c>
      <c r="AG643">
        <v>0.26</v>
      </c>
      <c r="AH643">
        <v>0.26</v>
      </c>
      <c r="AI643">
        <v>0.75</v>
      </c>
      <c r="AJ643">
        <v>14</v>
      </c>
      <c r="AK643">
        <v>14</v>
      </c>
      <c r="AL643" s="13" t="s">
        <v>1463</v>
      </c>
      <c r="AM643">
        <v>0.08</v>
      </c>
      <c r="AN643">
        <v>0.2</v>
      </c>
      <c r="AO643">
        <v>0.52</v>
      </c>
      <c r="AP643"/>
      <c r="AQ643"/>
      <c r="AR643" s="13" t="s">
        <v>1464</v>
      </c>
      <c r="AS643">
        <v>0.08</v>
      </c>
      <c r="AT643">
        <v>0.2</v>
      </c>
      <c r="AU643">
        <v>0.52</v>
      </c>
      <c r="AV643"/>
      <c r="AW643"/>
      <c r="AX643" s="13" t="s">
        <v>1441</v>
      </c>
      <c r="AY643">
        <v>0.26</v>
      </c>
      <c r="AZ643">
        <v>0.26</v>
      </c>
      <c r="BA643">
        <v>0.75</v>
      </c>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row>
    <row r="644" spans="1:270" ht="32">
      <c r="A644" s="8">
        <v>1999</v>
      </c>
      <c r="B644" s="8" t="s">
        <v>0</v>
      </c>
      <c r="C644" s="8">
        <v>0</v>
      </c>
      <c r="D644" s="8" t="s">
        <v>1590</v>
      </c>
      <c r="E644" s="8" t="s">
        <v>2629</v>
      </c>
      <c r="F644" s="9" t="s">
        <v>657</v>
      </c>
      <c r="G644" s="9" t="s">
        <v>2744</v>
      </c>
      <c r="H644" s="9" t="s">
        <v>1465</v>
      </c>
      <c r="I644" s="9" t="s">
        <v>1467</v>
      </c>
      <c r="J644" s="9">
        <v>1</v>
      </c>
      <c r="K644" s="9"/>
      <c r="L644" s="9"/>
      <c r="M644" s="8" t="s">
        <v>2676</v>
      </c>
      <c r="N644" s="8">
        <f t="shared" si="143"/>
        <v>1.5820312499999999E-2</v>
      </c>
      <c r="O644" s="8">
        <v>40.5</v>
      </c>
      <c r="P644" s="8">
        <v>2560</v>
      </c>
      <c r="Q644" s="8">
        <v>26412</v>
      </c>
      <c r="R644" s="8">
        <f t="shared" si="140"/>
        <v>10.317187499999999</v>
      </c>
      <c r="S644" s="8">
        <f t="shared" si="145"/>
        <v>1865.2542372881353</v>
      </c>
      <c r="T644" s="8">
        <f t="shared" si="146"/>
        <v>651.18343195266266</v>
      </c>
      <c r="U644" s="8">
        <f t="shared" si="144"/>
        <v>7814.2011834319519</v>
      </c>
      <c r="V644" s="38">
        <f t="shared" si="51"/>
        <v>652.35009861932929</v>
      </c>
      <c r="W644" s="38">
        <f t="shared" si="46"/>
        <v>650.77613412228789</v>
      </c>
      <c r="X644" s="38">
        <f t="shared" ref="X644:X704" si="147">W644+AB644</f>
        <v>651.94280078895451</v>
      </c>
      <c r="Y644" s="8">
        <f t="shared" si="136"/>
        <v>14.160000000000002</v>
      </c>
      <c r="Z644" s="8">
        <f t="shared" si="137"/>
        <v>14.160000000000002</v>
      </c>
      <c r="AA644" s="8">
        <f t="shared" si="138"/>
        <v>40.56</v>
      </c>
      <c r="AB644" s="18">
        <f t="shared" si="44"/>
        <v>1.1666666666666667</v>
      </c>
      <c r="AC644" s="18">
        <f t="shared" si="48"/>
        <v>14</v>
      </c>
      <c r="AD644"/>
      <c r="AE644"/>
      <c r="AF644" s="13" t="s">
        <v>1466</v>
      </c>
      <c r="AG644">
        <v>0.26</v>
      </c>
      <c r="AH644">
        <v>0.26</v>
      </c>
      <c r="AI644">
        <v>0.75</v>
      </c>
      <c r="AJ644">
        <v>14</v>
      </c>
      <c r="AK644">
        <v>14</v>
      </c>
      <c r="AL644" s="13" t="s">
        <v>1463</v>
      </c>
      <c r="AM644">
        <v>0.33</v>
      </c>
      <c r="AN644">
        <v>0.33</v>
      </c>
      <c r="AO644">
        <v>0.94</v>
      </c>
      <c r="AP644"/>
      <c r="AQ644"/>
      <c r="AR644" t="s">
        <v>1464</v>
      </c>
      <c r="AS644">
        <v>0.33</v>
      </c>
      <c r="AT644">
        <v>0.33</v>
      </c>
      <c r="AU644">
        <v>0.94</v>
      </c>
      <c r="AV644"/>
      <c r="AW644"/>
      <c r="AX644" s="13" t="s">
        <v>1441</v>
      </c>
      <c r="AY644">
        <v>0.26</v>
      </c>
      <c r="AZ644">
        <v>0.26</v>
      </c>
      <c r="BA644">
        <v>0.75</v>
      </c>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row>
    <row r="645" spans="1:270" ht="32">
      <c r="A645" s="8">
        <v>1999</v>
      </c>
      <c r="B645" s="8" t="s">
        <v>0</v>
      </c>
      <c r="C645" s="8">
        <v>0</v>
      </c>
      <c r="D645" s="8" t="s">
        <v>1590</v>
      </c>
      <c r="E645" s="8" t="s">
        <v>2629</v>
      </c>
      <c r="F645" s="9" t="s">
        <v>657</v>
      </c>
      <c r="G645" s="9" t="s">
        <v>2744</v>
      </c>
      <c r="H645" s="9" t="s">
        <v>1468</v>
      </c>
      <c r="I645" s="9" t="s">
        <v>1469</v>
      </c>
      <c r="J645" s="9">
        <v>1</v>
      </c>
      <c r="K645" s="9"/>
      <c r="L645" s="9"/>
      <c r="M645" s="8" t="s">
        <v>2676</v>
      </c>
      <c r="N645" s="34" t="s">
        <v>1590</v>
      </c>
      <c r="O645" s="35" t="s">
        <v>1590</v>
      </c>
      <c r="P645" s="35" t="s">
        <v>1590</v>
      </c>
      <c r="Q645" s="8">
        <v>2062</v>
      </c>
      <c r="R645" s="34" t="s">
        <v>1590</v>
      </c>
      <c r="S645" s="8">
        <f t="shared" si="145"/>
        <v>3.3044871794871793</v>
      </c>
      <c r="T645" s="8">
        <f t="shared" si="146"/>
        <v>2.1479166666666667</v>
      </c>
      <c r="U645" s="8">
        <f t="shared" si="144"/>
        <v>25.774999999999999</v>
      </c>
      <c r="V645" s="38">
        <f t="shared" si="51"/>
        <v>2.9395833333333332</v>
      </c>
      <c r="W645" s="38">
        <f t="shared" si="46"/>
        <v>1.6333333333333333</v>
      </c>
      <c r="X645" s="38">
        <f t="shared" si="147"/>
        <v>2.4249999999999998</v>
      </c>
      <c r="Y645" s="8">
        <f t="shared" si="136"/>
        <v>360</v>
      </c>
      <c r="Z645" s="8">
        <f t="shared" si="137"/>
        <v>624</v>
      </c>
      <c r="AA645" s="8">
        <f t="shared" si="138"/>
        <v>960</v>
      </c>
      <c r="AB645" s="18">
        <f t="shared" si="44"/>
        <v>0.79166666666666663</v>
      </c>
      <c r="AC645" s="18">
        <f>SUM(AK645, AQ645, AW645, BC645, BI645,  BO645, BU645, CA645, CG645, CM645, CS645, CY645, DE645, DK645, DQ645, DW645, EC645, EK645, EQ645, EW645, FC645, FI645, FO645, FU645, GA645, GI645, GO645, GW645, HC645, HI645, HO645, HU645, IA645, II645, IO645, IU645, JC645, JI645)/2</f>
        <v>9.5</v>
      </c>
      <c r="AD645"/>
      <c r="AE645"/>
      <c r="AF645" s="13" t="s">
        <v>1470</v>
      </c>
      <c r="AG645">
        <v>15</v>
      </c>
      <c r="AH645">
        <v>27</v>
      </c>
      <c r="AI645">
        <v>40</v>
      </c>
      <c r="AJ645">
        <v>8</v>
      </c>
      <c r="AK645">
        <v>9</v>
      </c>
      <c r="AL645" s="13" t="s">
        <v>1471</v>
      </c>
      <c r="AM645">
        <v>15</v>
      </c>
      <c r="AN645">
        <v>25</v>
      </c>
      <c r="AO645">
        <v>40</v>
      </c>
      <c r="AP645">
        <v>10</v>
      </c>
      <c r="AQ645">
        <v>10</v>
      </c>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row>
    <row r="646" spans="1:270" ht="48">
      <c r="A646" s="8">
        <v>1999</v>
      </c>
      <c r="B646" s="8" t="s">
        <v>0</v>
      </c>
      <c r="C646" s="8">
        <v>0</v>
      </c>
      <c r="D646" s="8" t="s">
        <v>1590</v>
      </c>
      <c r="E646" s="8" t="s">
        <v>2629</v>
      </c>
      <c r="F646" s="9" t="s">
        <v>657</v>
      </c>
      <c r="G646" s="9" t="s">
        <v>2744</v>
      </c>
      <c r="H646" s="9" t="s">
        <v>230</v>
      </c>
      <c r="I646" s="9" t="s">
        <v>1473</v>
      </c>
      <c r="J646" s="9">
        <v>1</v>
      </c>
      <c r="K646" s="9"/>
      <c r="L646" s="9"/>
      <c r="M646" s="8" t="s">
        <v>2676</v>
      </c>
      <c r="N646" s="34" t="s">
        <v>1590</v>
      </c>
      <c r="O646" s="35" t="s">
        <v>1590</v>
      </c>
      <c r="P646" s="35" t="s">
        <v>1590</v>
      </c>
      <c r="Q646" s="8">
        <v>23</v>
      </c>
      <c r="R646" s="34" t="s">
        <v>1590</v>
      </c>
      <c r="S646" s="8">
        <f t="shared" si="145"/>
        <v>0.63888888888888884</v>
      </c>
      <c r="T646" s="8">
        <f t="shared" si="146"/>
        <v>0.23958333333333334</v>
      </c>
      <c r="U646" s="8">
        <f t="shared" si="144"/>
        <v>2.875</v>
      </c>
      <c r="V646" s="38">
        <f t="shared" si="51"/>
        <v>0.90625</v>
      </c>
      <c r="W646" s="38">
        <f t="shared" ref="W646:W709" si="148">((Q646-(AB646*Z646))/AA646)</f>
        <v>-1.0416666666666666E-2</v>
      </c>
      <c r="X646" s="38">
        <f t="shared" si="147"/>
        <v>0.65625</v>
      </c>
      <c r="Y646" s="8">
        <f t="shared" si="136"/>
        <v>12</v>
      </c>
      <c r="Z646" s="8">
        <f t="shared" si="137"/>
        <v>36</v>
      </c>
      <c r="AA646" s="8">
        <f t="shared" si="138"/>
        <v>96</v>
      </c>
      <c r="AB646" s="18">
        <f t="shared" ref="AB646:AB709" si="149">AC646/12</f>
        <v>0.66666666666666663</v>
      </c>
      <c r="AC646" s="18">
        <f t="shared" si="48"/>
        <v>8</v>
      </c>
      <c r="AD646"/>
      <c r="AE646"/>
      <c r="AF646" s="13" t="s">
        <v>1472</v>
      </c>
      <c r="AG646">
        <v>1</v>
      </c>
      <c r="AH646">
        <v>3</v>
      </c>
      <c r="AI646">
        <v>8</v>
      </c>
      <c r="AJ646">
        <v>14</v>
      </c>
      <c r="AK646">
        <v>8</v>
      </c>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row>
    <row r="647" spans="1:270" ht="32">
      <c r="A647" s="8">
        <v>1999</v>
      </c>
      <c r="B647" s="8" t="s">
        <v>0</v>
      </c>
      <c r="C647" s="8">
        <v>0</v>
      </c>
      <c r="D647" s="8" t="s">
        <v>1590</v>
      </c>
      <c r="E647" s="8" t="s">
        <v>2629</v>
      </c>
      <c r="F647" s="9" t="s">
        <v>657</v>
      </c>
      <c r="G647" s="9" t="s">
        <v>2744</v>
      </c>
      <c r="H647" s="9" t="s">
        <v>1475</v>
      </c>
      <c r="I647" s="9" t="s">
        <v>1474</v>
      </c>
      <c r="J647" s="9">
        <v>1</v>
      </c>
      <c r="K647" s="9"/>
      <c r="L647" s="9"/>
      <c r="M647" s="8" t="s">
        <v>2676</v>
      </c>
      <c r="N647" s="34" t="s">
        <v>1590</v>
      </c>
      <c r="O647" s="35" t="s">
        <v>1590</v>
      </c>
      <c r="P647" s="35" t="s">
        <v>1590</v>
      </c>
      <c r="Q647" s="8">
        <v>7730</v>
      </c>
      <c r="R647" s="34" t="s">
        <v>1590</v>
      </c>
      <c r="S647" s="8">
        <f t="shared" si="145"/>
        <v>1.7745638200183655</v>
      </c>
      <c r="T647" s="8">
        <f t="shared" si="146"/>
        <v>0.70943465491923641</v>
      </c>
      <c r="U647" s="8">
        <f t="shared" si="144"/>
        <v>8.5132158590308364</v>
      </c>
      <c r="V647" s="38">
        <f t="shared" si="51"/>
        <v>1.5427679882525698</v>
      </c>
      <c r="W647" s="38">
        <f t="shared" si="148"/>
        <v>0.37628487518355358</v>
      </c>
      <c r="X647" s="38">
        <f t="shared" si="147"/>
        <v>1.209618208516887</v>
      </c>
      <c r="Y647" s="8">
        <f t="shared" si="136"/>
        <v>1632</v>
      </c>
      <c r="Z647" s="8">
        <f t="shared" si="137"/>
        <v>4356</v>
      </c>
      <c r="AA647" s="8">
        <f t="shared" si="138"/>
        <v>10896</v>
      </c>
      <c r="AB647" s="18">
        <f t="shared" si="149"/>
        <v>0.83333333333333337</v>
      </c>
      <c r="AC647" s="18">
        <f t="shared" si="48"/>
        <v>10</v>
      </c>
      <c r="AD647"/>
      <c r="AE647"/>
      <c r="AF647" s="13" t="s">
        <v>1450</v>
      </c>
      <c r="AG647">
        <v>136</v>
      </c>
      <c r="AH647">
        <v>363</v>
      </c>
      <c r="AI647">
        <v>908</v>
      </c>
      <c r="AJ647">
        <v>10</v>
      </c>
      <c r="AK647">
        <v>10</v>
      </c>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row>
    <row r="648" spans="1:270" ht="32">
      <c r="A648" s="8">
        <v>1999</v>
      </c>
      <c r="B648" s="8" t="s">
        <v>0</v>
      </c>
      <c r="C648" s="8">
        <v>0</v>
      </c>
      <c r="D648" s="8" t="s">
        <v>1590</v>
      </c>
      <c r="E648" s="8" t="s">
        <v>2629</v>
      </c>
      <c r="F648" s="9" t="s">
        <v>657</v>
      </c>
      <c r="G648" s="9" t="s">
        <v>2744</v>
      </c>
      <c r="H648" s="9" t="s">
        <v>1476</v>
      </c>
      <c r="I648" s="9" t="s">
        <v>1477</v>
      </c>
      <c r="J648" s="9">
        <v>1</v>
      </c>
      <c r="K648" s="9"/>
      <c r="L648" s="9"/>
      <c r="M648" s="8" t="s">
        <v>2676</v>
      </c>
      <c r="N648" s="8">
        <f t="shared" si="143"/>
        <v>9.9866844207723037E-5</v>
      </c>
      <c r="O648" s="8">
        <v>0.3</v>
      </c>
      <c r="P648" s="8">
        <v>3004</v>
      </c>
      <c r="Q648" s="8">
        <v>214476</v>
      </c>
      <c r="R648" s="8">
        <f t="shared" si="140"/>
        <v>71.396804260985348</v>
      </c>
      <c r="S648" s="8">
        <f t="shared" si="145"/>
        <v>8936.5</v>
      </c>
      <c r="T648" s="8">
        <f t="shared" si="146"/>
        <v>2978.8333333333335</v>
      </c>
      <c r="U648" s="8">
        <f t="shared" si="144"/>
        <v>35746</v>
      </c>
      <c r="V648" s="38">
        <f t="shared" si="51"/>
        <v>2979.25</v>
      </c>
      <c r="W648" s="38">
        <f t="shared" si="148"/>
        <v>2978.6944444444443</v>
      </c>
      <c r="X648" s="38">
        <f t="shared" si="147"/>
        <v>2979.1111111111109</v>
      </c>
      <c r="Y648" s="8">
        <f t="shared" si="136"/>
        <v>12</v>
      </c>
      <c r="Z648" s="8">
        <f t="shared" si="137"/>
        <v>24</v>
      </c>
      <c r="AA648" s="8">
        <f t="shared" si="138"/>
        <v>72</v>
      </c>
      <c r="AB648" s="18">
        <f t="shared" si="149"/>
        <v>0.41666666666666669</v>
      </c>
      <c r="AC648" s="18">
        <f t="shared" si="48"/>
        <v>5</v>
      </c>
      <c r="AD648"/>
      <c r="AE648"/>
      <c r="AF648" s="13" t="s">
        <v>1478</v>
      </c>
      <c r="AG648">
        <v>0.5</v>
      </c>
      <c r="AH648">
        <v>1</v>
      </c>
      <c r="AI648">
        <v>3</v>
      </c>
      <c r="AJ648">
        <v>7</v>
      </c>
      <c r="AK648">
        <v>5</v>
      </c>
      <c r="AL648" s="13" t="s">
        <v>1441</v>
      </c>
      <c r="AM648">
        <v>0.5</v>
      </c>
      <c r="AN648">
        <v>1</v>
      </c>
      <c r="AO648">
        <v>3</v>
      </c>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row>
    <row r="649" spans="1:270" ht="64">
      <c r="A649" s="8">
        <v>1999</v>
      </c>
      <c r="B649" s="8" t="s">
        <v>0</v>
      </c>
      <c r="C649" s="8">
        <v>0</v>
      </c>
      <c r="D649" s="8" t="s">
        <v>1590</v>
      </c>
      <c r="E649" s="8" t="s">
        <v>2629</v>
      </c>
      <c r="F649" s="9" t="s">
        <v>657</v>
      </c>
      <c r="G649" s="9" t="s">
        <v>2744</v>
      </c>
      <c r="H649" s="9" t="s">
        <v>1479</v>
      </c>
      <c r="I649" s="9" t="s">
        <v>1480</v>
      </c>
      <c r="J649" s="9">
        <v>1</v>
      </c>
      <c r="K649" s="9"/>
      <c r="L649" s="9" t="s">
        <v>2113</v>
      </c>
      <c r="M649" s="8" t="s">
        <v>2676</v>
      </c>
      <c r="N649" s="8">
        <f t="shared" si="143"/>
        <v>3.9473684210526317E-3</v>
      </c>
      <c r="O649" s="8">
        <v>1.2</v>
      </c>
      <c r="P649" s="8">
        <v>304</v>
      </c>
      <c r="Q649" s="8">
        <v>2172</v>
      </c>
      <c r="R649" s="8">
        <f t="shared" si="140"/>
        <v>7.1447368421052628</v>
      </c>
      <c r="S649" s="8">
        <f t="shared" si="145"/>
        <v>1.2066666666666668</v>
      </c>
      <c r="T649" s="8">
        <f t="shared" si="146"/>
        <v>0.48266666666666669</v>
      </c>
      <c r="U649" s="8">
        <f t="shared" si="144"/>
        <v>5.7919999999999998</v>
      </c>
      <c r="V649" s="38">
        <f t="shared" si="51"/>
        <v>0.73266666666666669</v>
      </c>
      <c r="W649" s="38">
        <f t="shared" si="148"/>
        <v>0.38266666666666665</v>
      </c>
      <c r="X649" s="38">
        <f t="shared" si="147"/>
        <v>0.63266666666666671</v>
      </c>
      <c r="Y649" s="8">
        <f t="shared" si="136"/>
        <v>720</v>
      </c>
      <c r="Z649" s="8">
        <f t="shared" si="137"/>
        <v>1800</v>
      </c>
      <c r="AA649" s="8">
        <f t="shared" si="138"/>
        <v>4500</v>
      </c>
      <c r="AB649" s="18">
        <f t="shared" si="149"/>
        <v>0.25</v>
      </c>
      <c r="AC649" s="18">
        <f>SUM(AK649, AQ649, AW649, BC649, BI649,  BO649, BU649, CA649, CG649, CM649, CS649, CY649, DE649, DK649, DQ649, DW649, EC649, EK649, EQ649, EW649, FC649, FI649, FO649, FU649, GA649, GI649, GO649, GW649, HC649, HI649, HO649, HU649, IA649, II649, IO649, IU649, JC649, JI649)/3</f>
        <v>3</v>
      </c>
      <c r="AD649"/>
      <c r="AE649"/>
      <c r="AF649" s="13" t="s">
        <v>1481</v>
      </c>
      <c r="AG649">
        <v>20</v>
      </c>
      <c r="AH649">
        <v>50</v>
      </c>
      <c r="AI649">
        <v>125</v>
      </c>
      <c r="AJ649">
        <v>3</v>
      </c>
      <c r="AK649">
        <v>3</v>
      </c>
      <c r="AL649" s="13" t="s">
        <v>1482</v>
      </c>
      <c r="AM649">
        <v>20</v>
      </c>
      <c r="AN649">
        <v>50</v>
      </c>
      <c r="AO649">
        <v>125</v>
      </c>
      <c r="AP649">
        <v>3</v>
      </c>
      <c r="AQ649">
        <v>3</v>
      </c>
      <c r="AR649" t="s">
        <v>1483</v>
      </c>
      <c r="AS649">
        <v>20</v>
      </c>
      <c r="AT649">
        <v>50</v>
      </c>
      <c r="AU649">
        <v>125</v>
      </c>
      <c r="AV649">
        <v>6</v>
      </c>
      <c r="AW649">
        <v>3</v>
      </c>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row>
    <row r="650" spans="1:270" ht="48">
      <c r="A650" s="8">
        <v>1999</v>
      </c>
      <c r="B650" s="8" t="s">
        <v>0</v>
      </c>
      <c r="C650" s="8">
        <v>0</v>
      </c>
      <c r="D650" s="8" t="s">
        <v>1590</v>
      </c>
      <c r="E650" s="8" t="s">
        <v>2629</v>
      </c>
      <c r="F650" s="9" t="s">
        <v>657</v>
      </c>
      <c r="G650" s="9" t="s">
        <v>2744</v>
      </c>
      <c r="H650" s="9" t="s">
        <v>1484</v>
      </c>
      <c r="I650" s="9" t="s">
        <v>1485</v>
      </c>
      <c r="J650" s="9">
        <v>1</v>
      </c>
      <c r="K650" s="9"/>
      <c r="L650" s="9"/>
      <c r="M650" s="8" t="s">
        <v>2676</v>
      </c>
      <c r="N650" s="8">
        <f t="shared" si="143"/>
        <v>1.4102564102564105E-2</v>
      </c>
      <c r="O650" s="8">
        <v>2.2000000000000002</v>
      </c>
      <c r="P650" s="8">
        <v>156</v>
      </c>
      <c r="Q650" s="8">
        <v>612</v>
      </c>
      <c r="R650" s="8">
        <f t="shared" si="140"/>
        <v>3.9230769230769229</v>
      </c>
      <c r="S650" s="8">
        <f t="shared" si="145"/>
        <v>1.2749999999999999</v>
      </c>
      <c r="T650" s="8">
        <f t="shared" si="146"/>
        <v>0.85</v>
      </c>
      <c r="U650" s="8">
        <f t="shared" si="144"/>
        <v>10.199999999999999</v>
      </c>
      <c r="V650" s="38">
        <f t="shared" si="51"/>
        <v>1.1000000000000001</v>
      </c>
      <c r="W650" s="38">
        <f t="shared" si="148"/>
        <v>0.68333333333333335</v>
      </c>
      <c r="X650" s="38">
        <f t="shared" si="147"/>
        <v>0.93333333333333335</v>
      </c>
      <c r="Y650" s="8">
        <f t="shared" si="136"/>
        <v>120</v>
      </c>
      <c r="Z650" s="8">
        <f t="shared" si="137"/>
        <v>480</v>
      </c>
      <c r="AA650" s="8">
        <f t="shared" si="138"/>
        <v>720</v>
      </c>
      <c r="AB650" s="18">
        <f t="shared" si="149"/>
        <v>0.25</v>
      </c>
      <c r="AC650" s="18">
        <f t="shared" si="48"/>
        <v>3</v>
      </c>
      <c r="AD650"/>
      <c r="AE650"/>
      <c r="AF650" s="13" t="s">
        <v>1483</v>
      </c>
      <c r="AG650">
        <v>10</v>
      </c>
      <c r="AH650">
        <v>40</v>
      </c>
      <c r="AI650">
        <v>60</v>
      </c>
      <c r="AJ650">
        <v>6</v>
      </c>
      <c r="AK650">
        <v>3</v>
      </c>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row>
    <row r="651" spans="1:270" ht="32">
      <c r="A651" s="8">
        <v>1999</v>
      </c>
      <c r="B651" s="8" t="s">
        <v>0</v>
      </c>
      <c r="C651" s="8">
        <v>0</v>
      </c>
      <c r="D651" s="8" t="s">
        <v>1590</v>
      </c>
      <c r="E651" s="8" t="s">
        <v>2629</v>
      </c>
      <c r="F651" s="9" t="s">
        <v>657</v>
      </c>
      <c r="G651" s="9" t="s">
        <v>2744</v>
      </c>
      <c r="H651" s="9" t="s">
        <v>1486</v>
      </c>
      <c r="I651" s="17" t="s">
        <v>1487</v>
      </c>
      <c r="J651" s="9">
        <v>1</v>
      </c>
      <c r="K651" s="9"/>
      <c r="L651" s="9"/>
      <c r="M651" s="8" t="s">
        <v>2676</v>
      </c>
      <c r="N651" s="34" t="s">
        <v>1590</v>
      </c>
      <c r="O651" s="35" t="s">
        <v>1590</v>
      </c>
      <c r="P651" s="35" t="s">
        <v>1590</v>
      </c>
      <c r="Q651" s="8">
        <v>3768</v>
      </c>
      <c r="R651" s="34" t="s">
        <v>1590</v>
      </c>
      <c r="S651" s="8">
        <f t="shared" si="145"/>
        <v>1308.3333333333335</v>
      </c>
      <c r="T651" s="8">
        <f t="shared" si="146"/>
        <v>436.11111111111109</v>
      </c>
      <c r="U651" s="8">
        <f t="shared" si="144"/>
        <v>5233.333333333333</v>
      </c>
      <c r="V651" s="38">
        <f t="shared" si="51"/>
        <v>436.9444444444444</v>
      </c>
      <c r="W651" s="38">
        <f t="shared" si="148"/>
        <v>435.83333333333331</v>
      </c>
      <c r="X651" s="38">
        <f t="shared" si="147"/>
        <v>436.66666666666663</v>
      </c>
      <c r="Y651" s="8">
        <f t="shared" si="136"/>
        <v>0.96</v>
      </c>
      <c r="Z651" s="8">
        <f t="shared" si="137"/>
        <v>2.88</v>
      </c>
      <c r="AA651" s="8">
        <f t="shared" si="138"/>
        <v>8.64</v>
      </c>
      <c r="AB651" s="18">
        <f t="shared" si="149"/>
        <v>0.83333333333333337</v>
      </c>
      <c r="AC651" s="18">
        <f t="shared" si="48"/>
        <v>10</v>
      </c>
      <c r="AD651"/>
      <c r="AE651"/>
      <c r="AF651" s="13" t="s">
        <v>1452</v>
      </c>
      <c r="AG651">
        <v>0.08</v>
      </c>
      <c r="AH651">
        <v>0.24</v>
      </c>
      <c r="AI651">
        <v>0.72</v>
      </c>
      <c r="AJ651">
        <v>12</v>
      </c>
      <c r="AK651">
        <v>10</v>
      </c>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row>
    <row r="652" spans="1:270" ht="16">
      <c r="A652" s="8">
        <v>1999</v>
      </c>
      <c r="B652" s="8" t="s">
        <v>0</v>
      </c>
      <c r="C652" s="8">
        <v>0</v>
      </c>
      <c r="D652" s="8" t="s">
        <v>1590</v>
      </c>
      <c r="E652" s="8" t="s">
        <v>2629</v>
      </c>
      <c r="F652" s="9" t="s">
        <v>657</v>
      </c>
      <c r="G652" s="9" t="s">
        <v>2744</v>
      </c>
      <c r="H652" s="9" t="s">
        <v>550</v>
      </c>
      <c r="I652" s="9" t="s">
        <v>1488</v>
      </c>
      <c r="J652" s="9">
        <v>1</v>
      </c>
      <c r="K652" s="9"/>
      <c r="L652" s="9"/>
      <c r="M652" s="8" t="s">
        <v>2676</v>
      </c>
      <c r="N652" s="8">
        <f t="shared" si="143"/>
        <v>1.1973684210526315E-2</v>
      </c>
      <c r="O652" s="8">
        <v>9.1</v>
      </c>
      <c r="P652" s="8">
        <v>760</v>
      </c>
      <c r="Q652" s="8">
        <v>12442</v>
      </c>
      <c r="R652" s="8">
        <f t="shared" si="140"/>
        <v>16.371052631578948</v>
      </c>
      <c r="S652" s="8">
        <f t="shared" si="145"/>
        <v>4320.1388888888887</v>
      </c>
      <c r="T652" s="8">
        <f t="shared" si="146"/>
        <v>1728.0555555555557</v>
      </c>
      <c r="U652" s="8">
        <f t="shared" si="144"/>
        <v>20736.666666666668</v>
      </c>
      <c r="V652" s="38">
        <f t="shared" si="51"/>
        <v>1729.0555555555557</v>
      </c>
      <c r="W652" s="38">
        <f t="shared" si="148"/>
        <v>1727.6555555555558</v>
      </c>
      <c r="X652" s="38">
        <f t="shared" si="147"/>
        <v>1728.6555555555558</v>
      </c>
      <c r="Y652" s="8">
        <f t="shared" si="136"/>
        <v>1.2000000000000002</v>
      </c>
      <c r="Z652" s="8">
        <f t="shared" si="137"/>
        <v>2.88</v>
      </c>
      <c r="AA652" s="8">
        <f t="shared" si="138"/>
        <v>7.1999999999999993</v>
      </c>
      <c r="AB652" s="18">
        <f t="shared" si="149"/>
        <v>1</v>
      </c>
      <c r="AC652" s="18">
        <f t="shared" ref="AC652:AC715" si="150">SUM(AK652, AQ652, AW652, BC652, BI652,  BO652, BU652, CA652, CG652, CM652, CS652, CY652, DE652, DK652, DQ652, DW652, EC652, EK652, EQ652, EW652, FC652, FI652, FO652, FU652, GA652, GI652, GO652, GW652, HC652, HI652, HO652, HU652, IA652, II652, IO652, IU652, JC652, JI652)/1</f>
        <v>12</v>
      </c>
      <c r="AD652"/>
      <c r="AE652"/>
      <c r="AF652" s="13" t="s">
        <v>1452</v>
      </c>
      <c r="AG652">
        <v>0.05</v>
      </c>
      <c r="AH652">
        <v>0.12</v>
      </c>
      <c r="AI652">
        <v>0.3</v>
      </c>
      <c r="AJ652">
        <v>12</v>
      </c>
      <c r="AK652">
        <v>12</v>
      </c>
      <c r="AL652" s="13" t="s">
        <v>1441</v>
      </c>
      <c r="AM652">
        <v>0.05</v>
      </c>
      <c r="AN652">
        <v>0.12</v>
      </c>
      <c r="AO652">
        <v>0.3</v>
      </c>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row>
    <row r="653" spans="1:270" ht="32">
      <c r="A653" s="8">
        <v>1999</v>
      </c>
      <c r="B653" s="8" t="s">
        <v>0</v>
      </c>
      <c r="C653" s="8">
        <v>0</v>
      </c>
      <c r="D653" s="8" t="s">
        <v>1590</v>
      </c>
      <c r="E653" s="8" t="s">
        <v>2629</v>
      </c>
      <c r="F653" s="9" t="s">
        <v>657</v>
      </c>
      <c r="G653" s="9" t="s">
        <v>2744</v>
      </c>
      <c r="H653" s="9" t="s">
        <v>1489</v>
      </c>
      <c r="I653" s="9" t="s">
        <v>1490</v>
      </c>
      <c r="J653" s="9">
        <v>1</v>
      </c>
      <c r="K653" s="9"/>
      <c r="L653" s="9"/>
      <c r="M653" s="8" t="s">
        <v>2676</v>
      </c>
      <c r="N653" s="8">
        <f t="shared" si="143"/>
        <v>1.525E-2</v>
      </c>
      <c r="O653" s="8">
        <v>30.5</v>
      </c>
      <c r="P653" s="8">
        <v>2000</v>
      </c>
      <c r="Q653" s="8">
        <v>23800</v>
      </c>
      <c r="R653" s="8">
        <f t="shared" si="140"/>
        <v>11.9</v>
      </c>
      <c r="S653" s="8">
        <f t="shared" si="145"/>
        <v>2916.6666666666665</v>
      </c>
      <c r="T653" s="8">
        <f t="shared" si="146"/>
        <v>1279.5698924731182</v>
      </c>
      <c r="U653" s="8">
        <f t="shared" si="144"/>
        <v>15354.838709677419</v>
      </c>
      <c r="V653" s="38">
        <f t="shared" si="51"/>
        <v>1280.9032258064515</v>
      </c>
      <c r="W653" s="38">
        <f t="shared" si="148"/>
        <v>1278.9849462365589</v>
      </c>
      <c r="X653" s="38">
        <f t="shared" si="147"/>
        <v>1280.3182795698922</v>
      </c>
      <c r="Y653" s="8">
        <f t="shared" si="136"/>
        <v>0</v>
      </c>
      <c r="Z653" s="8">
        <f t="shared" si="137"/>
        <v>8.16</v>
      </c>
      <c r="AA653" s="8">
        <f t="shared" si="138"/>
        <v>18.600000000000001</v>
      </c>
      <c r="AB653" s="18">
        <f t="shared" si="149"/>
        <v>1.3333333333333333</v>
      </c>
      <c r="AC653" s="18">
        <f t="shared" si="150"/>
        <v>16</v>
      </c>
      <c r="AD653"/>
      <c r="AE653"/>
      <c r="AF653" s="13" t="s">
        <v>1450</v>
      </c>
      <c r="AG653"/>
      <c r="AH653">
        <v>0.38</v>
      </c>
      <c r="AI653">
        <v>1.3</v>
      </c>
      <c r="AJ653">
        <v>19</v>
      </c>
      <c r="AK653">
        <v>16</v>
      </c>
      <c r="AL653" s="13" t="s">
        <v>1491</v>
      </c>
      <c r="AM653"/>
      <c r="AN653">
        <v>0.1</v>
      </c>
      <c r="AO653">
        <v>0.25</v>
      </c>
      <c r="AP653"/>
      <c r="AQ653"/>
      <c r="AR653" s="13" t="s">
        <v>1492</v>
      </c>
      <c r="AS653"/>
      <c r="AT653">
        <v>0.1</v>
      </c>
      <c r="AU653"/>
      <c r="AV653"/>
      <c r="AW653"/>
      <c r="AX653" s="13" t="s">
        <v>1441</v>
      </c>
      <c r="AY653"/>
      <c r="AZ653">
        <v>0.1</v>
      </c>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row>
    <row r="654" spans="1:270" ht="32">
      <c r="A654" s="8">
        <v>1999</v>
      </c>
      <c r="B654" s="8" t="s">
        <v>0</v>
      </c>
      <c r="C654" s="8">
        <v>0</v>
      </c>
      <c r="D654" s="8" t="s">
        <v>1590</v>
      </c>
      <c r="E654" s="8" t="s">
        <v>2629</v>
      </c>
      <c r="F654" s="9" t="s">
        <v>657</v>
      </c>
      <c r="G654" s="9" t="s">
        <v>2744</v>
      </c>
      <c r="H654" s="9" t="s">
        <v>1493</v>
      </c>
      <c r="I654" s="9" t="s">
        <v>1494</v>
      </c>
      <c r="J654" s="9">
        <v>1</v>
      </c>
      <c r="K654" s="9"/>
      <c r="L654" s="9"/>
      <c r="M654" s="8" t="s">
        <v>2676</v>
      </c>
      <c r="N654" s="8">
        <f>O654/P654</f>
        <v>2.5641025641025641E-3</v>
      </c>
      <c r="O654" s="8">
        <v>2.7</v>
      </c>
      <c r="P654" s="8">
        <v>1053</v>
      </c>
      <c r="Q654" s="8">
        <v>23173</v>
      </c>
      <c r="R654" s="8">
        <f t="shared" si="140"/>
        <v>22.00664767331434</v>
      </c>
      <c r="S654" s="8">
        <f t="shared" si="145"/>
        <v>12.834529664584164</v>
      </c>
      <c r="T654" s="8">
        <f t="shared" si="146"/>
        <v>5.5077816757460809</v>
      </c>
      <c r="U654" s="8">
        <f t="shared" si="144"/>
        <v>66.093380108952971</v>
      </c>
      <c r="V654" s="38">
        <f t="shared" si="51"/>
        <v>6.5911150090794139</v>
      </c>
      <c r="W654" s="38">
        <f t="shared" si="148"/>
        <v>5.0428824049513707</v>
      </c>
      <c r="X654" s="38">
        <f t="shared" si="147"/>
        <v>6.1262157382847038</v>
      </c>
      <c r="Y654" s="8">
        <f t="shared" si="136"/>
        <v>744</v>
      </c>
      <c r="Z654" s="8">
        <f t="shared" si="137"/>
        <v>1805.52</v>
      </c>
      <c r="AA654" s="8">
        <f t="shared" si="138"/>
        <v>4207.32</v>
      </c>
      <c r="AB654" s="18">
        <f t="shared" si="149"/>
        <v>1.0833333333333333</v>
      </c>
      <c r="AC654" s="18">
        <f t="shared" si="150"/>
        <v>13</v>
      </c>
      <c r="AD654"/>
      <c r="AE654"/>
      <c r="AF654" s="13" t="s">
        <v>1491</v>
      </c>
      <c r="AG654"/>
      <c r="AH654">
        <v>0.23</v>
      </c>
      <c r="AI654">
        <v>0.06</v>
      </c>
      <c r="AJ654">
        <v>8</v>
      </c>
      <c r="AK654">
        <v>13</v>
      </c>
      <c r="AL654" s="13" t="s">
        <v>1495</v>
      </c>
      <c r="AM654"/>
      <c r="AN654">
        <v>0.23</v>
      </c>
      <c r="AO654">
        <v>0.55000000000000004</v>
      </c>
      <c r="AP654"/>
      <c r="AQ654"/>
      <c r="AR654" s="13" t="s">
        <v>1441</v>
      </c>
      <c r="AS654">
        <v>62</v>
      </c>
      <c r="AT654">
        <v>150</v>
      </c>
      <c r="AU654">
        <v>350</v>
      </c>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row>
    <row r="655" spans="1:270" ht="32">
      <c r="A655" s="8">
        <v>1999</v>
      </c>
      <c r="B655" s="8" t="s">
        <v>0</v>
      </c>
      <c r="C655" s="8">
        <v>0</v>
      </c>
      <c r="D655" s="8" t="s">
        <v>1590</v>
      </c>
      <c r="E655" s="8" t="s">
        <v>2629</v>
      </c>
      <c r="F655" s="9" t="s">
        <v>657</v>
      </c>
      <c r="G655" s="9" t="s">
        <v>2744</v>
      </c>
      <c r="H655" s="9" t="s">
        <v>1496</v>
      </c>
      <c r="I655" s="9" t="s">
        <v>1497</v>
      </c>
      <c r="J655" s="9">
        <v>1</v>
      </c>
      <c r="K655" s="9"/>
      <c r="L655" s="9"/>
      <c r="M655" s="8" t="s">
        <v>2676</v>
      </c>
      <c r="N655" s="34" t="s">
        <v>1590</v>
      </c>
      <c r="O655" s="35" t="s">
        <v>1590</v>
      </c>
      <c r="P655" s="35" t="s">
        <v>1590</v>
      </c>
      <c r="Q655" s="8">
        <v>96</v>
      </c>
      <c r="R655" s="34" t="s">
        <v>1590</v>
      </c>
      <c r="S655" s="8">
        <f t="shared" si="145"/>
        <v>1.6</v>
      </c>
      <c r="T655" s="8">
        <f t="shared" si="146"/>
        <v>0.53333333333333333</v>
      </c>
      <c r="U655" s="8">
        <f t="shared" si="144"/>
        <v>6.4</v>
      </c>
      <c r="V655" s="38">
        <f t="shared" si="51"/>
        <v>2.3666666666666667</v>
      </c>
      <c r="W655" s="38">
        <f t="shared" si="148"/>
        <v>-7.7777777777777779E-2</v>
      </c>
      <c r="X655" s="38">
        <f t="shared" si="147"/>
        <v>1.7555555555555555</v>
      </c>
      <c r="Y655" s="8">
        <f t="shared" si="136"/>
        <v>24</v>
      </c>
      <c r="Z655" s="8">
        <f t="shared" si="137"/>
        <v>60</v>
      </c>
      <c r="AA655" s="8">
        <f t="shared" si="138"/>
        <v>180</v>
      </c>
      <c r="AB655" s="18">
        <f t="shared" si="149"/>
        <v>1.8333333333333333</v>
      </c>
      <c r="AC655" s="18">
        <f t="shared" si="150"/>
        <v>22</v>
      </c>
      <c r="AD655"/>
      <c r="AE655"/>
      <c r="AF655" s="13" t="s">
        <v>1498</v>
      </c>
      <c r="AG655">
        <v>2</v>
      </c>
      <c r="AH655">
        <v>5</v>
      </c>
      <c r="AI655">
        <v>15</v>
      </c>
      <c r="AJ655">
        <v>22</v>
      </c>
      <c r="AK655">
        <v>22</v>
      </c>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row>
    <row r="656" spans="1:270" ht="32">
      <c r="A656" s="8">
        <v>1999</v>
      </c>
      <c r="B656" s="8" t="s">
        <v>0</v>
      </c>
      <c r="C656" s="8">
        <v>0</v>
      </c>
      <c r="D656" s="8" t="s">
        <v>1590</v>
      </c>
      <c r="E656" s="8" t="s">
        <v>2629</v>
      </c>
      <c r="F656" s="9" t="s">
        <v>657</v>
      </c>
      <c r="G656" s="9" t="s">
        <v>2744</v>
      </c>
      <c r="H656" s="9" t="s">
        <v>1501</v>
      </c>
      <c r="I656" s="9" t="s">
        <v>1502</v>
      </c>
      <c r="J656" s="9">
        <v>1</v>
      </c>
      <c r="K656" s="9"/>
      <c r="L656" s="9"/>
      <c r="M656" s="8" t="s">
        <v>2676</v>
      </c>
      <c r="N656" s="34" t="s">
        <v>1590</v>
      </c>
      <c r="O656" s="35" t="s">
        <v>1590</v>
      </c>
      <c r="P656" s="35" t="s">
        <v>1590</v>
      </c>
      <c r="Q656" s="8">
        <v>12</v>
      </c>
      <c r="R656" s="34" t="s">
        <v>1590</v>
      </c>
      <c r="S656" s="8">
        <f t="shared" si="145"/>
        <v>0.16666666666666666</v>
      </c>
      <c r="T656" s="8">
        <f t="shared" si="146"/>
        <v>6.6666666666666666E-2</v>
      </c>
      <c r="U656" s="8">
        <f t="shared" si="144"/>
        <v>0.8</v>
      </c>
      <c r="V656" s="38">
        <f t="shared" si="51"/>
        <v>1.9</v>
      </c>
      <c r="W656" s="38">
        <f t="shared" si="148"/>
        <v>-0.66666666666666663</v>
      </c>
      <c r="X656" s="38">
        <f t="shared" si="147"/>
        <v>1.1666666666666665</v>
      </c>
      <c r="Y656" s="8">
        <f t="shared" si="136"/>
        <v>24</v>
      </c>
      <c r="Z656" s="8">
        <f t="shared" si="137"/>
        <v>72</v>
      </c>
      <c r="AA656" s="8">
        <f t="shared" si="138"/>
        <v>180</v>
      </c>
      <c r="AB656" s="18">
        <f t="shared" si="149"/>
        <v>1.8333333333333333</v>
      </c>
      <c r="AC656" s="18">
        <f t="shared" si="150"/>
        <v>22</v>
      </c>
      <c r="AD656"/>
      <c r="AE656"/>
      <c r="AF656" s="13" t="s">
        <v>1498</v>
      </c>
      <c r="AG656">
        <v>2</v>
      </c>
      <c r="AH656">
        <v>6</v>
      </c>
      <c r="AI656">
        <v>15</v>
      </c>
      <c r="AJ656">
        <v>22</v>
      </c>
      <c r="AK656">
        <v>22</v>
      </c>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row>
    <row r="657" spans="1:270" ht="32">
      <c r="A657" s="8">
        <v>1999</v>
      </c>
      <c r="B657" s="8" t="s">
        <v>0</v>
      </c>
      <c r="C657" s="8">
        <v>0</v>
      </c>
      <c r="D657" s="8" t="s">
        <v>1590</v>
      </c>
      <c r="E657" s="8" t="s">
        <v>2629</v>
      </c>
      <c r="F657" s="9" t="s">
        <v>657</v>
      </c>
      <c r="G657" s="9" t="s">
        <v>2744</v>
      </c>
      <c r="H657" s="9" t="s">
        <v>1499</v>
      </c>
      <c r="I657" s="9" t="s">
        <v>1500</v>
      </c>
      <c r="J657" s="9">
        <v>1</v>
      </c>
      <c r="K657" s="9"/>
      <c r="L657" s="9"/>
      <c r="M657" s="8" t="s">
        <v>2676</v>
      </c>
      <c r="N657" s="8">
        <f t="shared" si="143"/>
        <v>0.82826086956521738</v>
      </c>
      <c r="O657" s="8">
        <v>38.1</v>
      </c>
      <c r="P657" s="8">
        <v>46</v>
      </c>
      <c r="Q657" s="8">
        <v>451</v>
      </c>
      <c r="R657" s="8">
        <f t="shared" si="140"/>
        <v>9.804347826086957</v>
      </c>
      <c r="S657" s="8">
        <f t="shared" si="145"/>
        <v>3.7583333333333333</v>
      </c>
      <c r="T657" s="8">
        <f t="shared" si="146"/>
        <v>1.2527777777777778</v>
      </c>
      <c r="U657" s="8">
        <f t="shared" si="144"/>
        <v>15.033333333333333</v>
      </c>
      <c r="V657" s="38">
        <f t="shared" ref="V657:V718" si="151">T657+AB657</f>
        <v>3.0861111111111112</v>
      </c>
      <c r="W657" s="38">
        <f t="shared" si="148"/>
        <v>0.64166666666666672</v>
      </c>
      <c r="X657" s="38">
        <f t="shared" si="147"/>
        <v>2.4750000000000001</v>
      </c>
      <c r="Y657" s="8">
        <f t="shared" si="136"/>
        <v>60</v>
      </c>
      <c r="Z657" s="8">
        <f t="shared" si="137"/>
        <v>120</v>
      </c>
      <c r="AA657" s="8">
        <f t="shared" si="138"/>
        <v>360</v>
      </c>
      <c r="AB657" s="18">
        <f t="shared" si="149"/>
        <v>1.8333333333333333</v>
      </c>
      <c r="AC657" s="18">
        <f t="shared" si="150"/>
        <v>22</v>
      </c>
      <c r="AD657"/>
      <c r="AE657"/>
      <c r="AF657" s="13" t="s">
        <v>1498</v>
      </c>
      <c r="AG657">
        <v>2.5</v>
      </c>
      <c r="AH657">
        <v>5</v>
      </c>
      <c r="AI657">
        <v>15</v>
      </c>
      <c r="AJ657">
        <v>22</v>
      </c>
      <c r="AK657">
        <v>22</v>
      </c>
      <c r="AL657" s="13" t="s">
        <v>1441</v>
      </c>
      <c r="AM657">
        <v>2.5</v>
      </c>
      <c r="AN657">
        <v>5</v>
      </c>
      <c r="AO657">
        <v>15</v>
      </c>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row>
    <row r="658" spans="1:270" ht="32">
      <c r="A658" s="8">
        <v>1999</v>
      </c>
      <c r="B658" s="8" t="s">
        <v>0</v>
      </c>
      <c r="C658" s="8">
        <v>0</v>
      </c>
      <c r="D658" s="8" t="s">
        <v>1590</v>
      </c>
      <c r="E658" s="8" t="s">
        <v>2629</v>
      </c>
      <c r="F658" s="9" t="s">
        <v>657</v>
      </c>
      <c r="G658" s="9" t="s">
        <v>2744</v>
      </c>
      <c r="H658" s="9" t="s">
        <v>1503</v>
      </c>
      <c r="I658" s="9" t="s">
        <v>1504</v>
      </c>
      <c r="J658" s="9">
        <v>1</v>
      </c>
      <c r="K658" s="9"/>
      <c r="L658" s="9"/>
      <c r="M658" s="8" t="s">
        <v>2676</v>
      </c>
      <c r="N658" s="8">
        <f t="shared" si="143"/>
        <v>0.71176470588235297</v>
      </c>
      <c r="O658" s="8">
        <v>12.1</v>
      </c>
      <c r="P658" s="8">
        <v>17</v>
      </c>
      <c r="Q658" s="8">
        <v>342</v>
      </c>
      <c r="R658" s="8">
        <f t="shared" si="140"/>
        <v>20.117647058823529</v>
      </c>
      <c r="S658" s="8">
        <f t="shared" si="145"/>
        <v>1.9</v>
      </c>
      <c r="T658" s="8">
        <f t="shared" si="146"/>
        <v>0.61956521739130432</v>
      </c>
      <c r="U658" s="8">
        <f t="shared" si="144"/>
        <v>7.4347826086956523</v>
      </c>
      <c r="V658" s="38">
        <f t="shared" si="151"/>
        <v>2.4528985507246377</v>
      </c>
      <c r="W658" s="38">
        <f t="shared" si="148"/>
        <v>2.1739130434782608E-2</v>
      </c>
      <c r="X658" s="38">
        <f t="shared" si="147"/>
        <v>1.855072463768116</v>
      </c>
      <c r="Y658" s="8">
        <f t="shared" si="136"/>
        <v>24</v>
      </c>
      <c r="Z658" s="8">
        <f t="shared" si="137"/>
        <v>180</v>
      </c>
      <c r="AA658" s="8">
        <f t="shared" si="138"/>
        <v>552</v>
      </c>
      <c r="AB658" s="18">
        <f t="shared" si="149"/>
        <v>1.8333333333333333</v>
      </c>
      <c r="AC658" s="18">
        <f t="shared" si="150"/>
        <v>22</v>
      </c>
      <c r="AD658"/>
      <c r="AE658"/>
      <c r="AF658" s="13" t="s">
        <v>1441</v>
      </c>
      <c r="AG658">
        <v>2</v>
      </c>
      <c r="AH658">
        <v>15</v>
      </c>
      <c r="AI658">
        <v>46</v>
      </c>
      <c r="AJ658">
        <v>22</v>
      </c>
      <c r="AK658">
        <v>22</v>
      </c>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row>
    <row r="659" spans="1:270" ht="32">
      <c r="A659" s="8">
        <v>1999</v>
      </c>
      <c r="B659" s="8" t="s">
        <v>0</v>
      </c>
      <c r="C659" s="8">
        <v>0</v>
      </c>
      <c r="D659" s="8" t="s">
        <v>1590</v>
      </c>
      <c r="E659" s="8" t="s">
        <v>2629</v>
      </c>
      <c r="F659" s="9" t="s">
        <v>657</v>
      </c>
      <c r="G659" s="9" t="s">
        <v>2744</v>
      </c>
      <c r="H659" s="9" t="s">
        <v>1505</v>
      </c>
      <c r="I659" s="9" t="s">
        <v>1506</v>
      </c>
      <c r="J659" s="9">
        <v>1</v>
      </c>
      <c r="K659" s="9"/>
      <c r="L659" s="9"/>
      <c r="M659" s="8" t="s">
        <v>2676</v>
      </c>
      <c r="N659" s="8">
        <f t="shared" si="143"/>
        <v>0.49285714285714288</v>
      </c>
      <c r="O659" s="8">
        <v>75.900000000000006</v>
      </c>
      <c r="P659" s="8">
        <v>154</v>
      </c>
      <c r="Q659" s="8">
        <v>1898</v>
      </c>
      <c r="R659" s="8">
        <f t="shared" si="140"/>
        <v>12.324675324675324</v>
      </c>
      <c r="S659" s="8">
        <f t="shared" si="145"/>
        <v>5.2722222222222221</v>
      </c>
      <c r="T659" s="8">
        <f t="shared" si="146"/>
        <v>1.7192028985507246</v>
      </c>
      <c r="U659" s="8">
        <f t="shared" si="144"/>
        <v>20.630434782608695</v>
      </c>
      <c r="V659" s="38">
        <f t="shared" si="151"/>
        <v>3.5525362318840576</v>
      </c>
      <c r="W659" s="38">
        <f t="shared" si="148"/>
        <v>1.1213768115942029</v>
      </c>
      <c r="X659" s="38">
        <f t="shared" si="147"/>
        <v>2.9547101449275361</v>
      </c>
      <c r="Y659" s="8">
        <f t="shared" si="136"/>
        <v>48</v>
      </c>
      <c r="Z659" s="8">
        <f t="shared" si="137"/>
        <v>360</v>
      </c>
      <c r="AA659" s="8">
        <f t="shared" si="138"/>
        <v>1104</v>
      </c>
      <c r="AB659" s="18">
        <f t="shared" si="149"/>
        <v>1.8333333333333333</v>
      </c>
      <c r="AC659" s="18">
        <f t="shared" si="150"/>
        <v>22</v>
      </c>
      <c r="AD659"/>
      <c r="AE659"/>
      <c r="AF659" s="13" t="s">
        <v>1498</v>
      </c>
      <c r="AG659">
        <v>2</v>
      </c>
      <c r="AH659">
        <v>15</v>
      </c>
      <c r="AI659">
        <v>46</v>
      </c>
      <c r="AJ659">
        <v>22</v>
      </c>
      <c r="AK659">
        <v>22</v>
      </c>
      <c r="AL659" s="13" t="s">
        <v>1441</v>
      </c>
      <c r="AM659">
        <v>2</v>
      </c>
      <c r="AN659">
        <v>15</v>
      </c>
      <c r="AO659">
        <v>46</v>
      </c>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row>
    <row r="660" spans="1:270" ht="32">
      <c r="A660" s="8">
        <v>1999</v>
      </c>
      <c r="B660" s="8" t="s">
        <v>0</v>
      </c>
      <c r="C660" s="8">
        <v>0</v>
      </c>
      <c r="D660" s="8" t="s">
        <v>1590</v>
      </c>
      <c r="E660" s="8" t="s">
        <v>2629</v>
      </c>
      <c r="F660" s="9" t="s">
        <v>657</v>
      </c>
      <c r="G660" s="9" t="s">
        <v>2744</v>
      </c>
      <c r="H660" s="9" t="s">
        <v>1507</v>
      </c>
      <c r="I660" s="9" t="s">
        <v>1508</v>
      </c>
      <c r="J660" s="9">
        <v>1</v>
      </c>
      <c r="K660" s="9"/>
      <c r="L660" s="9"/>
      <c r="M660" s="8" t="s">
        <v>2676</v>
      </c>
      <c r="N660" s="8">
        <f t="shared" si="143"/>
        <v>4.8499999999999996</v>
      </c>
      <c r="O660" s="8">
        <v>9.6999999999999993</v>
      </c>
      <c r="P660" s="8">
        <v>2</v>
      </c>
      <c r="Q660" s="8">
        <v>144</v>
      </c>
      <c r="R660" s="8">
        <f t="shared" si="140"/>
        <v>72</v>
      </c>
      <c r="S660" s="8">
        <f t="shared" si="145"/>
        <v>4</v>
      </c>
      <c r="T660" s="8">
        <f t="shared" si="146"/>
        <v>2</v>
      </c>
      <c r="U660" s="8">
        <f t="shared" si="144"/>
        <v>24</v>
      </c>
      <c r="V660" s="38">
        <f t="shared" si="151"/>
        <v>3.166666666666667</v>
      </c>
      <c r="W660" s="38">
        <f t="shared" si="148"/>
        <v>1.4166666666666667</v>
      </c>
      <c r="X660" s="38">
        <f t="shared" si="147"/>
        <v>2.5833333333333335</v>
      </c>
      <c r="Y660" s="8">
        <f t="shared" si="136"/>
        <v>24</v>
      </c>
      <c r="Z660" s="8">
        <f t="shared" si="137"/>
        <v>36</v>
      </c>
      <c r="AA660" s="8">
        <f t="shared" si="138"/>
        <v>72</v>
      </c>
      <c r="AB660" s="18">
        <f t="shared" si="149"/>
        <v>1.1666666666666667</v>
      </c>
      <c r="AC660" s="18">
        <f t="shared" si="150"/>
        <v>14</v>
      </c>
      <c r="AD660"/>
      <c r="AE660"/>
      <c r="AF660" s="13" t="s">
        <v>1509</v>
      </c>
      <c r="AG660">
        <v>2</v>
      </c>
      <c r="AH660">
        <v>3</v>
      </c>
      <c r="AI660">
        <v>6</v>
      </c>
      <c r="AJ660">
        <v>14</v>
      </c>
      <c r="AK660">
        <v>14</v>
      </c>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row>
    <row r="661" spans="1:270" ht="32">
      <c r="A661" s="8">
        <v>1999</v>
      </c>
      <c r="B661" s="8" t="s">
        <v>0</v>
      </c>
      <c r="C661" s="8">
        <v>0</v>
      </c>
      <c r="D661" s="8" t="s">
        <v>1590</v>
      </c>
      <c r="E661" s="8" t="s">
        <v>2629</v>
      </c>
      <c r="F661" s="9" t="s">
        <v>657</v>
      </c>
      <c r="G661" s="9" t="s">
        <v>2744</v>
      </c>
      <c r="H661" s="9" t="s">
        <v>1510</v>
      </c>
      <c r="I661" s="9" t="s">
        <v>1511</v>
      </c>
      <c r="J661" s="9">
        <v>1</v>
      </c>
      <c r="K661" s="9"/>
      <c r="L661" s="9"/>
      <c r="M661" s="8" t="s">
        <v>2676</v>
      </c>
      <c r="N661" s="8">
        <f t="shared" si="143"/>
        <v>2.3887587822014052E-3</v>
      </c>
      <c r="O661" s="8">
        <v>5.0999999999999996</v>
      </c>
      <c r="P661" s="8">
        <v>2135</v>
      </c>
      <c r="Q661" s="8">
        <v>87715</v>
      </c>
      <c r="R661" s="8">
        <f t="shared" si="140"/>
        <v>41.084309133489462</v>
      </c>
      <c r="S661" s="8">
        <f t="shared" si="145"/>
        <v>9.1369791666666664</v>
      </c>
      <c r="T661" s="8">
        <f t="shared" si="146"/>
        <v>664.50757575757575</v>
      </c>
      <c r="U661" s="8">
        <f t="shared" si="144"/>
        <v>7974.090909090909</v>
      </c>
      <c r="V661" s="38">
        <f t="shared" si="151"/>
        <v>665.25757575757575</v>
      </c>
      <c r="W661" s="38">
        <f t="shared" si="148"/>
        <v>609.96212121212125</v>
      </c>
      <c r="X661" s="38">
        <f t="shared" si="147"/>
        <v>610.71212121212125</v>
      </c>
      <c r="Y661" s="8">
        <f t="shared" si="136"/>
        <v>4800</v>
      </c>
      <c r="Z661" s="8">
        <f t="shared" si="137"/>
        <v>9600</v>
      </c>
      <c r="AA661" s="8">
        <f t="shared" si="138"/>
        <v>132</v>
      </c>
      <c r="AB661" s="18">
        <f t="shared" si="149"/>
        <v>0.75</v>
      </c>
      <c r="AC661" s="18">
        <f>SUM(AK661, AQ661, AW661, BC661, BI661,  BO661, BU661, CA661, CG661, CM661, CS661, CY661, DE661, DK661, DQ661, DW661, EC661, EK661, EQ661, EW661, FC661, FI661, FO661, FU661, GA661, GI661, GO661, GW661, HC661, HI661, HO661, HU661, IA661, II661, IO661, IU661, JC661, JI661)/2</f>
        <v>9</v>
      </c>
      <c r="AD661"/>
      <c r="AE661"/>
      <c r="AF661" s="13" t="s">
        <v>1512</v>
      </c>
      <c r="AG661">
        <v>200</v>
      </c>
      <c r="AH661">
        <v>400</v>
      </c>
      <c r="AI661">
        <v>1</v>
      </c>
      <c r="AJ661">
        <v>9</v>
      </c>
      <c r="AK661">
        <v>9</v>
      </c>
      <c r="AL661" s="13" t="s">
        <v>1441</v>
      </c>
      <c r="AM661">
        <v>200</v>
      </c>
      <c r="AN661">
        <v>400</v>
      </c>
      <c r="AO661">
        <v>10</v>
      </c>
      <c r="AP661">
        <v>9</v>
      </c>
      <c r="AQ661">
        <v>9</v>
      </c>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row>
    <row r="662" spans="1:270" ht="32">
      <c r="A662" s="8">
        <v>1999</v>
      </c>
      <c r="B662" s="8" t="s">
        <v>0</v>
      </c>
      <c r="C662" s="8">
        <v>0</v>
      </c>
      <c r="D662" s="8" t="s">
        <v>1590</v>
      </c>
      <c r="E662" s="8" t="s">
        <v>2629</v>
      </c>
      <c r="F662" s="9" t="s">
        <v>657</v>
      </c>
      <c r="G662" s="9" t="s">
        <v>2744</v>
      </c>
      <c r="H662" s="9" t="s">
        <v>1513</v>
      </c>
      <c r="I662" s="9" t="s">
        <v>1514</v>
      </c>
      <c r="J662" s="9">
        <v>1</v>
      </c>
      <c r="K662" s="9"/>
      <c r="L662" s="9" t="s">
        <v>2114</v>
      </c>
      <c r="M662" s="8" t="s">
        <v>2676</v>
      </c>
      <c r="N662" s="8">
        <f t="shared" si="143"/>
        <v>3.3076923076923073E-2</v>
      </c>
      <c r="O662" s="8">
        <v>4.3</v>
      </c>
      <c r="P662" s="8">
        <v>130</v>
      </c>
      <c r="Q662" s="8">
        <v>2566</v>
      </c>
      <c r="R662" s="8">
        <f t="shared" si="140"/>
        <v>19.738461538461539</v>
      </c>
      <c r="S662" s="8">
        <f t="shared" si="145"/>
        <v>1.7819444444444446</v>
      </c>
      <c r="T662" s="8">
        <f t="shared" si="146"/>
        <v>0.74247685185185186</v>
      </c>
      <c r="U662" s="8">
        <f t="shared" si="144"/>
        <v>8.9097222222222214</v>
      </c>
      <c r="V662" s="38">
        <f t="shared" si="151"/>
        <v>1.8258101851851851</v>
      </c>
      <c r="W662" s="38">
        <f t="shared" si="148"/>
        <v>0.29108796296296297</v>
      </c>
      <c r="X662" s="38">
        <f t="shared" si="147"/>
        <v>1.3744212962962963</v>
      </c>
      <c r="Y662" s="8">
        <f t="shared" si="136"/>
        <v>720</v>
      </c>
      <c r="Z662" s="8">
        <f t="shared" si="137"/>
        <v>1440</v>
      </c>
      <c r="AA662" s="8">
        <f t="shared" si="138"/>
        <v>3456</v>
      </c>
      <c r="AB662" s="18">
        <f t="shared" si="149"/>
        <v>1.0833333333333333</v>
      </c>
      <c r="AC662" s="18">
        <f t="shared" si="150"/>
        <v>13</v>
      </c>
      <c r="AD662"/>
      <c r="AE662"/>
      <c r="AF662" s="13" t="s">
        <v>1451</v>
      </c>
      <c r="AG662">
        <v>60</v>
      </c>
      <c r="AH662">
        <v>120</v>
      </c>
      <c r="AI662">
        <v>288</v>
      </c>
      <c r="AJ662">
        <v>13</v>
      </c>
      <c r="AK662">
        <v>13</v>
      </c>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row>
    <row r="663" spans="1:270" ht="32">
      <c r="A663" s="8">
        <v>1999</v>
      </c>
      <c r="B663" s="8" t="s">
        <v>0</v>
      </c>
      <c r="C663" s="8">
        <v>0</v>
      </c>
      <c r="D663" s="8" t="s">
        <v>1590</v>
      </c>
      <c r="E663" s="8" t="s">
        <v>2629</v>
      </c>
      <c r="F663" s="9" t="s">
        <v>657</v>
      </c>
      <c r="G663" s="9" t="s">
        <v>2744</v>
      </c>
      <c r="H663" s="9" t="s">
        <v>1515</v>
      </c>
      <c r="I663" s="9" t="s">
        <v>1516</v>
      </c>
      <c r="J663" s="9">
        <v>1</v>
      </c>
      <c r="K663" s="9"/>
      <c r="L663" s="9" t="s">
        <v>1517</v>
      </c>
      <c r="M663" s="8" t="s">
        <v>2676</v>
      </c>
      <c r="N663" s="8">
        <f t="shared" si="143"/>
        <v>3.8356164383561639E-2</v>
      </c>
      <c r="O663" s="8">
        <v>2.8</v>
      </c>
      <c r="P663" s="8">
        <v>73</v>
      </c>
      <c r="Q663" s="8">
        <v>1333</v>
      </c>
      <c r="R663" s="8">
        <f t="shared" si="140"/>
        <v>18.260273972602739</v>
      </c>
      <c r="S663" s="8">
        <f t="shared" si="145"/>
        <v>0.92569444444444449</v>
      </c>
      <c r="T663" s="8">
        <f t="shared" si="146"/>
        <v>0.38570601851851855</v>
      </c>
      <c r="U663" s="8">
        <f t="shared" si="144"/>
        <v>4.6284722222222223</v>
      </c>
      <c r="V663" s="38">
        <f t="shared" si="151"/>
        <v>1.4690393518518519</v>
      </c>
      <c r="W663" s="38">
        <f t="shared" si="148"/>
        <v>-6.5682870370370364E-2</v>
      </c>
      <c r="X663" s="38">
        <f t="shared" si="147"/>
        <v>1.0176504629629628</v>
      </c>
      <c r="Y663" s="8">
        <f t="shared" si="136"/>
        <v>720</v>
      </c>
      <c r="Z663" s="8">
        <f t="shared" si="137"/>
        <v>1440</v>
      </c>
      <c r="AA663" s="8">
        <f t="shared" si="138"/>
        <v>3456</v>
      </c>
      <c r="AB663" s="18">
        <f t="shared" si="149"/>
        <v>1.0833333333333333</v>
      </c>
      <c r="AC663" s="18">
        <f t="shared" si="150"/>
        <v>13</v>
      </c>
      <c r="AD663"/>
      <c r="AE663"/>
      <c r="AF663" s="13" t="s">
        <v>1451</v>
      </c>
      <c r="AG663">
        <v>60</v>
      </c>
      <c r="AH663">
        <v>120</v>
      </c>
      <c r="AI663">
        <v>288</v>
      </c>
      <c r="AJ663">
        <v>13</v>
      </c>
      <c r="AK663">
        <v>13</v>
      </c>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row>
    <row r="664" spans="1:270" ht="32">
      <c r="A664" s="8">
        <v>1999</v>
      </c>
      <c r="B664" s="8" t="s">
        <v>0</v>
      </c>
      <c r="C664" s="8">
        <v>0</v>
      </c>
      <c r="D664" s="8" t="s">
        <v>1590</v>
      </c>
      <c r="E664" s="8" t="s">
        <v>2629</v>
      </c>
      <c r="F664" s="9" t="s">
        <v>657</v>
      </c>
      <c r="G664" s="9" t="s">
        <v>2744</v>
      </c>
      <c r="H664" s="9" t="s">
        <v>1518</v>
      </c>
      <c r="I664" s="9" t="s">
        <v>1519</v>
      </c>
      <c r="J664" s="9">
        <v>1</v>
      </c>
      <c r="K664" s="9"/>
      <c r="L664" s="9" t="s">
        <v>2115</v>
      </c>
      <c r="M664" s="8" t="s">
        <v>2676</v>
      </c>
      <c r="N664" s="8">
        <f t="shared" si="143"/>
        <v>4.1545893719806763E-2</v>
      </c>
      <c r="O664" s="8">
        <v>8.6</v>
      </c>
      <c r="P664" s="8">
        <v>207</v>
      </c>
      <c r="Q664" s="8">
        <v>1759</v>
      </c>
      <c r="R664" s="8">
        <f t="shared" si="140"/>
        <v>8.4975845410628015</v>
      </c>
      <c r="S664" s="8">
        <f t="shared" si="145"/>
        <v>1.3087797619047619</v>
      </c>
      <c r="T664" s="8">
        <f t="shared" si="146"/>
        <v>0.54695273631840791</v>
      </c>
      <c r="U664" s="8">
        <f t="shared" si="144"/>
        <v>6.5634328358208949</v>
      </c>
      <c r="V664" s="38">
        <f t="shared" si="151"/>
        <v>1.6302860696517412</v>
      </c>
      <c r="W664" s="38">
        <f t="shared" si="148"/>
        <v>9.4216417910447756E-2</v>
      </c>
      <c r="X664" s="38">
        <f t="shared" si="147"/>
        <v>1.1775497512437809</v>
      </c>
      <c r="Y664" s="8">
        <f t="shared" si="136"/>
        <v>672</v>
      </c>
      <c r="Z664" s="8">
        <f t="shared" si="137"/>
        <v>1344</v>
      </c>
      <c r="AA664" s="8">
        <f t="shared" si="138"/>
        <v>3216</v>
      </c>
      <c r="AB664" s="18">
        <f t="shared" si="149"/>
        <v>1.0833333333333333</v>
      </c>
      <c r="AC664" s="18">
        <f t="shared" si="150"/>
        <v>13</v>
      </c>
      <c r="AD664"/>
      <c r="AE664"/>
      <c r="AF664" s="13" t="s">
        <v>1451</v>
      </c>
      <c r="AG664">
        <v>56</v>
      </c>
      <c r="AH664">
        <v>112</v>
      </c>
      <c r="AI664">
        <v>268</v>
      </c>
      <c r="AJ664">
        <v>13</v>
      </c>
      <c r="AK664">
        <v>13</v>
      </c>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row>
    <row r="665" spans="1:270" ht="32">
      <c r="A665" s="8">
        <v>1999</v>
      </c>
      <c r="B665" s="8" t="s">
        <v>0</v>
      </c>
      <c r="C665" s="8">
        <v>0</v>
      </c>
      <c r="D665" s="8" t="s">
        <v>1590</v>
      </c>
      <c r="E665" s="8" t="s">
        <v>2629</v>
      </c>
      <c r="F665" s="9" t="s">
        <v>657</v>
      </c>
      <c r="G665" s="9" t="s">
        <v>2744</v>
      </c>
      <c r="H665" s="9" t="s">
        <v>1520</v>
      </c>
      <c r="I665" s="9" t="s">
        <v>1521</v>
      </c>
      <c r="J665" s="9">
        <v>1</v>
      </c>
      <c r="K665" s="9"/>
      <c r="L665" s="9" t="s">
        <v>1522</v>
      </c>
      <c r="M665" s="8" t="s">
        <v>2676</v>
      </c>
      <c r="N665" s="8">
        <f t="shared" si="143"/>
        <v>1.175</v>
      </c>
      <c r="O665" s="8">
        <v>9.4</v>
      </c>
      <c r="P665" s="8">
        <v>8</v>
      </c>
      <c r="Q665" s="8">
        <v>8</v>
      </c>
      <c r="R665" s="8">
        <f t="shared" si="140"/>
        <v>1</v>
      </c>
      <c r="S665" s="8">
        <f t="shared" si="145"/>
        <v>1.3333333333333334E-2</v>
      </c>
      <c r="T665" s="8">
        <f t="shared" si="146"/>
        <v>5.3333333333333332E-3</v>
      </c>
      <c r="U665" s="8">
        <f t="shared" si="144"/>
        <v>6.4000000000000001E-2</v>
      </c>
      <c r="V665" s="38">
        <f t="shared" si="151"/>
        <v>1.5053333333333334</v>
      </c>
      <c r="W665" s="38">
        <f t="shared" si="148"/>
        <v>-0.59466666666666668</v>
      </c>
      <c r="X665" s="38">
        <f t="shared" si="147"/>
        <v>0.90533333333333332</v>
      </c>
      <c r="Y665" s="8">
        <f t="shared" si="136"/>
        <v>84</v>
      </c>
      <c r="Z665" s="8">
        <f t="shared" si="137"/>
        <v>600</v>
      </c>
      <c r="AA665" s="8">
        <f t="shared" si="138"/>
        <v>1500</v>
      </c>
      <c r="AB665" s="18">
        <f t="shared" si="149"/>
        <v>1.5</v>
      </c>
      <c r="AC665" s="18">
        <f t="shared" si="150"/>
        <v>18</v>
      </c>
      <c r="AD665"/>
      <c r="AE665"/>
      <c r="AF665" s="13" t="s">
        <v>1436</v>
      </c>
      <c r="AG665">
        <v>3</v>
      </c>
      <c r="AH665">
        <v>20</v>
      </c>
      <c r="AI665">
        <v>35</v>
      </c>
      <c r="AJ665">
        <v>21</v>
      </c>
      <c r="AK665">
        <v>18</v>
      </c>
      <c r="AL665" s="13" t="s">
        <v>1523</v>
      </c>
      <c r="AM665">
        <v>4</v>
      </c>
      <c r="AN665">
        <v>30</v>
      </c>
      <c r="AO665">
        <v>90</v>
      </c>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row>
    <row r="666" spans="1:270" ht="32">
      <c r="A666" s="8">
        <v>1999</v>
      </c>
      <c r="B666" s="8" t="s">
        <v>0</v>
      </c>
      <c r="C666" s="8">
        <v>0</v>
      </c>
      <c r="D666" s="8" t="s">
        <v>1590</v>
      </c>
      <c r="E666" s="8" t="s">
        <v>2629</v>
      </c>
      <c r="F666" s="9" t="s">
        <v>657</v>
      </c>
      <c r="G666" s="9" t="s">
        <v>2744</v>
      </c>
      <c r="H666" s="9" t="s">
        <v>1524</v>
      </c>
      <c r="I666" s="9" t="s">
        <v>1525</v>
      </c>
      <c r="J666" s="9">
        <v>1</v>
      </c>
      <c r="K666" s="9"/>
      <c r="L666" s="9" t="s">
        <v>2116</v>
      </c>
      <c r="M666" s="8" t="s">
        <v>2676</v>
      </c>
      <c r="N666" s="34" t="s">
        <v>1590</v>
      </c>
      <c r="O666" s="35" t="s">
        <v>1590</v>
      </c>
      <c r="P666" s="35" t="s">
        <v>1590</v>
      </c>
      <c r="Q666" s="8">
        <v>367</v>
      </c>
      <c r="R666" s="34" t="s">
        <v>1590</v>
      </c>
      <c r="S666" s="8">
        <f t="shared" si="145"/>
        <v>1.6990740740740742</v>
      </c>
      <c r="T666" s="8">
        <f t="shared" si="146"/>
        <v>0.66485507246376807</v>
      </c>
      <c r="U666" s="8">
        <f t="shared" si="144"/>
        <v>7.9782608695652169</v>
      </c>
      <c r="V666" s="38">
        <f t="shared" si="151"/>
        <v>1.9981884057971013</v>
      </c>
      <c r="W666" s="38">
        <f t="shared" si="148"/>
        <v>0.1431159420289855</v>
      </c>
      <c r="X666" s="38">
        <f t="shared" si="147"/>
        <v>1.4764492753623188</v>
      </c>
      <c r="Y666" s="8">
        <f t="shared" si="136"/>
        <v>156</v>
      </c>
      <c r="Z666" s="8">
        <f t="shared" si="137"/>
        <v>216</v>
      </c>
      <c r="AA666" s="8">
        <f t="shared" si="138"/>
        <v>552</v>
      </c>
      <c r="AB666" s="18">
        <f t="shared" si="149"/>
        <v>1.3333333333333333</v>
      </c>
      <c r="AC666" s="18">
        <f t="shared" si="150"/>
        <v>16</v>
      </c>
      <c r="AD666"/>
      <c r="AE666"/>
      <c r="AF666" s="13" t="s">
        <v>1526</v>
      </c>
      <c r="AG666">
        <v>7</v>
      </c>
      <c r="AH666">
        <v>11</v>
      </c>
      <c r="AI666">
        <v>28</v>
      </c>
      <c r="AJ666">
        <v>22</v>
      </c>
      <c r="AK666">
        <v>16</v>
      </c>
      <c r="AL666" t="s">
        <v>1459</v>
      </c>
      <c r="AM666">
        <v>6</v>
      </c>
      <c r="AN666">
        <v>7</v>
      </c>
      <c r="AO666">
        <v>18</v>
      </c>
      <c r="AP666">
        <v>27</v>
      </c>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row>
    <row r="667" spans="1:270" ht="32">
      <c r="A667" s="8">
        <v>1999</v>
      </c>
      <c r="B667" s="8" t="s">
        <v>0</v>
      </c>
      <c r="C667" s="8">
        <v>0</v>
      </c>
      <c r="D667" s="8" t="s">
        <v>1590</v>
      </c>
      <c r="E667" s="8" t="s">
        <v>2629</v>
      </c>
      <c r="F667" s="9" t="s">
        <v>657</v>
      </c>
      <c r="G667" s="9" t="s">
        <v>2744</v>
      </c>
      <c r="H667" s="9" t="s">
        <v>1527</v>
      </c>
      <c r="I667" s="9" t="s">
        <v>1528</v>
      </c>
      <c r="J667" s="9">
        <v>1</v>
      </c>
      <c r="K667" s="9"/>
      <c r="L667" s="9"/>
      <c r="M667" s="8" t="s">
        <v>2676</v>
      </c>
      <c r="N667" s="34" t="s">
        <v>1590</v>
      </c>
      <c r="O667" s="35" t="s">
        <v>1590</v>
      </c>
      <c r="P667" s="35" t="s">
        <v>1590</v>
      </c>
      <c r="Q667" s="8">
        <v>77</v>
      </c>
      <c r="R667" s="34" t="s">
        <v>1590</v>
      </c>
      <c r="S667" s="8">
        <f t="shared" si="145"/>
        <v>2.1388888888888888</v>
      </c>
      <c r="T667" s="8">
        <f t="shared" si="146"/>
        <v>1.2833333333333334</v>
      </c>
      <c r="U667" s="8">
        <f t="shared" si="144"/>
        <v>15.400000000000002</v>
      </c>
      <c r="V667" s="38">
        <f t="shared" si="151"/>
        <v>2.2833333333333332</v>
      </c>
      <c r="W667" s="38">
        <f t="shared" si="148"/>
        <v>0.68333333333333335</v>
      </c>
      <c r="X667" s="38">
        <f t="shared" si="147"/>
        <v>1.6833333333333333</v>
      </c>
      <c r="Y667" s="8">
        <f t="shared" si="136"/>
        <v>24</v>
      </c>
      <c r="Z667" s="8">
        <f t="shared" si="137"/>
        <v>36</v>
      </c>
      <c r="AA667" s="8">
        <f t="shared" si="138"/>
        <v>60</v>
      </c>
      <c r="AB667" s="18">
        <f t="shared" si="149"/>
        <v>1</v>
      </c>
      <c r="AC667" s="18">
        <f t="shared" si="150"/>
        <v>12</v>
      </c>
      <c r="AD667"/>
      <c r="AE667"/>
      <c r="AF667" s="13" t="s">
        <v>1529</v>
      </c>
      <c r="AG667">
        <v>2</v>
      </c>
      <c r="AH667">
        <v>3</v>
      </c>
      <c r="AI667">
        <v>5</v>
      </c>
      <c r="AJ667">
        <v>11</v>
      </c>
      <c r="AK667">
        <v>12</v>
      </c>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row>
    <row r="668" spans="1:270" ht="32">
      <c r="A668" s="8">
        <v>1999</v>
      </c>
      <c r="B668" s="8" t="s">
        <v>0</v>
      </c>
      <c r="C668" s="8">
        <v>0</v>
      </c>
      <c r="D668" s="8" t="s">
        <v>1590</v>
      </c>
      <c r="E668" s="8" t="s">
        <v>2629</v>
      </c>
      <c r="F668" s="9" t="s">
        <v>657</v>
      </c>
      <c r="G668" s="9" t="s">
        <v>2744</v>
      </c>
      <c r="H668" s="9" t="s">
        <v>1530</v>
      </c>
      <c r="I668" s="9" t="s">
        <v>1531</v>
      </c>
      <c r="J668" s="9">
        <v>1</v>
      </c>
      <c r="K668" s="9"/>
      <c r="L668" s="9"/>
      <c r="M668" s="8" t="s">
        <v>2676</v>
      </c>
      <c r="N668" s="8">
        <f t="shared" si="143"/>
        <v>0.40588235294117647</v>
      </c>
      <c r="O668" s="8">
        <v>6.9</v>
      </c>
      <c r="P668" s="8">
        <v>17</v>
      </c>
      <c r="Q668" s="8">
        <v>122</v>
      </c>
      <c r="R668" s="8">
        <f t="shared" si="140"/>
        <v>7.1764705882352944</v>
      </c>
      <c r="S668" s="8">
        <f t="shared" si="145"/>
        <v>1.4734299516908213E-3</v>
      </c>
      <c r="T668" s="8">
        <f t="shared" si="146"/>
        <v>4.9836601307189543E-4</v>
      </c>
      <c r="U668" s="8">
        <f t="shared" si="144"/>
        <v>5.9803921568627452E-3</v>
      </c>
      <c r="V668" s="38">
        <f t="shared" si="151"/>
        <v>1.3338316993464052</v>
      </c>
      <c r="W668" s="38">
        <f t="shared" si="148"/>
        <v>-0.45048202614379085</v>
      </c>
      <c r="X668" s="38">
        <f t="shared" si="147"/>
        <v>0.88285130718954241</v>
      </c>
      <c r="Y668" s="8">
        <f t="shared" si="136"/>
        <v>81600</v>
      </c>
      <c r="Z668" s="8">
        <f t="shared" si="137"/>
        <v>82800</v>
      </c>
      <c r="AA668" s="8">
        <f t="shared" si="138"/>
        <v>244800</v>
      </c>
      <c r="AB668" s="18">
        <f t="shared" si="149"/>
        <v>1.3333333333333333</v>
      </c>
      <c r="AC668" s="18">
        <f t="shared" si="150"/>
        <v>16</v>
      </c>
      <c r="AD668"/>
      <c r="AE668"/>
      <c r="AF668" s="13" t="s">
        <v>1532</v>
      </c>
      <c r="AG668">
        <v>6800</v>
      </c>
      <c r="AH668">
        <v>6900</v>
      </c>
      <c r="AI668">
        <v>20400</v>
      </c>
      <c r="AJ668">
        <v>21</v>
      </c>
      <c r="AK668">
        <v>16</v>
      </c>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row>
    <row r="669" spans="1:270" ht="32">
      <c r="A669" s="8">
        <v>1999</v>
      </c>
      <c r="B669" s="8" t="s">
        <v>0</v>
      </c>
      <c r="C669" s="8">
        <v>0</v>
      </c>
      <c r="D669" s="8" t="s">
        <v>1590</v>
      </c>
      <c r="E669" s="8" t="s">
        <v>2629</v>
      </c>
      <c r="F669" s="9" t="s">
        <v>657</v>
      </c>
      <c r="G669" s="9" t="s">
        <v>2744</v>
      </c>
      <c r="H669" s="9" t="s">
        <v>241</v>
      </c>
      <c r="I669" s="9" t="s">
        <v>1533</v>
      </c>
      <c r="J669" s="9">
        <v>1</v>
      </c>
      <c r="K669" s="9"/>
      <c r="L669" s="9"/>
      <c r="M669" s="8" t="s">
        <v>2676</v>
      </c>
      <c r="N669" s="8">
        <f t="shared" si="143"/>
        <v>4.0384615384615387E-2</v>
      </c>
      <c r="O669" s="8">
        <v>2.1</v>
      </c>
      <c r="P669" s="8">
        <v>52</v>
      </c>
      <c r="Q669" s="8">
        <v>10375</v>
      </c>
      <c r="R669" s="8">
        <f t="shared" si="140"/>
        <v>199.51923076923077</v>
      </c>
      <c r="S669" s="8">
        <f t="shared" si="145"/>
        <v>14.409722222222221</v>
      </c>
      <c r="T669" s="8">
        <f t="shared" si="146"/>
        <v>5.7638888888888893</v>
      </c>
      <c r="U669" s="8">
        <f t="shared" si="144"/>
        <v>69.166666666666671</v>
      </c>
      <c r="V669" s="38">
        <f t="shared" si="151"/>
        <v>6.7638888888888893</v>
      </c>
      <c r="W669" s="38">
        <f t="shared" si="148"/>
        <v>5.3638888888888889</v>
      </c>
      <c r="X669" s="38">
        <f t="shared" si="147"/>
        <v>6.3638888888888889</v>
      </c>
      <c r="Y669" s="8">
        <f t="shared" si="136"/>
        <v>216</v>
      </c>
      <c r="Z669" s="8">
        <f t="shared" si="137"/>
        <v>720</v>
      </c>
      <c r="AA669" s="8">
        <f t="shared" si="138"/>
        <v>1800</v>
      </c>
      <c r="AB669" s="18">
        <f t="shared" si="149"/>
        <v>1</v>
      </c>
      <c r="AC669" s="18">
        <f t="shared" si="150"/>
        <v>12</v>
      </c>
      <c r="AD669"/>
      <c r="AE669"/>
      <c r="AF669" s="13" t="s">
        <v>1534</v>
      </c>
      <c r="AG669">
        <v>9</v>
      </c>
      <c r="AH669">
        <v>30</v>
      </c>
      <c r="AI669">
        <v>75</v>
      </c>
      <c r="AJ669">
        <v>12</v>
      </c>
      <c r="AK669">
        <v>12</v>
      </c>
      <c r="AL669" s="13" t="s">
        <v>1441</v>
      </c>
      <c r="AM669">
        <v>9</v>
      </c>
      <c r="AN669">
        <v>30</v>
      </c>
      <c r="AO669">
        <v>75</v>
      </c>
      <c r="AP669"/>
      <c r="AQ669"/>
      <c r="AR669" s="13"/>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row>
    <row r="670" spans="1:270" ht="32">
      <c r="A670" s="8">
        <v>1999</v>
      </c>
      <c r="B670" s="8" t="s">
        <v>0</v>
      </c>
      <c r="C670" s="8">
        <v>0</v>
      </c>
      <c r="D670" s="8" t="s">
        <v>1590</v>
      </c>
      <c r="E670" s="8" t="s">
        <v>2629</v>
      </c>
      <c r="F670" s="9" t="s">
        <v>657</v>
      </c>
      <c r="G670" s="9" t="s">
        <v>2744</v>
      </c>
      <c r="H670" s="9" t="s">
        <v>1536</v>
      </c>
      <c r="I670" s="9" t="s">
        <v>1535</v>
      </c>
      <c r="J670" s="9">
        <v>1</v>
      </c>
      <c r="K670" s="9"/>
      <c r="L670" s="9"/>
      <c r="M670" s="8" t="s">
        <v>2676</v>
      </c>
      <c r="N670" s="8">
        <f t="shared" si="143"/>
        <v>1.84E-2</v>
      </c>
      <c r="O670" s="8">
        <v>2.2999999999999998</v>
      </c>
      <c r="P670" s="8">
        <v>125</v>
      </c>
      <c r="Q670" s="8">
        <v>15277</v>
      </c>
      <c r="R670" s="8">
        <f t="shared" si="140"/>
        <v>122.21599999999999</v>
      </c>
      <c r="S670" s="8">
        <f t="shared" si="145"/>
        <v>63.654166666666669</v>
      </c>
      <c r="T670" s="8">
        <f t="shared" si="146"/>
        <v>25.461666666666666</v>
      </c>
      <c r="U670" s="8">
        <f t="shared" si="144"/>
        <v>305.53999999999996</v>
      </c>
      <c r="V670" s="38">
        <f t="shared" si="151"/>
        <v>26.628333333333334</v>
      </c>
      <c r="W670" s="38">
        <f t="shared" si="148"/>
        <v>24.995000000000001</v>
      </c>
      <c r="X670" s="38">
        <f t="shared" si="147"/>
        <v>26.161666666666669</v>
      </c>
      <c r="Y670" s="8">
        <f t="shared" si="136"/>
        <v>240</v>
      </c>
      <c r="Z670" s="8">
        <f t="shared" si="137"/>
        <v>240</v>
      </c>
      <c r="AA670" s="8">
        <f t="shared" si="138"/>
        <v>600</v>
      </c>
      <c r="AB670" s="18">
        <f t="shared" si="149"/>
        <v>1.1666666666666667</v>
      </c>
      <c r="AC670" s="18">
        <f t="shared" si="150"/>
        <v>14</v>
      </c>
      <c r="AD670"/>
      <c r="AE670"/>
      <c r="AF670" s="13" t="s">
        <v>1537</v>
      </c>
      <c r="AG670">
        <v>10</v>
      </c>
      <c r="AH670">
        <v>10</v>
      </c>
      <c r="AI670">
        <v>25</v>
      </c>
      <c r="AJ670">
        <v>14</v>
      </c>
      <c r="AK670">
        <v>14</v>
      </c>
      <c r="AL670" s="13" t="s">
        <v>1441</v>
      </c>
      <c r="AM670">
        <v>10</v>
      </c>
      <c r="AN670">
        <v>10</v>
      </c>
      <c r="AO670">
        <v>25</v>
      </c>
      <c r="AP670"/>
      <c r="AQ670"/>
      <c r="AR670" s="13"/>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row>
    <row r="671" spans="1:270" ht="176">
      <c r="A671" s="8">
        <v>1999</v>
      </c>
      <c r="B671" s="8" t="s">
        <v>0</v>
      </c>
      <c r="C671" s="8">
        <v>0</v>
      </c>
      <c r="D671" s="8" t="s">
        <v>1590</v>
      </c>
      <c r="E671" s="8" t="s">
        <v>2629</v>
      </c>
      <c r="F671" s="9" t="s">
        <v>657</v>
      </c>
      <c r="G671" s="9" t="s">
        <v>2744</v>
      </c>
      <c r="H671" s="9" t="s">
        <v>1538</v>
      </c>
      <c r="I671" s="9" t="s">
        <v>1539</v>
      </c>
      <c r="J671" s="9">
        <v>1</v>
      </c>
      <c r="K671" s="9"/>
      <c r="L671" s="9" t="s">
        <v>2639</v>
      </c>
      <c r="M671" s="8" t="s">
        <v>651</v>
      </c>
      <c r="N671" s="8">
        <f t="shared" si="143"/>
        <v>0.10272727272727272</v>
      </c>
      <c r="O671" s="8">
        <v>56.5</v>
      </c>
      <c r="P671" s="8">
        <v>550</v>
      </c>
      <c r="Q671" s="8">
        <v>50000</v>
      </c>
      <c r="R671" s="8">
        <f t="shared" si="140"/>
        <v>90.909090909090907</v>
      </c>
      <c r="S671" s="8">
        <f t="shared" si="145"/>
        <v>17.959770114942529</v>
      </c>
      <c r="T671" s="8">
        <f t="shared" si="146"/>
        <v>7.1839080459770113</v>
      </c>
      <c r="U671" s="8">
        <f t="shared" si="144"/>
        <v>86.206896551724128</v>
      </c>
      <c r="V671" s="38">
        <f t="shared" si="151"/>
        <v>8.6005747126436773</v>
      </c>
      <c r="W671" s="38">
        <f t="shared" si="148"/>
        <v>6.6172413793103448</v>
      </c>
      <c r="X671" s="38">
        <f t="shared" si="147"/>
        <v>8.0339080459770109</v>
      </c>
      <c r="Y671" s="8">
        <f t="shared" si="136"/>
        <v>2508</v>
      </c>
      <c r="Z671" s="8">
        <f t="shared" si="137"/>
        <v>2784</v>
      </c>
      <c r="AA671" s="8">
        <f t="shared" si="138"/>
        <v>6960</v>
      </c>
      <c r="AB671" s="18">
        <f t="shared" si="149"/>
        <v>1.4166666666666667</v>
      </c>
      <c r="AC671" s="18">
        <f t="shared" si="150"/>
        <v>17</v>
      </c>
      <c r="AD671"/>
      <c r="AE671"/>
      <c r="AF671" s="13" t="s">
        <v>1540</v>
      </c>
      <c r="AG671">
        <v>29</v>
      </c>
      <c r="AH671">
        <v>32</v>
      </c>
      <c r="AI671">
        <v>80</v>
      </c>
      <c r="AJ671">
        <v>19</v>
      </c>
      <c r="AK671">
        <v>17</v>
      </c>
      <c r="AL671" s="13" t="s">
        <v>1541</v>
      </c>
      <c r="AM671">
        <v>45</v>
      </c>
      <c r="AN671">
        <v>50</v>
      </c>
      <c r="AO671">
        <v>125</v>
      </c>
      <c r="AP671"/>
      <c r="AQ671"/>
      <c r="AR671" s="13" t="s">
        <v>1542</v>
      </c>
      <c r="AS671">
        <v>135</v>
      </c>
      <c r="AT671">
        <v>150</v>
      </c>
      <c r="AU671">
        <v>375</v>
      </c>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row>
    <row r="672" spans="1:270" ht="32">
      <c r="A672" s="8">
        <v>1999</v>
      </c>
      <c r="B672" s="8" t="s">
        <v>0</v>
      </c>
      <c r="C672" s="8">
        <v>0</v>
      </c>
      <c r="D672" s="8" t="s">
        <v>1590</v>
      </c>
      <c r="E672" s="8" t="s">
        <v>2629</v>
      </c>
      <c r="F672" s="9" t="s">
        <v>657</v>
      </c>
      <c r="G672" s="9" t="s">
        <v>2744</v>
      </c>
      <c r="H672" s="9" t="s">
        <v>1543</v>
      </c>
      <c r="I672" s="9" t="s">
        <v>1544</v>
      </c>
      <c r="J672" s="9">
        <v>1</v>
      </c>
      <c r="K672" s="9"/>
      <c r="L672" s="9"/>
      <c r="M672" s="8" t="s">
        <v>2676</v>
      </c>
      <c r="N672" s="8">
        <f t="shared" si="143"/>
        <v>0.20725806451612902</v>
      </c>
      <c r="O672" s="8">
        <v>25.7</v>
      </c>
      <c r="P672" s="8">
        <v>124</v>
      </c>
      <c r="Q672" s="8">
        <v>27935</v>
      </c>
      <c r="R672" s="8">
        <f t="shared" si="140"/>
        <v>225.28225806451613</v>
      </c>
      <c r="S672" s="8">
        <f t="shared" si="145"/>
        <v>46.55833333333333</v>
      </c>
      <c r="T672" s="8">
        <f t="shared" si="146"/>
        <v>18.623333333333335</v>
      </c>
      <c r="U672" s="8">
        <f t="shared" si="144"/>
        <v>223.48000000000002</v>
      </c>
      <c r="V672" s="38">
        <f t="shared" si="151"/>
        <v>19.623333333333335</v>
      </c>
      <c r="W672" s="38">
        <f t="shared" si="148"/>
        <v>18.223333333333333</v>
      </c>
      <c r="X672" s="38">
        <f t="shared" si="147"/>
        <v>19.223333333333333</v>
      </c>
      <c r="Y672" s="8">
        <f t="shared" si="136"/>
        <v>444</v>
      </c>
      <c r="Z672" s="8">
        <f t="shared" si="137"/>
        <v>600</v>
      </c>
      <c r="AA672" s="8">
        <f t="shared" si="138"/>
        <v>1500</v>
      </c>
      <c r="AB672" s="18">
        <f t="shared" si="149"/>
        <v>1</v>
      </c>
      <c r="AC672" s="18">
        <f t="shared" si="150"/>
        <v>12</v>
      </c>
      <c r="AD672"/>
      <c r="AE672"/>
      <c r="AF672" s="13" t="s">
        <v>1422</v>
      </c>
      <c r="AG672">
        <v>11</v>
      </c>
      <c r="AH672">
        <v>15</v>
      </c>
      <c r="AI672">
        <v>37.5</v>
      </c>
      <c r="AJ672">
        <v>12</v>
      </c>
      <c r="AK672">
        <v>12</v>
      </c>
      <c r="AL672" s="13" t="s">
        <v>1441</v>
      </c>
      <c r="AM672">
        <v>11</v>
      </c>
      <c r="AN672">
        <v>15</v>
      </c>
      <c r="AO672">
        <v>37.5</v>
      </c>
      <c r="AP672"/>
      <c r="AQ672"/>
      <c r="AR672" s="13" t="s">
        <v>1545</v>
      </c>
      <c r="AS672">
        <v>15</v>
      </c>
      <c r="AT672">
        <v>20</v>
      </c>
      <c r="AU672">
        <v>50</v>
      </c>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row>
    <row r="673" spans="1:270" ht="96">
      <c r="A673" s="8">
        <v>1999</v>
      </c>
      <c r="B673" s="8" t="s">
        <v>0</v>
      </c>
      <c r="C673" s="8">
        <v>0</v>
      </c>
      <c r="D673" s="8" t="s">
        <v>1590</v>
      </c>
      <c r="E673" s="8" t="s">
        <v>2629</v>
      </c>
      <c r="F673" s="9" t="s">
        <v>657</v>
      </c>
      <c r="G673" s="9" t="s">
        <v>2744</v>
      </c>
      <c r="H673" s="9" t="s">
        <v>165</v>
      </c>
      <c r="I673" s="9" t="s">
        <v>1546</v>
      </c>
      <c r="J673" s="9">
        <v>1</v>
      </c>
      <c r="K673" s="9"/>
      <c r="L673" s="9" t="s">
        <v>1549</v>
      </c>
      <c r="M673" s="8" t="s">
        <v>2676</v>
      </c>
      <c r="N673" s="8">
        <f t="shared" si="143"/>
        <v>0.40927835051546396</v>
      </c>
      <c r="O673" s="8">
        <v>39.700000000000003</v>
      </c>
      <c r="P673" s="8">
        <v>97</v>
      </c>
      <c r="Q673" s="8">
        <v>714</v>
      </c>
      <c r="R673" s="8">
        <f t="shared" si="140"/>
        <v>7.3608247422680408</v>
      </c>
      <c r="S673" s="8">
        <f t="shared" si="145"/>
        <v>1.2934782608695652</v>
      </c>
      <c r="T673" s="8">
        <f t="shared" si="146"/>
        <v>0.45769230769230768</v>
      </c>
      <c r="U673" s="8">
        <f t="shared" si="144"/>
        <v>5.4923076923076923</v>
      </c>
      <c r="V673" s="38">
        <f t="shared" si="151"/>
        <v>1.7076923076923076</v>
      </c>
      <c r="W673" s="38">
        <f t="shared" si="148"/>
        <v>1.5384615384615385E-2</v>
      </c>
      <c r="X673" s="38">
        <f t="shared" si="147"/>
        <v>1.2653846153846153</v>
      </c>
      <c r="Y673" s="8">
        <f t="shared" si="136"/>
        <v>360</v>
      </c>
      <c r="Z673" s="8">
        <f t="shared" si="137"/>
        <v>552</v>
      </c>
      <c r="AA673" s="8">
        <f t="shared" si="138"/>
        <v>1560</v>
      </c>
      <c r="AB673" s="18">
        <f t="shared" si="149"/>
        <v>1.25</v>
      </c>
      <c r="AC673" s="18">
        <f t="shared" si="150"/>
        <v>15</v>
      </c>
      <c r="AD673"/>
      <c r="AE673"/>
      <c r="AF673" s="13" t="s">
        <v>1547</v>
      </c>
      <c r="AG673">
        <v>10</v>
      </c>
      <c r="AH673">
        <v>15</v>
      </c>
      <c r="AI673">
        <v>40</v>
      </c>
      <c r="AJ673">
        <v>18</v>
      </c>
      <c r="AK673">
        <v>15</v>
      </c>
      <c r="AL673" s="13" t="s">
        <v>1459</v>
      </c>
      <c r="AM673">
        <v>10</v>
      </c>
      <c r="AN673">
        <v>15</v>
      </c>
      <c r="AO673">
        <v>40</v>
      </c>
      <c r="AP673"/>
      <c r="AQ673"/>
      <c r="AR673" s="13" t="s">
        <v>1548</v>
      </c>
      <c r="AS673">
        <v>10</v>
      </c>
      <c r="AT673">
        <v>16</v>
      </c>
      <c r="AU673">
        <v>50</v>
      </c>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row>
    <row r="674" spans="1:270" ht="48">
      <c r="A674" s="8">
        <v>1999</v>
      </c>
      <c r="B674" s="8" t="s">
        <v>0</v>
      </c>
      <c r="C674" s="8">
        <v>0</v>
      </c>
      <c r="D674" s="8" t="s">
        <v>1590</v>
      </c>
      <c r="E674" s="8" t="s">
        <v>2629</v>
      </c>
      <c r="F674" s="9" t="s">
        <v>657</v>
      </c>
      <c r="G674" s="9" t="s">
        <v>2744</v>
      </c>
      <c r="H674" s="9" t="s">
        <v>1550</v>
      </c>
      <c r="I674" s="9" t="s">
        <v>1551</v>
      </c>
      <c r="J674" s="9">
        <v>1</v>
      </c>
      <c r="K674" s="9"/>
      <c r="L674" s="9" t="s">
        <v>1552</v>
      </c>
      <c r="M674" s="8" t="s">
        <v>2676</v>
      </c>
      <c r="N674" s="8">
        <f t="shared" si="143"/>
        <v>0.88181818181818183</v>
      </c>
      <c r="O674" s="8">
        <v>29.1</v>
      </c>
      <c r="P674" s="8">
        <v>33</v>
      </c>
      <c r="Q674" s="8">
        <v>100</v>
      </c>
      <c r="R674" s="8">
        <f t="shared" si="140"/>
        <v>3.0303030303030303</v>
      </c>
      <c r="S674" s="8">
        <f t="shared" si="145"/>
        <v>0.33333333333333331</v>
      </c>
      <c r="T674" s="8">
        <f t="shared" si="146"/>
        <v>0.11904761904761904</v>
      </c>
      <c r="U674" s="8">
        <f t="shared" si="144"/>
        <v>1.4285714285714284</v>
      </c>
      <c r="V674" s="38">
        <f t="shared" si="151"/>
        <v>1.6190476190476191</v>
      </c>
      <c r="W674" s="38">
        <f t="shared" si="148"/>
        <v>-0.41666666666666669</v>
      </c>
      <c r="X674" s="38">
        <f t="shared" si="147"/>
        <v>1.0833333333333333</v>
      </c>
      <c r="Y674" s="8">
        <f t="shared" si="136"/>
        <v>156</v>
      </c>
      <c r="Z674" s="8">
        <f t="shared" si="137"/>
        <v>300</v>
      </c>
      <c r="AA674" s="8">
        <f t="shared" si="138"/>
        <v>840</v>
      </c>
      <c r="AB674" s="18">
        <f t="shared" si="149"/>
        <v>1.5</v>
      </c>
      <c r="AC674" s="18">
        <f t="shared" si="150"/>
        <v>18</v>
      </c>
      <c r="AD674"/>
      <c r="AE674"/>
      <c r="AF674" s="13" t="s">
        <v>1459</v>
      </c>
      <c r="AG674">
        <v>3</v>
      </c>
      <c r="AH674">
        <v>10</v>
      </c>
      <c r="AI674">
        <v>30</v>
      </c>
      <c r="AJ674">
        <v>21</v>
      </c>
      <c r="AK674">
        <v>18</v>
      </c>
      <c r="AL674" s="13" t="s">
        <v>1459</v>
      </c>
      <c r="AM674">
        <v>10</v>
      </c>
      <c r="AN674">
        <v>15</v>
      </c>
      <c r="AO674">
        <v>40</v>
      </c>
      <c r="AP674"/>
      <c r="AQ674"/>
      <c r="AR674" s="13"/>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row>
    <row r="675" spans="1:270" ht="112">
      <c r="A675" s="8">
        <v>1999</v>
      </c>
      <c r="B675" s="8" t="s">
        <v>0</v>
      </c>
      <c r="C675" s="8">
        <v>0</v>
      </c>
      <c r="D675" s="8" t="s">
        <v>1590</v>
      </c>
      <c r="E675" s="8" t="s">
        <v>2629</v>
      </c>
      <c r="F675" s="9" t="s">
        <v>657</v>
      </c>
      <c r="G675" s="9" t="s">
        <v>2744</v>
      </c>
      <c r="H675" s="9" t="s">
        <v>1553</v>
      </c>
      <c r="I675" s="9" t="s">
        <v>1554</v>
      </c>
      <c r="J675" s="9">
        <v>1</v>
      </c>
      <c r="K675" s="9"/>
      <c r="L675" s="9" t="s">
        <v>1555</v>
      </c>
      <c r="M675" s="8" t="s">
        <v>2676</v>
      </c>
      <c r="N675" s="8">
        <f t="shared" si="143"/>
        <v>0.57523809523809522</v>
      </c>
      <c r="O675" s="8">
        <v>60.4</v>
      </c>
      <c r="P675" s="8">
        <v>105</v>
      </c>
      <c r="Q675" s="8">
        <v>1263</v>
      </c>
      <c r="R675" s="8">
        <f t="shared" si="140"/>
        <v>12.028571428571428</v>
      </c>
      <c r="S675" s="8">
        <f t="shared" si="145"/>
        <v>3.7589285714285716</v>
      </c>
      <c r="T675" s="8">
        <f t="shared" si="146"/>
        <v>1.315625</v>
      </c>
      <c r="U675" s="8">
        <f t="shared" si="144"/>
        <v>15.787500000000001</v>
      </c>
      <c r="V675" s="38">
        <f t="shared" si="151"/>
        <v>2.0656249999999998</v>
      </c>
      <c r="W675" s="38">
        <f t="shared" si="148"/>
        <v>1.0531250000000001</v>
      </c>
      <c r="X675" s="38">
        <f t="shared" si="147"/>
        <v>1.8031250000000001</v>
      </c>
      <c r="Y675" s="8">
        <f t="shared" si="136"/>
        <v>288</v>
      </c>
      <c r="Z675" s="8">
        <f t="shared" si="137"/>
        <v>336</v>
      </c>
      <c r="AA675" s="8">
        <f t="shared" si="138"/>
        <v>960</v>
      </c>
      <c r="AB675" s="18">
        <f t="shared" si="149"/>
        <v>0.75</v>
      </c>
      <c r="AC675" s="18">
        <f t="shared" si="150"/>
        <v>9</v>
      </c>
      <c r="AD675"/>
      <c r="AE675"/>
      <c r="AF675" s="13" t="s">
        <v>1452</v>
      </c>
      <c r="AG675">
        <v>7.2</v>
      </c>
      <c r="AH675">
        <v>8</v>
      </c>
      <c r="AI675">
        <v>24</v>
      </c>
      <c r="AJ675">
        <v>9</v>
      </c>
      <c r="AK675">
        <v>9</v>
      </c>
      <c r="AL675" s="13" t="s">
        <v>1556</v>
      </c>
      <c r="AM675">
        <v>4.8</v>
      </c>
      <c r="AN675">
        <v>6</v>
      </c>
      <c r="AO675">
        <v>16</v>
      </c>
      <c r="AP675"/>
      <c r="AQ675"/>
      <c r="AR675" s="13" t="s">
        <v>1441</v>
      </c>
      <c r="AS675">
        <v>12</v>
      </c>
      <c r="AT675">
        <v>14</v>
      </c>
      <c r="AU675">
        <v>40</v>
      </c>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row>
    <row r="676" spans="1:270" ht="112">
      <c r="A676" s="8">
        <v>1999</v>
      </c>
      <c r="B676" s="8" t="s">
        <v>0</v>
      </c>
      <c r="C676" s="8">
        <v>0</v>
      </c>
      <c r="D676" s="8" t="s">
        <v>1590</v>
      </c>
      <c r="E676" s="8" t="s">
        <v>2629</v>
      </c>
      <c r="F676" s="9" t="s">
        <v>657</v>
      </c>
      <c r="G676" s="9" t="s">
        <v>2744</v>
      </c>
      <c r="H676" s="9" t="s">
        <v>177</v>
      </c>
      <c r="I676" s="9" t="s">
        <v>1557</v>
      </c>
      <c r="J676" s="9">
        <v>1</v>
      </c>
      <c r="K676" s="9"/>
      <c r="L676" s="9" t="s">
        <v>1559</v>
      </c>
      <c r="M676" s="8" t="s">
        <v>2676</v>
      </c>
      <c r="N676" s="8">
        <f t="shared" si="143"/>
        <v>0.54125000000000001</v>
      </c>
      <c r="O676" s="8">
        <v>129.9</v>
      </c>
      <c r="P676" s="8">
        <v>240</v>
      </c>
      <c r="Q676" s="8">
        <v>3136</v>
      </c>
      <c r="R676" s="8">
        <f t="shared" si="140"/>
        <v>13.066666666666666</v>
      </c>
      <c r="S676" s="8">
        <f t="shared" si="145"/>
        <v>9.0114942528735629</v>
      </c>
      <c r="T676" s="8">
        <f t="shared" si="146"/>
        <v>3.2666666666666666</v>
      </c>
      <c r="U676" s="8">
        <f t="shared" si="144"/>
        <v>39.200000000000003</v>
      </c>
      <c r="V676" s="38">
        <f t="shared" si="151"/>
        <v>4.0166666666666666</v>
      </c>
      <c r="W676" s="38">
        <f t="shared" si="148"/>
        <v>2.9947916666666665</v>
      </c>
      <c r="X676" s="38">
        <f t="shared" si="147"/>
        <v>3.7447916666666665</v>
      </c>
      <c r="Y676" s="8">
        <f t="shared" si="136"/>
        <v>288</v>
      </c>
      <c r="Z676" s="8">
        <f t="shared" si="137"/>
        <v>348</v>
      </c>
      <c r="AA676" s="8">
        <f t="shared" si="138"/>
        <v>960</v>
      </c>
      <c r="AB676" s="18">
        <f t="shared" si="149"/>
        <v>0.75</v>
      </c>
      <c r="AC676" s="18">
        <f t="shared" si="150"/>
        <v>9</v>
      </c>
      <c r="AD676"/>
      <c r="AE676"/>
      <c r="AF676" s="13" t="s">
        <v>1452</v>
      </c>
      <c r="AG676">
        <v>7.2</v>
      </c>
      <c r="AH676">
        <v>9</v>
      </c>
      <c r="AI676">
        <v>24</v>
      </c>
      <c r="AJ676">
        <v>9</v>
      </c>
      <c r="AK676">
        <v>9</v>
      </c>
      <c r="AL676" s="13" t="s">
        <v>1558</v>
      </c>
      <c r="AM676">
        <v>4.8</v>
      </c>
      <c r="AN676">
        <v>6</v>
      </c>
      <c r="AO676">
        <v>16</v>
      </c>
      <c r="AP676"/>
      <c r="AQ676"/>
      <c r="AR676" s="13" t="s">
        <v>1441</v>
      </c>
      <c r="AS676">
        <v>12</v>
      </c>
      <c r="AT676">
        <v>14</v>
      </c>
      <c r="AU676">
        <v>40</v>
      </c>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row>
    <row r="677" spans="1:270" ht="64">
      <c r="A677" s="8">
        <v>1999</v>
      </c>
      <c r="B677" s="8" t="s">
        <v>0</v>
      </c>
      <c r="C677" s="8">
        <v>0</v>
      </c>
      <c r="D677" s="8" t="s">
        <v>1590</v>
      </c>
      <c r="E677" s="8" t="s">
        <v>2629</v>
      </c>
      <c r="F677" s="9" t="s">
        <v>657</v>
      </c>
      <c r="G677" s="9" t="s">
        <v>2744</v>
      </c>
      <c r="H677" s="9" t="s">
        <v>1560</v>
      </c>
      <c r="I677" s="9" t="s">
        <v>1561</v>
      </c>
      <c r="J677" s="9">
        <v>1</v>
      </c>
      <c r="K677" s="9"/>
      <c r="L677" s="9" t="s">
        <v>1564</v>
      </c>
      <c r="M677" s="8" t="s">
        <v>2676</v>
      </c>
      <c r="N677" s="34" t="s">
        <v>1590</v>
      </c>
      <c r="O677" s="35" t="s">
        <v>1590</v>
      </c>
      <c r="P677" s="35" t="s">
        <v>1590</v>
      </c>
      <c r="Q677" s="8">
        <v>179</v>
      </c>
      <c r="R677" s="34" t="s">
        <v>1590</v>
      </c>
      <c r="S677" s="8">
        <f t="shared" si="145"/>
        <v>1.8645833333333333</v>
      </c>
      <c r="T677" s="8">
        <f t="shared" si="146"/>
        <v>0.67803030303030298</v>
      </c>
      <c r="U677" s="8">
        <f t="shared" si="144"/>
        <v>8.1363636363636367</v>
      </c>
      <c r="V677" s="38">
        <f t="shared" si="151"/>
        <v>1.8446969696969697</v>
      </c>
      <c r="W677" s="38">
        <f t="shared" si="148"/>
        <v>0.25378787878787878</v>
      </c>
      <c r="X677" s="38">
        <f t="shared" si="147"/>
        <v>1.4204545454545454</v>
      </c>
      <c r="Y677" s="8">
        <f t="shared" ref="Y677:Y740" si="152">(SUM(AG677,AM677,AS677,AY677,BE677,BK677,BQ677,BW677,CC677,CI677,CO677,CU677,DA677,DG677,DM677,DS677,DY677,EG677,EM677,ES677,EY677,FE677,FK677,FQ677,FW677,GE677,GK677,GS677,GY677,HE677,HK677,HQ677,HW677,IE677,IK677,IQ677,IY677,JE677))*12</f>
        <v>72</v>
      </c>
      <c r="Z677" s="8">
        <f t="shared" ref="Z677:Z740" si="153">(SUM(AH677,AN677,AT677,AZ677,BF677,BL677,BR677,BX677,CD677,CJ677,CP677,CV677,DB677,DH677,DN677,DT677,DZ677,EH677,EN677,ET677,EZ677,FF677,FL677,FR677,FX677,GF677,GL677,GT677,GZ677,HF677,HL677,HR677,HX677,IF677,IL677,IR677,IZ677,JF677))*12</f>
        <v>96</v>
      </c>
      <c r="AA677" s="8">
        <f t="shared" ref="AA677:AA740" si="154">(SUM(AI677,AO677,AU677,BA677,BG677,BM677,BS677,BY677,CE677,CK677,CQ677,CW677,DC677,DI677,DO677,DU677,EA677,EI677,EO677,EU677,FA677,FG677,FM677,FS677,FY677,GG677,GM677,GU677,HA677,HG677,HM677,HS677,HY677,IG677,IM677,IS677,JA677,JG677))*12</f>
        <v>264</v>
      </c>
      <c r="AB677" s="18">
        <f t="shared" si="149"/>
        <v>1.1666666666666667</v>
      </c>
      <c r="AC677" s="18">
        <f>SUM(AK677, AQ677, AW677, BC677, BI677,  BO677, BU677, CA677, CG677, CM677, CS677, CY677, DE677, DK677, DQ677, DW677, EC677, EK677, EQ677, EW677, FC677, FI677, FO677, FU677, GA677, GI677, GO677, GW677, HC677, HI677, HO677, HU677, IA677, II677, IO677, IU677, JC677, JI677)/2</f>
        <v>14</v>
      </c>
      <c r="AD677"/>
      <c r="AE677"/>
      <c r="AF677" s="13" t="s">
        <v>1562</v>
      </c>
      <c r="AG677">
        <v>3</v>
      </c>
      <c r="AH677">
        <v>4</v>
      </c>
      <c r="AI677">
        <v>11</v>
      </c>
      <c r="AJ677">
        <v>25</v>
      </c>
      <c r="AK677">
        <v>16</v>
      </c>
      <c r="AL677" s="13" t="s">
        <v>1563</v>
      </c>
      <c r="AM677">
        <v>3</v>
      </c>
      <c r="AN677">
        <v>4</v>
      </c>
      <c r="AO677">
        <v>11</v>
      </c>
      <c r="AP677">
        <v>12</v>
      </c>
      <c r="AQ677">
        <v>12</v>
      </c>
      <c r="AR677" s="13"/>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row>
    <row r="678" spans="1:270" ht="48">
      <c r="A678" s="8">
        <v>1999</v>
      </c>
      <c r="B678" s="8" t="s">
        <v>0</v>
      </c>
      <c r="C678" s="8">
        <v>0</v>
      </c>
      <c r="D678" s="8" t="s">
        <v>1590</v>
      </c>
      <c r="E678" s="8" t="s">
        <v>2629</v>
      </c>
      <c r="F678" s="9" t="s">
        <v>657</v>
      </c>
      <c r="G678" s="9" t="s">
        <v>2744</v>
      </c>
      <c r="H678" s="9" t="s">
        <v>1565</v>
      </c>
      <c r="I678" s="9" t="s">
        <v>1566</v>
      </c>
      <c r="J678" s="9">
        <v>1</v>
      </c>
      <c r="K678" s="9"/>
      <c r="L678" s="9" t="s">
        <v>1522</v>
      </c>
      <c r="M678" s="8" t="s">
        <v>2676</v>
      </c>
      <c r="N678" s="34" t="s">
        <v>1590</v>
      </c>
      <c r="O678" s="35" t="s">
        <v>1590</v>
      </c>
      <c r="P678" s="35" t="s">
        <v>1590</v>
      </c>
      <c r="Q678" s="8">
        <v>15</v>
      </c>
      <c r="R678" s="34" t="s">
        <v>1590</v>
      </c>
      <c r="S678" s="8">
        <f t="shared" si="145"/>
        <v>3.125E-2</v>
      </c>
      <c r="T678" s="8">
        <f t="shared" si="146"/>
        <v>1.0416666666666666E-2</v>
      </c>
      <c r="U678" s="8">
        <f t="shared" si="144"/>
        <v>0.125</v>
      </c>
      <c r="V678" s="38">
        <f t="shared" si="151"/>
        <v>2.0104166666666665</v>
      </c>
      <c r="W678" s="38">
        <f t="shared" si="148"/>
        <v>-0.65625</v>
      </c>
      <c r="X678" s="38">
        <f t="shared" si="147"/>
        <v>1.34375</v>
      </c>
      <c r="Y678" s="8">
        <f t="shared" si="152"/>
        <v>240</v>
      </c>
      <c r="Z678" s="8">
        <f t="shared" si="153"/>
        <v>480</v>
      </c>
      <c r="AA678" s="8">
        <f t="shared" si="154"/>
        <v>1440</v>
      </c>
      <c r="AB678" s="18">
        <f t="shared" si="149"/>
        <v>2</v>
      </c>
      <c r="AC678" s="18">
        <f t="shared" si="150"/>
        <v>24</v>
      </c>
      <c r="AD678"/>
      <c r="AE678"/>
      <c r="AF678" s="13" t="s">
        <v>1436</v>
      </c>
      <c r="AG678">
        <v>5</v>
      </c>
      <c r="AH678">
        <v>10</v>
      </c>
      <c r="AI678">
        <v>30</v>
      </c>
      <c r="AJ678">
        <v>24</v>
      </c>
      <c r="AK678">
        <v>24</v>
      </c>
      <c r="AL678" s="13" t="s">
        <v>1437</v>
      </c>
      <c r="AM678">
        <v>15</v>
      </c>
      <c r="AN678">
        <v>30</v>
      </c>
      <c r="AO678">
        <v>90</v>
      </c>
      <c r="AP678"/>
      <c r="AQ678"/>
      <c r="AR678" s="13"/>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row>
    <row r="679" spans="1:270" ht="32">
      <c r="A679" s="8">
        <v>1999</v>
      </c>
      <c r="B679" s="8" t="s">
        <v>0</v>
      </c>
      <c r="C679" s="8">
        <v>0</v>
      </c>
      <c r="D679" s="8" t="s">
        <v>1590</v>
      </c>
      <c r="E679" s="8" t="s">
        <v>2629</v>
      </c>
      <c r="F679" s="9" t="s">
        <v>657</v>
      </c>
      <c r="G679" s="9" t="s">
        <v>2744</v>
      </c>
      <c r="H679" s="9" t="s">
        <v>246</v>
      </c>
      <c r="I679" s="9" t="s">
        <v>1567</v>
      </c>
      <c r="J679" s="9">
        <v>1</v>
      </c>
      <c r="K679" s="9"/>
      <c r="L679" s="9"/>
      <c r="M679" s="8" t="s">
        <v>2676</v>
      </c>
      <c r="N679" s="34" t="s">
        <v>1590</v>
      </c>
      <c r="O679" s="8">
        <v>0.1</v>
      </c>
      <c r="P679" s="35" t="s">
        <v>1590</v>
      </c>
      <c r="Q679" s="8">
        <v>12793</v>
      </c>
      <c r="R679" s="34" t="s">
        <v>1590</v>
      </c>
      <c r="S679" s="8">
        <f t="shared" si="145"/>
        <v>8.8840277777777779</v>
      </c>
      <c r="T679" s="8">
        <f t="shared" si="146"/>
        <v>3.6509703196347032</v>
      </c>
      <c r="U679" s="8">
        <f t="shared" si="144"/>
        <v>43.811643835616437</v>
      </c>
      <c r="V679" s="38">
        <f t="shared" si="151"/>
        <v>4.6509703196347036</v>
      </c>
      <c r="W679" s="38">
        <f t="shared" si="148"/>
        <v>3.2400114155251143</v>
      </c>
      <c r="X679" s="38">
        <f t="shared" si="147"/>
        <v>4.2400114155251138</v>
      </c>
      <c r="Y679" s="8">
        <f t="shared" si="152"/>
        <v>1260</v>
      </c>
      <c r="Z679" s="8">
        <f t="shared" si="153"/>
        <v>1440</v>
      </c>
      <c r="AA679" s="8">
        <f t="shared" si="154"/>
        <v>3504</v>
      </c>
      <c r="AB679" s="18">
        <f t="shared" si="149"/>
        <v>1</v>
      </c>
      <c r="AC679" s="18">
        <f t="shared" si="150"/>
        <v>12</v>
      </c>
      <c r="AD679"/>
      <c r="AE679"/>
      <c r="AF679" s="13" t="s">
        <v>1568</v>
      </c>
      <c r="AG679">
        <v>35</v>
      </c>
      <c r="AH679">
        <v>38</v>
      </c>
      <c r="AI679">
        <v>96</v>
      </c>
      <c r="AJ679">
        <v>12</v>
      </c>
      <c r="AK679">
        <v>12</v>
      </c>
      <c r="AL679" s="13" t="s">
        <v>1537</v>
      </c>
      <c r="AM679">
        <v>35</v>
      </c>
      <c r="AN679">
        <v>38</v>
      </c>
      <c r="AO679">
        <v>96</v>
      </c>
      <c r="AP679"/>
      <c r="AQ679"/>
      <c r="AR679" s="13" t="s">
        <v>1441</v>
      </c>
      <c r="AS679">
        <v>35</v>
      </c>
      <c r="AT679">
        <v>44</v>
      </c>
      <c r="AU679">
        <v>100</v>
      </c>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row>
    <row r="680" spans="1:270" ht="48">
      <c r="A680" s="8">
        <v>1999</v>
      </c>
      <c r="B680" s="8" t="s">
        <v>0</v>
      </c>
      <c r="C680" s="8">
        <v>0</v>
      </c>
      <c r="D680" s="8" t="s">
        <v>1590</v>
      </c>
      <c r="E680" s="8" t="s">
        <v>2629</v>
      </c>
      <c r="F680" s="9" t="s">
        <v>657</v>
      </c>
      <c r="G680" s="9" t="s">
        <v>2744</v>
      </c>
      <c r="H680" s="9" t="s">
        <v>1569</v>
      </c>
      <c r="I680" s="9" t="s">
        <v>1572</v>
      </c>
      <c r="J680" s="9">
        <v>1</v>
      </c>
      <c r="K680" s="9"/>
      <c r="L680" s="9" t="s">
        <v>1522</v>
      </c>
      <c r="M680" s="8" t="s">
        <v>2676</v>
      </c>
      <c r="N680" s="34" t="s">
        <v>1590</v>
      </c>
      <c r="O680" s="35" t="s">
        <v>1590</v>
      </c>
      <c r="P680" s="35" t="s">
        <v>1590</v>
      </c>
      <c r="Q680" s="8">
        <v>170</v>
      </c>
      <c r="R680" s="34" t="s">
        <v>1590</v>
      </c>
      <c r="S680" s="8">
        <f t="shared" si="145"/>
        <v>0.56666666666666665</v>
      </c>
      <c r="T680" s="8">
        <f t="shared" si="146"/>
        <v>0.20238095238095238</v>
      </c>
      <c r="U680" s="8">
        <f t="shared" si="144"/>
        <v>2.4285714285714288</v>
      </c>
      <c r="V680" s="38">
        <f t="shared" si="151"/>
        <v>1.7023809523809523</v>
      </c>
      <c r="W680" s="38">
        <f t="shared" si="148"/>
        <v>-0.33333333333333331</v>
      </c>
      <c r="X680" s="38">
        <f t="shared" si="147"/>
        <v>1.1666666666666667</v>
      </c>
      <c r="Y680" s="8">
        <f t="shared" si="152"/>
        <v>180</v>
      </c>
      <c r="Z680" s="8">
        <f t="shared" si="153"/>
        <v>300</v>
      </c>
      <c r="AA680" s="8">
        <f t="shared" si="154"/>
        <v>840</v>
      </c>
      <c r="AB680" s="18">
        <f t="shared" si="149"/>
        <v>1.5</v>
      </c>
      <c r="AC680" s="18">
        <f t="shared" si="150"/>
        <v>18</v>
      </c>
      <c r="AD680"/>
      <c r="AE680"/>
      <c r="AF680" s="13" t="s">
        <v>1570</v>
      </c>
      <c r="AG680">
        <v>5</v>
      </c>
      <c r="AH680">
        <v>10</v>
      </c>
      <c r="AI680">
        <v>30</v>
      </c>
      <c r="AJ680">
        <v>23</v>
      </c>
      <c r="AK680">
        <v>18</v>
      </c>
      <c r="AL680" s="13" t="s">
        <v>1571</v>
      </c>
      <c r="AM680">
        <v>10</v>
      </c>
      <c r="AN680">
        <v>15</v>
      </c>
      <c r="AO680">
        <v>40</v>
      </c>
      <c r="AP680"/>
      <c r="AQ680"/>
      <c r="AR680" s="13"/>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row>
    <row r="681" spans="1:270" ht="32">
      <c r="A681" s="8">
        <v>1999</v>
      </c>
      <c r="B681" s="8" t="s">
        <v>0</v>
      </c>
      <c r="C681" s="8">
        <v>0</v>
      </c>
      <c r="D681" s="8" t="s">
        <v>1590</v>
      </c>
      <c r="E681" s="8" t="s">
        <v>2629</v>
      </c>
      <c r="F681" s="9" t="s">
        <v>657</v>
      </c>
      <c r="G681" s="9" t="s">
        <v>2744</v>
      </c>
      <c r="H681" s="9" t="s">
        <v>1573</v>
      </c>
      <c r="I681" s="9" t="s">
        <v>1574</v>
      </c>
      <c r="J681" s="9">
        <v>1</v>
      </c>
      <c r="K681" s="9"/>
      <c r="L681" s="9"/>
      <c r="M681" s="8" t="s">
        <v>2676</v>
      </c>
      <c r="N681" s="8">
        <f t="shared" si="143"/>
        <v>0.12</v>
      </c>
      <c r="O681" s="8">
        <v>9.6</v>
      </c>
      <c r="P681" s="8">
        <v>80</v>
      </c>
      <c r="Q681" s="8">
        <v>3165</v>
      </c>
      <c r="R681" s="8">
        <f t="shared" ref="R681:R727" si="155">Q681/P681</f>
        <v>39.5625</v>
      </c>
      <c r="S681" s="8">
        <f t="shared" si="145"/>
        <v>6.59375</v>
      </c>
      <c r="T681" s="8">
        <f t="shared" si="146"/>
        <v>0.87916666666666665</v>
      </c>
      <c r="U681" s="8">
        <f t="shared" si="144"/>
        <v>10.55</v>
      </c>
      <c r="V681" s="38">
        <f t="shared" si="151"/>
        <v>2.9625000000000004</v>
      </c>
      <c r="W681" s="38">
        <f t="shared" si="148"/>
        <v>0.60138888888888886</v>
      </c>
      <c r="X681" s="38">
        <f t="shared" si="147"/>
        <v>2.6847222222222222</v>
      </c>
      <c r="Y681" s="8">
        <f t="shared" si="152"/>
        <v>120</v>
      </c>
      <c r="Z681" s="8">
        <f t="shared" si="153"/>
        <v>480</v>
      </c>
      <c r="AA681" s="8">
        <f t="shared" si="154"/>
        <v>3600</v>
      </c>
      <c r="AB681" s="18">
        <f t="shared" si="149"/>
        <v>2.0833333333333335</v>
      </c>
      <c r="AC681" s="18">
        <f t="shared" si="150"/>
        <v>25</v>
      </c>
      <c r="AD681"/>
      <c r="AE681"/>
      <c r="AF681" s="13" t="s">
        <v>1575</v>
      </c>
      <c r="AG681">
        <v>10</v>
      </c>
      <c r="AH681">
        <v>40</v>
      </c>
      <c r="AI681">
        <v>300</v>
      </c>
      <c r="AJ681">
        <v>33</v>
      </c>
      <c r="AK681">
        <v>25</v>
      </c>
      <c r="AL681" s="13"/>
      <c r="AM681"/>
      <c r="AN681"/>
      <c r="AO681"/>
      <c r="AP681"/>
      <c r="AQ681"/>
      <c r="AR681" s="13"/>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row>
    <row r="682" spans="1:270" ht="96">
      <c r="A682" s="8">
        <v>1999</v>
      </c>
      <c r="B682" s="8" t="s">
        <v>0</v>
      </c>
      <c r="C682" s="8">
        <v>1</v>
      </c>
      <c r="D682" s="8" t="s">
        <v>1113</v>
      </c>
      <c r="E682" s="8" t="s">
        <v>2629</v>
      </c>
      <c r="F682" s="9" t="s">
        <v>1576</v>
      </c>
      <c r="G682" s="9" t="s">
        <v>2744</v>
      </c>
      <c r="H682" s="9" t="s">
        <v>1577</v>
      </c>
      <c r="I682" s="12" t="s">
        <v>1578</v>
      </c>
      <c r="J682" s="12">
        <v>0</v>
      </c>
      <c r="K682" s="12"/>
      <c r="L682" s="12" t="s">
        <v>2706</v>
      </c>
      <c r="M682" s="30" t="s">
        <v>2676</v>
      </c>
      <c r="N682" s="8">
        <f>O682/P682</f>
        <v>0.10559526743899432</v>
      </c>
      <c r="O682" s="8">
        <v>428.4</v>
      </c>
      <c r="P682" s="8">
        <v>4057</v>
      </c>
      <c r="Q682" s="8">
        <v>28267</v>
      </c>
      <c r="R682" s="8">
        <f t="shared" si="155"/>
        <v>6.9674636430860239</v>
      </c>
      <c r="S682" s="8">
        <f t="shared" si="145"/>
        <v>5.223022912047302</v>
      </c>
      <c r="T682" s="8">
        <f t="shared" si="146"/>
        <v>2.4410189982728845</v>
      </c>
      <c r="U682" s="8">
        <f t="shared" si="144"/>
        <v>29.292227979274614</v>
      </c>
      <c r="V682" s="38">
        <f t="shared" si="151"/>
        <v>4.0243523316062175</v>
      </c>
      <c r="W682" s="38">
        <f t="shared" si="148"/>
        <v>1.7010362694300518</v>
      </c>
      <c r="X682" s="38">
        <f t="shared" si="147"/>
        <v>3.2843696027633849</v>
      </c>
      <c r="Y682" s="8">
        <f t="shared" si="152"/>
        <v>4872</v>
      </c>
      <c r="Z682" s="8">
        <f t="shared" si="153"/>
        <v>5412</v>
      </c>
      <c r="AA682" s="8">
        <f t="shared" si="154"/>
        <v>11580</v>
      </c>
      <c r="AB682" s="18">
        <f t="shared" si="149"/>
        <v>1.5833333333333333</v>
      </c>
      <c r="AC682" s="18">
        <f>SUM(AK682, AQ682, AW682, BC682, BI682,  BO682, BU682, CA682, CG682, CM682, CS682, CY682, DE682, DK682, DQ682, DW682, EC682, EK682, EQ682, EW682, FC682, FI682, FO682, FU682, GA682, GI682, GO682, GW682, HC682, HI682, HO682, HU682, IA682, II682, IO682, IU682, JC682, JI682)/4</f>
        <v>19</v>
      </c>
      <c r="AD682"/>
      <c r="AE682"/>
      <c r="AF682" s="13" t="s">
        <v>1579</v>
      </c>
      <c r="AG682"/>
      <c r="AH682"/>
      <c r="AI682"/>
      <c r="AJ682"/>
      <c r="AK682">
        <v>0</v>
      </c>
      <c r="AL682" s="13" t="s">
        <v>1580</v>
      </c>
      <c r="AM682"/>
      <c r="AN682"/>
      <c r="AO682"/>
      <c r="AP682"/>
      <c r="AQ682">
        <v>0</v>
      </c>
      <c r="AR682" s="13" t="s">
        <v>1581</v>
      </c>
      <c r="AS682">
        <v>80</v>
      </c>
      <c r="AT682">
        <v>110</v>
      </c>
      <c r="AU682">
        <v>140</v>
      </c>
      <c r="AV682">
        <v>16</v>
      </c>
      <c r="AW682">
        <v>19</v>
      </c>
      <c r="AX682" s="13" t="s">
        <v>1582</v>
      </c>
      <c r="AY682">
        <v>300</v>
      </c>
      <c r="AZ682">
        <v>300</v>
      </c>
      <c r="BA682">
        <v>720</v>
      </c>
      <c r="BB682">
        <v>16</v>
      </c>
      <c r="BC682">
        <v>19</v>
      </c>
      <c r="BD682" s="13" t="s">
        <v>1583</v>
      </c>
      <c r="BE682"/>
      <c r="BF682"/>
      <c r="BG682"/>
      <c r="BH682"/>
      <c r="BI682">
        <v>0</v>
      </c>
      <c r="BJ682" s="13" t="s">
        <v>1581</v>
      </c>
      <c r="BK682">
        <v>6</v>
      </c>
      <c r="BL682">
        <v>6</v>
      </c>
      <c r="BM682">
        <v>15</v>
      </c>
      <c r="BN682">
        <v>16</v>
      </c>
      <c r="BO682">
        <v>19</v>
      </c>
      <c r="BP682" s="13" t="s">
        <v>1582</v>
      </c>
      <c r="BQ682">
        <v>20</v>
      </c>
      <c r="BR682">
        <v>35</v>
      </c>
      <c r="BS682">
        <v>90</v>
      </c>
      <c r="BT682">
        <v>16</v>
      </c>
      <c r="BU682">
        <v>19</v>
      </c>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row>
    <row r="683" spans="1:270" ht="48">
      <c r="A683" s="8">
        <v>1999</v>
      </c>
      <c r="B683" s="8" t="s">
        <v>0</v>
      </c>
      <c r="C683" s="8">
        <v>0</v>
      </c>
      <c r="D683" s="8" t="s">
        <v>1590</v>
      </c>
      <c r="E683" s="8" t="s">
        <v>2629</v>
      </c>
      <c r="F683" s="9" t="s">
        <v>1576</v>
      </c>
      <c r="G683" s="9" t="s">
        <v>2744</v>
      </c>
      <c r="H683" s="9" t="s">
        <v>1584</v>
      </c>
      <c r="I683" s="9" t="s">
        <v>1585</v>
      </c>
      <c r="J683" s="9">
        <v>0</v>
      </c>
      <c r="K683" s="9"/>
      <c r="L683" s="9"/>
      <c r="M683" s="8" t="s">
        <v>2676</v>
      </c>
      <c r="N683" s="34" t="s">
        <v>1590</v>
      </c>
      <c r="O683" s="35" t="s">
        <v>1590</v>
      </c>
      <c r="P683" s="35" t="s">
        <v>1590</v>
      </c>
      <c r="Q683" s="35" t="s">
        <v>1590</v>
      </c>
      <c r="R683" s="34" t="s">
        <v>1590</v>
      </c>
      <c r="S683" s="34" t="s">
        <v>1590</v>
      </c>
      <c r="T683" s="34" t="s">
        <v>1590</v>
      </c>
      <c r="U683" s="34" t="s">
        <v>1590</v>
      </c>
      <c r="V683" s="38" t="s">
        <v>1590</v>
      </c>
      <c r="W683" s="38" t="s">
        <v>1590</v>
      </c>
      <c r="X683" s="38" t="s">
        <v>1590</v>
      </c>
      <c r="Y683" s="8">
        <f t="shared" si="152"/>
        <v>1236</v>
      </c>
      <c r="Z683" s="8">
        <f t="shared" si="153"/>
        <v>1884</v>
      </c>
      <c r="AA683" s="8">
        <f t="shared" si="154"/>
        <v>2760</v>
      </c>
      <c r="AB683" s="18">
        <f t="shared" si="149"/>
        <v>0.25</v>
      </c>
      <c r="AC683" s="18">
        <f>SUM(AK683, AQ683, AW683, BC683, BI683,  BO683, BU683, CA683, CG683, CM683, CS683, CY683, DE683, DK683, DQ683, DW683, EC683, EK683, EQ683, EW683, FC683, FI683, FO683, FU683, GA683, GI683, GO683, GW683, HC683, HI683, HO683, HU683, IA683, II683, IO683, IU683, JC683, JI683)/2</f>
        <v>3</v>
      </c>
      <c r="AD683"/>
      <c r="AE683"/>
      <c r="AF683" s="13" t="s">
        <v>1586</v>
      </c>
      <c r="AG683">
        <v>3</v>
      </c>
      <c r="AH683">
        <v>7</v>
      </c>
      <c r="AI683">
        <v>30</v>
      </c>
      <c r="AJ683">
        <v>1</v>
      </c>
      <c r="AK683">
        <v>1</v>
      </c>
      <c r="AL683" s="13" t="s">
        <v>1587</v>
      </c>
      <c r="AM683">
        <v>100</v>
      </c>
      <c r="AN683">
        <v>150</v>
      </c>
      <c r="AO683">
        <v>200</v>
      </c>
      <c r="AP683">
        <v>5</v>
      </c>
      <c r="AQ683">
        <v>5</v>
      </c>
      <c r="AR683" s="13"/>
      <c r="AS683"/>
      <c r="AT683"/>
      <c r="AU683"/>
      <c r="AV683"/>
      <c r="AW683"/>
      <c r="AX683" s="13"/>
      <c r="AY683"/>
      <c r="AZ683"/>
      <c r="BA683"/>
      <c r="BB683"/>
      <c r="BC683"/>
      <c r="BD683"/>
      <c r="BE683"/>
      <c r="BF683"/>
      <c r="BG683"/>
      <c r="BH683"/>
      <c r="BI683"/>
      <c r="BJ683" s="1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row>
    <row r="684" spans="1:270" ht="208">
      <c r="A684" s="8">
        <v>1999</v>
      </c>
      <c r="B684" s="8" t="s">
        <v>0</v>
      </c>
      <c r="C684" s="8">
        <v>1</v>
      </c>
      <c r="D684" s="8" t="s">
        <v>659</v>
      </c>
      <c r="E684" s="8" t="s">
        <v>2629</v>
      </c>
      <c r="F684" s="9" t="s">
        <v>1576</v>
      </c>
      <c r="G684" s="9" t="s">
        <v>2744</v>
      </c>
      <c r="H684" s="9" t="s">
        <v>1251</v>
      </c>
      <c r="I684" s="12" t="s">
        <v>1588</v>
      </c>
      <c r="J684" s="12">
        <v>0</v>
      </c>
      <c r="K684" s="12" t="s">
        <v>2729</v>
      </c>
      <c r="L684" s="12" t="s">
        <v>2728</v>
      </c>
      <c r="M684" s="30" t="s">
        <v>651</v>
      </c>
      <c r="N684" s="34" t="s">
        <v>1590</v>
      </c>
      <c r="O684" s="35" t="s">
        <v>1590</v>
      </c>
      <c r="P684" s="35" t="s">
        <v>1590</v>
      </c>
      <c r="Q684" s="22">
        <v>55240</v>
      </c>
      <c r="R684" s="34" t="s">
        <v>1590</v>
      </c>
      <c r="S684" s="8">
        <f>Q684/Z684</f>
        <v>18.413333333333334</v>
      </c>
      <c r="T684" s="8">
        <f>Q684/AA684</f>
        <v>8.7682539682539691</v>
      </c>
      <c r="U684" s="8">
        <f t="shared" si="144"/>
        <v>105.21904761904763</v>
      </c>
      <c r="V684" s="38">
        <f t="shared" si="151"/>
        <v>10.684920634920635</v>
      </c>
      <c r="W684" s="38">
        <f t="shared" si="148"/>
        <v>7.8555555555555552</v>
      </c>
      <c r="X684" s="38">
        <f t="shared" si="147"/>
        <v>9.7722222222222221</v>
      </c>
      <c r="Y684" s="8">
        <f t="shared" si="152"/>
        <v>1248</v>
      </c>
      <c r="Z684" s="8">
        <f t="shared" si="153"/>
        <v>3000</v>
      </c>
      <c r="AA684" s="8">
        <f t="shared" si="154"/>
        <v>6300</v>
      </c>
      <c r="AB684" s="18">
        <f t="shared" si="149"/>
        <v>1.9166666666666667</v>
      </c>
      <c r="AC684" s="18">
        <f>SUM(AK684, AQ684, AW684, BC684, BI684,  BO684, BU684, CA684, CG684, CM684, CS684, CY684, DE684, DK684, DQ684, DW684, EC684, EK684, EQ684, EW684, FC684, FI684, FO684, FU684, GA684, GI684, GO684, GW684, HC684, HI684, HO684, HU684, IA684, II684, IO684, IU684, JC684, JI684)/2</f>
        <v>23</v>
      </c>
      <c r="AD684"/>
      <c r="AE684"/>
      <c r="AF684" s="13" t="s">
        <v>1589</v>
      </c>
      <c r="AG684" t="s">
        <v>1590</v>
      </c>
      <c r="AH684" t="s">
        <v>1590</v>
      </c>
      <c r="AI684" t="s">
        <v>1590</v>
      </c>
      <c r="AJ684">
        <v>24</v>
      </c>
      <c r="AK684">
        <v>23</v>
      </c>
      <c r="AL684" s="13" t="s">
        <v>1591</v>
      </c>
      <c r="AM684"/>
      <c r="AN684"/>
      <c r="AO684"/>
      <c r="AP684"/>
      <c r="AQ684"/>
      <c r="AR684" s="13" t="s">
        <v>1592</v>
      </c>
      <c r="AS684">
        <v>104</v>
      </c>
      <c r="AT684">
        <v>250</v>
      </c>
      <c r="AU684">
        <v>525</v>
      </c>
      <c r="AV684">
        <v>24</v>
      </c>
      <c r="AW684">
        <v>23</v>
      </c>
      <c r="AX684" s="13"/>
      <c r="AY684"/>
      <c r="AZ684"/>
      <c r="BA684"/>
      <c r="BB684"/>
      <c r="BC684"/>
      <c r="BD684"/>
      <c r="BE684"/>
      <c r="BF684"/>
      <c r="BG684"/>
      <c r="BH684"/>
      <c r="BI684"/>
      <c r="BJ684" s="13"/>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row>
    <row r="685" spans="1:270" ht="96">
      <c r="A685" s="8">
        <v>1999</v>
      </c>
      <c r="B685" s="8" t="s">
        <v>0</v>
      </c>
      <c r="C685" s="8">
        <v>0</v>
      </c>
      <c r="D685" s="8" t="s">
        <v>1590</v>
      </c>
      <c r="E685" s="8" t="s">
        <v>2629</v>
      </c>
      <c r="F685" s="9" t="s">
        <v>1576</v>
      </c>
      <c r="G685" s="9" t="s">
        <v>2744</v>
      </c>
      <c r="H685" s="9" t="s">
        <v>1593</v>
      </c>
      <c r="I685" s="9" t="s">
        <v>1594</v>
      </c>
      <c r="J685" s="9">
        <v>0</v>
      </c>
      <c r="K685" s="9"/>
      <c r="L685" s="9" t="s">
        <v>2682</v>
      </c>
      <c r="M685" s="8" t="s">
        <v>651</v>
      </c>
      <c r="N685" s="8">
        <f t="shared" si="143"/>
        <v>0.151</v>
      </c>
      <c r="O685" s="8">
        <v>302</v>
      </c>
      <c r="P685" s="8">
        <v>2000</v>
      </c>
      <c r="Q685" s="8">
        <v>12905</v>
      </c>
      <c r="R685" s="8">
        <f t="shared" si="155"/>
        <v>6.4524999999999997</v>
      </c>
      <c r="S685" s="34" t="s">
        <v>1590</v>
      </c>
      <c r="T685" s="8">
        <f>Q685/AA685</f>
        <v>4.5957977207977212</v>
      </c>
      <c r="U685" s="8">
        <f t="shared" si="144"/>
        <v>55.149572649572654</v>
      </c>
      <c r="V685" s="38">
        <f t="shared" si="151"/>
        <v>6.1791310541310542</v>
      </c>
      <c r="W685" s="38">
        <f t="shared" si="148"/>
        <v>4.5957977207977212</v>
      </c>
      <c r="X685" s="38">
        <f t="shared" si="147"/>
        <v>6.1791310541310542</v>
      </c>
      <c r="Y685" s="8">
        <f t="shared" si="152"/>
        <v>1200</v>
      </c>
      <c r="Z685" s="8">
        <f t="shared" si="153"/>
        <v>0</v>
      </c>
      <c r="AA685" s="8">
        <f t="shared" si="154"/>
        <v>2808</v>
      </c>
      <c r="AB685" s="18">
        <f t="shared" si="149"/>
        <v>1.5833333333333333</v>
      </c>
      <c r="AC685" s="18">
        <f t="shared" si="150"/>
        <v>19</v>
      </c>
      <c r="AD685"/>
      <c r="AE685"/>
      <c r="AF685" s="13" t="s">
        <v>1595</v>
      </c>
      <c r="AG685">
        <v>100</v>
      </c>
      <c r="AH685"/>
      <c r="AI685">
        <v>234</v>
      </c>
      <c r="AJ685">
        <v>28</v>
      </c>
      <c r="AK685">
        <v>19</v>
      </c>
      <c r="AL685" s="13" t="s">
        <v>1596</v>
      </c>
      <c r="AM685"/>
      <c r="AN685"/>
      <c r="AO685"/>
      <c r="AP685"/>
      <c r="AQ685"/>
      <c r="AR685" s="13"/>
      <c r="AS685"/>
      <c r="AT685"/>
      <c r="AU685"/>
      <c r="AV685"/>
      <c r="AW685"/>
      <c r="AX685" s="13"/>
      <c r="AY685"/>
      <c r="AZ685"/>
      <c r="BA685"/>
      <c r="BB685"/>
      <c r="BC685"/>
      <c r="BD685"/>
      <c r="BE685"/>
      <c r="BF685"/>
      <c r="BG685"/>
      <c r="BH685"/>
      <c r="BI685"/>
      <c r="BJ685" s="13"/>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row>
    <row r="686" spans="1:270" ht="96">
      <c r="A686" s="8">
        <v>1999</v>
      </c>
      <c r="B686" s="8" t="s">
        <v>0</v>
      </c>
      <c r="C686" s="8">
        <v>0</v>
      </c>
      <c r="D686" s="8" t="s">
        <v>1590</v>
      </c>
      <c r="E686" s="8" t="s">
        <v>2629</v>
      </c>
      <c r="F686" s="9" t="s">
        <v>1576</v>
      </c>
      <c r="G686" s="9" t="s">
        <v>2744</v>
      </c>
      <c r="H686" s="9" t="s">
        <v>1597</v>
      </c>
      <c r="I686" s="9" t="s">
        <v>1598</v>
      </c>
      <c r="J686" s="9">
        <v>1</v>
      </c>
      <c r="K686" s="9"/>
      <c r="L686" s="9" t="s">
        <v>2640</v>
      </c>
      <c r="M686" s="8" t="s">
        <v>2676</v>
      </c>
      <c r="N686" s="8">
        <f t="shared" si="143"/>
        <v>0.14270833333333333</v>
      </c>
      <c r="O686" s="8">
        <v>13.7</v>
      </c>
      <c r="P686" s="8">
        <v>96</v>
      </c>
      <c r="Q686" s="8">
        <v>192</v>
      </c>
      <c r="R686" s="8">
        <f t="shared" si="155"/>
        <v>2</v>
      </c>
      <c r="S686" s="8">
        <f>Q686/Z686</f>
        <v>1.6</v>
      </c>
      <c r="T686" s="8">
        <f>Q686/AA686</f>
        <v>0.2</v>
      </c>
      <c r="U686" s="8">
        <f t="shared" si="144"/>
        <v>2.4000000000000004</v>
      </c>
      <c r="V686" s="38">
        <f t="shared" si="151"/>
        <v>1.2833333333333332</v>
      </c>
      <c r="W686" s="38">
        <f t="shared" si="148"/>
        <v>6.458333333333334E-2</v>
      </c>
      <c r="X686" s="38">
        <f t="shared" si="147"/>
        <v>1.1479166666666667</v>
      </c>
      <c r="Y686" s="8">
        <f t="shared" si="152"/>
        <v>120</v>
      </c>
      <c r="Z686" s="8">
        <f t="shared" si="153"/>
        <v>120</v>
      </c>
      <c r="AA686" s="8">
        <f t="shared" si="154"/>
        <v>960</v>
      </c>
      <c r="AB686" s="18">
        <f t="shared" si="149"/>
        <v>1.0833333333333333</v>
      </c>
      <c r="AC686" s="18">
        <f t="shared" si="150"/>
        <v>13</v>
      </c>
      <c r="AD686"/>
      <c r="AE686"/>
      <c r="AF686" s="13" t="s">
        <v>1599</v>
      </c>
      <c r="AG686">
        <v>10</v>
      </c>
      <c r="AH686">
        <v>10</v>
      </c>
      <c r="AI686">
        <v>80</v>
      </c>
      <c r="AJ686">
        <v>13</v>
      </c>
      <c r="AK686">
        <v>13</v>
      </c>
      <c r="AL686" s="13"/>
      <c r="AM686"/>
      <c r="AN686"/>
      <c r="AO686"/>
      <c r="AP686"/>
      <c r="AQ686"/>
      <c r="AR686" s="13"/>
      <c r="AS686"/>
      <c r="AT686"/>
      <c r="AU686"/>
      <c r="AV686"/>
      <c r="AW686"/>
      <c r="AX686" s="13"/>
      <c r="AY686"/>
      <c r="AZ686"/>
      <c r="BA686"/>
      <c r="BB686"/>
      <c r="BC686"/>
      <c r="BD686"/>
      <c r="BE686"/>
      <c r="BF686"/>
      <c r="BG686"/>
      <c r="BH686"/>
      <c r="BI686"/>
      <c r="BJ686" s="13"/>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row>
    <row r="687" spans="1:270" ht="32">
      <c r="A687" s="8">
        <v>1999</v>
      </c>
      <c r="B687" s="8" t="s">
        <v>0</v>
      </c>
      <c r="C687" s="8">
        <v>0</v>
      </c>
      <c r="D687" s="8" t="s">
        <v>1590</v>
      </c>
      <c r="E687" s="8" t="s">
        <v>2629</v>
      </c>
      <c r="F687" s="9" t="s">
        <v>1576</v>
      </c>
      <c r="G687" s="9" t="s">
        <v>2744</v>
      </c>
      <c r="H687" s="9" t="s">
        <v>1600</v>
      </c>
      <c r="I687" s="9" t="s">
        <v>1601</v>
      </c>
      <c r="J687" s="9">
        <v>0</v>
      </c>
      <c r="K687" s="9"/>
      <c r="L687" s="9"/>
      <c r="M687" s="8" t="s">
        <v>2676</v>
      </c>
      <c r="N687" s="34" t="s">
        <v>1590</v>
      </c>
      <c r="O687" s="35" t="s">
        <v>1590</v>
      </c>
      <c r="P687" s="35" t="s">
        <v>1590</v>
      </c>
      <c r="Q687" s="8">
        <v>144783</v>
      </c>
      <c r="R687" s="34" t="s">
        <v>1590</v>
      </c>
      <c r="S687" s="8">
        <f>Q687/Z687</f>
        <v>24.130500000000001</v>
      </c>
      <c r="T687" s="8">
        <f>Q687/AA687</f>
        <v>12.065250000000001</v>
      </c>
      <c r="U687" s="8">
        <f t="shared" si="144"/>
        <v>144.78300000000002</v>
      </c>
      <c r="V687" s="38">
        <f t="shared" si="151"/>
        <v>13.315250000000001</v>
      </c>
      <c r="W687" s="38">
        <f t="shared" si="148"/>
        <v>11.440250000000001</v>
      </c>
      <c r="X687" s="38">
        <f t="shared" si="147"/>
        <v>12.690250000000001</v>
      </c>
      <c r="Y687" s="8">
        <f t="shared" si="152"/>
        <v>6000</v>
      </c>
      <c r="Z687" s="8">
        <f t="shared" si="153"/>
        <v>6000</v>
      </c>
      <c r="AA687" s="8">
        <f t="shared" si="154"/>
        <v>12000</v>
      </c>
      <c r="AB687" s="18">
        <f t="shared" si="149"/>
        <v>1.25</v>
      </c>
      <c r="AC687" s="18">
        <f t="shared" si="150"/>
        <v>15</v>
      </c>
      <c r="AD687"/>
      <c r="AE687"/>
      <c r="AF687" s="13" t="s">
        <v>1602</v>
      </c>
      <c r="AG687">
        <v>500</v>
      </c>
      <c r="AH687">
        <v>500</v>
      </c>
      <c r="AI687">
        <v>1000</v>
      </c>
      <c r="AJ687">
        <v>15</v>
      </c>
      <c r="AK687">
        <v>15</v>
      </c>
      <c r="AL687" s="13"/>
      <c r="AM687"/>
      <c r="AN687"/>
      <c r="AO687"/>
      <c r="AP687"/>
      <c r="AQ687"/>
      <c r="AR687" s="13"/>
      <c r="AS687"/>
      <c r="AT687"/>
      <c r="AU687"/>
      <c r="AV687"/>
      <c r="AW687"/>
      <c r="AX687" s="13"/>
      <c r="AY687"/>
      <c r="AZ687"/>
      <c r="BA687"/>
      <c r="BB687"/>
      <c r="BC687"/>
      <c r="BD687"/>
      <c r="BE687"/>
      <c r="BF687"/>
      <c r="BG687"/>
      <c r="BH687"/>
      <c r="BI687"/>
      <c r="BJ687" s="13"/>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row>
    <row r="688" spans="1:270" ht="96">
      <c r="A688" s="8">
        <v>1999</v>
      </c>
      <c r="B688" s="8" t="s">
        <v>0</v>
      </c>
      <c r="C688" s="8">
        <v>0</v>
      </c>
      <c r="D688" s="8" t="s">
        <v>1590</v>
      </c>
      <c r="E688" s="8" t="s">
        <v>2629</v>
      </c>
      <c r="F688" s="9" t="s">
        <v>1576</v>
      </c>
      <c r="G688" s="9" t="s">
        <v>2744</v>
      </c>
      <c r="H688" s="9" t="s">
        <v>1603</v>
      </c>
      <c r="I688" s="9" t="s">
        <v>1604</v>
      </c>
      <c r="J688" s="9">
        <v>0</v>
      </c>
      <c r="K688" s="9"/>
      <c r="L688" s="9" t="s">
        <v>2683</v>
      </c>
      <c r="M688" s="8" t="s">
        <v>651</v>
      </c>
      <c r="N688" s="8">
        <f t="shared" ref="N688:N748" si="156">O688/P688</f>
        <v>3.873239436619718E-2</v>
      </c>
      <c r="O688" s="8">
        <v>16.5</v>
      </c>
      <c r="P688" s="8">
        <v>426</v>
      </c>
      <c r="Q688" s="8">
        <v>484500</v>
      </c>
      <c r="R688" s="8">
        <f t="shared" si="155"/>
        <v>1137.3239436619717</v>
      </c>
      <c r="S688" s="34" t="s">
        <v>1590</v>
      </c>
      <c r="T688" s="34" t="s">
        <v>1590</v>
      </c>
      <c r="U688" s="34" t="s">
        <v>1590</v>
      </c>
      <c r="V688" s="38" t="s">
        <v>1590</v>
      </c>
      <c r="W688" s="38" t="s">
        <v>1590</v>
      </c>
      <c r="X688" s="38" t="s">
        <v>1590</v>
      </c>
      <c r="Y688" s="8">
        <f t="shared" si="152"/>
        <v>18000</v>
      </c>
      <c r="Z688" s="8">
        <f t="shared" si="153"/>
        <v>0</v>
      </c>
      <c r="AA688" s="8">
        <f t="shared" si="154"/>
        <v>0</v>
      </c>
      <c r="AB688" s="18">
        <f t="shared" si="149"/>
        <v>1.3333333333333333</v>
      </c>
      <c r="AC688" s="18">
        <f>SUM(AK688, AQ688, AW688, BC688, BI688,  BO688, BU688, CA688, CG688, CM688, CS688, CY688, DE688, DK688, DQ688, DW688, EC688, EK688, EQ688, EW688, FC688, FI688, FO688, FU688, GA688, GI688, GO688, GW688, HC688, HI688, HO688, HU688, IA688, II688, IO688, IU688, JC688, JI688)/3</f>
        <v>16</v>
      </c>
      <c r="AD688"/>
      <c r="AE688"/>
      <c r="AF688" s="13" t="s">
        <v>1605</v>
      </c>
      <c r="AG688">
        <v>500</v>
      </c>
      <c r="AH688"/>
      <c r="AI688"/>
      <c r="AJ688">
        <v>16</v>
      </c>
      <c r="AK688">
        <v>16</v>
      </c>
      <c r="AL688" s="13" t="s">
        <v>1605</v>
      </c>
      <c r="AM688">
        <v>500</v>
      </c>
      <c r="AN688"/>
      <c r="AO688"/>
      <c r="AP688">
        <v>16</v>
      </c>
      <c r="AQ688">
        <v>16</v>
      </c>
      <c r="AR688" s="13" t="s">
        <v>1605</v>
      </c>
      <c r="AS688">
        <v>500</v>
      </c>
      <c r="AT688"/>
      <c r="AU688"/>
      <c r="AV688">
        <v>16</v>
      </c>
      <c r="AW688">
        <v>16</v>
      </c>
      <c r="AX688" s="13"/>
      <c r="AY688"/>
      <c r="AZ688"/>
      <c r="BA688"/>
      <c r="BB688"/>
      <c r="BC688"/>
      <c r="BD688"/>
      <c r="BE688"/>
      <c r="BF688"/>
      <c r="BG688"/>
      <c r="BH688"/>
      <c r="BI688"/>
      <c r="BJ688" s="13"/>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row>
    <row r="689" spans="1:270" ht="64">
      <c r="A689" s="8">
        <v>1999</v>
      </c>
      <c r="B689" s="8" t="s">
        <v>0</v>
      </c>
      <c r="C689" s="8">
        <v>0</v>
      </c>
      <c r="D689" s="8" t="s">
        <v>1590</v>
      </c>
      <c r="E689" s="8" t="s">
        <v>2629</v>
      </c>
      <c r="F689" s="9" t="s">
        <v>1576</v>
      </c>
      <c r="G689" s="9" t="s">
        <v>2744</v>
      </c>
      <c r="H689" s="9" t="s">
        <v>1606</v>
      </c>
      <c r="I689" s="9" t="s">
        <v>1607</v>
      </c>
      <c r="J689" s="9">
        <v>0</v>
      </c>
      <c r="K689" s="9"/>
      <c r="L689" s="9" t="s">
        <v>1609</v>
      </c>
      <c r="M689" s="8" t="s">
        <v>651</v>
      </c>
      <c r="N689" s="8">
        <f t="shared" si="156"/>
        <v>3.5583333333333336</v>
      </c>
      <c r="O689" s="8">
        <v>85.4</v>
      </c>
      <c r="P689" s="8">
        <v>24</v>
      </c>
      <c r="Q689" s="8">
        <v>1610</v>
      </c>
      <c r="R689" s="8">
        <f t="shared" si="155"/>
        <v>67.083333333333329</v>
      </c>
      <c r="S689" s="8">
        <f t="shared" ref="S689:S704" si="157">Q689/Z689</f>
        <v>8.3854166666666661</v>
      </c>
      <c r="T689" s="8">
        <f t="shared" ref="T689:T704" si="158">Q689/AA689</f>
        <v>3.9460784313725492</v>
      </c>
      <c r="U689" s="8">
        <f t="shared" si="144"/>
        <v>47.352941176470594</v>
      </c>
      <c r="V689" s="38">
        <f t="shared" si="151"/>
        <v>4.6405228758169939</v>
      </c>
      <c r="W689" s="38">
        <f t="shared" si="148"/>
        <v>3.619281045751634</v>
      </c>
      <c r="X689" s="38">
        <f t="shared" si="147"/>
        <v>4.3137254901960782</v>
      </c>
      <c r="Y689" s="8">
        <f t="shared" si="152"/>
        <v>72</v>
      </c>
      <c r="Z689" s="8">
        <f t="shared" si="153"/>
        <v>192</v>
      </c>
      <c r="AA689" s="8">
        <f t="shared" si="154"/>
        <v>408</v>
      </c>
      <c r="AB689" s="18">
        <f t="shared" si="149"/>
        <v>0.69444444444444453</v>
      </c>
      <c r="AC689" s="18">
        <f>SUM(AK689, AQ689, AW689, BC689, BI689,  BO689, BU689, CA689, CG689, CM689, CS689, CY689, DE689, DK689, DQ689, DW689, EC689, EK689, EQ689, EW689, FC689, FI689, FO689, FU689, GA689, GI689, GO689, GW689, HC689, HI689, HO689, HU689, IA689, II689, IO689, IU689, JC689, JI689)/3</f>
        <v>8.3333333333333339</v>
      </c>
      <c r="AD689"/>
      <c r="AE689"/>
      <c r="AF689" s="13" t="s">
        <v>1608</v>
      </c>
      <c r="AG689">
        <v>2</v>
      </c>
      <c r="AH689">
        <v>4</v>
      </c>
      <c r="AI689">
        <v>10</v>
      </c>
      <c r="AJ689"/>
      <c r="AK689">
        <v>0</v>
      </c>
      <c r="AL689" s="13" t="s">
        <v>1608</v>
      </c>
      <c r="AM689">
        <v>2</v>
      </c>
      <c r="AN689">
        <v>6</v>
      </c>
      <c r="AO689">
        <v>12</v>
      </c>
      <c r="AP689"/>
      <c r="AQ689">
        <v>0</v>
      </c>
      <c r="AR689" s="13" t="s">
        <v>1608</v>
      </c>
      <c r="AS689">
        <v>2</v>
      </c>
      <c r="AT689">
        <v>6</v>
      </c>
      <c r="AU689">
        <v>12</v>
      </c>
      <c r="AV689">
        <v>25</v>
      </c>
      <c r="AW689">
        <v>25</v>
      </c>
      <c r="AX689" s="13"/>
      <c r="AY689"/>
      <c r="AZ689"/>
      <c r="BA689"/>
      <c r="BB689"/>
      <c r="BC689"/>
      <c r="BD689"/>
      <c r="BE689"/>
      <c r="BF689"/>
      <c r="BG689"/>
      <c r="BH689"/>
      <c r="BI689"/>
      <c r="BJ689" s="13"/>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row>
    <row r="690" spans="1:270" ht="96">
      <c r="A690" s="8">
        <v>1999</v>
      </c>
      <c r="B690" s="8" t="s">
        <v>0</v>
      </c>
      <c r="C690" s="8">
        <v>0</v>
      </c>
      <c r="D690" s="8" t="s">
        <v>1590</v>
      </c>
      <c r="E690" s="8" t="s">
        <v>2629</v>
      </c>
      <c r="F690" s="9" t="s">
        <v>1576</v>
      </c>
      <c r="G690" s="9" t="s">
        <v>2744</v>
      </c>
      <c r="H690" s="9" t="s">
        <v>1610</v>
      </c>
      <c r="I690" s="9" t="s">
        <v>1611</v>
      </c>
      <c r="J690" s="9">
        <v>0</v>
      </c>
      <c r="K690" s="9"/>
      <c r="L690" s="9" t="s">
        <v>2684</v>
      </c>
      <c r="M690" s="8" t="s">
        <v>651</v>
      </c>
      <c r="N690" s="8">
        <f t="shared" si="156"/>
        <v>0.94374999999999998</v>
      </c>
      <c r="O690" s="8">
        <v>90.6</v>
      </c>
      <c r="P690" s="8">
        <v>96</v>
      </c>
      <c r="Q690" s="8">
        <v>2220</v>
      </c>
      <c r="R690" s="8">
        <f t="shared" si="155"/>
        <v>23.125</v>
      </c>
      <c r="S690" s="8">
        <f t="shared" si="157"/>
        <v>4.8684210526315788</v>
      </c>
      <c r="T690" s="8">
        <f t="shared" si="158"/>
        <v>3.8541666666666665</v>
      </c>
      <c r="U690" s="8">
        <f t="shared" si="144"/>
        <v>46.25</v>
      </c>
      <c r="V690" s="38">
        <f t="shared" si="151"/>
        <v>5.1875</v>
      </c>
      <c r="W690" s="38">
        <f t="shared" si="148"/>
        <v>2.7986111111111112</v>
      </c>
      <c r="X690" s="38">
        <f t="shared" si="147"/>
        <v>4.1319444444444446</v>
      </c>
      <c r="Y690" s="8">
        <f t="shared" si="152"/>
        <v>120</v>
      </c>
      <c r="Z690" s="8">
        <f t="shared" si="153"/>
        <v>456</v>
      </c>
      <c r="AA690" s="8">
        <f t="shared" si="154"/>
        <v>576</v>
      </c>
      <c r="AB690" s="18">
        <f t="shared" si="149"/>
        <v>1.3333333333333333</v>
      </c>
      <c r="AC690" s="18">
        <f t="shared" si="150"/>
        <v>16</v>
      </c>
      <c r="AD690"/>
      <c r="AE690"/>
      <c r="AF690" s="13" t="s">
        <v>1612</v>
      </c>
      <c r="AG690">
        <v>10</v>
      </c>
      <c r="AH690">
        <v>38</v>
      </c>
      <c r="AI690">
        <v>48</v>
      </c>
      <c r="AJ690">
        <v>16</v>
      </c>
      <c r="AK690">
        <v>16</v>
      </c>
      <c r="AL690" s="13"/>
      <c r="AM690"/>
      <c r="AN690"/>
      <c r="AO690"/>
      <c r="AP690"/>
      <c r="AQ690"/>
      <c r="AR690"/>
      <c r="AS690"/>
      <c r="AT690"/>
      <c r="AU690"/>
      <c r="AV690"/>
      <c r="AW690"/>
      <c r="AX690" s="13"/>
      <c r="AY690"/>
      <c r="AZ690"/>
      <c r="BA690"/>
      <c r="BB690"/>
      <c r="BC690"/>
      <c r="BD690"/>
      <c r="BE690"/>
      <c r="BF690"/>
      <c r="BG690"/>
      <c r="BH690"/>
      <c r="BI690"/>
      <c r="BJ690" s="13"/>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row>
    <row r="691" spans="1:270" ht="96">
      <c r="A691" s="8">
        <v>1999</v>
      </c>
      <c r="B691" s="8" t="s">
        <v>0</v>
      </c>
      <c r="C691" s="8">
        <v>0</v>
      </c>
      <c r="D691" s="8" t="s">
        <v>1590</v>
      </c>
      <c r="E691" s="8" t="s">
        <v>2629</v>
      </c>
      <c r="F691" s="9" t="s">
        <v>1576</v>
      </c>
      <c r="G691" s="9" t="s">
        <v>2744</v>
      </c>
      <c r="H691" s="9" t="s">
        <v>1613</v>
      </c>
      <c r="I691" s="9" t="s">
        <v>1614</v>
      </c>
      <c r="J691" s="9">
        <v>0</v>
      </c>
      <c r="K691" s="9"/>
      <c r="L691" s="9" t="s">
        <v>2685</v>
      </c>
      <c r="M691" s="8" t="s">
        <v>651</v>
      </c>
      <c r="N691" s="8">
        <f t="shared" si="156"/>
        <v>1.6366666666666667</v>
      </c>
      <c r="O691" s="8">
        <v>49.1</v>
      </c>
      <c r="P691" s="8">
        <v>30</v>
      </c>
      <c r="Q691" s="8">
        <v>1806</v>
      </c>
      <c r="R691" s="8">
        <f t="shared" si="155"/>
        <v>60.2</v>
      </c>
      <c r="S691" s="8">
        <f t="shared" si="157"/>
        <v>3.9605263157894739</v>
      </c>
      <c r="T691" s="8">
        <f t="shared" si="158"/>
        <v>3.1354166666666665</v>
      </c>
      <c r="U691" s="8">
        <f t="shared" si="144"/>
        <v>37.625</v>
      </c>
      <c r="V691" s="38">
        <f t="shared" si="151"/>
        <v>3.1354166666666665</v>
      </c>
      <c r="W691" s="38">
        <f t="shared" si="148"/>
        <v>3.1354166666666665</v>
      </c>
      <c r="X691" s="38">
        <f t="shared" si="147"/>
        <v>3.1354166666666665</v>
      </c>
      <c r="Y691" s="8">
        <f t="shared" si="152"/>
        <v>120</v>
      </c>
      <c r="Z691" s="8">
        <f t="shared" si="153"/>
        <v>456</v>
      </c>
      <c r="AA691" s="8">
        <f t="shared" si="154"/>
        <v>576</v>
      </c>
      <c r="AB691" s="18">
        <f t="shared" si="149"/>
        <v>0</v>
      </c>
      <c r="AC691" s="18">
        <f t="shared" si="150"/>
        <v>0</v>
      </c>
      <c r="AD691"/>
      <c r="AE691"/>
      <c r="AF691" s="13" t="s">
        <v>1612</v>
      </c>
      <c r="AG691">
        <v>10</v>
      </c>
      <c r="AH691">
        <v>38</v>
      </c>
      <c r="AI691">
        <v>48</v>
      </c>
      <c r="AJ691">
        <v>18</v>
      </c>
      <c r="AK691">
        <v>0</v>
      </c>
      <c r="AL691"/>
      <c r="AM691"/>
      <c r="AN691"/>
      <c r="AO691"/>
      <c r="AP691"/>
      <c r="AQ691"/>
      <c r="AR691"/>
      <c r="AS691"/>
      <c r="AT691"/>
      <c r="AU691"/>
      <c r="AV691"/>
      <c r="AW691"/>
      <c r="AX691" s="13"/>
      <c r="AY691"/>
      <c r="AZ691"/>
      <c r="BA691"/>
      <c r="BB691"/>
      <c r="BC691"/>
      <c r="BD691"/>
      <c r="BE691"/>
      <c r="BF691"/>
      <c r="BG691"/>
      <c r="BH691"/>
      <c r="BI691"/>
      <c r="BJ691" s="13"/>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row>
    <row r="692" spans="1:270" ht="32">
      <c r="A692" s="8">
        <v>1999</v>
      </c>
      <c r="B692" s="8" t="s">
        <v>0</v>
      </c>
      <c r="C692" s="8">
        <v>0</v>
      </c>
      <c r="D692" s="8" t="s">
        <v>1590</v>
      </c>
      <c r="E692" s="8" t="s">
        <v>2629</v>
      </c>
      <c r="F692" s="9" t="s">
        <v>1576</v>
      </c>
      <c r="G692" s="9" t="s">
        <v>2744</v>
      </c>
      <c r="H692" s="9" t="s">
        <v>1615</v>
      </c>
      <c r="I692" s="9" t="s">
        <v>1616</v>
      </c>
      <c r="J692" s="9">
        <v>0</v>
      </c>
      <c r="K692" s="9"/>
      <c r="L692" s="9"/>
      <c r="M692" s="8" t="s">
        <v>2676</v>
      </c>
      <c r="N692" s="8">
        <f t="shared" si="156"/>
        <v>0.23904761904761906</v>
      </c>
      <c r="O692" s="8">
        <v>100.4</v>
      </c>
      <c r="P692" s="8">
        <v>420</v>
      </c>
      <c r="Q692" s="8">
        <v>19700</v>
      </c>
      <c r="R692" s="8">
        <f t="shared" si="155"/>
        <v>46.904761904761905</v>
      </c>
      <c r="S692" s="8">
        <f t="shared" si="157"/>
        <v>6.8402777777777777</v>
      </c>
      <c r="T692" s="8">
        <f t="shared" si="158"/>
        <v>2.7361111111111112</v>
      </c>
      <c r="U692" s="8">
        <f t="shared" si="144"/>
        <v>32.833333333333336</v>
      </c>
      <c r="V692" s="38">
        <f t="shared" si="151"/>
        <v>2.7361111111111112</v>
      </c>
      <c r="W692" s="38">
        <f t="shared" si="148"/>
        <v>2.7361111111111112</v>
      </c>
      <c r="X692" s="38">
        <f t="shared" si="147"/>
        <v>2.7361111111111112</v>
      </c>
      <c r="Y692" s="8">
        <f t="shared" si="152"/>
        <v>1440</v>
      </c>
      <c r="Z692" s="8">
        <f t="shared" si="153"/>
        <v>2880</v>
      </c>
      <c r="AA692" s="8">
        <f t="shared" si="154"/>
        <v>7200</v>
      </c>
      <c r="AB692" s="18">
        <f t="shared" si="149"/>
        <v>0</v>
      </c>
      <c r="AC692" s="18">
        <f t="shared" si="150"/>
        <v>0</v>
      </c>
      <c r="AD692"/>
      <c r="AE692"/>
      <c r="AF692" s="13" t="s">
        <v>1617</v>
      </c>
      <c r="AG692">
        <v>120</v>
      </c>
      <c r="AH692">
        <v>240</v>
      </c>
      <c r="AI692">
        <v>600</v>
      </c>
      <c r="AJ692">
        <v>16</v>
      </c>
      <c r="AK692">
        <v>0</v>
      </c>
      <c r="AL692"/>
      <c r="AM692"/>
      <c r="AN692"/>
      <c r="AO692"/>
      <c r="AP692"/>
      <c r="AQ692"/>
      <c r="AR692"/>
      <c r="AS692"/>
      <c r="AT692"/>
      <c r="AU692"/>
      <c r="AV692"/>
      <c r="AW692"/>
      <c r="AX692" s="13"/>
      <c r="AY692"/>
      <c r="AZ692"/>
      <c r="BA692"/>
      <c r="BB692"/>
      <c r="BC692"/>
      <c r="BD692"/>
      <c r="BE692"/>
      <c r="BF692"/>
      <c r="BG692"/>
      <c r="BH692"/>
      <c r="BI692"/>
      <c r="BJ692" s="13"/>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row>
    <row r="693" spans="1:270" ht="32">
      <c r="A693" s="8">
        <v>1999</v>
      </c>
      <c r="B693" s="8" t="s">
        <v>0</v>
      </c>
      <c r="C693" s="8">
        <v>0</v>
      </c>
      <c r="D693" s="8" t="s">
        <v>1590</v>
      </c>
      <c r="E693" s="8" t="s">
        <v>2629</v>
      </c>
      <c r="F693" s="9" t="s">
        <v>1576</v>
      </c>
      <c r="G693" s="9" t="s">
        <v>2744</v>
      </c>
      <c r="H693" s="9" t="s">
        <v>1618</v>
      </c>
      <c r="I693" s="9" t="s">
        <v>1619</v>
      </c>
      <c r="J693" s="9">
        <v>0</v>
      </c>
      <c r="K693" s="9"/>
      <c r="L693" s="9" t="s">
        <v>1621</v>
      </c>
      <c r="M693" s="8" t="s">
        <v>2676</v>
      </c>
      <c r="N693" s="8">
        <f t="shared" si="156"/>
        <v>1.857894736842105</v>
      </c>
      <c r="O693" s="8">
        <v>35.299999999999997</v>
      </c>
      <c r="P693" s="8">
        <v>19</v>
      </c>
      <c r="Q693" s="8">
        <v>969</v>
      </c>
      <c r="R693" s="8">
        <f t="shared" si="155"/>
        <v>51</v>
      </c>
      <c r="S693" s="8">
        <f t="shared" si="157"/>
        <v>6.729166666666667</v>
      </c>
      <c r="T693" s="8">
        <f t="shared" si="158"/>
        <v>2.0187499999999998</v>
      </c>
      <c r="U693" s="8">
        <f t="shared" si="144"/>
        <v>24.224999999999998</v>
      </c>
      <c r="V693" s="38">
        <f t="shared" si="151"/>
        <v>2.3520833333333333</v>
      </c>
      <c r="W693" s="38">
        <f t="shared" si="148"/>
        <v>1.91875</v>
      </c>
      <c r="X693" s="38">
        <f t="shared" si="147"/>
        <v>2.2520833333333332</v>
      </c>
      <c r="Y693" s="8">
        <f t="shared" si="152"/>
        <v>36</v>
      </c>
      <c r="Z693" s="8">
        <f t="shared" si="153"/>
        <v>144</v>
      </c>
      <c r="AA693" s="8">
        <f t="shared" si="154"/>
        <v>480</v>
      </c>
      <c r="AB693" s="18">
        <f t="shared" si="149"/>
        <v>0.33333333333333331</v>
      </c>
      <c r="AC693" s="18">
        <f t="shared" si="150"/>
        <v>4</v>
      </c>
      <c r="AD693"/>
      <c r="AE693"/>
      <c r="AF693" s="13" t="s">
        <v>1620</v>
      </c>
      <c r="AG693">
        <v>3</v>
      </c>
      <c r="AH693">
        <v>12</v>
      </c>
      <c r="AI693">
        <v>40</v>
      </c>
      <c r="AJ693">
        <v>4</v>
      </c>
      <c r="AK693">
        <v>4</v>
      </c>
      <c r="AL693"/>
      <c r="AM693"/>
      <c r="AN693"/>
      <c r="AO693"/>
      <c r="AP693"/>
      <c r="AQ693"/>
      <c r="AR693"/>
      <c r="AS693"/>
      <c r="AT693"/>
      <c r="AU693"/>
      <c r="AV693"/>
      <c r="AW693"/>
      <c r="AX693" s="13"/>
      <c r="AY693"/>
      <c r="AZ693"/>
      <c r="BA693"/>
      <c r="BB693"/>
      <c r="BC693"/>
      <c r="BD693"/>
      <c r="BE693"/>
      <c r="BF693"/>
      <c r="BG693"/>
      <c r="BH693"/>
      <c r="BI693"/>
      <c r="BJ693" s="1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row>
    <row r="694" spans="1:270" ht="32">
      <c r="A694" s="8">
        <v>1999</v>
      </c>
      <c r="B694" s="8" t="s">
        <v>0</v>
      </c>
      <c r="C694" s="8">
        <v>0</v>
      </c>
      <c r="D694" s="8" t="s">
        <v>1590</v>
      </c>
      <c r="E694" s="8" t="s">
        <v>2630</v>
      </c>
      <c r="F694" s="9" t="s">
        <v>1230</v>
      </c>
      <c r="G694" s="9" t="s">
        <v>2743</v>
      </c>
      <c r="H694" s="9" t="s">
        <v>1622</v>
      </c>
      <c r="I694" s="9" t="s">
        <v>1624</v>
      </c>
      <c r="J694" s="9">
        <v>0</v>
      </c>
      <c r="K694" s="9"/>
      <c r="L694" s="9"/>
      <c r="M694" s="8" t="s">
        <v>2676</v>
      </c>
      <c r="N694" s="8">
        <f t="shared" si="156"/>
        <v>1.0893246187363835E-2</v>
      </c>
      <c r="O694" s="8">
        <v>5</v>
      </c>
      <c r="P694" s="8">
        <v>459</v>
      </c>
      <c r="Q694" s="8">
        <v>3248</v>
      </c>
      <c r="R694" s="8">
        <f t="shared" si="155"/>
        <v>7.0762527233115469</v>
      </c>
      <c r="S694" s="8">
        <f t="shared" si="157"/>
        <v>6.7666666666666666</v>
      </c>
      <c r="T694" s="8">
        <f t="shared" si="158"/>
        <v>1.5037037037037038</v>
      </c>
      <c r="U694" s="8">
        <f t="shared" si="144"/>
        <v>18.044444444444444</v>
      </c>
      <c r="V694" s="38">
        <f t="shared" si="151"/>
        <v>1.6703703703703705</v>
      </c>
      <c r="W694" s="38">
        <f t="shared" si="148"/>
        <v>1.4666666666666666</v>
      </c>
      <c r="X694" s="38">
        <f t="shared" si="147"/>
        <v>1.6333333333333333</v>
      </c>
      <c r="Y694" s="8">
        <f t="shared" si="152"/>
        <v>120</v>
      </c>
      <c r="Z694" s="8">
        <f t="shared" si="153"/>
        <v>480</v>
      </c>
      <c r="AA694" s="8">
        <f t="shared" si="154"/>
        <v>2160</v>
      </c>
      <c r="AB694" s="18">
        <f t="shared" si="149"/>
        <v>0.16666666666666666</v>
      </c>
      <c r="AC694" s="18">
        <f t="shared" si="150"/>
        <v>2</v>
      </c>
      <c r="AD694"/>
      <c r="AE694"/>
      <c r="AF694" s="13" t="s">
        <v>1623</v>
      </c>
      <c r="AG694">
        <v>10</v>
      </c>
      <c r="AH694">
        <v>40</v>
      </c>
      <c r="AI694">
        <v>180</v>
      </c>
      <c r="AJ694">
        <v>12</v>
      </c>
      <c r="AK694">
        <v>2</v>
      </c>
      <c r="AL694"/>
      <c r="AM694"/>
      <c r="AN694"/>
      <c r="AO694"/>
      <c r="AP694"/>
      <c r="AQ694"/>
      <c r="AR694"/>
      <c r="AS694"/>
      <c r="AT694"/>
      <c r="AU694"/>
      <c r="AV694"/>
      <c r="AW694"/>
      <c r="AX694" s="13"/>
      <c r="AY694"/>
      <c r="AZ694"/>
      <c r="BA694"/>
      <c r="BB694"/>
      <c r="BC694"/>
      <c r="BD694"/>
      <c r="BE694"/>
      <c r="BF694"/>
      <c r="BG694"/>
      <c r="BH694"/>
      <c r="BI694"/>
      <c r="BJ694" s="13"/>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c r="DG694"/>
      <c r="DH694"/>
      <c r="DI694"/>
      <c r="DJ694"/>
      <c r="DK694"/>
      <c r="DL694"/>
      <c r="DM694"/>
      <c r="DN694"/>
      <c r="DO694"/>
      <c r="DP694"/>
      <c r="DQ694"/>
      <c r="DR694"/>
      <c r="DS694"/>
      <c r="DT694"/>
      <c r="DU694"/>
      <c r="DV694"/>
      <c r="DW694"/>
      <c r="DX694"/>
      <c r="DY694"/>
      <c r="DZ694"/>
      <c r="EA694"/>
      <c r="EB694"/>
      <c r="EC694"/>
      <c r="ED694"/>
      <c r="EE694"/>
      <c r="EF694"/>
      <c r="EG694"/>
      <c r="EH694"/>
      <c r="EI694"/>
      <c r="EJ694"/>
      <c r="EK694"/>
      <c r="EL694"/>
      <c r="EM694"/>
      <c r="EN694"/>
      <c r="EO694"/>
      <c r="EP694"/>
      <c r="EQ694"/>
      <c r="ER694"/>
      <c r="ES694"/>
      <c r="ET694"/>
      <c r="EU694"/>
      <c r="EV694"/>
      <c r="EW694"/>
      <c r="EX694"/>
      <c r="EY694"/>
      <c r="EZ694"/>
      <c r="FA694"/>
      <c r="FB694"/>
      <c r="FC694"/>
      <c r="FD694"/>
      <c r="FE694"/>
      <c r="FF694"/>
      <c r="FG694"/>
      <c r="FH694"/>
      <c r="FI694"/>
      <c r="FJ694"/>
      <c r="FK694"/>
      <c r="FL694"/>
      <c r="FM694"/>
      <c r="FN694"/>
      <c r="FO694"/>
      <c r="FP694"/>
      <c r="FQ694"/>
      <c r="FR694"/>
      <c r="FS694"/>
      <c r="FT694"/>
      <c r="FU694"/>
      <c r="FV694"/>
      <c r="FW694"/>
      <c r="FX694"/>
      <c r="FY694"/>
      <c r="FZ694"/>
      <c r="GA694"/>
      <c r="GB694"/>
      <c r="GC694"/>
      <c r="GD694"/>
      <c r="GE694"/>
      <c r="GF694"/>
      <c r="GG694"/>
      <c r="GH694"/>
      <c r="GI694"/>
      <c r="GJ694"/>
      <c r="GK694"/>
      <c r="GL694"/>
      <c r="GM694"/>
      <c r="GN694"/>
      <c r="GO694"/>
      <c r="GP694"/>
      <c r="GQ694"/>
      <c r="GR694"/>
      <c r="GS694"/>
      <c r="GT694"/>
      <c r="GU694"/>
      <c r="GV694"/>
      <c r="GW694"/>
      <c r="GX694"/>
      <c r="GY694"/>
      <c r="GZ694"/>
      <c r="HA694"/>
      <c r="HB694"/>
      <c r="HC694"/>
      <c r="HD694"/>
      <c r="HE694"/>
      <c r="HF694"/>
      <c r="HG694"/>
      <c r="HH694"/>
      <c r="HI694"/>
      <c r="HJ694"/>
      <c r="HK694"/>
      <c r="HL694"/>
      <c r="HM694"/>
      <c r="HN694"/>
      <c r="HO694"/>
      <c r="HP694"/>
      <c r="HQ694"/>
      <c r="HR694"/>
      <c r="HS694"/>
      <c r="HT694"/>
      <c r="HU694"/>
      <c r="HV694"/>
      <c r="HW694"/>
      <c r="HX694"/>
      <c r="HY694"/>
      <c r="HZ694"/>
      <c r="IA694"/>
      <c r="IB694"/>
      <c r="IC694"/>
      <c r="ID694"/>
      <c r="IE694"/>
      <c r="IF694"/>
      <c r="IG694"/>
      <c r="IH694"/>
      <c r="II694"/>
      <c r="IJ694"/>
      <c r="IK694"/>
      <c r="IL694"/>
      <c r="IM694"/>
      <c r="IN694"/>
      <c r="IO694"/>
      <c r="IP694"/>
      <c r="IQ694"/>
      <c r="IR694"/>
      <c r="IS694"/>
      <c r="IT694"/>
      <c r="IU694"/>
      <c r="IV694"/>
      <c r="IW694"/>
      <c r="IX694"/>
      <c r="IY694"/>
      <c r="IZ694"/>
      <c r="JA694"/>
      <c r="JB694"/>
      <c r="JC694"/>
      <c r="JD694"/>
      <c r="JE694"/>
      <c r="JF694"/>
      <c r="JG694"/>
      <c r="JH694"/>
      <c r="JI694"/>
      <c r="JJ694"/>
    </row>
    <row r="695" spans="1:270" ht="64">
      <c r="A695" s="8">
        <v>1999</v>
      </c>
      <c r="B695" s="8" t="s">
        <v>0</v>
      </c>
      <c r="C695" s="8">
        <v>0</v>
      </c>
      <c r="D695" s="8" t="s">
        <v>1590</v>
      </c>
      <c r="E695" s="8" t="s">
        <v>2630</v>
      </c>
      <c r="F695" s="9" t="s">
        <v>1230</v>
      </c>
      <c r="G695" s="9" t="s">
        <v>2743</v>
      </c>
      <c r="H695" s="9" t="s">
        <v>1629</v>
      </c>
      <c r="I695" s="9" t="s">
        <v>1625</v>
      </c>
      <c r="J695" s="9">
        <v>0</v>
      </c>
      <c r="K695" s="9"/>
      <c r="L695" s="9" t="s">
        <v>1626</v>
      </c>
      <c r="M695" s="8" t="s">
        <v>2676</v>
      </c>
      <c r="N695" s="8">
        <f t="shared" si="156"/>
        <v>1.1274509803921568E-2</v>
      </c>
      <c r="O695" s="8">
        <v>6.9</v>
      </c>
      <c r="P695" s="8">
        <v>612</v>
      </c>
      <c r="Q695" s="8">
        <v>7944</v>
      </c>
      <c r="R695" s="8">
        <f t="shared" si="155"/>
        <v>12.980392156862745</v>
      </c>
      <c r="S695" s="8">
        <f t="shared" si="157"/>
        <v>1.3510204081632653</v>
      </c>
      <c r="T695" s="8">
        <f t="shared" si="158"/>
        <v>1.1033333333333333</v>
      </c>
      <c r="U695" s="8">
        <f t="shared" si="144"/>
        <v>13.239999999999998</v>
      </c>
      <c r="V695" s="38">
        <f t="shared" si="151"/>
        <v>1.3533333333333333</v>
      </c>
      <c r="W695" s="38">
        <f t="shared" si="148"/>
        <v>0.89916666666666667</v>
      </c>
      <c r="X695" s="38">
        <f t="shared" si="147"/>
        <v>1.1491666666666667</v>
      </c>
      <c r="Y695" s="8">
        <f t="shared" si="152"/>
        <v>960</v>
      </c>
      <c r="Z695" s="8">
        <f t="shared" si="153"/>
        <v>5880</v>
      </c>
      <c r="AA695" s="8">
        <f t="shared" si="154"/>
        <v>7200</v>
      </c>
      <c r="AB695" s="18">
        <f t="shared" si="149"/>
        <v>0.25</v>
      </c>
      <c r="AC695" s="18">
        <f t="shared" si="150"/>
        <v>3</v>
      </c>
      <c r="AD695"/>
      <c r="AE695"/>
      <c r="AF695" s="13" t="s">
        <v>1627</v>
      </c>
      <c r="AG695">
        <v>80</v>
      </c>
      <c r="AH695">
        <v>490</v>
      </c>
      <c r="AI695">
        <v>600</v>
      </c>
      <c r="AJ695">
        <v>10</v>
      </c>
      <c r="AK695">
        <v>3</v>
      </c>
      <c r="AL695"/>
      <c r="AM695"/>
      <c r="AN695"/>
      <c r="AO695"/>
      <c r="AP695"/>
      <c r="AQ695"/>
      <c r="AR695"/>
      <c r="AS695"/>
      <c r="AT695"/>
      <c r="AU695"/>
      <c r="AV695"/>
      <c r="AW695"/>
      <c r="AX695" s="13"/>
      <c r="AY695"/>
      <c r="AZ695"/>
      <c r="BA695"/>
      <c r="BB695"/>
      <c r="BC695"/>
      <c r="BD695"/>
      <c r="BE695"/>
      <c r="BF695"/>
      <c r="BG695"/>
      <c r="BH695"/>
      <c r="BI695"/>
      <c r="BJ695" s="13"/>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c r="DG695"/>
      <c r="DH695"/>
      <c r="DI695"/>
      <c r="DJ695"/>
      <c r="DK695"/>
      <c r="DL695"/>
      <c r="DM695"/>
      <c r="DN695"/>
      <c r="DO695"/>
      <c r="DP695"/>
      <c r="DQ695"/>
      <c r="DR695"/>
      <c r="DS695"/>
      <c r="DT695"/>
      <c r="DU695"/>
      <c r="DV695"/>
      <c r="DW695"/>
      <c r="DX695"/>
      <c r="DY695"/>
      <c r="DZ695"/>
      <c r="EA695"/>
      <c r="EB695"/>
      <c r="EC695"/>
      <c r="ED695"/>
      <c r="EE695"/>
      <c r="EF695"/>
      <c r="EG695"/>
      <c r="EH695"/>
      <c r="EI695"/>
      <c r="EJ695"/>
      <c r="EK695"/>
      <c r="EL695"/>
      <c r="EM695"/>
      <c r="EN695"/>
      <c r="EO695"/>
      <c r="EP695"/>
      <c r="EQ695"/>
      <c r="ER695"/>
      <c r="ES695"/>
      <c r="ET695"/>
      <c r="EU695"/>
      <c r="EV695"/>
      <c r="EW695"/>
      <c r="EX695"/>
      <c r="EY695"/>
      <c r="EZ695"/>
      <c r="FA695"/>
      <c r="FB695"/>
      <c r="FC695"/>
      <c r="FD695"/>
      <c r="FE695"/>
      <c r="FF695"/>
      <c r="FG695"/>
      <c r="FH695"/>
      <c r="FI695"/>
      <c r="FJ695"/>
      <c r="FK695"/>
      <c r="FL695"/>
      <c r="FM695"/>
      <c r="FN695"/>
      <c r="FO695"/>
      <c r="FP695"/>
      <c r="FQ695"/>
      <c r="FR695"/>
      <c r="FS695"/>
      <c r="FT695"/>
      <c r="FU695"/>
      <c r="FV695"/>
      <c r="FW695"/>
      <c r="FX695"/>
      <c r="FY695"/>
      <c r="FZ695"/>
      <c r="GA695"/>
      <c r="GB695"/>
      <c r="GC695"/>
      <c r="GD695"/>
      <c r="GE695"/>
      <c r="GF695"/>
      <c r="GG695"/>
      <c r="GH695"/>
      <c r="GI695"/>
      <c r="GJ695"/>
      <c r="GK695"/>
      <c r="GL695"/>
      <c r="GM695"/>
      <c r="GN695"/>
      <c r="GO695"/>
      <c r="GP695"/>
      <c r="GQ695"/>
      <c r="GR695"/>
      <c r="GS695"/>
      <c r="GT695"/>
      <c r="GU695"/>
      <c r="GV695"/>
      <c r="GW695"/>
      <c r="GX695"/>
      <c r="GY695"/>
      <c r="GZ695"/>
      <c r="HA695"/>
      <c r="HB695"/>
      <c r="HC695"/>
      <c r="HD695"/>
      <c r="HE695"/>
      <c r="HF695"/>
      <c r="HG695"/>
      <c r="HH695"/>
      <c r="HI695"/>
      <c r="HJ695"/>
      <c r="HK695"/>
      <c r="HL695"/>
      <c r="HM695"/>
      <c r="HN695"/>
      <c r="HO695"/>
      <c r="HP695"/>
      <c r="HQ695"/>
      <c r="HR695"/>
      <c r="HS695"/>
      <c r="HT695"/>
      <c r="HU695"/>
      <c r="HV695"/>
      <c r="HW695"/>
      <c r="HX695"/>
      <c r="HY695"/>
      <c r="HZ695"/>
      <c r="IA695"/>
      <c r="IB695"/>
      <c r="IC695"/>
      <c r="ID695"/>
      <c r="IE695"/>
      <c r="IF695"/>
      <c r="IG695"/>
      <c r="IH695"/>
      <c r="II695"/>
      <c r="IJ695"/>
      <c r="IK695"/>
      <c r="IL695"/>
      <c r="IM695"/>
      <c r="IN695"/>
      <c r="IO695"/>
      <c r="IP695"/>
      <c r="IQ695"/>
      <c r="IR695"/>
      <c r="IS695"/>
      <c r="IT695"/>
      <c r="IU695"/>
      <c r="IV695"/>
      <c r="IW695"/>
      <c r="IX695"/>
      <c r="IY695"/>
      <c r="IZ695"/>
      <c r="JA695"/>
      <c r="JB695"/>
      <c r="JC695"/>
      <c r="JD695"/>
      <c r="JE695"/>
      <c r="JF695"/>
      <c r="JG695"/>
      <c r="JH695"/>
      <c r="JI695"/>
      <c r="JJ695"/>
    </row>
    <row r="696" spans="1:270" ht="48">
      <c r="A696" s="8">
        <v>1999</v>
      </c>
      <c r="B696" s="8" t="s">
        <v>0</v>
      </c>
      <c r="C696" s="8">
        <v>0</v>
      </c>
      <c r="D696" s="8" t="s">
        <v>1590</v>
      </c>
      <c r="E696" s="8" t="s">
        <v>2630</v>
      </c>
      <c r="F696" s="9" t="s">
        <v>1230</v>
      </c>
      <c r="G696" s="9" t="s">
        <v>2743</v>
      </c>
      <c r="H696" s="9" t="s">
        <v>1628</v>
      </c>
      <c r="I696" s="9" t="s">
        <v>1631</v>
      </c>
      <c r="J696" s="9">
        <v>0</v>
      </c>
      <c r="K696" s="9"/>
      <c r="L696" s="9"/>
      <c r="M696" s="8" t="s">
        <v>2676</v>
      </c>
      <c r="N696" s="34" t="s">
        <v>1590</v>
      </c>
      <c r="O696" s="35" t="s">
        <v>1590</v>
      </c>
      <c r="P696" s="35" t="s">
        <v>1590</v>
      </c>
      <c r="Q696" s="8">
        <v>1500</v>
      </c>
      <c r="R696" s="34" t="s">
        <v>1590</v>
      </c>
      <c r="S696" s="8">
        <f t="shared" si="157"/>
        <v>4.166666666666667</v>
      </c>
      <c r="T696" s="8">
        <f t="shared" si="158"/>
        <v>2.0833333333333335</v>
      </c>
      <c r="U696" s="8">
        <f t="shared" ref="U696:U758" si="159">T696*12</f>
        <v>25</v>
      </c>
      <c r="V696" s="38">
        <f t="shared" si="151"/>
        <v>3</v>
      </c>
      <c r="W696" s="38">
        <f t="shared" si="148"/>
        <v>1.625</v>
      </c>
      <c r="X696" s="38">
        <f t="shared" si="147"/>
        <v>2.5416666666666665</v>
      </c>
      <c r="Y696" s="8">
        <f t="shared" si="152"/>
        <v>12</v>
      </c>
      <c r="Z696" s="8">
        <f t="shared" si="153"/>
        <v>360</v>
      </c>
      <c r="AA696" s="8">
        <f t="shared" si="154"/>
        <v>720</v>
      </c>
      <c r="AB696" s="18">
        <f t="shared" si="149"/>
        <v>0.91666666666666663</v>
      </c>
      <c r="AC696" s="18">
        <f t="shared" si="150"/>
        <v>11</v>
      </c>
      <c r="AD696"/>
      <c r="AE696"/>
      <c r="AF696" s="13" t="s">
        <v>1630</v>
      </c>
      <c r="AG696">
        <v>1</v>
      </c>
      <c r="AH696">
        <v>30</v>
      </c>
      <c r="AI696">
        <v>60</v>
      </c>
      <c r="AJ696">
        <v>9</v>
      </c>
      <c r="AK696">
        <v>11</v>
      </c>
      <c r="AL696"/>
      <c r="AM696"/>
      <c r="AN696"/>
      <c r="AO696"/>
      <c r="AP696"/>
      <c r="AQ696"/>
      <c r="AR696"/>
      <c r="AS696"/>
      <c r="AT696"/>
      <c r="AU696"/>
      <c r="AV696"/>
      <c r="AW696"/>
      <c r="AX696" s="13"/>
      <c r="AY696"/>
      <c r="AZ696"/>
      <c r="BA696"/>
      <c r="BB696"/>
      <c r="BC696"/>
      <c r="BD696"/>
      <c r="BE696"/>
      <c r="BF696"/>
      <c r="BG696"/>
      <c r="BH696"/>
      <c r="BI696"/>
      <c r="BJ696" s="13"/>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c r="DG696"/>
      <c r="DH696"/>
      <c r="DI696"/>
      <c r="DJ696"/>
      <c r="DK696"/>
      <c r="DL696"/>
      <c r="DM696"/>
      <c r="DN696"/>
      <c r="DO696"/>
      <c r="DP696"/>
      <c r="DQ696"/>
      <c r="DR696"/>
      <c r="DS696"/>
      <c r="DT696"/>
      <c r="DU696"/>
      <c r="DV696"/>
      <c r="DW696"/>
      <c r="DX696"/>
      <c r="DY696"/>
      <c r="DZ696"/>
      <c r="EA696"/>
      <c r="EB696"/>
      <c r="EC696"/>
      <c r="ED696"/>
      <c r="EE696"/>
      <c r="EF696"/>
      <c r="EG696"/>
      <c r="EH696"/>
      <c r="EI696"/>
      <c r="EJ696"/>
      <c r="EK696"/>
      <c r="EL696"/>
      <c r="EM696"/>
      <c r="EN696"/>
      <c r="EO696"/>
      <c r="EP696"/>
      <c r="EQ696"/>
      <c r="ER696"/>
      <c r="ES696"/>
      <c r="ET696"/>
      <c r="EU696"/>
      <c r="EV696"/>
      <c r="EW696"/>
      <c r="EX696"/>
      <c r="EY696"/>
      <c r="EZ696"/>
      <c r="FA696"/>
      <c r="FB696"/>
      <c r="FC696"/>
      <c r="FD696"/>
      <c r="FE696"/>
      <c r="FF696"/>
      <c r="FG696"/>
      <c r="FH696"/>
      <c r="FI696"/>
      <c r="FJ696"/>
      <c r="FK696"/>
      <c r="FL696"/>
      <c r="FM696"/>
      <c r="FN696"/>
      <c r="FO696"/>
      <c r="FP696"/>
      <c r="FQ696"/>
      <c r="FR696"/>
      <c r="FS696"/>
      <c r="FT696"/>
      <c r="FU696"/>
      <c r="FV696"/>
      <c r="FW696"/>
      <c r="FX696"/>
      <c r="FY696"/>
      <c r="FZ696"/>
      <c r="GA696"/>
      <c r="GB696"/>
      <c r="GC696"/>
      <c r="GD696"/>
      <c r="GE696"/>
      <c r="GF696"/>
      <c r="GG696"/>
      <c r="GH696"/>
      <c r="GI696"/>
      <c r="GJ696"/>
      <c r="GK696"/>
      <c r="GL696"/>
      <c r="GM696"/>
      <c r="GN696"/>
      <c r="GO696"/>
      <c r="GP696"/>
      <c r="GQ696"/>
      <c r="GR696"/>
      <c r="GS696"/>
      <c r="GT696"/>
      <c r="GU696"/>
      <c r="GV696"/>
      <c r="GW696"/>
      <c r="GX696"/>
      <c r="GY696"/>
      <c r="GZ696"/>
      <c r="HA696"/>
      <c r="HB696"/>
      <c r="HC696"/>
      <c r="HD696"/>
      <c r="HE696"/>
      <c r="HF696"/>
      <c r="HG696"/>
      <c r="HH696"/>
      <c r="HI696"/>
      <c r="HJ696"/>
      <c r="HK696"/>
      <c r="HL696"/>
      <c r="HM696"/>
      <c r="HN696"/>
      <c r="HO696"/>
      <c r="HP696"/>
      <c r="HQ696"/>
      <c r="HR696"/>
      <c r="HS696"/>
      <c r="HT696"/>
      <c r="HU696"/>
      <c r="HV696"/>
      <c r="HW696"/>
      <c r="HX696"/>
      <c r="HY696"/>
      <c r="HZ696"/>
      <c r="IA696"/>
      <c r="IB696"/>
      <c r="IC696"/>
      <c r="ID696"/>
      <c r="IE696"/>
      <c r="IF696"/>
      <c r="IG696"/>
      <c r="IH696"/>
      <c r="II696"/>
      <c r="IJ696"/>
      <c r="IK696"/>
      <c r="IL696"/>
      <c r="IM696"/>
      <c r="IN696"/>
      <c r="IO696"/>
      <c r="IP696"/>
      <c r="IQ696"/>
      <c r="IR696"/>
      <c r="IS696"/>
      <c r="IT696"/>
      <c r="IU696"/>
      <c r="IV696"/>
      <c r="IW696"/>
      <c r="IX696"/>
      <c r="IY696"/>
      <c r="IZ696"/>
      <c r="JA696"/>
      <c r="JB696"/>
      <c r="JC696"/>
      <c r="JD696"/>
      <c r="JE696"/>
      <c r="JF696"/>
      <c r="JG696"/>
      <c r="JH696"/>
      <c r="JI696"/>
      <c r="JJ696"/>
    </row>
    <row r="697" spans="1:270" ht="48">
      <c r="A697" s="8">
        <v>1999</v>
      </c>
      <c r="B697" s="8" t="s">
        <v>0</v>
      </c>
      <c r="C697" s="8">
        <v>0</v>
      </c>
      <c r="D697" s="8" t="s">
        <v>1590</v>
      </c>
      <c r="E697" s="8" t="s">
        <v>2630</v>
      </c>
      <c r="F697" s="9" t="s">
        <v>1230</v>
      </c>
      <c r="G697" s="9" t="s">
        <v>2743</v>
      </c>
      <c r="H697" s="9" t="s">
        <v>1632</v>
      </c>
      <c r="I697" s="9" t="s">
        <v>1633</v>
      </c>
      <c r="J697" s="9">
        <v>0</v>
      </c>
      <c r="K697" s="9"/>
      <c r="L697" s="9" t="s">
        <v>1635</v>
      </c>
      <c r="M697" s="8" t="s">
        <v>2676</v>
      </c>
      <c r="N697" s="8">
        <f t="shared" si="156"/>
        <v>2.6804123711340208E-2</v>
      </c>
      <c r="O697" s="8">
        <v>2.6</v>
      </c>
      <c r="P697" s="8">
        <v>97</v>
      </c>
      <c r="Q697" s="8">
        <v>7467</v>
      </c>
      <c r="R697" s="8">
        <f t="shared" si="155"/>
        <v>76.979381443298962</v>
      </c>
      <c r="S697" s="8">
        <f t="shared" si="157"/>
        <v>11.313636363636364</v>
      </c>
      <c r="T697" s="8">
        <f t="shared" si="158"/>
        <v>7.7781250000000002</v>
      </c>
      <c r="U697" s="8">
        <f t="shared" si="159"/>
        <v>93.337500000000006</v>
      </c>
      <c r="V697" s="38">
        <f t="shared" si="151"/>
        <v>8.3614583333333332</v>
      </c>
      <c r="W697" s="38">
        <f t="shared" si="148"/>
        <v>7.3770833333333332</v>
      </c>
      <c r="X697" s="38">
        <f t="shared" si="147"/>
        <v>7.9604166666666663</v>
      </c>
      <c r="Y697" s="8">
        <f t="shared" si="152"/>
        <v>180</v>
      </c>
      <c r="Z697" s="8">
        <f t="shared" si="153"/>
        <v>660</v>
      </c>
      <c r="AA697" s="8">
        <f t="shared" si="154"/>
        <v>960</v>
      </c>
      <c r="AB697" s="18">
        <f t="shared" si="149"/>
        <v>0.58333333333333337</v>
      </c>
      <c r="AC697" s="18">
        <f t="shared" si="150"/>
        <v>7</v>
      </c>
      <c r="AD697"/>
      <c r="AE697"/>
      <c r="AF697" s="13" t="s">
        <v>1634</v>
      </c>
      <c r="AG697">
        <v>15</v>
      </c>
      <c r="AH697">
        <v>55</v>
      </c>
      <c r="AI697">
        <v>80</v>
      </c>
      <c r="AJ697">
        <v>12</v>
      </c>
      <c r="AK697">
        <v>7</v>
      </c>
      <c r="AL697"/>
      <c r="AM697"/>
      <c r="AN697"/>
      <c r="AO697"/>
      <c r="AP697"/>
      <c r="AQ697"/>
      <c r="AR697"/>
      <c r="AS697"/>
      <c r="AT697"/>
      <c r="AU697"/>
      <c r="AV697"/>
      <c r="AW697"/>
      <c r="AX697" s="13"/>
      <c r="AY697"/>
      <c r="AZ697"/>
      <c r="BA697"/>
      <c r="BB697"/>
      <c r="BC697"/>
      <c r="BD697"/>
      <c r="BE697"/>
      <c r="BF697"/>
      <c r="BG697"/>
      <c r="BH697"/>
      <c r="BI697"/>
      <c r="BJ697" s="13"/>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c r="DG697"/>
      <c r="DH697"/>
      <c r="DI697"/>
      <c r="DJ697"/>
      <c r="DK697"/>
      <c r="DL697"/>
      <c r="DM697"/>
      <c r="DN697"/>
      <c r="DO697"/>
      <c r="DP697"/>
      <c r="DQ697"/>
      <c r="DR697"/>
      <c r="DS697"/>
      <c r="DT697"/>
      <c r="DU697"/>
      <c r="DV697"/>
      <c r="DW697"/>
      <c r="DX697"/>
      <c r="DY697"/>
      <c r="DZ697"/>
      <c r="EA697"/>
      <c r="EB697"/>
      <c r="EC697"/>
      <c r="ED697"/>
      <c r="EE697"/>
      <c r="EF697"/>
      <c r="EG697"/>
      <c r="EH697"/>
      <c r="EI697"/>
      <c r="EJ697"/>
      <c r="EK697"/>
      <c r="EL697"/>
      <c r="EM697"/>
      <c r="EN697"/>
      <c r="EO697"/>
      <c r="EP697"/>
      <c r="EQ697"/>
      <c r="ER697"/>
      <c r="ES697"/>
      <c r="ET697"/>
      <c r="EU697"/>
      <c r="EV697"/>
      <c r="EW697"/>
      <c r="EX697"/>
      <c r="EY697"/>
      <c r="EZ697"/>
      <c r="FA697"/>
      <c r="FB697"/>
      <c r="FC697"/>
      <c r="FD697"/>
      <c r="FE697"/>
      <c r="FF697"/>
      <c r="FG697"/>
      <c r="FH697"/>
      <c r="FI697"/>
      <c r="FJ697"/>
      <c r="FK697"/>
      <c r="FL697"/>
      <c r="FM697"/>
      <c r="FN697"/>
      <c r="FO697"/>
      <c r="FP697"/>
      <c r="FQ697"/>
      <c r="FR697"/>
      <c r="FS697"/>
      <c r="FT697"/>
      <c r="FU697"/>
      <c r="FV697"/>
      <c r="FW697"/>
      <c r="FX697"/>
      <c r="FY697"/>
      <c r="FZ697"/>
      <c r="GA697"/>
      <c r="GB697"/>
      <c r="GC697"/>
      <c r="GD697"/>
      <c r="GE697"/>
      <c r="GF697"/>
      <c r="GG697"/>
      <c r="GH697"/>
      <c r="GI697"/>
      <c r="GJ697"/>
      <c r="GK697"/>
      <c r="GL697"/>
      <c r="GM697"/>
      <c r="GN697"/>
      <c r="GO697"/>
      <c r="GP697"/>
      <c r="GQ697"/>
      <c r="GR697"/>
      <c r="GS697"/>
      <c r="GT697"/>
      <c r="GU697"/>
      <c r="GV697"/>
      <c r="GW697"/>
      <c r="GX697"/>
      <c r="GY697"/>
      <c r="GZ697"/>
      <c r="HA697"/>
      <c r="HB697"/>
      <c r="HC697"/>
      <c r="HD697"/>
      <c r="HE697"/>
      <c r="HF697"/>
      <c r="HG697"/>
      <c r="HH697"/>
      <c r="HI697"/>
      <c r="HJ697"/>
      <c r="HK697"/>
      <c r="HL697"/>
      <c r="HM697"/>
      <c r="HN697"/>
      <c r="HO697"/>
      <c r="HP697"/>
      <c r="HQ697"/>
      <c r="HR697"/>
      <c r="HS697"/>
      <c r="HT697"/>
      <c r="HU697"/>
      <c r="HV697"/>
      <c r="HW697"/>
      <c r="HX697"/>
      <c r="HY697"/>
      <c r="HZ697"/>
      <c r="IA697"/>
      <c r="IB697"/>
      <c r="IC697"/>
      <c r="ID697"/>
      <c r="IE697"/>
      <c r="IF697"/>
      <c r="IG697"/>
      <c r="IH697"/>
      <c r="II697"/>
      <c r="IJ697"/>
      <c r="IK697"/>
      <c r="IL697"/>
      <c r="IM697"/>
      <c r="IN697"/>
      <c r="IO697"/>
      <c r="IP697"/>
      <c r="IQ697"/>
      <c r="IR697"/>
      <c r="IS697"/>
      <c r="IT697"/>
      <c r="IU697"/>
      <c r="IV697"/>
      <c r="IW697"/>
      <c r="IX697"/>
      <c r="IY697"/>
      <c r="IZ697"/>
      <c r="JA697"/>
      <c r="JB697"/>
      <c r="JC697"/>
      <c r="JD697"/>
      <c r="JE697"/>
      <c r="JF697"/>
      <c r="JG697"/>
      <c r="JH697"/>
      <c r="JI697"/>
      <c r="JJ697"/>
    </row>
    <row r="698" spans="1:270" ht="32">
      <c r="A698" s="8">
        <v>1999</v>
      </c>
      <c r="B698" s="8" t="s">
        <v>0</v>
      </c>
      <c r="C698" s="8">
        <v>0</v>
      </c>
      <c r="D698" s="8" t="s">
        <v>1590</v>
      </c>
      <c r="E698" s="8" t="s">
        <v>2630</v>
      </c>
      <c r="F698" s="9" t="s">
        <v>1230</v>
      </c>
      <c r="G698" s="9" t="s">
        <v>2743</v>
      </c>
      <c r="H698" s="9" t="s">
        <v>256</v>
      </c>
      <c r="I698" s="9" t="s">
        <v>1636</v>
      </c>
      <c r="J698" s="9">
        <v>0</v>
      </c>
      <c r="K698" s="9"/>
      <c r="L698" s="9" t="s">
        <v>1637</v>
      </c>
      <c r="M698" s="8" t="s">
        <v>2676</v>
      </c>
      <c r="N698" s="8">
        <f t="shared" si="156"/>
        <v>0.12608695652173912</v>
      </c>
      <c r="O698" s="8">
        <v>2.9</v>
      </c>
      <c r="P698" s="8">
        <v>23</v>
      </c>
      <c r="Q698" s="8">
        <v>2009</v>
      </c>
      <c r="R698" s="8">
        <f t="shared" si="155"/>
        <v>87.347826086956516</v>
      </c>
      <c r="S698" s="8">
        <f t="shared" si="157"/>
        <v>16.741666666666667</v>
      </c>
      <c r="T698" s="8">
        <f t="shared" si="158"/>
        <v>8.3708333333333336</v>
      </c>
      <c r="U698" s="8">
        <f t="shared" si="159"/>
        <v>100.45</v>
      </c>
      <c r="V698" s="38">
        <f t="shared" si="151"/>
        <v>8.5374999999999996</v>
      </c>
      <c r="W698" s="38">
        <f t="shared" si="148"/>
        <v>8.2874999999999996</v>
      </c>
      <c r="X698" s="38">
        <f t="shared" si="147"/>
        <v>8.4541666666666657</v>
      </c>
      <c r="Y698" s="8">
        <f t="shared" si="152"/>
        <v>60</v>
      </c>
      <c r="Z698" s="8">
        <f t="shared" si="153"/>
        <v>120</v>
      </c>
      <c r="AA698" s="8">
        <f t="shared" si="154"/>
        <v>240</v>
      </c>
      <c r="AB698" s="18">
        <f t="shared" si="149"/>
        <v>0.16666666666666666</v>
      </c>
      <c r="AC698" s="18">
        <f t="shared" si="150"/>
        <v>2</v>
      </c>
      <c r="AD698"/>
      <c r="AE698"/>
      <c r="AF698" s="13" t="s">
        <v>1483</v>
      </c>
      <c r="AG698">
        <v>5</v>
      </c>
      <c r="AH698">
        <v>10</v>
      </c>
      <c r="AI698">
        <v>20</v>
      </c>
      <c r="AJ698">
        <v>3</v>
      </c>
      <c r="AK698">
        <v>2</v>
      </c>
      <c r="AL698"/>
      <c r="AM698"/>
      <c r="AN698"/>
      <c r="AO698"/>
      <c r="AP698"/>
      <c r="AQ698"/>
      <c r="AR698"/>
      <c r="AS698"/>
      <c r="AT698"/>
      <c r="AU698"/>
      <c r="AV698"/>
      <c r="AW698"/>
      <c r="AX698" s="13"/>
      <c r="AY698"/>
      <c r="AZ698"/>
      <c r="BA698"/>
      <c r="BB698"/>
      <c r="BC698"/>
      <c r="BD698"/>
      <c r="BE698"/>
      <c r="BF698"/>
      <c r="BG698"/>
      <c r="BH698"/>
      <c r="BI698"/>
      <c r="BJ698" s="13"/>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c r="DG698"/>
      <c r="DH698"/>
      <c r="DI698"/>
      <c r="DJ698"/>
      <c r="DK698"/>
      <c r="DL698"/>
      <c r="DM698"/>
      <c r="DN698"/>
      <c r="DO698"/>
      <c r="DP698"/>
      <c r="DQ698"/>
      <c r="DR698"/>
      <c r="DS698"/>
      <c r="DT698"/>
      <c r="DU698"/>
      <c r="DV698"/>
      <c r="DW698"/>
      <c r="DX698"/>
      <c r="DY698"/>
      <c r="DZ698"/>
      <c r="EA698"/>
      <c r="EB698"/>
      <c r="EC698"/>
      <c r="ED698"/>
      <c r="EE698"/>
      <c r="EF698"/>
      <c r="EG698"/>
      <c r="EH698"/>
      <c r="EI698"/>
      <c r="EJ698"/>
      <c r="EK698"/>
      <c r="EL698"/>
      <c r="EM698"/>
      <c r="EN698"/>
      <c r="EO698"/>
      <c r="EP698"/>
      <c r="EQ698"/>
      <c r="ER698"/>
      <c r="ES698"/>
      <c r="ET698"/>
      <c r="EU698"/>
      <c r="EV698"/>
      <c r="EW698"/>
      <c r="EX698"/>
      <c r="EY698"/>
      <c r="EZ698"/>
      <c r="FA698"/>
      <c r="FB698"/>
      <c r="FC698"/>
      <c r="FD698"/>
      <c r="FE698"/>
      <c r="FF698"/>
      <c r="FG698"/>
      <c r="FH698"/>
      <c r="FI698"/>
      <c r="FJ698"/>
      <c r="FK698"/>
      <c r="FL698"/>
      <c r="FM698"/>
      <c r="FN698"/>
      <c r="FO698"/>
      <c r="FP698"/>
      <c r="FQ698"/>
      <c r="FR698"/>
      <c r="FS698"/>
      <c r="FT698"/>
      <c r="FU698"/>
      <c r="FV698"/>
      <c r="FW698"/>
      <c r="FX698"/>
      <c r="FY698"/>
      <c r="FZ698"/>
      <c r="GA698"/>
      <c r="GB698"/>
      <c r="GC698"/>
      <c r="GD698"/>
      <c r="GE698"/>
      <c r="GF698"/>
      <c r="GG698"/>
      <c r="GH698"/>
      <c r="GI698"/>
      <c r="GJ698"/>
      <c r="GK698"/>
      <c r="GL698"/>
      <c r="GM698"/>
      <c r="GN698"/>
      <c r="GO698"/>
      <c r="GP698"/>
      <c r="GQ698"/>
      <c r="GR698"/>
      <c r="GS698"/>
      <c r="GT698"/>
      <c r="GU698"/>
      <c r="GV698"/>
      <c r="GW698"/>
      <c r="GX698"/>
      <c r="GY698"/>
      <c r="GZ698"/>
      <c r="HA698"/>
      <c r="HB698"/>
      <c r="HC698"/>
      <c r="HD698"/>
      <c r="HE698"/>
      <c r="HF698"/>
      <c r="HG698"/>
      <c r="HH698"/>
      <c r="HI698"/>
      <c r="HJ698"/>
      <c r="HK698"/>
      <c r="HL698"/>
      <c r="HM698"/>
      <c r="HN698"/>
      <c r="HO698"/>
      <c r="HP698"/>
      <c r="HQ698"/>
      <c r="HR698"/>
      <c r="HS698"/>
      <c r="HT698"/>
      <c r="HU698"/>
      <c r="HV698"/>
      <c r="HW698"/>
      <c r="HX698"/>
      <c r="HY698"/>
      <c r="HZ698"/>
      <c r="IA698"/>
      <c r="IB698"/>
      <c r="IC698"/>
      <c r="ID698"/>
      <c r="IE698"/>
      <c r="IF698"/>
      <c r="IG698"/>
      <c r="IH698"/>
      <c r="II698"/>
      <c r="IJ698"/>
      <c r="IK698"/>
      <c r="IL698"/>
      <c r="IM698"/>
      <c r="IN698"/>
      <c r="IO698"/>
      <c r="IP698"/>
      <c r="IQ698"/>
      <c r="IR698"/>
      <c r="IS698"/>
      <c r="IT698"/>
      <c r="IU698"/>
      <c r="IV698"/>
      <c r="IW698"/>
      <c r="IX698"/>
      <c r="IY698"/>
      <c r="IZ698"/>
      <c r="JA698"/>
      <c r="JB698"/>
      <c r="JC698"/>
      <c r="JD698"/>
      <c r="JE698"/>
      <c r="JF698"/>
      <c r="JG698"/>
      <c r="JH698"/>
      <c r="JI698"/>
      <c r="JJ698"/>
    </row>
    <row r="699" spans="1:270" ht="32">
      <c r="A699" s="8">
        <v>1999</v>
      </c>
      <c r="B699" s="8" t="s">
        <v>0</v>
      </c>
      <c r="C699" s="8">
        <v>0</v>
      </c>
      <c r="D699" s="8" t="s">
        <v>1590</v>
      </c>
      <c r="E699" s="8" t="s">
        <v>2630</v>
      </c>
      <c r="F699" s="9" t="s">
        <v>1230</v>
      </c>
      <c r="G699" s="9" t="s">
        <v>2743</v>
      </c>
      <c r="H699" s="9" t="s">
        <v>1638</v>
      </c>
      <c r="I699" s="9" t="s">
        <v>1639</v>
      </c>
      <c r="J699" s="9">
        <v>0</v>
      </c>
      <c r="K699" s="9"/>
      <c r="L699" s="9"/>
      <c r="M699" s="8" t="s">
        <v>2676</v>
      </c>
      <c r="N699" s="8">
        <f t="shared" si="156"/>
        <v>0.121875</v>
      </c>
      <c r="O699" s="8">
        <v>3.9</v>
      </c>
      <c r="P699" s="8">
        <v>32</v>
      </c>
      <c r="Q699" s="8">
        <v>2436</v>
      </c>
      <c r="R699" s="8">
        <f t="shared" si="155"/>
        <v>76.125</v>
      </c>
      <c r="S699" s="8">
        <f t="shared" si="157"/>
        <v>2.5375000000000001</v>
      </c>
      <c r="T699" s="8">
        <f t="shared" si="158"/>
        <v>1.26875</v>
      </c>
      <c r="U699" s="8">
        <f t="shared" si="159"/>
        <v>15.225000000000001</v>
      </c>
      <c r="V699" s="38">
        <f t="shared" si="151"/>
        <v>2.0187499999999998</v>
      </c>
      <c r="W699" s="38">
        <f t="shared" si="148"/>
        <v>0.89375000000000004</v>
      </c>
      <c r="X699" s="38">
        <f t="shared" si="147"/>
        <v>1.64375</v>
      </c>
      <c r="Y699" s="8">
        <f t="shared" si="152"/>
        <v>24</v>
      </c>
      <c r="Z699" s="8">
        <f t="shared" si="153"/>
        <v>960</v>
      </c>
      <c r="AA699" s="8">
        <f t="shared" si="154"/>
        <v>1920</v>
      </c>
      <c r="AB699" s="18">
        <f t="shared" si="149"/>
        <v>0.75</v>
      </c>
      <c r="AC699" s="18">
        <f>SUM(AK699, AQ699, AW699, BC699, BI699,  BO699, BU699, CA699, CG699, CM699, CS699, CY699, DE699, DK699, DQ699, DW699, EC699, EK699, EQ699, EW699, FC699, FI699, FO699, FU699, GA699, GI699, GO699, GW699, HC699, HI699, HO699, HU699, IA699, II699, IO699, IU699, JC699, JI699)/2</f>
        <v>9</v>
      </c>
      <c r="AD699"/>
      <c r="AE699"/>
      <c r="AF699" s="13" t="s">
        <v>1640</v>
      </c>
      <c r="AG699">
        <v>1</v>
      </c>
      <c r="AH699">
        <v>40</v>
      </c>
      <c r="AI699">
        <v>80</v>
      </c>
      <c r="AJ699">
        <v>23</v>
      </c>
      <c r="AK699">
        <v>15</v>
      </c>
      <c r="AL699" t="s">
        <v>1483</v>
      </c>
      <c r="AM699">
        <v>1</v>
      </c>
      <c r="AN699">
        <v>40</v>
      </c>
      <c r="AO699">
        <v>80</v>
      </c>
      <c r="AP699">
        <v>4</v>
      </c>
      <c r="AQ699">
        <v>3</v>
      </c>
      <c r="AR699"/>
      <c r="AS699"/>
      <c r="AT699"/>
      <c r="AU699"/>
      <c r="AV699"/>
      <c r="AW699"/>
      <c r="AX699" s="13"/>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c r="DG699"/>
      <c r="DH699"/>
      <c r="DI699"/>
      <c r="DJ699"/>
      <c r="DK699"/>
      <c r="DL699"/>
      <c r="DM699"/>
      <c r="DN699"/>
      <c r="DO699"/>
      <c r="DP699"/>
      <c r="DQ699"/>
      <c r="DR699"/>
      <c r="DS699"/>
      <c r="DT699"/>
      <c r="DU699"/>
      <c r="DV699"/>
      <c r="DW699"/>
      <c r="DX699"/>
      <c r="DY699"/>
      <c r="DZ699"/>
      <c r="EA699"/>
      <c r="EB699"/>
      <c r="EC699"/>
      <c r="ED699"/>
      <c r="EE699"/>
      <c r="EF699"/>
      <c r="EG699"/>
      <c r="EH699"/>
      <c r="EI699"/>
      <c r="EJ699"/>
      <c r="EK699"/>
      <c r="EL699"/>
      <c r="EM699"/>
      <c r="EN699"/>
      <c r="EO699"/>
      <c r="EP699"/>
      <c r="EQ699"/>
      <c r="ER699"/>
      <c r="ES699"/>
      <c r="ET699"/>
      <c r="EU699"/>
      <c r="EV699"/>
      <c r="EW699"/>
      <c r="EX699"/>
      <c r="EY699"/>
      <c r="EZ699"/>
      <c r="FA699"/>
      <c r="FB699"/>
      <c r="FC699"/>
      <c r="FD699"/>
      <c r="FE699"/>
      <c r="FF699"/>
      <c r="FG699"/>
      <c r="FH699"/>
      <c r="FI699"/>
      <c r="FJ699"/>
      <c r="FK699"/>
      <c r="FL699"/>
      <c r="FM699"/>
      <c r="FN699"/>
      <c r="FO699"/>
      <c r="FP699"/>
      <c r="FQ699"/>
      <c r="FR699"/>
      <c r="FS699"/>
      <c r="FT699"/>
      <c r="FU699"/>
      <c r="FV699"/>
      <c r="FW699"/>
      <c r="FX699"/>
      <c r="FY699"/>
      <c r="FZ699"/>
      <c r="GA699"/>
      <c r="GB699"/>
      <c r="GC699"/>
      <c r="GD699"/>
      <c r="GE699"/>
      <c r="GF699"/>
      <c r="GG699"/>
      <c r="GH699"/>
      <c r="GI699"/>
      <c r="GJ699"/>
      <c r="GK699"/>
      <c r="GL699"/>
      <c r="GM699"/>
      <c r="GN699"/>
      <c r="GO699"/>
      <c r="GP699"/>
      <c r="GQ699"/>
      <c r="GR699"/>
      <c r="GS699"/>
      <c r="GT699"/>
      <c r="GU699"/>
      <c r="GV699"/>
      <c r="GW699"/>
      <c r="GX699"/>
      <c r="GY699"/>
      <c r="GZ699"/>
      <c r="HA699"/>
      <c r="HB699"/>
      <c r="HC699"/>
      <c r="HD699"/>
      <c r="HE699"/>
      <c r="HF699"/>
      <c r="HG699"/>
      <c r="HH699"/>
      <c r="HI699"/>
      <c r="HJ699"/>
      <c r="HK699"/>
      <c r="HL699"/>
      <c r="HM699"/>
      <c r="HN699"/>
      <c r="HO699"/>
      <c r="HP699"/>
      <c r="HQ699"/>
      <c r="HR699"/>
      <c r="HS699"/>
      <c r="HT699"/>
      <c r="HU699"/>
      <c r="HV699"/>
      <c r="HW699"/>
      <c r="HX699"/>
      <c r="HY699"/>
      <c r="HZ699"/>
      <c r="IA699"/>
      <c r="IB699"/>
      <c r="IC699"/>
      <c r="ID699"/>
      <c r="IE699"/>
      <c r="IF699"/>
      <c r="IG699"/>
      <c r="IH699"/>
      <c r="II699"/>
      <c r="IJ699"/>
      <c r="IK699"/>
      <c r="IL699"/>
      <c r="IM699"/>
      <c r="IN699"/>
      <c r="IO699"/>
      <c r="IP699"/>
      <c r="IQ699"/>
      <c r="IR699"/>
      <c r="IS699"/>
      <c r="IT699"/>
      <c r="IU699"/>
      <c r="IV699"/>
      <c r="IW699"/>
      <c r="IX699"/>
      <c r="IY699"/>
      <c r="IZ699"/>
      <c r="JA699"/>
      <c r="JB699"/>
      <c r="JC699"/>
      <c r="JD699"/>
      <c r="JE699"/>
      <c r="JF699"/>
      <c r="JG699"/>
      <c r="JH699"/>
      <c r="JI699"/>
      <c r="JJ699"/>
    </row>
    <row r="700" spans="1:270" ht="32">
      <c r="A700" s="8">
        <v>1999</v>
      </c>
      <c r="B700" s="8" t="s">
        <v>0</v>
      </c>
      <c r="C700" s="8">
        <v>0</v>
      </c>
      <c r="D700" s="8" t="s">
        <v>1590</v>
      </c>
      <c r="E700" s="8" t="s">
        <v>2630</v>
      </c>
      <c r="F700" s="9" t="s">
        <v>1230</v>
      </c>
      <c r="G700" s="9" t="s">
        <v>2743</v>
      </c>
      <c r="H700" s="9" t="s">
        <v>1641</v>
      </c>
      <c r="I700" s="9" t="s">
        <v>1642</v>
      </c>
      <c r="J700" s="9">
        <v>0</v>
      </c>
      <c r="K700" s="9"/>
      <c r="L700" s="9" t="s">
        <v>1643</v>
      </c>
      <c r="M700" s="8" t="s">
        <v>2676</v>
      </c>
      <c r="N700" s="8">
        <f t="shared" si="156"/>
        <v>4.8837209302325581E-2</v>
      </c>
      <c r="O700" s="8">
        <v>4.2</v>
      </c>
      <c r="P700" s="8">
        <v>86</v>
      </c>
      <c r="Q700" s="8">
        <v>2743</v>
      </c>
      <c r="R700" s="8">
        <f t="shared" si="155"/>
        <v>31.895348837209301</v>
      </c>
      <c r="S700" s="8">
        <f t="shared" si="157"/>
        <v>4.5716666666666663</v>
      </c>
      <c r="T700" s="8">
        <f t="shared" si="158"/>
        <v>2.2858333333333332</v>
      </c>
      <c r="U700" s="8">
        <f t="shared" si="159"/>
        <v>27.43</v>
      </c>
      <c r="V700" s="38">
        <f t="shared" si="151"/>
        <v>3.0358333333333332</v>
      </c>
      <c r="W700" s="38">
        <f t="shared" si="148"/>
        <v>1.9108333333333334</v>
      </c>
      <c r="X700" s="38">
        <f t="shared" si="147"/>
        <v>2.6608333333333336</v>
      </c>
      <c r="Y700" s="8">
        <f t="shared" si="152"/>
        <v>60</v>
      </c>
      <c r="Z700" s="8">
        <f t="shared" si="153"/>
        <v>600</v>
      </c>
      <c r="AA700" s="8">
        <f t="shared" si="154"/>
        <v>1200</v>
      </c>
      <c r="AB700" s="18">
        <f t="shared" si="149"/>
        <v>0.75</v>
      </c>
      <c r="AC700" s="18">
        <f t="shared" si="150"/>
        <v>9</v>
      </c>
      <c r="AD700"/>
      <c r="AE700"/>
      <c r="AF700" s="13" t="s">
        <v>1483</v>
      </c>
      <c r="AG700">
        <v>5</v>
      </c>
      <c r="AH700">
        <v>50</v>
      </c>
      <c r="AI700">
        <v>100</v>
      </c>
      <c r="AJ700">
        <v>11</v>
      </c>
      <c r="AK700">
        <v>9</v>
      </c>
      <c r="AL700"/>
      <c r="AM700"/>
      <c r="AN700"/>
      <c r="AO700"/>
      <c r="AP700"/>
      <c r="AQ700"/>
      <c r="AR700"/>
      <c r="AS700"/>
      <c r="AT700"/>
      <c r="AU700"/>
      <c r="AV700"/>
      <c r="AW700"/>
      <c r="AX700" s="13"/>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c r="DG700"/>
      <c r="DH700"/>
      <c r="DI700"/>
      <c r="DJ700"/>
      <c r="DK700"/>
      <c r="DL700"/>
      <c r="DM700"/>
      <c r="DN700"/>
      <c r="DO700"/>
      <c r="DP700"/>
      <c r="DQ700"/>
      <c r="DR700"/>
      <c r="DS700"/>
      <c r="DT700"/>
      <c r="DU700"/>
      <c r="DV700"/>
      <c r="DW700"/>
      <c r="DX700"/>
      <c r="DY700"/>
      <c r="DZ700"/>
      <c r="EA700"/>
      <c r="EB700"/>
      <c r="EC700"/>
      <c r="ED700"/>
      <c r="EE700"/>
      <c r="EF700"/>
      <c r="EG700"/>
      <c r="EH700"/>
      <c r="EI700"/>
      <c r="EJ700"/>
      <c r="EK700"/>
      <c r="EL700"/>
      <c r="EM700"/>
      <c r="EN700"/>
      <c r="EO700"/>
      <c r="EP700"/>
      <c r="EQ700"/>
      <c r="ER700"/>
      <c r="ES700"/>
      <c r="ET700"/>
      <c r="EU700"/>
      <c r="EV700"/>
      <c r="EW700"/>
      <c r="EX700"/>
      <c r="EY700"/>
      <c r="EZ700"/>
      <c r="FA700"/>
      <c r="FB700"/>
      <c r="FC700"/>
      <c r="FD700"/>
      <c r="FE700"/>
      <c r="FF700"/>
      <c r="FG700"/>
      <c r="FH700"/>
      <c r="FI700"/>
      <c r="FJ700"/>
      <c r="FK700"/>
      <c r="FL700"/>
      <c r="FM700"/>
      <c r="FN700"/>
      <c r="FO700"/>
      <c r="FP700"/>
      <c r="FQ700"/>
      <c r="FR700"/>
      <c r="FS700"/>
      <c r="FT700"/>
      <c r="FU700"/>
      <c r="FV700"/>
      <c r="FW700"/>
      <c r="FX700"/>
      <c r="FY700"/>
      <c r="FZ700"/>
      <c r="GA700"/>
      <c r="GB700"/>
      <c r="GC700"/>
      <c r="GD700"/>
      <c r="GE700"/>
      <c r="GF700"/>
      <c r="GG700"/>
      <c r="GH700"/>
      <c r="GI700"/>
      <c r="GJ700"/>
      <c r="GK700"/>
      <c r="GL700"/>
      <c r="GM700"/>
      <c r="GN700"/>
      <c r="GO700"/>
      <c r="GP700"/>
      <c r="GQ700"/>
      <c r="GR700"/>
      <c r="GS700"/>
      <c r="GT700"/>
      <c r="GU700"/>
      <c r="GV700"/>
      <c r="GW700"/>
      <c r="GX700"/>
      <c r="GY700"/>
      <c r="GZ700"/>
      <c r="HA700"/>
      <c r="HB700"/>
      <c r="HC700"/>
      <c r="HD700"/>
      <c r="HE700"/>
      <c r="HF700"/>
      <c r="HG700"/>
      <c r="HH700"/>
      <c r="HI700"/>
      <c r="HJ700"/>
      <c r="HK700"/>
      <c r="HL700"/>
      <c r="HM700"/>
      <c r="HN700"/>
      <c r="HO700"/>
      <c r="HP700"/>
      <c r="HQ700"/>
      <c r="HR700"/>
      <c r="HS700"/>
      <c r="HT700"/>
      <c r="HU700"/>
      <c r="HV700"/>
      <c r="HW700"/>
      <c r="HX700"/>
      <c r="HY700"/>
      <c r="HZ700"/>
      <c r="IA700"/>
      <c r="IB700"/>
      <c r="IC700"/>
      <c r="ID700"/>
      <c r="IE700"/>
      <c r="IF700"/>
      <c r="IG700"/>
      <c r="IH700"/>
      <c r="II700"/>
      <c r="IJ700"/>
      <c r="IK700"/>
      <c r="IL700"/>
      <c r="IM700"/>
      <c r="IN700"/>
      <c r="IO700"/>
      <c r="IP700"/>
      <c r="IQ700"/>
      <c r="IR700"/>
      <c r="IS700"/>
      <c r="IT700"/>
      <c r="IU700"/>
      <c r="IV700"/>
      <c r="IW700"/>
      <c r="IX700"/>
      <c r="IY700"/>
      <c r="IZ700"/>
      <c r="JA700"/>
      <c r="JB700"/>
      <c r="JC700"/>
      <c r="JD700"/>
      <c r="JE700"/>
      <c r="JF700"/>
      <c r="JG700"/>
      <c r="JH700"/>
      <c r="JI700"/>
      <c r="JJ700"/>
    </row>
    <row r="701" spans="1:270" ht="48">
      <c r="A701" s="8">
        <v>1999</v>
      </c>
      <c r="B701" s="8" t="s">
        <v>0</v>
      </c>
      <c r="C701" s="8">
        <v>0</v>
      </c>
      <c r="D701" s="8" t="s">
        <v>1590</v>
      </c>
      <c r="E701" s="8" t="s">
        <v>2630</v>
      </c>
      <c r="F701" s="9" t="s">
        <v>1230</v>
      </c>
      <c r="G701" s="9" t="s">
        <v>2743</v>
      </c>
      <c r="H701" s="9" t="s">
        <v>1644</v>
      </c>
      <c r="I701" s="9" t="s">
        <v>1645</v>
      </c>
      <c r="J701" s="9">
        <v>0</v>
      </c>
      <c r="K701" s="9"/>
      <c r="L701" s="9"/>
      <c r="M701" s="8" t="s">
        <v>2676</v>
      </c>
      <c r="N701" s="8">
        <f t="shared" si="156"/>
        <v>9.014084507042254E-2</v>
      </c>
      <c r="O701" s="8">
        <v>6.4</v>
      </c>
      <c r="P701" s="8">
        <v>71</v>
      </c>
      <c r="Q701" s="8">
        <v>1717</v>
      </c>
      <c r="R701" s="8">
        <f t="shared" si="155"/>
        <v>24.183098591549296</v>
      </c>
      <c r="S701" s="8">
        <f t="shared" si="157"/>
        <v>14.308333333333334</v>
      </c>
      <c r="T701" s="8">
        <f t="shared" si="158"/>
        <v>5.7233333333333336</v>
      </c>
      <c r="U701" s="8">
        <f t="shared" si="159"/>
        <v>68.680000000000007</v>
      </c>
      <c r="V701" s="38">
        <f t="shared" si="151"/>
        <v>5.9733333333333336</v>
      </c>
      <c r="W701" s="38">
        <f t="shared" si="148"/>
        <v>5.6233333333333331</v>
      </c>
      <c r="X701" s="38">
        <f t="shared" si="147"/>
        <v>5.8733333333333331</v>
      </c>
      <c r="Y701" s="8">
        <f t="shared" si="152"/>
        <v>12</v>
      </c>
      <c r="Z701" s="8">
        <f t="shared" si="153"/>
        <v>120</v>
      </c>
      <c r="AA701" s="8">
        <f t="shared" si="154"/>
        <v>300</v>
      </c>
      <c r="AB701" s="18">
        <f t="shared" si="149"/>
        <v>0.25</v>
      </c>
      <c r="AC701" s="18">
        <f t="shared" si="150"/>
        <v>3</v>
      </c>
      <c r="AD701"/>
      <c r="AE701"/>
      <c r="AF701" s="13" t="s">
        <v>1646</v>
      </c>
      <c r="AG701">
        <v>1</v>
      </c>
      <c r="AH701">
        <v>10</v>
      </c>
      <c r="AI701">
        <v>25</v>
      </c>
      <c r="AJ701">
        <v>18</v>
      </c>
      <c r="AK701">
        <v>3</v>
      </c>
      <c r="AL701"/>
      <c r="AM701"/>
      <c r="AN701"/>
      <c r="AO701"/>
      <c r="AP701"/>
      <c r="AQ701"/>
      <c r="AR701"/>
      <c r="AS701"/>
      <c r="AT701"/>
      <c r="AU701"/>
      <c r="AV701"/>
      <c r="AW701"/>
      <c r="AX701" s="13"/>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c r="DG701"/>
      <c r="DH701"/>
      <c r="DI701"/>
      <c r="DJ701"/>
      <c r="DK701"/>
      <c r="DL701"/>
      <c r="DM701"/>
      <c r="DN701"/>
      <c r="DO701"/>
      <c r="DP701"/>
      <c r="DQ701"/>
      <c r="DR701"/>
      <c r="DS701"/>
      <c r="DT701"/>
      <c r="DU701"/>
      <c r="DV701"/>
      <c r="DW701"/>
      <c r="DX701"/>
      <c r="DY701"/>
      <c r="DZ701"/>
      <c r="EA701"/>
      <c r="EB701"/>
      <c r="EC701"/>
      <c r="ED701"/>
      <c r="EE701"/>
      <c r="EF701"/>
      <c r="EG701"/>
      <c r="EH701"/>
      <c r="EI701"/>
      <c r="EJ701"/>
      <c r="EK701"/>
      <c r="EL701"/>
      <c r="EM701"/>
      <c r="EN701"/>
      <c r="EO701"/>
      <c r="EP701"/>
      <c r="EQ701"/>
      <c r="ER701"/>
      <c r="ES701"/>
      <c r="ET701"/>
      <c r="EU701"/>
      <c r="EV701"/>
      <c r="EW701"/>
      <c r="EX701"/>
      <c r="EY701"/>
      <c r="EZ701"/>
      <c r="FA701"/>
      <c r="FB701"/>
      <c r="FC701"/>
      <c r="FD701"/>
      <c r="FE701"/>
      <c r="FF701"/>
      <c r="FG701"/>
      <c r="FH701"/>
      <c r="FI701"/>
      <c r="FJ701"/>
      <c r="FK701"/>
      <c r="FL701"/>
      <c r="FM701"/>
      <c r="FN701"/>
      <c r="FO701"/>
      <c r="FP701"/>
      <c r="FQ701"/>
      <c r="FR701"/>
      <c r="FS701"/>
      <c r="FT701"/>
      <c r="FU701"/>
      <c r="FV701"/>
      <c r="FW701"/>
      <c r="FX701"/>
      <c r="FY701"/>
      <c r="FZ701"/>
      <c r="GA701"/>
      <c r="GB701"/>
      <c r="GC701"/>
      <c r="GD701"/>
      <c r="GE701"/>
      <c r="GF701"/>
      <c r="GG701"/>
      <c r="GH701"/>
      <c r="GI701"/>
      <c r="GJ701"/>
      <c r="GK701"/>
      <c r="GL701"/>
      <c r="GM701"/>
      <c r="GN701"/>
      <c r="GO701"/>
      <c r="GP701"/>
      <c r="GQ701"/>
      <c r="GR701"/>
      <c r="GS701"/>
      <c r="GT701"/>
      <c r="GU701"/>
      <c r="GV701"/>
      <c r="GW701"/>
      <c r="GX701"/>
      <c r="GY701"/>
      <c r="GZ701"/>
      <c r="HA701"/>
      <c r="HB701"/>
      <c r="HC701"/>
      <c r="HD701"/>
      <c r="HE701"/>
      <c r="HF701"/>
      <c r="HG701"/>
      <c r="HH701"/>
      <c r="HI701"/>
      <c r="HJ701"/>
      <c r="HK701"/>
      <c r="HL701"/>
      <c r="HM701"/>
      <c r="HN701"/>
      <c r="HO701"/>
      <c r="HP701"/>
      <c r="HQ701"/>
      <c r="HR701"/>
      <c r="HS701"/>
      <c r="HT701"/>
      <c r="HU701"/>
      <c r="HV701"/>
      <c r="HW701"/>
      <c r="HX701"/>
      <c r="HY701"/>
      <c r="HZ701"/>
      <c r="IA701"/>
      <c r="IB701"/>
      <c r="IC701"/>
      <c r="ID701"/>
      <c r="IE701"/>
      <c r="IF701"/>
      <c r="IG701"/>
      <c r="IH701"/>
      <c r="II701"/>
      <c r="IJ701"/>
      <c r="IK701"/>
      <c r="IL701"/>
      <c r="IM701"/>
      <c r="IN701"/>
      <c r="IO701"/>
      <c r="IP701"/>
      <c r="IQ701"/>
      <c r="IR701"/>
      <c r="IS701"/>
      <c r="IT701"/>
      <c r="IU701"/>
      <c r="IV701"/>
      <c r="IW701"/>
      <c r="IX701"/>
      <c r="IY701"/>
      <c r="IZ701"/>
      <c r="JA701"/>
      <c r="JB701"/>
      <c r="JC701"/>
      <c r="JD701"/>
      <c r="JE701"/>
      <c r="JF701"/>
      <c r="JG701"/>
      <c r="JH701"/>
      <c r="JI701"/>
      <c r="JJ701"/>
    </row>
    <row r="702" spans="1:270" ht="32">
      <c r="A702" s="8">
        <v>1999</v>
      </c>
      <c r="B702" s="8" t="s">
        <v>0</v>
      </c>
      <c r="C702" s="8">
        <v>0</v>
      </c>
      <c r="D702" s="8" t="s">
        <v>1590</v>
      </c>
      <c r="E702" s="8" t="s">
        <v>2630</v>
      </c>
      <c r="F702" s="9" t="s">
        <v>1230</v>
      </c>
      <c r="G702" s="9" t="s">
        <v>2743</v>
      </c>
      <c r="H702" s="9" t="s">
        <v>1647</v>
      </c>
      <c r="I702" s="9" t="s">
        <v>1649</v>
      </c>
      <c r="J702" s="9">
        <v>0</v>
      </c>
      <c r="K702" s="9"/>
      <c r="L702" s="9"/>
      <c r="M702" s="8" t="s">
        <v>2676</v>
      </c>
      <c r="N702" s="8">
        <f t="shared" si="156"/>
        <v>0.11</v>
      </c>
      <c r="O702" s="8">
        <v>12.1</v>
      </c>
      <c r="P702" s="8">
        <v>110</v>
      </c>
      <c r="Q702" s="8">
        <v>95091</v>
      </c>
      <c r="R702" s="8">
        <f t="shared" si="155"/>
        <v>864.4636363636364</v>
      </c>
      <c r="S702" s="8">
        <f t="shared" si="157"/>
        <v>5.6601785714285713</v>
      </c>
      <c r="T702" s="8">
        <f t="shared" si="158"/>
        <v>2.8300892857142856</v>
      </c>
      <c r="U702" s="8">
        <f t="shared" si="159"/>
        <v>33.961071428571429</v>
      </c>
      <c r="V702" s="38">
        <f t="shared" si="151"/>
        <v>3.1634226190476191</v>
      </c>
      <c r="W702" s="38">
        <f t="shared" si="148"/>
        <v>2.6634226190476191</v>
      </c>
      <c r="X702" s="38">
        <f t="shared" si="147"/>
        <v>2.9967559523809526</v>
      </c>
      <c r="Y702" s="8">
        <f t="shared" si="152"/>
        <v>360</v>
      </c>
      <c r="Z702" s="8">
        <f t="shared" si="153"/>
        <v>16800</v>
      </c>
      <c r="AA702" s="8">
        <f t="shared" si="154"/>
        <v>33600</v>
      </c>
      <c r="AB702" s="18">
        <f t="shared" si="149"/>
        <v>0.33333333333333331</v>
      </c>
      <c r="AC702" s="18">
        <f t="shared" si="150"/>
        <v>4</v>
      </c>
      <c r="AD702"/>
      <c r="AE702"/>
      <c r="AF702" s="13" t="s">
        <v>1648</v>
      </c>
      <c r="AG702">
        <v>30</v>
      </c>
      <c r="AH702">
        <v>1400</v>
      </c>
      <c r="AI702">
        <v>2800</v>
      </c>
      <c r="AJ702">
        <v>8</v>
      </c>
      <c r="AK702">
        <v>4</v>
      </c>
      <c r="AL702"/>
      <c r="AM702"/>
      <c r="AN702"/>
      <c r="AO702"/>
      <c r="AP702"/>
      <c r="AQ702"/>
      <c r="AR702"/>
      <c r="AS702"/>
      <c r="AT702"/>
      <c r="AU702"/>
      <c r="AV702"/>
      <c r="AW702"/>
      <c r="AX702" s="13"/>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c r="DB702"/>
      <c r="DC702"/>
      <c r="DD702"/>
      <c r="DE702"/>
      <c r="DF702"/>
      <c r="DG702"/>
      <c r="DH702"/>
      <c r="DI702"/>
      <c r="DJ702"/>
      <c r="DK702"/>
      <c r="DL702"/>
      <c r="DM702"/>
      <c r="DN702"/>
      <c r="DO702"/>
      <c r="DP702"/>
      <c r="DQ702"/>
      <c r="DR702"/>
      <c r="DS702"/>
      <c r="DT702"/>
      <c r="DU702"/>
      <c r="DV702"/>
      <c r="DW702"/>
      <c r="DX702"/>
      <c r="DY702"/>
      <c r="DZ702"/>
      <c r="EA702"/>
      <c r="EB702"/>
      <c r="EC702"/>
      <c r="ED702"/>
      <c r="EE702"/>
      <c r="EF702"/>
      <c r="EG702"/>
      <c r="EH702"/>
      <c r="EI702"/>
      <c r="EJ702"/>
      <c r="EK702"/>
      <c r="EL702"/>
      <c r="EM702"/>
      <c r="EN702"/>
      <c r="EO702"/>
      <c r="EP702"/>
      <c r="EQ702"/>
      <c r="ER702"/>
      <c r="ES702"/>
      <c r="ET702"/>
      <c r="EU702"/>
      <c r="EV702"/>
      <c r="EW702"/>
      <c r="EX702"/>
      <c r="EY702"/>
      <c r="EZ702"/>
      <c r="FA702"/>
      <c r="FB702"/>
      <c r="FC702"/>
      <c r="FD702"/>
      <c r="FE702"/>
      <c r="FF702"/>
      <c r="FG702"/>
      <c r="FH702"/>
      <c r="FI702"/>
      <c r="FJ702"/>
      <c r="FK702"/>
      <c r="FL702"/>
      <c r="FM702"/>
      <c r="FN702"/>
      <c r="FO702"/>
      <c r="FP702"/>
      <c r="FQ702"/>
      <c r="FR702"/>
      <c r="FS702"/>
      <c r="FT702"/>
      <c r="FU702"/>
      <c r="FV702"/>
      <c r="FW702"/>
      <c r="FX702"/>
      <c r="FY702"/>
      <c r="FZ702"/>
      <c r="GA702"/>
      <c r="GB702"/>
      <c r="GC702"/>
      <c r="GD702"/>
      <c r="GE702"/>
      <c r="GF702"/>
      <c r="GG702"/>
      <c r="GH702"/>
      <c r="GI702"/>
      <c r="GJ702"/>
      <c r="GK702"/>
      <c r="GL702"/>
      <c r="GM702"/>
      <c r="GN702"/>
      <c r="GO702"/>
      <c r="GP702"/>
      <c r="GQ702"/>
      <c r="GR702"/>
      <c r="GS702"/>
      <c r="GT702"/>
      <c r="GU702"/>
      <c r="GV702"/>
      <c r="GW702"/>
      <c r="GX702"/>
      <c r="GY702"/>
      <c r="GZ702"/>
      <c r="HA702"/>
      <c r="HB702"/>
      <c r="HC702"/>
      <c r="HD702"/>
      <c r="HE702"/>
      <c r="HF702"/>
      <c r="HG702"/>
      <c r="HH702"/>
      <c r="HI702"/>
      <c r="HJ702"/>
      <c r="HK702"/>
      <c r="HL702"/>
      <c r="HM702"/>
      <c r="HN702"/>
      <c r="HO702"/>
      <c r="HP702"/>
      <c r="HQ702"/>
      <c r="HR702"/>
      <c r="HS702"/>
      <c r="HT702"/>
      <c r="HU702"/>
      <c r="HV702"/>
      <c r="HW702"/>
      <c r="HX702"/>
      <c r="HY702"/>
      <c r="HZ702"/>
      <c r="IA702"/>
      <c r="IB702"/>
      <c r="IC702"/>
      <c r="ID702"/>
      <c r="IE702"/>
      <c r="IF702"/>
      <c r="IG702"/>
      <c r="IH702"/>
      <c r="II702"/>
      <c r="IJ702"/>
      <c r="IK702"/>
      <c r="IL702"/>
      <c r="IM702"/>
      <c r="IN702"/>
      <c r="IO702"/>
      <c r="IP702"/>
      <c r="IQ702"/>
      <c r="IR702"/>
      <c r="IS702"/>
      <c r="IT702"/>
      <c r="IU702"/>
      <c r="IV702"/>
      <c r="IW702"/>
      <c r="IX702"/>
      <c r="IY702"/>
      <c r="IZ702"/>
      <c r="JA702"/>
      <c r="JB702"/>
      <c r="JC702"/>
      <c r="JD702"/>
      <c r="JE702"/>
      <c r="JF702"/>
      <c r="JG702"/>
      <c r="JH702"/>
      <c r="JI702"/>
      <c r="JJ702"/>
    </row>
    <row r="703" spans="1:270" ht="48">
      <c r="A703" s="8">
        <v>1999</v>
      </c>
      <c r="B703" s="8" t="s">
        <v>0</v>
      </c>
      <c r="C703" s="8">
        <v>0</v>
      </c>
      <c r="D703" s="8" t="s">
        <v>1590</v>
      </c>
      <c r="E703" s="8" t="s">
        <v>2630</v>
      </c>
      <c r="F703" s="9" t="s">
        <v>1230</v>
      </c>
      <c r="G703" s="9" t="s">
        <v>2743</v>
      </c>
      <c r="H703" s="9" t="s">
        <v>1650</v>
      </c>
      <c r="I703" s="9" t="s">
        <v>1651</v>
      </c>
      <c r="J703" s="9">
        <v>0</v>
      </c>
      <c r="K703" s="9"/>
      <c r="L703" s="9" t="s">
        <v>2686</v>
      </c>
      <c r="M703" s="8" t="s">
        <v>651</v>
      </c>
      <c r="N703" s="8">
        <f t="shared" si="156"/>
        <v>0.16290480863591755</v>
      </c>
      <c r="O703" s="8">
        <v>332</v>
      </c>
      <c r="P703" s="8">
        <v>2038</v>
      </c>
      <c r="Q703" s="8">
        <v>85400</v>
      </c>
      <c r="R703" s="8">
        <f t="shared" si="155"/>
        <v>41.903827281648674</v>
      </c>
      <c r="S703" s="8">
        <f t="shared" si="157"/>
        <v>20.333333333333332</v>
      </c>
      <c r="T703" s="8">
        <f t="shared" si="158"/>
        <v>10.166666666666666</v>
      </c>
      <c r="U703" s="8">
        <f t="shared" si="159"/>
        <v>122</v>
      </c>
      <c r="V703" s="38">
        <f t="shared" si="151"/>
        <v>10.916666666666666</v>
      </c>
      <c r="W703" s="38">
        <f t="shared" si="148"/>
        <v>9.7916666666666661</v>
      </c>
      <c r="X703" s="38">
        <f t="shared" si="147"/>
        <v>10.541666666666666</v>
      </c>
      <c r="Y703" s="8">
        <f t="shared" si="152"/>
        <v>1800</v>
      </c>
      <c r="Z703" s="8">
        <f t="shared" si="153"/>
        <v>4200</v>
      </c>
      <c r="AA703" s="8">
        <f t="shared" si="154"/>
        <v>8400</v>
      </c>
      <c r="AB703" s="18">
        <f t="shared" si="149"/>
        <v>0.75</v>
      </c>
      <c r="AC703" s="18">
        <f>SUM(AK703, AQ703, AW703, BC703, BI703,  BO703, BU703, CA703, CG703, CM703, CS703, CY703, DE703, DK703, DQ703, DW703, EC703, EK703, EQ703, EW703, FC703, FI703, FO703, FU703, GA703, GI703, GO703, GW703, HC703, HI703, HO703, HU703, IA703, II703, IO703, IU703, JC703, JI703)/2</f>
        <v>9</v>
      </c>
      <c r="AD703"/>
      <c r="AE703"/>
      <c r="AF703" s="13" t="s">
        <v>1652</v>
      </c>
      <c r="AG703">
        <v>150</v>
      </c>
      <c r="AH703">
        <v>350</v>
      </c>
      <c r="AI703">
        <v>700</v>
      </c>
      <c r="AJ703">
        <v>12</v>
      </c>
      <c r="AK703">
        <v>9</v>
      </c>
      <c r="AL703" s="13" t="s">
        <v>1441</v>
      </c>
      <c r="AM703" t="s">
        <v>715</v>
      </c>
      <c r="AN703" t="s">
        <v>715</v>
      </c>
      <c r="AO703" t="s">
        <v>715</v>
      </c>
      <c r="AP703">
        <v>12</v>
      </c>
      <c r="AQ703">
        <v>9</v>
      </c>
      <c r="AR703"/>
      <c r="AS703"/>
      <c r="AT703"/>
      <c r="AU703"/>
      <c r="AV703"/>
      <c r="AW703"/>
      <c r="AX703" s="1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c r="DB703"/>
      <c r="DC703"/>
      <c r="DD703"/>
      <c r="DE703"/>
      <c r="DF703"/>
      <c r="DG703"/>
      <c r="DH703"/>
      <c r="DI703"/>
      <c r="DJ703"/>
      <c r="DK703"/>
      <c r="DL703"/>
      <c r="DM703"/>
      <c r="DN703"/>
      <c r="DO703"/>
      <c r="DP703"/>
      <c r="DQ703"/>
      <c r="DR703"/>
      <c r="DS703"/>
      <c r="DT703"/>
      <c r="DU703"/>
      <c r="DV703"/>
      <c r="DW703"/>
      <c r="DX703"/>
      <c r="DY703"/>
      <c r="DZ703"/>
      <c r="EA703"/>
      <c r="EB703"/>
      <c r="EC703"/>
      <c r="ED703"/>
      <c r="EE703"/>
      <c r="EF703"/>
      <c r="EG703"/>
      <c r="EH703"/>
      <c r="EI703"/>
      <c r="EJ703"/>
      <c r="EK703"/>
      <c r="EL703"/>
      <c r="EM703"/>
      <c r="EN703"/>
      <c r="EO703"/>
      <c r="EP703"/>
      <c r="EQ703"/>
      <c r="ER703"/>
      <c r="ES703"/>
      <c r="ET703"/>
      <c r="EU703"/>
      <c r="EV703"/>
      <c r="EW703"/>
      <c r="EX703"/>
      <c r="EY703"/>
      <c r="EZ703"/>
      <c r="FA703"/>
      <c r="FB703"/>
      <c r="FC703"/>
      <c r="FD703"/>
      <c r="FE703"/>
      <c r="FF703"/>
      <c r="FG703"/>
      <c r="FH703"/>
      <c r="FI703"/>
      <c r="FJ703"/>
      <c r="FK703"/>
      <c r="FL703"/>
      <c r="FM703"/>
      <c r="FN703"/>
      <c r="FO703"/>
      <c r="FP703"/>
      <c r="FQ703"/>
      <c r="FR703"/>
      <c r="FS703"/>
      <c r="FT703"/>
      <c r="FU703"/>
      <c r="FV703"/>
      <c r="FW703"/>
      <c r="FX703"/>
      <c r="FY703"/>
      <c r="FZ703"/>
      <c r="GA703"/>
      <c r="GB703"/>
      <c r="GC703"/>
      <c r="GD703"/>
      <c r="GE703"/>
      <c r="GF703"/>
      <c r="GG703"/>
      <c r="GH703"/>
      <c r="GI703"/>
      <c r="GJ703"/>
      <c r="GK703"/>
      <c r="GL703"/>
      <c r="GM703"/>
      <c r="GN703"/>
      <c r="GO703"/>
      <c r="GP703"/>
      <c r="GQ703"/>
      <c r="GR703"/>
      <c r="GS703"/>
      <c r="GT703"/>
      <c r="GU703"/>
      <c r="GV703"/>
      <c r="GW703"/>
      <c r="GX703"/>
      <c r="GY703"/>
      <c r="GZ703"/>
      <c r="HA703"/>
      <c r="HB703"/>
      <c r="HC703"/>
      <c r="HD703"/>
      <c r="HE703"/>
      <c r="HF703"/>
      <c r="HG703"/>
      <c r="HH703"/>
      <c r="HI703"/>
      <c r="HJ703"/>
      <c r="HK703"/>
      <c r="HL703"/>
      <c r="HM703"/>
      <c r="HN703"/>
      <c r="HO703"/>
      <c r="HP703"/>
      <c r="HQ703"/>
      <c r="HR703"/>
      <c r="HS703"/>
      <c r="HT703"/>
      <c r="HU703"/>
      <c r="HV703"/>
      <c r="HW703"/>
      <c r="HX703"/>
      <c r="HY703"/>
      <c r="HZ703"/>
      <c r="IA703"/>
      <c r="IB703"/>
      <c r="IC703"/>
      <c r="ID703"/>
      <c r="IE703"/>
      <c r="IF703"/>
      <c r="IG703"/>
      <c r="IH703"/>
      <c r="II703"/>
      <c r="IJ703"/>
      <c r="IK703"/>
      <c r="IL703"/>
      <c r="IM703"/>
      <c r="IN703"/>
      <c r="IO703"/>
      <c r="IP703"/>
      <c r="IQ703"/>
      <c r="IR703"/>
      <c r="IS703"/>
      <c r="IT703"/>
      <c r="IU703"/>
      <c r="IV703"/>
      <c r="IW703"/>
      <c r="IX703"/>
      <c r="IY703"/>
      <c r="IZ703"/>
      <c r="JA703"/>
      <c r="JB703"/>
      <c r="JC703"/>
      <c r="JD703"/>
      <c r="JE703"/>
      <c r="JF703"/>
      <c r="JG703"/>
      <c r="JH703"/>
      <c r="JI703"/>
      <c r="JJ703"/>
    </row>
    <row r="704" spans="1:270" ht="32">
      <c r="A704" s="8">
        <v>1999</v>
      </c>
      <c r="B704" s="8" t="s">
        <v>0</v>
      </c>
      <c r="C704" s="8">
        <v>0</v>
      </c>
      <c r="D704" s="8" t="s">
        <v>1590</v>
      </c>
      <c r="E704" s="8" t="s">
        <v>2630</v>
      </c>
      <c r="F704" s="9" t="s">
        <v>1230</v>
      </c>
      <c r="G704" s="9" t="s">
        <v>2743</v>
      </c>
      <c r="H704" s="9" t="s">
        <v>1653</v>
      </c>
      <c r="I704" s="9" t="s">
        <v>1654</v>
      </c>
      <c r="J704" s="9">
        <v>0</v>
      </c>
      <c r="K704" s="9"/>
      <c r="L704" s="9"/>
      <c r="M704" s="8" t="s">
        <v>2676</v>
      </c>
      <c r="N704" s="8">
        <f t="shared" si="156"/>
        <v>0.41870503597122305</v>
      </c>
      <c r="O704" s="8">
        <v>58.2</v>
      </c>
      <c r="P704" s="8">
        <v>139</v>
      </c>
      <c r="Q704" s="8">
        <v>3834</v>
      </c>
      <c r="R704" s="8">
        <f t="shared" si="155"/>
        <v>27.582733812949641</v>
      </c>
      <c r="S704" s="8">
        <f t="shared" si="157"/>
        <v>7.9874999999999998</v>
      </c>
      <c r="T704" s="8">
        <f t="shared" si="158"/>
        <v>3.1949999999999998</v>
      </c>
      <c r="U704" s="8">
        <f t="shared" si="159"/>
        <v>38.339999999999996</v>
      </c>
      <c r="V704" s="38">
        <f t="shared" si="151"/>
        <v>3.6949999999999998</v>
      </c>
      <c r="W704" s="38">
        <f t="shared" si="148"/>
        <v>2.9950000000000001</v>
      </c>
      <c r="X704" s="38">
        <f t="shared" si="147"/>
        <v>3.4950000000000001</v>
      </c>
      <c r="Y704" s="8">
        <f t="shared" si="152"/>
        <v>120</v>
      </c>
      <c r="Z704" s="8">
        <f t="shared" si="153"/>
        <v>480</v>
      </c>
      <c r="AA704" s="8">
        <f t="shared" si="154"/>
        <v>1200</v>
      </c>
      <c r="AB704" s="18">
        <f t="shared" si="149"/>
        <v>0.5</v>
      </c>
      <c r="AC704" s="18">
        <f t="shared" si="150"/>
        <v>6</v>
      </c>
      <c r="AD704"/>
      <c r="AE704"/>
      <c r="AF704" s="13" t="s">
        <v>1655</v>
      </c>
      <c r="AG704">
        <v>10</v>
      </c>
      <c r="AH704">
        <v>40</v>
      </c>
      <c r="AI704">
        <v>100</v>
      </c>
      <c r="AJ704">
        <v>16</v>
      </c>
      <c r="AK704">
        <v>6</v>
      </c>
      <c r="AL704"/>
      <c r="AM704"/>
      <c r="AN704"/>
      <c r="AO704"/>
      <c r="AP704"/>
      <c r="AQ704"/>
      <c r="AR704"/>
      <c r="AS704"/>
      <c r="AT704"/>
      <c r="AU704"/>
      <c r="AV704"/>
      <c r="AW704"/>
      <c r="AX704" s="13"/>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c r="DB704"/>
      <c r="DC704"/>
      <c r="DD704"/>
      <c r="DE704"/>
      <c r="DF704"/>
      <c r="DG704"/>
      <c r="DH704"/>
      <c r="DI704"/>
      <c r="DJ704"/>
      <c r="DK704"/>
      <c r="DL704"/>
      <c r="DM704"/>
      <c r="DN704"/>
      <c r="DO704"/>
      <c r="DP704"/>
      <c r="DQ704"/>
      <c r="DR704"/>
      <c r="DS704"/>
      <c r="DT704"/>
      <c r="DU704"/>
      <c r="DV704"/>
      <c r="DW704"/>
      <c r="DX704"/>
      <c r="DY704"/>
      <c r="DZ704"/>
      <c r="EA704"/>
      <c r="EB704"/>
      <c r="EC704"/>
      <c r="ED704"/>
      <c r="EE704"/>
      <c r="EF704"/>
      <c r="EG704"/>
      <c r="EH704"/>
      <c r="EI704"/>
      <c r="EJ704"/>
      <c r="EK704"/>
      <c r="EL704"/>
      <c r="EM704"/>
      <c r="EN704"/>
      <c r="EO704"/>
      <c r="EP704"/>
      <c r="EQ704"/>
      <c r="ER704"/>
      <c r="ES704"/>
      <c r="ET704"/>
      <c r="EU704"/>
      <c r="EV704"/>
      <c r="EW704"/>
      <c r="EX704"/>
      <c r="EY704"/>
      <c r="EZ704"/>
      <c r="FA704"/>
      <c r="FB704"/>
      <c r="FC704"/>
      <c r="FD704"/>
      <c r="FE704"/>
      <c r="FF704"/>
      <c r="FG704"/>
      <c r="FH704"/>
      <c r="FI704"/>
      <c r="FJ704"/>
      <c r="FK704"/>
      <c r="FL704"/>
      <c r="FM704"/>
      <c r="FN704"/>
      <c r="FO704"/>
      <c r="FP704"/>
      <c r="FQ704"/>
      <c r="FR704"/>
      <c r="FS704"/>
      <c r="FT704"/>
      <c r="FU704"/>
      <c r="FV704"/>
      <c r="FW704"/>
      <c r="FX704"/>
      <c r="FY704"/>
      <c r="FZ704"/>
      <c r="GA704"/>
      <c r="GB704"/>
      <c r="GC704"/>
      <c r="GD704"/>
      <c r="GE704"/>
      <c r="GF704"/>
      <c r="GG704"/>
      <c r="GH704"/>
      <c r="GI704"/>
      <c r="GJ704"/>
      <c r="GK704"/>
      <c r="GL704"/>
      <c r="GM704"/>
      <c r="GN704"/>
      <c r="GO704"/>
      <c r="GP704"/>
      <c r="GQ704"/>
      <c r="GR704"/>
      <c r="GS704"/>
      <c r="GT704"/>
      <c r="GU704"/>
      <c r="GV704"/>
      <c r="GW704"/>
      <c r="GX704"/>
      <c r="GY704"/>
      <c r="GZ704"/>
      <c r="HA704"/>
      <c r="HB704"/>
      <c r="HC704"/>
      <c r="HD704"/>
      <c r="HE704"/>
      <c r="HF704"/>
      <c r="HG704"/>
      <c r="HH704"/>
      <c r="HI704"/>
      <c r="HJ704"/>
      <c r="HK704"/>
      <c r="HL704"/>
      <c r="HM704"/>
      <c r="HN704"/>
      <c r="HO704"/>
      <c r="HP704"/>
      <c r="HQ704"/>
      <c r="HR704"/>
      <c r="HS704"/>
      <c r="HT704"/>
      <c r="HU704"/>
      <c r="HV704"/>
      <c r="HW704"/>
      <c r="HX704"/>
      <c r="HY704"/>
      <c r="HZ704"/>
      <c r="IA704"/>
      <c r="IB704"/>
      <c r="IC704"/>
      <c r="ID704"/>
      <c r="IE704"/>
      <c r="IF704"/>
      <c r="IG704"/>
      <c r="IH704"/>
      <c r="II704"/>
      <c r="IJ704"/>
      <c r="IK704"/>
      <c r="IL704"/>
      <c r="IM704"/>
      <c r="IN704"/>
      <c r="IO704"/>
      <c r="IP704"/>
      <c r="IQ704"/>
      <c r="IR704"/>
      <c r="IS704"/>
      <c r="IT704"/>
      <c r="IU704"/>
      <c r="IV704"/>
      <c r="IW704"/>
      <c r="IX704"/>
      <c r="IY704"/>
      <c r="IZ704"/>
      <c r="JA704"/>
      <c r="JB704"/>
      <c r="JC704"/>
      <c r="JD704"/>
      <c r="JE704"/>
      <c r="JF704"/>
      <c r="JG704"/>
      <c r="JH704"/>
      <c r="JI704"/>
      <c r="JJ704"/>
    </row>
    <row r="705" spans="1:270" ht="32">
      <c r="A705" s="8">
        <v>1999</v>
      </c>
      <c r="B705" s="8" t="s">
        <v>0</v>
      </c>
      <c r="C705" s="8">
        <v>0</v>
      </c>
      <c r="D705" s="8" t="s">
        <v>1590</v>
      </c>
      <c r="E705" s="8" t="s">
        <v>2630</v>
      </c>
      <c r="F705" s="9" t="s">
        <v>1230</v>
      </c>
      <c r="G705" s="9" t="s">
        <v>2743</v>
      </c>
      <c r="H705" s="9" t="s">
        <v>286</v>
      </c>
      <c r="I705" s="9" t="s">
        <v>1656</v>
      </c>
      <c r="J705" s="9">
        <v>0</v>
      </c>
      <c r="K705" s="9"/>
      <c r="L705" s="9"/>
      <c r="M705" s="8" t="s">
        <v>2676</v>
      </c>
      <c r="N705" s="34" t="s">
        <v>1590</v>
      </c>
      <c r="O705" s="35" t="s">
        <v>1590</v>
      </c>
      <c r="P705" s="35" t="s">
        <v>1590</v>
      </c>
      <c r="Q705" s="35" t="s">
        <v>1590</v>
      </c>
      <c r="R705" s="34" t="s">
        <v>1590</v>
      </c>
      <c r="S705" s="34" t="s">
        <v>1590</v>
      </c>
      <c r="T705" s="34" t="s">
        <v>1590</v>
      </c>
      <c r="U705" s="34" t="s">
        <v>1590</v>
      </c>
      <c r="V705" s="38" t="s">
        <v>1590</v>
      </c>
      <c r="W705" s="38" t="s">
        <v>1590</v>
      </c>
      <c r="X705" s="38" t="s">
        <v>1590</v>
      </c>
      <c r="Y705" s="8">
        <f t="shared" si="152"/>
        <v>120</v>
      </c>
      <c r="Z705" s="8">
        <f t="shared" si="153"/>
        <v>960</v>
      </c>
      <c r="AA705" s="8">
        <f t="shared" si="154"/>
        <v>2400</v>
      </c>
      <c r="AB705" s="18">
        <f t="shared" si="149"/>
        <v>0.41666666666666669</v>
      </c>
      <c r="AC705" s="18">
        <f t="shared" si="150"/>
        <v>5</v>
      </c>
      <c r="AD705"/>
      <c r="AE705"/>
      <c r="AF705" s="13" t="s">
        <v>1657</v>
      </c>
      <c r="AG705">
        <v>10</v>
      </c>
      <c r="AH705">
        <v>80</v>
      </c>
      <c r="AI705">
        <v>200</v>
      </c>
      <c r="AJ705">
        <v>13</v>
      </c>
      <c r="AK705">
        <v>5</v>
      </c>
      <c r="AL705" s="13"/>
      <c r="AM705"/>
      <c r="AN705"/>
      <c r="AO705"/>
      <c r="AP705"/>
      <c r="AQ705"/>
      <c r="AR705"/>
      <c r="AS705"/>
      <c r="AT705"/>
      <c r="AU705"/>
      <c r="AV705"/>
      <c r="AW705"/>
      <c r="AX705" s="13"/>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c r="DB705"/>
      <c r="DC705"/>
      <c r="DD705"/>
      <c r="DE705"/>
      <c r="DF705"/>
      <c r="DG705"/>
      <c r="DH705"/>
      <c r="DI705"/>
      <c r="DJ705"/>
      <c r="DK705"/>
      <c r="DL705"/>
      <c r="DM705"/>
      <c r="DN705"/>
      <c r="DO705"/>
      <c r="DP705"/>
      <c r="DQ705"/>
      <c r="DR705"/>
      <c r="DS705"/>
      <c r="DT705"/>
      <c r="DU705"/>
      <c r="DV705"/>
      <c r="DW705"/>
      <c r="DX705"/>
      <c r="DY705"/>
      <c r="DZ705"/>
      <c r="EA705"/>
      <c r="EB705"/>
      <c r="EC705"/>
      <c r="ED705"/>
      <c r="EE705"/>
      <c r="EF705"/>
      <c r="EG705"/>
      <c r="EH705"/>
      <c r="EI705"/>
      <c r="EJ705"/>
      <c r="EK705"/>
      <c r="EL705"/>
      <c r="EM705"/>
      <c r="EN705"/>
      <c r="EO705"/>
      <c r="EP705"/>
      <c r="EQ705"/>
      <c r="ER705"/>
      <c r="ES705"/>
      <c r="ET705"/>
      <c r="EU705"/>
      <c r="EV705"/>
      <c r="EW705"/>
      <c r="EX705"/>
      <c r="EY705"/>
      <c r="EZ705"/>
      <c r="FA705"/>
      <c r="FB705"/>
      <c r="FC705"/>
      <c r="FD705"/>
      <c r="FE705"/>
      <c r="FF705"/>
      <c r="FG705"/>
      <c r="FH705"/>
      <c r="FI705"/>
      <c r="FJ705"/>
      <c r="FK705"/>
      <c r="FL705"/>
      <c r="FM705"/>
      <c r="FN705"/>
      <c r="FO705"/>
      <c r="FP705"/>
      <c r="FQ705"/>
      <c r="FR705"/>
      <c r="FS705"/>
      <c r="FT705"/>
      <c r="FU705"/>
      <c r="FV705"/>
      <c r="FW705"/>
      <c r="FX705"/>
      <c r="FY705"/>
      <c r="FZ705"/>
      <c r="GA705"/>
      <c r="GB705"/>
      <c r="GC705"/>
      <c r="GD705"/>
      <c r="GE705"/>
      <c r="GF705"/>
      <c r="GG705"/>
      <c r="GH705"/>
      <c r="GI705"/>
      <c r="GJ705"/>
      <c r="GK705"/>
      <c r="GL705"/>
      <c r="GM705"/>
      <c r="GN705"/>
      <c r="GO705"/>
      <c r="GP705"/>
      <c r="GQ705"/>
      <c r="GR705"/>
      <c r="GS705"/>
      <c r="GT705"/>
      <c r="GU705"/>
      <c r="GV705"/>
      <c r="GW705"/>
      <c r="GX705"/>
      <c r="GY705"/>
      <c r="GZ705"/>
      <c r="HA705"/>
      <c r="HB705"/>
      <c r="HC705"/>
      <c r="HD705"/>
      <c r="HE705"/>
      <c r="HF705"/>
      <c r="HG705"/>
      <c r="HH705"/>
      <c r="HI705"/>
      <c r="HJ705"/>
      <c r="HK705"/>
      <c r="HL705"/>
      <c r="HM705"/>
      <c r="HN705"/>
      <c r="HO705"/>
      <c r="HP705"/>
      <c r="HQ705"/>
      <c r="HR705"/>
      <c r="HS705"/>
      <c r="HT705"/>
      <c r="HU705"/>
      <c r="HV705"/>
      <c r="HW705"/>
      <c r="HX705"/>
      <c r="HY705"/>
      <c r="HZ705"/>
      <c r="IA705"/>
      <c r="IB705"/>
      <c r="IC705"/>
      <c r="ID705"/>
      <c r="IE705"/>
      <c r="IF705"/>
      <c r="IG705"/>
      <c r="IH705"/>
      <c r="II705"/>
      <c r="IJ705"/>
      <c r="IK705"/>
      <c r="IL705"/>
      <c r="IM705"/>
      <c r="IN705"/>
      <c r="IO705"/>
      <c r="IP705"/>
      <c r="IQ705"/>
      <c r="IR705"/>
      <c r="IS705"/>
      <c r="IT705"/>
      <c r="IU705"/>
      <c r="IV705"/>
      <c r="IW705"/>
      <c r="IX705"/>
      <c r="IY705"/>
      <c r="IZ705"/>
      <c r="JA705"/>
      <c r="JB705"/>
      <c r="JC705"/>
      <c r="JD705"/>
      <c r="JE705"/>
      <c r="JF705"/>
      <c r="JG705"/>
      <c r="JH705"/>
      <c r="JI705"/>
      <c r="JJ705"/>
    </row>
    <row r="706" spans="1:270" ht="32">
      <c r="A706" s="8">
        <v>1999</v>
      </c>
      <c r="B706" s="8" t="s">
        <v>0</v>
      </c>
      <c r="C706" s="8">
        <v>0</v>
      </c>
      <c r="D706" s="8" t="s">
        <v>1590</v>
      </c>
      <c r="E706" s="8" t="s">
        <v>2630</v>
      </c>
      <c r="F706" s="9" t="s">
        <v>1230</v>
      </c>
      <c r="G706" s="9" t="s">
        <v>2743</v>
      </c>
      <c r="H706" s="9" t="s">
        <v>1658</v>
      </c>
      <c r="I706" s="9" t="s">
        <v>1659</v>
      </c>
      <c r="J706" s="9">
        <v>0</v>
      </c>
      <c r="K706" s="9"/>
      <c r="L706" s="9"/>
      <c r="M706" s="8" t="s">
        <v>2676</v>
      </c>
      <c r="N706" s="34" t="s">
        <v>1590</v>
      </c>
      <c r="O706" s="35" t="s">
        <v>1590</v>
      </c>
      <c r="P706" s="35" t="s">
        <v>1590</v>
      </c>
      <c r="Q706" s="35" t="s">
        <v>1590</v>
      </c>
      <c r="R706" s="34" t="s">
        <v>1590</v>
      </c>
      <c r="S706" s="34" t="s">
        <v>1590</v>
      </c>
      <c r="T706" s="34" t="s">
        <v>1590</v>
      </c>
      <c r="U706" s="34" t="s">
        <v>1590</v>
      </c>
      <c r="V706" s="38" t="s">
        <v>1590</v>
      </c>
      <c r="W706" s="38" t="s">
        <v>1590</v>
      </c>
      <c r="X706" s="38" t="s">
        <v>1590</v>
      </c>
      <c r="Y706" s="8">
        <f t="shared" si="152"/>
        <v>4140</v>
      </c>
      <c r="Z706" s="8">
        <f t="shared" si="153"/>
        <v>32160</v>
      </c>
      <c r="AA706" s="8">
        <f t="shared" si="154"/>
        <v>46320</v>
      </c>
      <c r="AB706" s="18">
        <f t="shared" si="149"/>
        <v>0.54999999999999993</v>
      </c>
      <c r="AC706" s="18">
        <f>SUM(AK706, AQ706, AW706, BC706, BI706,  BO706, BU706, CA706, CG706, CM706, CS706, CY706, DE706, DK706, DQ706, DW706, EC706, EK706, EQ706, EW706, FC706, FI706, FO706, FU706, GA706, GI706, GO706, GW706, HC706, HI706, HO706, HU706, IA706, II706, IO706, IU706, JC706, JI706)/5</f>
        <v>6.6</v>
      </c>
      <c r="AD706"/>
      <c r="AE706"/>
      <c r="AF706" s="13" t="s">
        <v>1655</v>
      </c>
      <c r="AG706">
        <v>75</v>
      </c>
      <c r="AH706">
        <v>620</v>
      </c>
      <c r="AI706">
        <v>700</v>
      </c>
      <c r="AJ706">
        <v>7</v>
      </c>
      <c r="AK706">
        <v>7</v>
      </c>
      <c r="AL706" s="13" t="s">
        <v>1660</v>
      </c>
      <c r="AM706">
        <v>75</v>
      </c>
      <c r="AN706">
        <v>630</v>
      </c>
      <c r="AO706">
        <v>700</v>
      </c>
      <c r="AP706">
        <v>11</v>
      </c>
      <c r="AQ706">
        <v>8</v>
      </c>
      <c r="AR706" s="13" t="s">
        <v>1661</v>
      </c>
      <c r="AS706">
        <v>75</v>
      </c>
      <c r="AT706">
        <v>630</v>
      </c>
      <c r="AU706">
        <v>1260</v>
      </c>
      <c r="AV706">
        <v>9</v>
      </c>
      <c r="AW706">
        <v>6</v>
      </c>
      <c r="AX706" s="13" t="s">
        <v>1483</v>
      </c>
      <c r="AY706">
        <v>75</v>
      </c>
      <c r="AZ706">
        <v>400</v>
      </c>
      <c r="BA706">
        <v>600</v>
      </c>
      <c r="BB706">
        <v>7</v>
      </c>
      <c r="BC706">
        <v>6</v>
      </c>
      <c r="BD706" t="s">
        <v>1483</v>
      </c>
      <c r="BE706">
        <v>45</v>
      </c>
      <c r="BF706">
        <v>400</v>
      </c>
      <c r="BG706">
        <v>600</v>
      </c>
      <c r="BH706">
        <v>7</v>
      </c>
      <c r="BI706">
        <v>6</v>
      </c>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c r="DG706"/>
      <c r="DH706"/>
      <c r="DI706"/>
      <c r="DJ706"/>
      <c r="DK706"/>
      <c r="DL706"/>
      <c r="DM706"/>
      <c r="DN706"/>
      <c r="DO706"/>
      <c r="DP706"/>
      <c r="DQ706"/>
      <c r="DR706"/>
      <c r="DS706"/>
      <c r="DT706"/>
      <c r="DU706"/>
      <c r="DV706"/>
      <c r="DW706"/>
      <c r="DX706"/>
      <c r="DY706"/>
      <c r="DZ706"/>
      <c r="EA706"/>
      <c r="EB706"/>
      <c r="EC706"/>
      <c r="ED706"/>
      <c r="EE706"/>
      <c r="EF706"/>
      <c r="EG706"/>
      <c r="EH706"/>
      <c r="EI706"/>
      <c r="EJ706"/>
      <c r="EK706"/>
      <c r="EL706"/>
      <c r="EM706"/>
      <c r="EN706"/>
      <c r="EO706"/>
      <c r="EP706"/>
      <c r="EQ706"/>
      <c r="ER706"/>
      <c r="ES706"/>
      <c r="ET706"/>
      <c r="EU706"/>
      <c r="EV706"/>
      <c r="EW706"/>
      <c r="EX706"/>
      <c r="EY706"/>
      <c r="EZ706"/>
      <c r="FA706"/>
      <c r="FB706"/>
      <c r="FC706"/>
      <c r="FD706"/>
      <c r="FE706"/>
      <c r="FF706"/>
      <c r="FG706"/>
      <c r="FH706"/>
      <c r="FI706"/>
      <c r="FJ706"/>
      <c r="FK706"/>
      <c r="FL706"/>
      <c r="FM706"/>
      <c r="FN706"/>
      <c r="FO706"/>
      <c r="FP706"/>
      <c r="FQ706"/>
      <c r="FR706"/>
      <c r="FS706"/>
      <c r="FT706"/>
      <c r="FU706"/>
      <c r="FV706"/>
      <c r="FW706"/>
      <c r="FX706"/>
      <c r="FY706"/>
      <c r="FZ706"/>
      <c r="GA706"/>
      <c r="GB706"/>
      <c r="GC706"/>
      <c r="GD706"/>
      <c r="GE706"/>
      <c r="GF706"/>
      <c r="GG706"/>
      <c r="GH706"/>
      <c r="GI706"/>
      <c r="GJ706"/>
      <c r="GK706"/>
      <c r="GL706"/>
      <c r="GM706"/>
      <c r="GN706"/>
      <c r="GO706"/>
      <c r="GP706"/>
      <c r="GQ706"/>
      <c r="GR706"/>
      <c r="GS706"/>
      <c r="GT706"/>
      <c r="GU706"/>
      <c r="GV706"/>
      <c r="GW706"/>
      <c r="GX706"/>
      <c r="GY706"/>
      <c r="GZ706"/>
      <c r="HA706"/>
      <c r="HB706"/>
      <c r="HC706"/>
      <c r="HD706"/>
      <c r="HE706"/>
      <c r="HF706"/>
      <c r="HG706"/>
      <c r="HH706"/>
      <c r="HI706"/>
      <c r="HJ706"/>
      <c r="HK706"/>
      <c r="HL706"/>
      <c r="HM706"/>
      <c r="HN706"/>
      <c r="HO706"/>
      <c r="HP706"/>
      <c r="HQ706"/>
      <c r="HR706"/>
      <c r="HS706"/>
      <c r="HT706"/>
      <c r="HU706"/>
      <c r="HV706"/>
      <c r="HW706"/>
      <c r="HX706"/>
      <c r="HY706"/>
      <c r="HZ706"/>
      <c r="IA706"/>
      <c r="IB706"/>
      <c r="IC706"/>
      <c r="ID706"/>
      <c r="IE706"/>
      <c r="IF706"/>
      <c r="IG706"/>
      <c r="IH706"/>
      <c r="II706"/>
      <c r="IJ706"/>
      <c r="IK706"/>
      <c r="IL706"/>
      <c r="IM706"/>
      <c r="IN706"/>
      <c r="IO706"/>
      <c r="IP706"/>
      <c r="IQ706"/>
      <c r="IR706"/>
      <c r="IS706"/>
      <c r="IT706"/>
      <c r="IU706"/>
      <c r="IV706"/>
      <c r="IW706"/>
      <c r="IX706"/>
      <c r="IY706"/>
      <c r="IZ706"/>
      <c r="JA706"/>
      <c r="JB706"/>
      <c r="JC706"/>
      <c r="JD706"/>
      <c r="JE706"/>
      <c r="JF706"/>
      <c r="JG706"/>
      <c r="JH706"/>
      <c r="JI706"/>
      <c r="JJ706"/>
    </row>
    <row r="707" spans="1:270" ht="32">
      <c r="A707" s="8">
        <v>1999</v>
      </c>
      <c r="B707" s="8" t="s">
        <v>0</v>
      </c>
      <c r="C707" s="8">
        <v>0</v>
      </c>
      <c r="D707" s="8" t="s">
        <v>1590</v>
      </c>
      <c r="E707" s="8" t="s">
        <v>2630</v>
      </c>
      <c r="F707" s="9" t="s">
        <v>1230</v>
      </c>
      <c r="G707" s="9" t="s">
        <v>2743</v>
      </c>
      <c r="H707" s="9" t="s">
        <v>1662</v>
      </c>
      <c r="I707" s="9" t="s">
        <v>1663</v>
      </c>
      <c r="J707" s="9">
        <v>0</v>
      </c>
      <c r="K707" s="9"/>
      <c r="L707" s="9"/>
      <c r="M707" s="8" t="s">
        <v>2676</v>
      </c>
      <c r="N707" s="34" t="s">
        <v>1590</v>
      </c>
      <c r="O707" s="35" t="s">
        <v>1590</v>
      </c>
      <c r="P707" s="35" t="s">
        <v>1590</v>
      </c>
      <c r="Q707" s="35" t="s">
        <v>1590</v>
      </c>
      <c r="R707" s="34" t="s">
        <v>1590</v>
      </c>
      <c r="S707" s="34" t="s">
        <v>1590</v>
      </c>
      <c r="T707" s="34" t="s">
        <v>1590</v>
      </c>
      <c r="U707" s="34" t="s">
        <v>1590</v>
      </c>
      <c r="V707" s="38" t="s">
        <v>1590</v>
      </c>
      <c r="W707" s="38" t="s">
        <v>1590</v>
      </c>
      <c r="X707" s="38" t="s">
        <v>1590</v>
      </c>
      <c r="Y707" s="8">
        <f t="shared" si="152"/>
        <v>120</v>
      </c>
      <c r="Z707" s="8">
        <f t="shared" si="153"/>
        <v>1440</v>
      </c>
      <c r="AA707" s="8">
        <f t="shared" si="154"/>
        <v>3120</v>
      </c>
      <c r="AB707" s="18">
        <f t="shared" si="149"/>
        <v>0.66666666666666663</v>
      </c>
      <c r="AC707" s="18">
        <f t="shared" si="150"/>
        <v>8</v>
      </c>
      <c r="AD707"/>
      <c r="AE707"/>
      <c r="AF707" s="13" t="s">
        <v>1657</v>
      </c>
      <c r="AG707">
        <v>10</v>
      </c>
      <c r="AH707">
        <v>120</v>
      </c>
      <c r="AI707">
        <v>260</v>
      </c>
      <c r="AJ707">
        <v>10</v>
      </c>
      <c r="AK707">
        <v>8</v>
      </c>
      <c r="AL707" s="13"/>
      <c r="AM707"/>
      <c r="AN707"/>
      <c r="AO707"/>
      <c r="AP707"/>
      <c r="AQ707"/>
      <c r="AR707" s="13"/>
      <c r="AS707"/>
      <c r="AT707"/>
      <c r="AU707"/>
      <c r="AV707"/>
      <c r="AW707"/>
      <c r="AX707" s="13"/>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c r="DB707"/>
      <c r="DC707"/>
      <c r="DD707"/>
      <c r="DE707"/>
      <c r="DF707"/>
      <c r="DG707"/>
      <c r="DH707"/>
      <c r="DI707"/>
      <c r="DJ707"/>
      <c r="DK707"/>
      <c r="DL707"/>
      <c r="DM707"/>
      <c r="DN707"/>
      <c r="DO707"/>
      <c r="DP707"/>
      <c r="DQ707"/>
      <c r="DR707"/>
      <c r="DS707"/>
      <c r="DT707"/>
      <c r="DU707"/>
      <c r="DV707"/>
      <c r="DW707"/>
      <c r="DX707"/>
      <c r="DY707"/>
      <c r="DZ707"/>
      <c r="EA707"/>
      <c r="EB707"/>
      <c r="EC707"/>
      <c r="ED707"/>
      <c r="EE707"/>
      <c r="EF707"/>
      <c r="EG707"/>
      <c r="EH707"/>
      <c r="EI707"/>
      <c r="EJ707"/>
      <c r="EK707"/>
      <c r="EL707"/>
      <c r="EM707"/>
      <c r="EN707"/>
      <c r="EO707"/>
      <c r="EP707"/>
      <c r="EQ707"/>
      <c r="ER707"/>
      <c r="ES707"/>
      <c r="ET707"/>
      <c r="EU707"/>
      <c r="EV707"/>
      <c r="EW707"/>
      <c r="EX707"/>
      <c r="EY707"/>
      <c r="EZ707"/>
      <c r="FA707"/>
      <c r="FB707"/>
      <c r="FC707"/>
      <c r="FD707"/>
      <c r="FE707"/>
      <c r="FF707"/>
      <c r="FG707"/>
      <c r="FH707"/>
      <c r="FI707"/>
      <c r="FJ707"/>
      <c r="FK707"/>
      <c r="FL707"/>
      <c r="FM707"/>
      <c r="FN707"/>
      <c r="FO707"/>
      <c r="FP707"/>
      <c r="FQ707"/>
      <c r="FR707"/>
      <c r="FS707"/>
      <c r="FT707"/>
      <c r="FU707"/>
      <c r="FV707"/>
      <c r="FW707"/>
      <c r="FX707"/>
      <c r="FY707"/>
      <c r="FZ707"/>
      <c r="GA707"/>
      <c r="GB707"/>
      <c r="GC707"/>
      <c r="GD707"/>
      <c r="GE707"/>
      <c r="GF707"/>
      <c r="GG707"/>
      <c r="GH707"/>
      <c r="GI707"/>
      <c r="GJ707"/>
      <c r="GK707"/>
      <c r="GL707"/>
      <c r="GM707"/>
      <c r="GN707"/>
      <c r="GO707"/>
      <c r="GP707"/>
      <c r="GQ707"/>
      <c r="GR707"/>
      <c r="GS707"/>
      <c r="GT707"/>
      <c r="GU707"/>
      <c r="GV707"/>
      <c r="GW707"/>
      <c r="GX707"/>
      <c r="GY707"/>
      <c r="GZ707"/>
      <c r="HA707"/>
      <c r="HB707"/>
      <c r="HC707"/>
      <c r="HD707"/>
      <c r="HE707"/>
      <c r="HF707"/>
      <c r="HG707"/>
      <c r="HH707"/>
      <c r="HI707"/>
      <c r="HJ707"/>
      <c r="HK707"/>
      <c r="HL707"/>
      <c r="HM707"/>
      <c r="HN707"/>
      <c r="HO707"/>
      <c r="HP707"/>
      <c r="HQ707"/>
      <c r="HR707"/>
      <c r="HS707"/>
      <c r="HT707"/>
      <c r="HU707"/>
      <c r="HV707"/>
      <c r="HW707"/>
      <c r="HX707"/>
      <c r="HY707"/>
      <c r="HZ707"/>
      <c r="IA707"/>
      <c r="IB707"/>
      <c r="IC707"/>
      <c r="ID707"/>
      <c r="IE707"/>
      <c r="IF707"/>
      <c r="IG707"/>
      <c r="IH707"/>
      <c r="II707"/>
      <c r="IJ707"/>
      <c r="IK707"/>
      <c r="IL707"/>
      <c r="IM707"/>
      <c r="IN707"/>
      <c r="IO707"/>
      <c r="IP707"/>
      <c r="IQ707"/>
      <c r="IR707"/>
      <c r="IS707"/>
      <c r="IT707"/>
      <c r="IU707"/>
      <c r="IV707"/>
      <c r="IW707"/>
      <c r="IX707"/>
      <c r="IY707"/>
      <c r="IZ707"/>
      <c r="JA707"/>
      <c r="JB707"/>
      <c r="JC707"/>
      <c r="JD707"/>
      <c r="JE707"/>
      <c r="JF707"/>
      <c r="JG707"/>
      <c r="JH707"/>
      <c r="JI707"/>
      <c r="JJ707"/>
    </row>
    <row r="708" spans="1:270" ht="32">
      <c r="A708" s="8">
        <v>1999</v>
      </c>
      <c r="B708" s="8" t="s">
        <v>0</v>
      </c>
      <c r="C708" s="8">
        <v>0</v>
      </c>
      <c r="D708" s="8" t="s">
        <v>1590</v>
      </c>
      <c r="E708" s="8" t="s">
        <v>2630</v>
      </c>
      <c r="F708" s="9" t="s">
        <v>1230</v>
      </c>
      <c r="G708" s="9" t="s">
        <v>2743</v>
      </c>
      <c r="H708" s="9" t="s">
        <v>1664</v>
      </c>
      <c r="I708" s="9" t="s">
        <v>1665</v>
      </c>
      <c r="J708" s="9">
        <v>0</v>
      </c>
      <c r="K708" s="9"/>
      <c r="L708" s="9"/>
      <c r="M708" s="8" t="s">
        <v>2676</v>
      </c>
      <c r="N708" s="34" t="s">
        <v>1590</v>
      </c>
      <c r="O708" s="35" t="s">
        <v>1590</v>
      </c>
      <c r="P708" s="35" t="s">
        <v>1590</v>
      </c>
      <c r="Q708" s="35" t="s">
        <v>1590</v>
      </c>
      <c r="R708" s="34" t="s">
        <v>1590</v>
      </c>
      <c r="S708" s="34" t="s">
        <v>1590</v>
      </c>
      <c r="T708" s="34" t="s">
        <v>1590</v>
      </c>
      <c r="U708" s="34" t="s">
        <v>1590</v>
      </c>
      <c r="V708" s="38" t="s">
        <v>1590</v>
      </c>
      <c r="W708" s="38" t="s">
        <v>1590</v>
      </c>
      <c r="X708" s="38" t="s">
        <v>1590</v>
      </c>
      <c r="Y708" s="8">
        <f t="shared" si="152"/>
        <v>840</v>
      </c>
      <c r="Z708" s="8">
        <f t="shared" si="153"/>
        <v>4800</v>
      </c>
      <c r="AA708" s="8">
        <f t="shared" si="154"/>
        <v>8400</v>
      </c>
      <c r="AB708" s="18">
        <f t="shared" si="149"/>
        <v>0.33333333333333331</v>
      </c>
      <c r="AC708" s="18">
        <f t="shared" si="150"/>
        <v>4</v>
      </c>
      <c r="AD708"/>
      <c r="AE708"/>
      <c r="AF708" s="13" t="s">
        <v>1666</v>
      </c>
      <c r="AG708">
        <v>70</v>
      </c>
      <c r="AH708">
        <v>400</v>
      </c>
      <c r="AI708">
        <v>700</v>
      </c>
      <c r="AJ708">
        <v>4</v>
      </c>
      <c r="AK708">
        <v>4</v>
      </c>
      <c r="AL708" s="13"/>
      <c r="AM708"/>
      <c r="AN708"/>
      <c r="AO708"/>
      <c r="AP708"/>
      <c r="AQ708"/>
      <c r="AR708" s="13"/>
      <c r="AS708"/>
      <c r="AT708"/>
      <c r="AU708"/>
      <c r="AV708"/>
      <c r="AW708"/>
      <c r="AX708" s="13"/>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c r="DB708"/>
      <c r="DC708"/>
      <c r="DD708"/>
      <c r="DE708"/>
      <c r="DF708"/>
      <c r="DG708"/>
      <c r="DH708"/>
      <c r="DI708"/>
      <c r="DJ708"/>
      <c r="DK708"/>
      <c r="DL708"/>
      <c r="DM708"/>
      <c r="DN708"/>
      <c r="DO708"/>
      <c r="DP708"/>
      <c r="DQ708"/>
      <c r="DR708"/>
      <c r="DS708"/>
      <c r="DT708"/>
      <c r="DU708"/>
      <c r="DV708"/>
      <c r="DW708"/>
      <c r="DX708"/>
      <c r="DY708"/>
      <c r="DZ708"/>
      <c r="EA708"/>
      <c r="EB708"/>
      <c r="EC708"/>
      <c r="ED708"/>
      <c r="EE708"/>
      <c r="EF708"/>
      <c r="EG708"/>
      <c r="EH708"/>
      <c r="EI708"/>
      <c r="EJ708"/>
      <c r="EK708"/>
      <c r="EL708"/>
      <c r="EM708"/>
      <c r="EN708"/>
      <c r="EO708"/>
      <c r="EP708"/>
      <c r="EQ708"/>
      <c r="ER708"/>
      <c r="ES708"/>
      <c r="ET708"/>
      <c r="EU708"/>
      <c r="EV708"/>
      <c r="EW708"/>
      <c r="EX708"/>
      <c r="EY708"/>
      <c r="EZ708"/>
      <c r="FA708"/>
      <c r="FB708"/>
      <c r="FC708"/>
      <c r="FD708"/>
      <c r="FE708"/>
      <c r="FF708"/>
      <c r="FG708"/>
      <c r="FH708"/>
      <c r="FI708"/>
      <c r="FJ708"/>
      <c r="FK708"/>
      <c r="FL708"/>
      <c r="FM708"/>
      <c r="FN708"/>
      <c r="FO708"/>
      <c r="FP708"/>
      <c r="FQ708"/>
      <c r="FR708"/>
      <c r="FS708"/>
      <c r="FT708"/>
      <c r="FU708"/>
      <c r="FV708"/>
      <c r="FW708"/>
      <c r="FX708"/>
      <c r="FY708"/>
      <c r="FZ708"/>
      <c r="GA708"/>
      <c r="GB708"/>
      <c r="GC708"/>
      <c r="GD708"/>
      <c r="GE708"/>
      <c r="GF708"/>
      <c r="GG708"/>
      <c r="GH708"/>
      <c r="GI708"/>
      <c r="GJ708"/>
      <c r="GK708"/>
      <c r="GL708"/>
      <c r="GM708"/>
      <c r="GN708"/>
      <c r="GO708"/>
      <c r="GP708"/>
      <c r="GQ708"/>
      <c r="GR708"/>
      <c r="GS708"/>
      <c r="GT708"/>
      <c r="GU708"/>
      <c r="GV708"/>
      <c r="GW708"/>
      <c r="GX708"/>
      <c r="GY708"/>
      <c r="GZ708"/>
      <c r="HA708"/>
      <c r="HB708"/>
      <c r="HC708"/>
      <c r="HD708"/>
      <c r="HE708"/>
      <c r="HF708"/>
      <c r="HG708"/>
      <c r="HH708"/>
      <c r="HI708"/>
      <c r="HJ708"/>
      <c r="HK708"/>
      <c r="HL708"/>
      <c r="HM708"/>
      <c r="HN708"/>
      <c r="HO708"/>
      <c r="HP708"/>
      <c r="HQ708"/>
      <c r="HR708"/>
      <c r="HS708"/>
      <c r="HT708"/>
      <c r="HU708"/>
      <c r="HV708"/>
      <c r="HW708"/>
      <c r="HX708"/>
      <c r="HY708"/>
      <c r="HZ708"/>
      <c r="IA708"/>
      <c r="IB708"/>
      <c r="IC708"/>
      <c r="ID708"/>
      <c r="IE708"/>
      <c r="IF708"/>
      <c r="IG708"/>
      <c r="IH708"/>
      <c r="II708"/>
      <c r="IJ708"/>
      <c r="IK708"/>
      <c r="IL708"/>
      <c r="IM708"/>
      <c r="IN708"/>
      <c r="IO708"/>
      <c r="IP708"/>
      <c r="IQ708"/>
      <c r="IR708"/>
      <c r="IS708"/>
      <c r="IT708"/>
      <c r="IU708"/>
      <c r="IV708"/>
      <c r="IW708"/>
      <c r="IX708"/>
      <c r="IY708"/>
      <c r="IZ708"/>
      <c r="JA708"/>
      <c r="JB708"/>
      <c r="JC708"/>
      <c r="JD708"/>
      <c r="JE708"/>
      <c r="JF708"/>
      <c r="JG708"/>
      <c r="JH708"/>
      <c r="JI708"/>
      <c r="JJ708"/>
    </row>
    <row r="709" spans="1:270" ht="48">
      <c r="A709" s="8">
        <v>1999</v>
      </c>
      <c r="B709" s="8" t="s">
        <v>0</v>
      </c>
      <c r="C709" s="8">
        <v>0</v>
      </c>
      <c r="D709" s="8" t="s">
        <v>1590</v>
      </c>
      <c r="E709" s="8" t="s">
        <v>2630</v>
      </c>
      <c r="F709" s="9" t="s">
        <v>1230</v>
      </c>
      <c r="G709" s="9" t="s">
        <v>2743</v>
      </c>
      <c r="H709" s="9" t="s">
        <v>1667</v>
      </c>
      <c r="I709" s="9" t="s">
        <v>1668</v>
      </c>
      <c r="J709" s="9">
        <v>0</v>
      </c>
      <c r="K709" s="9"/>
      <c r="L709" s="9"/>
      <c r="M709" s="8" t="s">
        <v>2676</v>
      </c>
      <c r="N709" s="8">
        <f t="shared" si="156"/>
        <v>0.4868131868131868</v>
      </c>
      <c r="O709" s="8">
        <v>88.6</v>
      </c>
      <c r="P709" s="8">
        <v>182</v>
      </c>
      <c r="Q709" s="8">
        <v>1217</v>
      </c>
      <c r="R709" s="8">
        <f t="shared" si="155"/>
        <v>6.686813186813187</v>
      </c>
      <c r="S709" s="8">
        <f t="shared" ref="S709:S718" si="160">Q709/Z709</f>
        <v>2.5354166666666669</v>
      </c>
      <c r="T709" s="8">
        <f t="shared" ref="T709:T718" si="161">Q709/AA709</f>
        <v>1.1268518518518518</v>
      </c>
      <c r="U709" s="8">
        <f t="shared" si="159"/>
        <v>13.522222222222222</v>
      </c>
      <c r="V709" s="38">
        <f t="shared" si="151"/>
        <v>1.7518518518518518</v>
      </c>
      <c r="W709" s="38">
        <f t="shared" si="148"/>
        <v>0.84907407407407409</v>
      </c>
      <c r="X709" s="38">
        <f t="shared" ref="X709:X771" si="162">W709+AB709</f>
        <v>1.4740740740740741</v>
      </c>
      <c r="Y709" s="8">
        <f t="shared" si="152"/>
        <v>192</v>
      </c>
      <c r="Z709" s="8">
        <f t="shared" si="153"/>
        <v>480</v>
      </c>
      <c r="AA709" s="8">
        <f t="shared" si="154"/>
        <v>1080</v>
      </c>
      <c r="AB709" s="18">
        <f t="shared" si="149"/>
        <v>0.625</v>
      </c>
      <c r="AC709" s="18">
        <f>SUM(AK709, AQ709, AW709, BC709, BI709,  BO709, BU709, CA709, CG709, CM709, CS709, CY709, DE709, DK709, DQ709, DW709, EC709, EK709, EQ709, EW709, FC709, FI709, FO709, FU709, GA709, GI709, GO709, GW709, HC709, HI709, HO709, HU709, IA709, II709, IO709, IU709, JC709, JI709)/2</f>
        <v>7.5</v>
      </c>
      <c r="AD709"/>
      <c r="AE709"/>
      <c r="AF709" s="13" t="s">
        <v>1669</v>
      </c>
      <c r="AG709">
        <v>10</v>
      </c>
      <c r="AH709">
        <v>22</v>
      </c>
      <c r="AI709">
        <v>50</v>
      </c>
      <c r="AJ709">
        <v>8</v>
      </c>
      <c r="AK709">
        <v>6</v>
      </c>
      <c r="AL709" s="13" t="s">
        <v>1670</v>
      </c>
      <c r="AM709">
        <v>6</v>
      </c>
      <c r="AN709">
        <v>18</v>
      </c>
      <c r="AO709">
        <v>40</v>
      </c>
      <c r="AP709">
        <v>19</v>
      </c>
      <c r="AQ709">
        <v>9</v>
      </c>
      <c r="AR709" s="13"/>
      <c r="AS709"/>
      <c r="AT709"/>
      <c r="AU709"/>
      <c r="AV709"/>
      <c r="AW709"/>
      <c r="AX709" s="13"/>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c r="DB709"/>
      <c r="DC709"/>
      <c r="DD709"/>
      <c r="DE709"/>
      <c r="DF709"/>
      <c r="DG709"/>
      <c r="DH709"/>
      <c r="DI709"/>
      <c r="DJ709"/>
      <c r="DK709"/>
      <c r="DL709"/>
      <c r="DM709"/>
      <c r="DN709"/>
      <c r="DO709"/>
      <c r="DP709"/>
      <c r="DQ709"/>
      <c r="DR709"/>
      <c r="DS709"/>
      <c r="DT709"/>
      <c r="DU709"/>
      <c r="DV709"/>
      <c r="DW709"/>
      <c r="DX709"/>
      <c r="DY709"/>
      <c r="DZ709"/>
      <c r="EA709"/>
      <c r="EB709"/>
      <c r="EC709"/>
      <c r="ED709"/>
      <c r="EE709"/>
      <c r="EF709"/>
      <c r="EG709"/>
      <c r="EH709"/>
      <c r="EI709"/>
      <c r="EJ709"/>
      <c r="EK709"/>
      <c r="EL709"/>
      <c r="EM709"/>
      <c r="EN709"/>
      <c r="EO709"/>
      <c r="EP709"/>
      <c r="EQ709"/>
      <c r="ER709"/>
      <c r="ES709"/>
      <c r="ET709"/>
      <c r="EU709"/>
      <c r="EV709"/>
      <c r="EW709"/>
      <c r="EX709"/>
      <c r="EY709"/>
      <c r="EZ709"/>
      <c r="FA709"/>
      <c r="FB709"/>
      <c r="FC709"/>
      <c r="FD709"/>
      <c r="FE709"/>
      <c r="FF709"/>
      <c r="FG709"/>
      <c r="FH709"/>
      <c r="FI709"/>
      <c r="FJ709"/>
      <c r="FK709"/>
      <c r="FL709"/>
      <c r="FM709"/>
      <c r="FN709"/>
      <c r="FO709"/>
      <c r="FP709"/>
      <c r="FQ709"/>
      <c r="FR709"/>
      <c r="FS709"/>
      <c r="FT709"/>
      <c r="FU709"/>
      <c r="FV709"/>
      <c r="FW709"/>
      <c r="FX709"/>
      <c r="FY709"/>
      <c r="FZ709"/>
      <c r="GA709"/>
      <c r="GB709"/>
      <c r="GC709"/>
      <c r="GD709"/>
      <c r="GE709"/>
      <c r="GF709"/>
      <c r="GG709"/>
      <c r="GH709"/>
      <c r="GI709"/>
      <c r="GJ709"/>
      <c r="GK709"/>
      <c r="GL709"/>
      <c r="GM709"/>
      <c r="GN709"/>
      <c r="GO709"/>
      <c r="GP709"/>
      <c r="GQ709"/>
      <c r="GR709"/>
      <c r="GS709"/>
      <c r="GT709"/>
      <c r="GU709"/>
      <c r="GV709"/>
      <c r="GW709"/>
      <c r="GX709"/>
      <c r="GY709"/>
      <c r="GZ709"/>
      <c r="HA709"/>
      <c r="HB709"/>
      <c r="HC709"/>
      <c r="HD709"/>
      <c r="HE709"/>
      <c r="HF709"/>
      <c r="HG709"/>
      <c r="HH709"/>
      <c r="HI709"/>
      <c r="HJ709"/>
      <c r="HK709"/>
      <c r="HL709"/>
      <c r="HM709"/>
      <c r="HN709"/>
      <c r="HO709"/>
      <c r="HP709"/>
      <c r="HQ709"/>
      <c r="HR709"/>
      <c r="HS709"/>
      <c r="HT709"/>
      <c r="HU709"/>
      <c r="HV709"/>
      <c r="HW709"/>
      <c r="HX709"/>
      <c r="HY709"/>
      <c r="HZ709"/>
      <c r="IA709"/>
      <c r="IB709"/>
      <c r="IC709"/>
      <c r="ID709"/>
      <c r="IE709"/>
      <c r="IF709"/>
      <c r="IG709"/>
      <c r="IH709"/>
      <c r="II709"/>
      <c r="IJ709"/>
      <c r="IK709"/>
      <c r="IL709"/>
      <c r="IM709"/>
      <c r="IN709"/>
      <c r="IO709"/>
      <c r="IP709"/>
      <c r="IQ709"/>
      <c r="IR709"/>
      <c r="IS709"/>
      <c r="IT709"/>
      <c r="IU709"/>
      <c r="IV709"/>
      <c r="IW709"/>
      <c r="IX709"/>
      <c r="IY709"/>
      <c r="IZ709"/>
      <c r="JA709"/>
      <c r="JB709"/>
      <c r="JC709"/>
      <c r="JD709"/>
      <c r="JE709"/>
      <c r="JF709"/>
      <c r="JG709"/>
      <c r="JH709"/>
      <c r="JI709"/>
      <c r="JJ709"/>
    </row>
    <row r="710" spans="1:270" ht="16">
      <c r="A710" s="8">
        <v>1999</v>
      </c>
      <c r="B710" s="8" t="s">
        <v>0</v>
      </c>
      <c r="C710" s="8">
        <v>0</v>
      </c>
      <c r="D710" s="8" t="s">
        <v>1590</v>
      </c>
      <c r="E710" s="8" t="s">
        <v>2630</v>
      </c>
      <c r="F710" s="9" t="s">
        <v>1230</v>
      </c>
      <c r="G710" s="9" t="s">
        <v>2743</v>
      </c>
      <c r="H710" s="9" t="s">
        <v>1671</v>
      </c>
      <c r="I710" s="9" t="s">
        <v>1672</v>
      </c>
      <c r="J710" s="9">
        <v>0</v>
      </c>
      <c r="K710" s="9"/>
      <c r="L710" s="9"/>
      <c r="M710" s="8" t="s">
        <v>2676</v>
      </c>
      <c r="N710" s="8">
        <f t="shared" si="156"/>
        <v>0.32180451127819548</v>
      </c>
      <c r="O710" s="8">
        <v>42.8</v>
      </c>
      <c r="P710" s="8">
        <v>133</v>
      </c>
      <c r="Q710" s="8">
        <v>13321</v>
      </c>
      <c r="R710" s="8">
        <f t="shared" si="155"/>
        <v>100.15789473684211</v>
      </c>
      <c r="S710" s="8">
        <f t="shared" si="160"/>
        <v>26.430555555555557</v>
      </c>
      <c r="T710" s="8">
        <f t="shared" si="161"/>
        <v>11.100833333333334</v>
      </c>
      <c r="U710" s="8">
        <f t="shared" si="159"/>
        <v>133.21</v>
      </c>
      <c r="V710" s="38">
        <f t="shared" si="151"/>
        <v>11.5175</v>
      </c>
      <c r="W710" s="38">
        <f t="shared" ref="W710:W773" si="163">((Q710-(AB710*Z710))/AA710)</f>
        <v>10.925833333333333</v>
      </c>
      <c r="X710" s="38">
        <f t="shared" si="162"/>
        <v>11.342499999999999</v>
      </c>
      <c r="Y710" s="8">
        <f t="shared" si="152"/>
        <v>120</v>
      </c>
      <c r="Z710" s="8">
        <f t="shared" si="153"/>
        <v>504</v>
      </c>
      <c r="AA710" s="8">
        <f t="shared" si="154"/>
        <v>1200</v>
      </c>
      <c r="AB710" s="18">
        <f t="shared" ref="AB710:AB773" si="164">AC710/12</f>
        <v>0.41666666666666669</v>
      </c>
      <c r="AC710" s="18">
        <f t="shared" si="150"/>
        <v>5</v>
      </c>
      <c r="AD710"/>
      <c r="AE710"/>
      <c r="AF710" s="13" t="s">
        <v>1669</v>
      </c>
      <c r="AG710">
        <v>10</v>
      </c>
      <c r="AH710">
        <v>42</v>
      </c>
      <c r="AI710">
        <v>100</v>
      </c>
      <c r="AJ710">
        <v>9</v>
      </c>
      <c r="AK710">
        <v>5</v>
      </c>
      <c r="AL710" s="13"/>
      <c r="AM710"/>
      <c r="AN710"/>
      <c r="AO710"/>
      <c r="AP710"/>
      <c r="AQ710"/>
      <c r="AR710" s="13"/>
      <c r="AS710"/>
      <c r="AT710"/>
      <c r="AU710"/>
      <c r="AV710"/>
      <c r="AW710"/>
      <c r="AX710" s="13"/>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c r="DB710"/>
      <c r="DC710"/>
      <c r="DD710"/>
      <c r="DE710"/>
      <c r="DF710"/>
      <c r="DG710"/>
      <c r="DH710"/>
      <c r="DI710"/>
      <c r="DJ710"/>
      <c r="DK710"/>
      <c r="DL710"/>
      <c r="DM710"/>
      <c r="DN710"/>
      <c r="DO710"/>
      <c r="DP710"/>
      <c r="DQ710"/>
      <c r="DR710"/>
      <c r="DS710"/>
      <c r="DT710"/>
      <c r="DU710"/>
      <c r="DV710"/>
      <c r="DW710"/>
      <c r="DX710"/>
      <c r="DY710"/>
      <c r="DZ710"/>
      <c r="EA710"/>
      <c r="EB710"/>
      <c r="EC710"/>
      <c r="ED710"/>
      <c r="EE710"/>
      <c r="EF710"/>
      <c r="EG710"/>
      <c r="EH710"/>
      <c r="EI710"/>
      <c r="EJ710"/>
      <c r="EK710"/>
      <c r="EL710"/>
      <c r="EM710"/>
      <c r="EN710"/>
      <c r="EO710"/>
      <c r="EP710"/>
      <c r="EQ710"/>
      <c r="ER710"/>
      <c r="ES710"/>
      <c r="ET710"/>
      <c r="EU710"/>
      <c r="EV710"/>
      <c r="EW710"/>
      <c r="EX710"/>
      <c r="EY710"/>
      <c r="EZ710"/>
      <c r="FA710"/>
      <c r="FB710"/>
      <c r="FC710"/>
      <c r="FD710"/>
      <c r="FE710"/>
      <c r="FF710"/>
      <c r="FG710"/>
      <c r="FH710"/>
      <c r="FI710"/>
      <c r="FJ710"/>
      <c r="FK710"/>
      <c r="FL710"/>
      <c r="FM710"/>
      <c r="FN710"/>
      <c r="FO710"/>
      <c r="FP710"/>
      <c r="FQ710"/>
      <c r="FR710"/>
      <c r="FS710"/>
      <c r="FT710"/>
      <c r="FU710"/>
      <c r="FV710"/>
      <c r="FW710"/>
      <c r="FX710"/>
      <c r="FY710"/>
      <c r="FZ710"/>
      <c r="GA710"/>
      <c r="GB710"/>
      <c r="GC710"/>
      <c r="GD710"/>
      <c r="GE710"/>
      <c r="GF710"/>
      <c r="GG710"/>
      <c r="GH710"/>
      <c r="GI710"/>
      <c r="GJ710"/>
      <c r="GK710"/>
      <c r="GL710"/>
      <c r="GM710"/>
      <c r="GN710"/>
      <c r="GO710"/>
      <c r="GP710"/>
      <c r="GQ710"/>
      <c r="GR710"/>
      <c r="GS710"/>
      <c r="GT710"/>
      <c r="GU710"/>
      <c r="GV710"/>
      <c r="GW710"/>
      <c r="GX710"/>
      <c r="GY710"/>
      <c r="GZ710"/>
      <c r="HA710"/>
      <c r="HB710"/>
      <c r="HC710"/>
      <c r="HD710"/>
      <c r="HE710"/>
      <c r="HF710"/>
      <c r="HG710"/>
      <c r="HH710"/>
      <c r="HI710"/>
      <c r="HJ710"/>
      <c r="HK710"/>
      <c r="HL710"/>
      <c r="HM710"/>
      <c r="HN710"/>
      <c r="HO710"/>
      <c r="HP710"/>
      <c r="HQ710"/>
      <c r="HR710"/>
      <c r="HS710"/>
      <c r="HT710"/>
      <c r="HU710"/>
      <c r="HV710"/>
      <c r="HW710"/>
      <c r="HX710"/>
      <c r="HY710"/>
      <c r="HZ710"/>
      <c r="IA710"/>
      <c r="IB710"/>
      <c r="IC710"/>
      <c r="ID710"/>
      <c r="IE710"/>
      <c r="IF710"/>
      <c r="IG710"/>
      <c r="IH710"/>
      <c r="II710"/>
      <c r="IJ710"/>
      <c r="IK710"/>
      <c r="IL710"/>
      <c r="IM710"/>
      <c r="IN710"/>
      <c r="IO710"/>
      <c r="IP710"/>
      <c r="IQ710"/>
      <c r="IR710"/>
      <c r="IS710"/>
      <c r="IT710"/>
      <c r="IU710"/>
      <c r="IV710"/>
      <c r="IW710"/>
      <c r="IX710"/>
      <c r="IY710"/>
      <c r="IZ710"/>
      <c r="JA710"/>
      <c r="JB710"/>
      <c r="JC710"/>
      <c r="JD710"/>
      <c r="JE710"/>
      <c r="JF710"/>
      <c r="JG710"/>
      <c r="JH710"/>
      <c r="JI710"/>
      <c r="JJ710"/>
    </row>
    <row r="711" spans="1:270" ht="32">
      <c r="A711" s="8">
        <v>1999</v>
      </c>
      <c r="B711" s="8" t="s">
        <v>0</v>
      </c>
      <c r="C711" s="8">
        <v>0</v>
      </c>
      <c r="D711" s="8" t="s">
        <v>1590</v>
      </c>
      <c r="E711" s="8" t="s">
        <v>2630</v>
      </c>
      <c r="F711" s="9" t="s">
        <v>1230</v>
      </c>
      <c r="G711" s="9" t="s">
        <v>2743</v>
      </c>
      <c r="H711" s="9" t="s">
        <v>1673</v>
      </c>
      <c r="I711" s="12" t="s">
        <v>1674</v>
      </c>
      <c r="J711" s="9">
        <v>0</v>
      </c>
      <c r="K711" s="9"/>
      <c r="L711" s="9" t="s">
        <v>2650</v>
      </c>
      <c r="M711" s="8" t="s">
        <v>2676</v>
      </c>
      <c r="N711" s="34" t="s">
        <v>1590</v>
      </c>
      <c r="O711" s="35" t="s">
        <v>1590</v>
      </c>
      <c r="P711" s="35" t="s">
        <v>1590</v>
      </c>
      <c r="Q711" s="8">
        <v>155</v>
      </c>
      <c r="R711" s="34" t="s">
        <v>1590</v>
      </c>
      <c r="S711" s="8">
        <f t="shared" si="160"/>
        <v>0.86111111111111116</v>
      </c>
      <c r="T711" s="8">
        <f t="shared" si="161"/>
        <v>0.28703703703703703</v>
      </c>
      <c r="U711" s="8">
        <f t="shared" si="159"/>
        <v>3.4444444444444446</v>
      </c>
      <c r="V711" s="38">
        <f t="shared" si="151"/>
        <v>0.95370370370370372</v>
      </c>
      <c r="W711" s="38">
        <f t="shared" si="163"/>
        <v>6.4814814814814811E-2</v>
      </c>
      <c r="X711" s="38">
        <f t="shared" si="162"/>
        <v>0.7314814814814814</v>
      </c>
      <c r="Y711" s="8">
        <f t="shared" si="152"/>
        <v>12</v>
      </c>
      <c r="Z711" s="8">
        <f t="shared" si="153"/>
        <v>180</v>
      </c>
      <c r="AA711" s="8">
        <f t="shared" si="154"/>
        <v>540</v>
      </c>
      <c r="AB711" s="18">
        <f t="shared" si="164"/>
        <v>0.66666666666666663</v>
      </c>
      <c r="AC711" s="18">
        <f>SUM(AK711, AQ711, AW711, BC711, BI711,  BO711, BU711, CA711, CG711, CM711, CS711, CY711, DE711, DK711, DQ711, DW711, EC711, EK711, EQ711, EW711, FC711, FI711, FO711, FU711, GA711, GI711, GO711, GW711, HC711, HI711, HO711, HU711, IA711, II711, IO711, IU711, JC711, JI711)/1</f>
        <v>8</v>
      </c>
      <c r="AD711"/>
      <c r="AE711"/>
      <c r="AF711" s="13" t="s">
        <v>1675</v>
      </c>
      <c r="AG711">
        <v>1</v>
      </c>
      <c r="AH711">
        <v>15</v>
      </c>
      <c r="AI711">
        <v>45</v>
      </c>
      <c r="AJ711">
        <v>7</v>
      </c>
      <c r="AK711">
        <v>8</v>
      </c>
      <c r="AL711" s="13"/>
      <c r="AM711"/>
      <c r="AN711"/>
      <c r="AO711"/>
      <c r="AP711"/>
      <c r="AQ711"/>
      <c r="AR711" s="13"/>
      <c r="AS711"/>
      <c r="AT711"/>
      <c r="AU711"/>
      <c r="AV711"/>
      <c r="AW711"/>
      <c r="AX711" s="13"/>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c r="DB711"/>
      <c r="DC711"/>
      <c r="DD711"/>
      <c r="DE711"/>
      <c r="DF711"/>
      <c r="DG711"/>
      <c r="DH711"/>
      <c r="DI711"/>
      <c r="DJ711"/>
      <c r="DK711"/>
      <c r="DL711"/>
      <c r="DM711"/>
      <c r="DN711"/>
      <c r="DO711"/>
      <c r="DP711"/>
      <c r="DQ711"/>
      <c r="DR711"/>
      <c r="DS711"/>
      <c r="DT711"/>
      <c r="DU711"/>
      <c r="DV711"/>
      <c r="DW711"/>
      <c r="DX711"/>
      <c r="DY711"/>
      <c r="DZ711"/>
      <c r="EA711"/>
      <c r="EB711"/>
      <c r="EC711"/>
      <c r="ED711"/>
      <c r="EE711"/>
      <c r="EF711"/>
      <c r="EG711"/>
      <c r="EH711"/>
      <c r="EI711"/>
      <c r="EJ711"/>
      <c r="EK711"/>
      <c r="EL711"/>
      <c r="EM711"/>
      <c r="EN711"/>
      <c r="EO711"/>
      <c r="EP711"/>
      <c r="EQ711"/>
      <c r="ER711"/>
      <c r="ES711"/>
      <c r="ET711"/>
      <c r="EU711"/>
      <c r="EV711"/>
      <c r="EW711"/>
      <c r="EX711"/>
      <c r="EY711"/>
      <c r="EZ711"/>
      <c r="FA711"/>
      <c r="FB711"/>
      <c r="FC711"/>
      <c r="FD711"/>
      <c r="FE711"/>
      <c r="FF711"/>
      <c r="FG711"/>
      <c r="FH711"/>
      <c r="FI711"/>
      <c r="FJ711"/>
      <c r="FK711"/>
      <c r="FL711"/>
      <c r="FM711"/>
      <c r="FN711"/>
      <c r="FO711"/>
      <c r="FP711"/>
      <c r="FQ711"/>
      <c r="FR711"/>
      <c r="FS711"/>
      <c r="FT711"/>
      <c r="FU711"/>
      <c r="FV711"/>
      <c r="FW711"/>
      <c r="FX711"/>
      <c r="FY711"/>
      <c r="FZ711"/>
      <c r="GA711"/>
      <c r="GB711"/>
      <c r="GC711"/>
      <c r="GD711"/>
      <c r="GE711"/>
      <c r="GF711"/>
      <c r="GG711"/>
      <c r="GH711"/>
      <c r="GI711"/>
      <c r="GJ711"/>
      <c r="GK711"/>
      <c r="GL711"/>
      <c r="GM711"/>
      <c r="GN711"/>
      <c r="GO711"/>
      <c r="GP711"/>
      <c r="GQ711"/>
      <c r="GR711"/>
      <c r="GS711"/>
      <c r="GT711"/>
      <c r="GU711"/>
      <c r="GV711"/>
      <c r="GW711"/>
      <c r="GX711"/>
      <c r="GY711"/>
      <c r="GZ711"/>
      <c r="HA711"/>
      <c r="HB711"/>
      <c r="HC711"/>
      <c r="HD711"/>
      <c r="HE711"/>
      <c r="HF711"/>
      <c r="HG711"/>
      <c r="HH711"/>
      <c r="HI711"/>
      <c r="HJ711"/>
      <c r="HK711"/>
      <c r="HL711"/>
      <c r="HM711"/>
      <c r="HN711"/>
      <c r="HO711"/>
      <c r="HP711"/>
      <c r="HQ711"/>
      <c r="HR711"/>
      <c r="HS711"/>
      <c r="HT711"/>
      <c r="HU711"/>
      <c r="HV711"/>
      <c r="HW711"/>
      <c r="HX711"/>
      <c r="HY711"/>
      <c r="HZ711"/>
      <c r="IA711"/>
      <c r="IB711"/>
      <c r="IC711"/>
      <c r="ID711"/>
      <c r="IE711"/>
      <c r="IF711"/>
      <c r="IG711"/>
      <c r="IH711"/>
      <c r="II711"/>
      <c r="IJ711"/>
      <c r="IK711"/>
      <c r="IL711"/>
      <c r="IM711"/>
      <c r="IN711"/>
      <c r="IO711"/>
      <c r="IP711"/>
      <c r="IQ711"/>
      <c r="IR711"/>
      <c r="IS711"/>
      <c r="IT711"/>
      <c r="IU711"/>
      <c r="IV711"/>
      <c r="IW711"/>
      <c r="IX711"/>
      <c r="IY711"/>
      <c r="IZ711"/>
      <c r="JA711"/>
      <c r="JB711"/>
      <c r="JC711"/>
      <c r="JD711"/>
      <c r="JE711"/>
      <c r="JF711"/>
      <c r="JG711"/>
      <c r="JH711"/>
      <c r="JI711"/>
      <c r="JJ711"/>
    </row>
    <row r="712" spans="1:270" ht="160">
      <c r="A712" s="8">
        <v>1999</v>
      </c>
      <c r="B712" s="8" t="s">
        <v>0</v>
      </c>
      <c r="C712" s="8">
        <v>0</v>
      </c>
      <c r="D712" s="8" t="s">
        <v>1590</v>
      </c>
      <c r="E712" s="8" t="s">
        <v>2630</v>
      </c>
      <c r="F712" s="9" t="s">
        <v>1230</v>
      </c>
      <c r="G712" s="9" t="s">
        <v>2743</v>
      </c>
      <c r="H712" s="9" t="s">
        <v>1677</v>
      </c>
      <c r="I712" s="9" t="s">
        <v>1676</v>
      </c>
      <c r="J712" s="9">
        <v>0</v>
      </c>
      <c r="K712" s="9"/>
      <c r="L712" s="9" t="s">
        <v>2641</v>
      </c>
      <c r="M712" s="8" t="s">
        <v>2676</v>
      </c>
      <c r="N712" s="8">
        <f t="shared" si="156"/>
        <v>0.13522727272727272</v>
      </c>
      <c r="O712" s="8">
        <v>59.5</v>
      </c>
      <c r="P712" s="8">
        <v>440</v>
      </c>
      <c r="Q712" s="8">
        <v>7555</v>
      </c>
      <c r="R712" s="8">
        <f t="shared" si="155"/>
        <v>17.170454545454547</v>
      </c>
      <c r="S712" s="8">
        <f t="shared" si="160"/>
        <v>31.479166666666668</v>
      </c>
      <c r="T712" s="8">
        <f t="shared" si="161"/>
        <v>7.869791666666667</v>
      </c>
      <c r="U712" s="8">
        <f t="shared" si="159"/>
        <v>94.4375</v>
      </c>
      <c r="V712" s="38">
        <f t="shared" si="151"/>
        <v>8.453125</v>
      </c>
      <c r="W712" s="38">
        <f t="shared" si="163"/>
        <v>7.723958333333333</v>
      </c>
      <c r="X712" s="38">
        <f t="shared" si="162"/>
        <v>8.3072916666666661</v>
      </c>
      <c r="Y712" s="8">
        <f t="shared" si="152"/>
        <v>240</v>
      </c>
      <c r="Z712" s="8">
        <f t="shared" si="153"/>
        <v>240</v>
      </c>
      <c r="AA712" s="8">
        <f t="shared" si="154"/>
        <v>960</v>
      </c>
      <c r="AB712" s="18">
        <f t="shared" si="164"/>
        <v>0.58333333333333337</v>
      </c>
      <c r="AC712" s="18">
        <f t="shared" si="150"/>
        <v>7</v>
      </c>
      <c r="AD712"/>
      <c r="AE712"/>
      <c r="AF712" s="13" t="s">
        <v>1678</v>
      </c>
      <c r="AG712">
        <v>20</v>
      </c>
      <c r="AH712">
        <v>20</v>
      </c>
      <c r="AI712">
        <v>80</v>
      </c>
      <c r="AJ712">
        <v>10</v>
      </c>
      <c r="AK712">
        <v>7</v>
      </c>
      <c r="AL712" s="13"/>
      <c r="AM712"/>
      <c r="AN712"/>
      <c r="AO712"/>
      <c r="AP712"/>
      <c r="AQ712"/>
      <c r="AR712" s="13"/>
      <c r="AS712"/>
      <c r="AT712"/>
      <c r="AU712"/>
      <c r="AV712"/>
      <c r="AW712"/>
      <c r="AX712" s="13"/>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c r="DB712"/>
      <c r="DC712"/>
      <c r="DD712"/>
      <c r="DE712"/>
      <c r="DF712"/>
      <c r="DG712"/>
      <c r="DH712"/>
      <c r="DI712"/>
      <c r="DJ712"/>
      <c r="DK712"/>
      <c r="DL712"/>
      <c r="DM712"/>
      <c r="DN712"/>
      <c r="DO712"/>
      <c r="DP712"/>
      <c r="DQ712"/>
      <c r="DR712"/>
      <c r="DS712"/>
      <c r="DT712"/>
      <c r="DU712"/>
      <c r="DV712"/>
      <c r="DW712"/>
      <c r="DX712"/>
      <c r="DY712"/>
      <c r="DZ712"/>
      <c r="EA712"/>
      <c r="EB712"/>
      <c r="EC712"/>
      <c r="ED712"/>
      <c r="EE712"/>
      <c r="EF712"/>
      <c r="EG712"/>
      <c r="EH712"/>
      <c r="EI712"/>
      <c r="EJ712"/>
      <c r="EK712"/>
      <c r="EL712"/>
      <c r="EM712"/>
      <c r="EN712"/>
      <c r="EO712"/>
      <c r="EP712"/>
      <c r="EQ712"/>
      <c r="ER712"/>
      <c r="ES712"/>
      <c r="ET712"/>
      <c r="EU712"/>
      <c r="EV712"/>
      <c r="EW712"/>
      <c r="EX712"/>
      <c r="EY712"/>
      <c r="EZ712"/>
      <c r="FA712"/>
      <c r="FB712"/>
      <c r="FC712"/>
      <c r="FD712"/>
      <c r="FE712"/>
      <c r="FF712"/>
      <c r="FG712"/>
      <c r="FH712"/>
      <c r="FI712"/>
      <c r="FJ712"/>
      <c r="FK712"/>
      <c r="FL712"/>
      <c r="FM712"/>
      <c r="FN712"/>
      <c r="FO712"/>
      <c r="FP712"/>
      <c r="FQ712"/>
      <c r="FR712"/>
      <c r="FS712"/>
      <c r="FT712"/>
      <c r="FU712"/>
      <c r="FV712"/>
      <c r="FW712"/>
      <c r="FX712"/>
      <c r="FY712"/>
      <c r="FZ712"/>
      <c r="GA712"/>
      <c r="GB712"/>
      <c r="GC712"/>
      <c r="GD712"/>
      <c r="GE712"/>
      <c r="GF712"/>
      <c r="GG712"/>
      <c r="GH712"/>
      <c r="GI712"/>
      <c r="GJ712"/>
      <c r="GK712"/>
      <c r="GL712"/>
      <c r="GM712"/>
      <c r="GN712"/>
      <c r="GO712"/>
      <c r="GP712"/>
      <c r="GQ712"/>
      <c r="GR712"/>
      <c r="GS712"/>
      <c r="GT712"/>
      <c r="GU712"/>
      <c r="GV712"/>
      <c r="GW712"/>
      <c r="GX712"/>
      <c r="GY712"/>
      <c r="GZ712"/>
      <c r="HA712"/>
      <c r="HB712"/>
      <c r="HC712"/>
      <c r="HD712"/>
      <c r="HE712"/>
      <c r="HF712"/>
      <c r="HG712"/>
      <c r="HH712"/>
      <c r="HI712"/>
      <c r="HJ712"/>
      <c r="HK712"/>
      <c r="HL712"/>
      <c r="HM712"/>
      <c r="HN712"/>
      <c r="HO712"/>
      <c r="HP712"/>
      <c r="HQ712"/>
      <c r="HR712"/>
      <c r="HS712"/>
      <c r="HT712"/>
      <c r="HU712"/>
      <c r="HV712"/>
      <c r="HW712"/>
      <c r="HX712"/>
      <c r="HY712"/>
      <c r="HZ712"/>
      <c r="IA712"/>
      <c r="IB712"/>
      <c r="IC712"/>
      <c r="ID712"/>
      <c r="IE712"/>
      <c r="IF712"/>
      <c r="IG712"/>
      <c r="IH712"/>
      <c r="II712"/>
      <c r="IJ712"/>
      <c r="IK712"/>
      <c r="IL712"/>
      <c r="IM712"/>
      <c r="IN712"/>
      <c r="IO712"/>
      <c r="IP712"/>
      <c r="IQ712"/>
      <c r="IR712"/>
      <c r="IS712"/>
      <c r="IT712"/>
      <c r="IU712"/>
      <c r="IV712"/>
      <c r="IW712"/>
      <c r="IX712"/>
      <c r="IY712"/>
      <c r="IZ712"/>
      <c r="JA712"/>
      <c r="JB712"/>
      <c r="JC712"/>
      <c r="JD712"/>
      <c r="JE712"/>
      <c r="JF712"/>
      <c r="JG712"/>
      <c r="JH712"/>
      <c r="JI712"/>
      <c r="JJ712"/>
    </row>
    <row r="713" spans="1:270" ht="48">
      <c r="A713" s="8">
        <v>1999</v>
      </c>
      <c r="B713" s="8" t="s">
        <v>0</v>
      </c>
      <c r="C713" s="8">
        <v>0</v>
      </c>
      <c r="D713" s="8" t="s">
        <v>1590</v>
      </c>
      <c r="E713" s="8" t="s">
        <v>2630</v>
      </c>
      <c r="F713" s="9" t="s">
        <v>1230</v>
      </c>
      <c r="G713" s="9" t="s">
        <v>2743</v>
      </c>
      <c r="H713" s="9" t="s">
        <v>1679</v>
      </c>
      <c r="I713" s="9" t="s">
        <v>1682</v>
      </c>
      <c r="J713" s="9">
        <v>0</v>
      </c>
      <c r="K713" s="9"/>
      <c r="L713" s="9" t="s">
        <v>1681</v>
      </c>
      <c r="M713" s="8" t="s">
        <v>2676</v>
      </c>
      <c r="N713" s="8">
        <f t="shared" si="156"/>
        <v>8.5964912280701758E-2</v>
      </c>
      <c r="O713" s="8">
        <v>4.9000000000000004</v>
      </c>
      <c r="P713" s="8">
        <v>57</v>
      </c>
      <c r="Q713" s="8">
        <v>433</v>
      </c>
      <c r="R713" s="8">
        <f t="shared" si="155"/>
        <v>7.5964912280701755</v>
      </c>
      <c r="S713" s="8">
        <f t="shared" si="160"/>
        <v>0.19610507246376813</v>
      </c>
      <c r="T713" s="8">
        <f t="shared" si="161"/>
        <v>0.15034722222222222</v>
      </c>
      <c r="U713" s="8">
        <f t="shared" si="159"/>
        <v>1.8041666666666667</v>
      </c>
      <c r="V713" s="38">
        <f t="shared" si="151"/>
        <v>0.48368055555555556</v>
      </c>
      <c r="W713" s="38">
        <f t="shared" si="163"/>
        <v>-0.10520833333333333</v>
      </c>
      <c r="X713" s="38">
        <f t="shared" si="162"/>
        <v>0.22812499999999997</v>
      </c>
      <c r="Y713" s="8">
        <f t="shared" si="152"/>
        <v>720</v>
      </c>
      <c r="Z713" s="8">
        <f t="shared" si="153"/>
        <v>2208</v>
      </c>
      <c r="AA713" s="8">
        <f t="shared" si="154"/>
        <v>2880</v>
      </c>
      <c r="AB713" s="18">
        <f t="shared" si="164"/>
        <v>0.33333333333333331</v>
      </c>
      <c r="AC713" s="18">
        <f t="shared" si="150"/>
        <v>4</v>
      </c>
      <c r="AD713"/>
      <c r="AE713"/>
      <c r="AF713" s="13" t="s">
        <v>1680</v>
      </c>
      <c r="AG713">
        <v>60</v>
      </c>
      <c r="AH713">
        <v>184</v>
      </c>
      <c r="AI713">
        <v>240</v>
      </c>
      <c r="AJ713">
        <v>4</v>
      </c>
      <c r="AK713">
        <v>4</v>
      </c>
      <c r="AL713" s="13"/>
      <c r="AM713"/>
      <c r="AN713"/>
      <c r="AO713"/>
      <c r="AP713"/>
      <c r="AQ713"/>
      <c r="AR713" s="13"/>
      <c r="AS713"/>
      <c r="AT713"/>
      <c r="AU713"/>
      <c r="AV713"/>
      <c r="AW713"/>
      <c r="AX713" s="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c r="DB713"/>
      <c r="DC713"/>
      <c r="DD713"/>
      <c r="DE713"/>
      <c r="DF713"/>
      <c r="DG713"/>
      <c r="DH713"/>
      <c r="DI713"/>
      <c r="DJ713"/>
      <c r="DK713"/>
      <c r="DL713"/>
      <c r="DM713"/>
      <c r="DN713"/>
      <c r="DO713"/>
      <c r="DP713"/>
      <c r="DQ713"/>
      <c r="DR713"/>
      <c r="DS713"/>
      <c r="DT713"/>
      <c r="DU713"/>
      <c r="DV713"/>
      <c r="DW713"/>
      <c r="DX713"/>
      <c r="DY713"/>
      <c r="DZ713"/>
      <c r="EA713"/>
      <c r="EB713"/>
      <c r="EC713"/>
      <c r="ED713"/>
      <c r="EE713"/>
      <c r="EF713"/>
      <c r="EG713"/>
      <c r="EH713"/>
      <c r="EI713"/>
      <c r="EJ713"/>
      <c r="EK713"/>
      <c r="EL713"/>
      <c r="EM713"/>
      <c r="EN713"/>
      <c r="EO713"/>
      <c r="EP713"/>
      <c r="EQ713"/>
      <c r="ER713"/>
      <c r="ES713"/>
      <c r="ET713"/>
      <c r="EU713"/>
      <c r="EV713"/>
      <c r="EW713"/>
      <c r="EX713"/>
      <c r="EY713"/>
      <c r="EZ713"/>
      <c r="FA713"/>
      <c r="FB713"/>
      <c r="FC713"/>
      <c r="FD713"/>
      <c r="FE713"/>
      <c r="FF713"/>
      <c r="FG713"/>
      <c r="FH713"/>
      <c r="FI713"/>
      <c r="FJ713"/>
      <c r="FK713"/>
      <c r="FL713"/>
      <c r="FM713"/>
      <c r="FN713"/>
      <c r="FO713"/>
      <c r="FP713"/>
      <c r="FQ713"/>
      <c r="FR713"/>
      <c r="FS713"/>
      <c r="FT713"/>
      <c r="FU713"/>
      <c r="FV713"/>
      <c r="FW713"/>
      <c r="FX713"/>
      <c r="FY713"/>
      <c r="FZ713"/>
      <c r="GA713"/>
      <c r="GB713"/>
      <c r="GC713"/>
      <c r="GD713"/>
      <c r="GE713"/>
      <c r="GF713"/>
      <c r="GG713"/>
      <c r="GH713"/>
      <c r="GI713"/>
      <c r="GJ713"/>
      <c r="GK713"/>
      <c r="GL713"/>
      <c r="GM713"/>
      <c r="GN713"/>
      <c r="GO713"/>
      <c r="GP713"/>
      <c r="GQ713"/>
      <c r="GR713"/>
      <c r="GS713"/>
      <c r="GT713"/>
      <c r="GU713"/>
      <c r="GV713"/>
      <c r="GW713"/>
      <c r="GX713"/>
      <c r="GY713"/>
      <c r="GZ713"/>
      <c r="HA713"/>
      <c r="HB713"/>
      <c r="HC713"/>
      <c r="HD713"/>
      <c r="HE713"/>
      <c r="HF713"/>
      <c r="HG713"/>
      <c r="HH713"/>
      <c r="HI713"/>
      <c r="HJ713"/>
      <c r="HK713"/>
      <c r="HL713"/>
      <c r="HM713"/>
      <c r="HN713"/>
      <c r="HO713"/>
      <c r="HP713"/>
      <c r="HQ713"/>
      <c r="HR713"/>
      <c r="HS713"/>
      <c r="HT713"/>
      <c r="HU713"/>
      <c r="HV713"/>
      <c r="HW713"/>
      <c r="HX713"/>
      <c r="HY713"/>
      <c r="HZ713"/>
      <c r="IA713"/>
      <c r="IB713"/>
      <c r="IC713"/>
      <c r="ID713"/>
      <c r="IE713"/>
      <c r="IF713"/>
      <c r="IG713"/>
      <c r="IH713"/>
      <c r="II713"/>
      <c r="IJ713"/>
      <c r="IK713"/>
      <c r="IL713"/>
      <c r="IM713"/>
      <c r="IN713"/>
      <c r="IO713"/>
      <c r="IP713"/>
      <c r="IQ713"/>
      <c r="IR713"/>
      <c r="IS713"/>
      <c r="IT713"/>
      <c r="IU713"/>
      <c r="IV713"/>
      <c r="IW713"/>
      <c r="IX713"/>
      <c r="IY713"/>
      <c r="IZ713"/>
      <c r="JA713"/>
      <c r="JB713"/>
      <c r="JC713"/>
      <c r="JD713"/>
      <c r="JE713"/>
      <c r="JF713"/>
      <c r="JG713"/>
      <c r="JH713"/>
      <c r="JI713"/>
      <c r="JJ713"/>
    </row>
    <row r="714" spans="1:270" ht="48">
      <c r="A714" s="8">
        <v>1999</v>
      </c>
      <c r="B714" s="8" t="s">
        <v>0</v>
      </c>
      <c r="C714" s="8">
        <v>0</v>
      </c>
      <c r="D714" s="8" t="s">
        <v>1590</v>
      </c>
      <c r="E714" s="8" t="s">
        <v>2630</v>
      </c>
      <c r="F714" s="9" t="s">
        <v>1230</v>
      </c>
      <c r="G714" s="9" t="s">
        <v>2743</v>
      </c>
      <c r="H714" s="9" t="s">
        <v>1683</v>
      </c>
      <c r="I714" s="9" t="s">
        <v>1684</v>
      </c>
      <c r="J714" s="9">
        <v>0</v>
      </c>
      <c r="K714" s="9"/>
      <c r="L714" s="9"/>
      <c r="M714" s="8" t="s">
        <v>2676</v>
      </c>
      <c r="N714" s="8">
        <f t="shared" si="156"/>
        <v>0.10476190476190475</v>
      </c>
      <c r="O714" s="8">
        <v>26.4</v>
      </c>
      <c r="P714" s="8">
        <v>252</v>
      </c>
      <c r="Q714" s="8">
        <v>2727</v>
      </c>
      <c r="R714" s="8">
        <f t="shared" si="155"/>
        <v>10.821428571428571</v>
      </c>
      <c r="S714" s="8">
        <f t="shared" si="160"/>
        <v>1.13625</v>
      </c>
      <c r="T714" s="8">
        <f t="shared" si="161"/>
        <v>0.75749999999999995</v>
      </c>
      <c r="U714" s="8">
        <f t="shared" si="159"/>
        <v>9.09</v>
      </c>
      <c r="V714" s="38">
        <f t="shared" si="151"/>
        <v>1.1741666666666666</v>
      </c>
      <c r="W714" s="38">
        <f t="shared" si="163"/>
        <v>0.47972222222222222</v>
      </c>
      <c r="X714" s="38">
        <f t="shared" si="162"/>
        <v>0.8963888888888889</v>
      </c>
      <c r="Y714" s="8">
        <f t="shared" si="152"/>
        <v>300</v>
      </c>
      <c r="Z714" s="8">
        <f t="shared" si="153"/>
        <v>2400</v>
      </c>
      <c r="AA714" s="8">
        <f t="shared" si="154"/>
        <v>3600</v>
      </c>
      <c r="AB714" s="18">
        <f t="shared" si="164"/>
        <v>0.41666666666666669</v>
      </c>
      <c r="AC714" s="18">
        <f t="shared" si="150"/>
        <v>5</v>
      </c>
      <c r="AD714"/>
      <c r="AE714"/>
      <c r="AF714" s="13"/>
      <c r="AG714">
        <v>25</v>
      </c>
      <c r="AH714">
        <v>200</v>
      </c>
      <c r="AI714">
        <v>300</v>
      </c>
      <c r="AJ714">
        <v>5</v>
      </c>
      <c r="AK714">
        <v>5</v>
      </c>
      <c r="AL714" s="13"/>
      <c r="AM714"/>
      <c r="AN714"/>
      <c r="AO714"/>
      <c r="AP714"/>
      <c r="AQ714"/>
      <c r="AR714" s="13"/>
      <c r="AS714"/>
      <c r="AT714"/>
      <c r="AU714"/>
      <c r="AV714"/>
      <c r="AW714"/>
      <c r="AX714" s="13"/>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c r="DB714"/>
      <c r="DC714"/>
      <c r="DD714"/>
      <c r="DE714"/>
      <c r="DF714"/>
      <c r="DG714"/>
      <c r="DH714"/>
      <c r="DI714"/>
      <c r="DJ714"/>
      <c r="DK714"/>
      <c r="DL714"/>
      <c r="DM714"/>
      <c r="DN714"/>
      <c r="DO714"/>
      <c r="DP714"/>
      <c r="DQ714"/>
      <c r="DR714"/>
      <c r="DS714"/>
      <c r="DT714"/>
      <c r="DU714"/>
      <c r="DV714"/>
      <c r="DW714"/>
      <c r="DX714"/>
      <c r="DY714"/>
      <c r="DZ714"/>
      <c r="EA714"/>
      <c r="EB714"/>
      <c r="EC714"/>
      <c r="ED714"/>
      <c r="EE714"/>
      <c r="EF714"/>
      <c r="EG714"/>
      <c r="EH714"/>
      <c r="EI714"/>
      <c r="EJ714"/>
      <c r="EK714"/>
      <c r="EL714"/>
      <c r="EM714"/>
      <c r="EN714"/>
      <c r="EO714"/>
      <c r="EP714"/>
      <c r="EQ714"/>
      <c r="ER714"/>
      <c r="ES714"/>
      <c r="ET714"/>
      <c r="EU714"/>
      <c r="EV714"/>
      <c r="EW714"/>
      <c r="EX714"/>
      <c r="EY714"/>
      <c r="EZ714"/>
      <c r="FA714"/>
      <c r="FB714"/>
      <c r="FC714"/>
      <c r="FD714"/>
      <c r="FE714"/>
      <c r="FF714"/>
      <c r="FG714"/>
      <c r="FH714"/>
      <c r="FI714"/>
      <c r="FJ714"/>
      <c r="FK714"/>
      <c r="FL714"/>
      <c r="FM714"/>
      <c r="FN714"/>
      <c r="FO714"/>
      <c r="FP714"/>
      <c r="FQ714"/>
      <c r="FR714"/>
      <c r="FS714"/>
      <c r="FT714"/>
      <c r="FU714"/>
      <c r="FV714"/>
      <c r="FW714"/>
      <c r="FX714"/>
      <c r="FY714"/>
      <c r="FZ714"/>
      <c r="GA714"/>
      <c r="GB714"/>
      <c r="GC714"/>
      <c r="GD714"/>
      <c r="GE714"/>
      <c r="GF714"/>
      <c r="GG714"/>
      <c r="GH714"/>
      <c r="GI714"/>
      <c r="GJ714"/>
      <c r="GK714"/>
      <c r="GL714"/>
      <c r="GM714"/>
      <c r="GN714"/>
      <c r="GO714"/>
      <c r="GP714"/>
      <c r="GQ714"/>
      <c r="GR714"/>
      <c r="GS714"/>
      <c r="GT714"/>
      <c r="GU714"/>
      <c r="GV714"/>
      <c r="GW714"/>
      <c r="GX714"/>
      <c r="GY714"/>
      <c r="GZ714"/>
      <c r="HA714"/>
      <c r="HB714"/>
      <c r="HC714"/>
      <c r="HD714"/>
      <c r="HE714"/>
      <c r="HF714"/>
      <c r="HG714"/>
      <c r="HH714"/>
      <c r="HI714"/>
      <c r="HJ714"/>
      <c r="HK714"/>
      <c r="HL714"/>
      <c r="HM714"/>
      <c r="HN714"/>
      <c r="HO714"/>
      <c r="HP714"/>
      <c r="HQ714"/>
      <c r="HR714"/>
      <c r="HS714"/>
      <c r="HT714"/>
      <c r="HU714"/>
      <c r="HV714"/>
      <c r="HW714"/>
      <c r="HX714"/>
      <c r="HY714"/>
      <c r="HZ714"/>
      <c r="IA714"/>
      <c r="IB714"/>
      <c r="IC714"/>
      <c r="ID714"/>
      <c r="IE714"/>
      <c r="IF714"/>
      <c r="IG714"/>
      <c r="IH714"/>
      <c r="II714"/>
      <c r="IJ714"/>
      <c r="IK714"/>
      <c r="IL714"/>
      <c r="IM714"/>
      <c r="IN714"/>
      <c r="IO714"/>
      <c r="IP714"/>
      <c r="IQ714"/>
      <c r="IR714"/>
      <c r="IS714"/>
      <c r="IT714"/>
      <c r="IU714"/>
      <c r="IV714"/>
      <c r="IW714"/>
      <c r="IX714"/>
      <c r="IY714"/>
      <c r="IZ714"/>
      <c r="JA714"/>
      <c r="JB714"/>
      <c r="JC714"/>
      <c r="JD714"/>
      <c r="JE714"/>
      <c r="JF714"/>
      <c r="JG714"/>
      <c r="JH714"/>
      <c r="JI714"/>
      <c r="JJ714"/>
    </row>
    <row r="715" spans="1:270" ht="48">
      <c r="A715" s="8">
        <v>1999</v>
      </c>
      <c r="B715" s="8" t="s">
        <v>0</v>
      </c>
      <c r="C715" s="8">
        <v>0</v>
      </c>
      <c r="D715" s="8" t="s">
        <v>1590</v>
      </c>
      <c r="E715" s="8" t="s">
        <v>2630</v>
      </c>
      <c r="F715" s="9" t="s">
        <v>1230</v>
      </c>
      <c r="G715" s="9" t="s">
        <v>2743</v>
      </c>
      <c r="H715" s="9" t="s">
        <v>1685</v>
      </c>
      <c r="I715" s="9" t="s">
        <v>1686</v>
      </c>
      <c r="J715" s="9">
        <v>0</v>
      </c>
      <c r="K715" s="9"/>
      <c r="L715" s="9"/>
      <c r="M715" s="8" t="s">
        <v>2676</v>
      </c>
      <c r="N715" s="8">
        <f t="shared" si="156"/>
        <v>0.14794520547945206</v>
      </c>
      <c r="O715" s="8">
        <v>10.8</v>
      </c>
      <c r="P715" s="8">
        <v>73</v>
      </c>
      <c r="Q715" s="8">
        <v>1337</v>
      </c>
      <c r="R715" s="8">
        <f t="shared" si="155"/>
        <v>18.315068493150687</v>
      </c>
      <c r="S715" s="8">
        <f t="shared" si="160"/>
        <v>0.55708333333333337</v>
      </c>
      <c r="T715" s="8">
        <f t="shared" si="161"/>
        <v>0.37138888888888888</v>
      </c>
      <c r="U715" s="8">
        <f t="shared" si="159"/>
        <v>4.456666666666667</v>
      </c>
      <c r="V715" s="38">
        <f t="shared" si="151"/>
        <v>0.78805555555555551</v>
      </c>
      <c r="W715" s="38">
        <f t="shared" si="163"/>
        <v>9.3611111111111117E-2</v>
      </c>
      <c r="X715" s="38">
        <f t="shared" si="162"/>
        <v>0.51027777777777783</v>
      </c>
      <c r="Y715" s="8">
        <f t="shared" si="152"/>
        <v>300</v>
      </c>
      <c r="Z715" s="8">
        <f t="shared" si="153"/>
        <v>2400</v>
      </c>
      <c r="AA715" s="8">
        <f t="shared" si="154"/>
        <v>3600</v>
      </c>
      <c r="AB715" s="18">
        <f t="shared" si="164"/>
        <v>0.41666666666666669</v>
      </c>
      <c r="AC715" s="18">
        <f t="shared" si="150"/>
        <v>5</v>
      </c>
      <c r="AD715"/>
      <c r="AE715"/>
      <c r="AF715" s="13"/>
      <c r="AG715">
        <v>25</v>
      </c>
      <c r="AH715">
        <v>200</v>
      </c>
      <c r="AI715">
        <v>300</v>
      </c>
      <c r="AJ715">
        <v>5</v>
      </c>
      <c r="AK715">
        <v>5</v>
      </c>
      <c r="AL715" s="13"/>
      <c r="AM715"/>
      <c r="AN715"/>
      <c r="AO715"/>
      <c r="AP715"/>
      <c r="AQ715"/>
      <c r="AR715" s="13"/>
      <c r="AS715"/>
      <c r="AT715"/>
      <c r="AU715"/>
      <c r="AV715"/>
      <c r="AW715"/>
      <c r="AX715" s="13"/>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c r="DB715"/>
      <c r="DC715"/>
      <c r="DD715"/>
      <c r="DE715"/>
      <c r="DF715"/>
      <c r="DG715"/>
      <c r="DH715"/>
      <c r="DI715"/>
      <c r="DJ715"/>
      <c r="DK715"/>
      <c r="DL715"/>
      <c r="DM715"/>
      <c r="DN715"/>
      <c r="DO715"/>
      <c r="DP715"/>
      <c r="DQ715"/>
      <c r="DR715"/>
      <c r="DS715"/>
      <c r="DT715"/>
      <c r="DU715"/>
      <c r="DV715"/>
      <c r="DW715"/>
      <c r="DX715"/>
      <c r="DY715"/>
      <c r="DZ715"/>
      <c r="EA715"/>
      <c r="EB715"/>
      <c r="EC715"/>
      <c r="ED715"/>
      <c r="EE715"/>
      <c r="EF715"/>
      <c r="EG715"/>
      <c r="EH715"/>
      <c r="EI715"/>
      <c r="EJ715"/>
      <c r="EK715"/>
      <c r="EL715"/>
      <c r="EM715"/>
      <c r="EN715"/>
      <c r="EO715"/>
      <c r="EP715"/>
      <c r="EQ715"/>
      <c r="ER715"/>
      <c r="ES715"/>
      <c r="ET715"/>
      <c r="EU715"/>
      <c r="EV715"/>
      <c r="EW715"/>
      <c r="EX715"/>
      <c r="EY715"/>
      <c r="EZ715"/>
      <c r="FA715"/>
      <c r="FB715"/>
      <c r="FC715"/>
      <c r="FD715"/>
      <c r="FE715"/>
      <c r="FF715"/>
      <c r="FG715"/>
      <c r="FH715"/>
      <c r="FI715"/>
      <c r="FJ715"/>
      <c r="FK715"/>
      <c r="FL715"/>
      <c r="FM715"/>
      <c r="FN715"/>
      <c r="FO715"/>
      <c r="FP715"/>
      <c r="FQ715"/>
      <c r="FR715"/>
      <c r="FS715"/>
      <c r="FT715"/>
      <c r="FU715"/>
      <c r="FV715"/>
      <c r="FW715"/>
      <c r="FX715"/>
      <c r="FY715"/>
      <c r="FZ715"/>
      <c r="GA715"/>
      <c r="GB715"/>
      <c r="GC715"/>
      <c r="GD715"/>
      <c r="GE715"/>
      <c r="GF715"/>
      <c r="GG715"/>
      <c r="GH715"/>
      <c r="GI715"/>
      <c r="GJ715"/>
      <c r="GK715"/>
      <c r="GL715"/>
      <c r="GM715"/>
      <c r="GN715"/>
      <c r="GO715"/>
      <c r="GP715"/>
      <c r="GQ715"/>
      <c r="GR715"/>
      <c r="GS715"/>
      <c r="GT715"/>
      <c r="GU715"/>
      <c r="GV715"/>
      <c r="GW715"/>
      <c r="GX715"/>
      <c r="GY715"/>
      <c r="GZ715"/>
      <c r="HA715"/>
      <c r="HB715"/>
      <c r="HC715"/>
      <c r="HD715"/>
      <c r="HE715"/>
      <c r="HF715"/>
      <c r="HG715"/>
      <c r="HH715"/>
      <c r="HI715"/>
      <c r="HJ715"/>
      <c r="HK715"/>
      <c r="HL715"/>
      <c r="HM715"/>
      <c r="HN715"/>
      <c r="HO715"/>
      <c r="HP715"/>
      <c r="HQ715"/>
      <c r="HR715"/>
      <c r="HS715"/>
      <c r="HT715"/>
      <c r="HU715"/>
      <c r="HV715"/>
      <c r="HW715"/>
      <c r="HX715"/>
      <c r="HY715"/>
      <c r="HZ715"/>
      <c r="IA715"/>
      <c r="IB715"/>
      <c r="IC715"/>
      <c r="ID715"/>
      <c r="IE715"/>
      <c r="IF715"/>
      <c r="IG715"/>
      <c r="IH715"/>
      <c r="II715"/>
      <c r="IJ715"/>
      <c r="IK715"/>
      <c r="IL715"/>
      <c r="IM715"/>
      <c r="IN715"/>
      <c r="IO715"/>
      <c r="IP715"/>
      <c r="IQ715"/>
      <c r="IR715"/>
      <c r="IS715"/>
      <c r="IT715"/>
      <c r="IU715"/>
      <c r="IV715"/>
      <c r="IW715"/>
      <c r="IX715"/>
      <c r="IY715"/>
      <c r="IZ715"/>
      <c r="JA715"/>
      <c r="JB715"/>
      <c r="JC715"/>
      <c r="JD715"/>
      <c r="JE715"/>
      <c r="JF715"/>
      <c r="JG715"/>
      <c r="JH715"/>
      <c r="JI715"/>
      <c r="JJ715"/>
    </row>
    <row r="716" spans="1:270" ht="16">
      <c r="A716" s="8">
        <v>1999</v>
      </c>
      <c r="B716" s="8" t="s">
        <v>0</v>
      </c>
      <c r="C716" s="8">
        <v>0</v>
      </c>
      <c r="D716" s="8" t="s">
        <v>1590</v>
      </c>
      <c r="E716" s="8" t="s">
        <v>2630</v>
      </c>
      <c r="F716" s="9" t="s">
        <v>1230</v>
      </c>
      <c r="G716" s="9" t="s">
        <v>2743</v>
      </c>
      <c r="H716" s="9" t="s">
        <v>1687</v>
      </c>
      <c r="I716" s="9" t="s">
        <v>1688</v>
      </c>
      <c r="J716" s="9">
        <v>0</v>
      </c>
      <c r="K716" s="9"/>
      <c r="L716" s="9"/>
      <c r="M716" s="8" t="s">
        <v>2676</v>
      </c>
      <c r="N716" s="8">
        <f t="shared" si="156"/>
        <v>7.9032258064516137E-2</v>
      </c>
      <c r="O716" s="8">
        <v>4.9000000000000004</v>
      </c>
      <c r="P716" s="8">
        <v>62</v>
      </c>
      <c r="Q716" s="8">
        <v>1422</v>
      </c>
      <c r="R716" s="8">
        <f t="shared" si="155"/>
        <v>22.93548387096774</v>
      </c>
      <c r="S716" s="8">
        <f t="shared" si="160"/>
        <v>2.9624999999999999</v>
      </c>
      <c r="T716" s="8">
        <f t="shared" si="161"/>
        <v>0.65833333333333333</v>
      </c>
      <c r="U716" s="8">
        <f t="shared" si="159"/>
        <v>7.9</v>
      </c>
      <c r="V716" s="38">
        <f t="shared" si="151"/>
        <v>1.4916666666666667</v>
      </c>
      <c r="W716" s="38">
        <f t="shared" si="163"/>
        <v>0.47314814814814815</v>
      </c>
      <c r="X716" s="38">
        <f t="shared" si="162"/>
        <v>1.3064814814814816</v>
      </c>
      <c r="Y716" s="8">
        <f t="shared" si="152"/>
        <v>240</v>
      </c>
      <c r="Z716" s="8">
        <f t="shared" si="153"/>
        <v>480</v>
      </c>
      <c r="AA716" s="8">
        <f t="shared" si="154"/>
        <v>2160</v>
      </c>
      <c r="AB716" s="18">
        <f t="shared" si="164"/>
        <v>0.83333333333333337</v>
      </c>
      <c r="AC716" s="18">
        <f t="shared" ref="AC716:AC779" si="165">SUM(AK716, AQ716, AW716, BC716, BI716,  BO716, BU716, CA716, CG716, CM716, CS716, CY716, DE716, DK716, DQ716, DW716, EC716, EK716, EQ716, EW716, FC716, FI716, FO716, FU716, GA716, GI716, GO716, GW716, HC716, HI716, HO716, HU716, IA716, II716, IO716, IU716, JC716, JI716)/1</f>
        <v>10</v>
      </c>
      <c r="AD716"/>
      <c r="AE716"/>
      <c r="AF716" s="13" t="s">
        <v>1483</v>
      </c>
      <c r="AG716">
        <v>20</v>
      </c>
      <c r="AH716">
        <v>40</v>
      </c>
      <c r="AI716">
        <v>180</v>
      </c>
      <c r="AJ716">
        <v>15</v>
      </c>
      <c r="AK716">
        <v>10</v>
      </c>
      <c r="AL716" s="13"/>
      <c r="AM716"/>
      <c r="AN716"/>
      <c r="AO716"/>
      <c r="AP716"/>
      <c r="AQ716"/>
      <c r="AR716" s="13"/>
      <c r="AS716"/>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c r="CD716"/>
      <c r="CE716"/>
      <c r="CF716"/>
      <c r="CG716"/>
      <c r="CH716"/>
      <c r="CI716"/>
      <c r="CJ716"/>
      <c r="CK716"/>
      <c r="CL716"/>
      <c r="CM716"/>
      <c r="CN716"/>
      <c r="CO716"/>
      <c r="CP716"/>
      <c r="CQ716"/>
      <c r="CR716"/>
      <c r="CS716"/>
      <c r="CT716"/>
      <c r="CU716"/>
      <c r="CV716"/>
      <c r="CW716"/>
      <c r="CX716"/>
      <c r="CY716"/>
      <c r="CZ716"/>
      <c r="DA716"/>
      <c r="DB716"/>
      <c r="DC716"/>
      <c r="DD716"/>
      <c r="DE716"/>
      <c r="DF716"/>
      <c r="DG716"/>
      <c r="DH716"/>
      <c r="DI716"/>
      <c r="DJ716"/>
      <c r="DK716"/>
      <c r="DL716"/>
      <c r="DM716"/>
      <c r="DN716"/>
      <c r="DO716"/>
      <c r="DP716"/>
      <c r="DQ716"/>
      <c r="DR716"/>
      <c r="DS716"/>
      <c r="DT716"/>
      <c r="DU716"/>
      <c r="DV716"/>
      <c r="DW716"/>
      <c r="DX716"/>
      <c r="DY716"/>
      <c r="DZ716"/>
      <c r="EA716"/>
      <c r="EB716"/>
      <c r="EC716"/>
      <c r="ED716"/>
      <c r="EE716"/>
      <c r="EF716"/>
      <c r="EG716"/>
      <c r="EH716"/>
      <c r="EI716"/>
      <c r="EJ716"/>
      <c r="EK716"/>
      <c r="EL716"/>
      <c r="EM716"/>
      <c r="EN716"/>
      <c r="EO716"/>
      <c r="EP716"/>
      <c r="EQ716"/>
      <c r="ER716"/>
      <c r="ES716"/>
      <c r="ET716"/>
      <c r="EU716"/>
      <c r="EV716"/>
      <c r="EW716"/>
      <c r="EX716"/>
      <c r="EY716"/>
      <c r="EZ716"/>
      <c r="FA716"/>
      <c r="FB716"/>
      <c r="FC716"/>
      <c r="FD716"/>
      <c r="FE716"/>
      <c r="FF716"/>
      <c r="FG716"/>
      <c r="FH716"/>
      <c r="FI716"/>
      <c r="FJ716"/>
      <c r="FK716"/>
      <c r="FL716"/>
      <c r="FM716"/>
      <c r="FN716"/>
      <c r="FO716"/>
      <c r="FP716"/>
      <c r="FQ716"/>
      <c r="FR716"/>
      <c r="FS716"/>
      <c r="FT716"/>
      <c r="FU716"/>
      <c r="FV716"/>
      <c r="FW716"/>
      <c r="FX716"/>
      <c r="FY716"/>
      <c r="FZ716"/>
      <c r="GA716"/>
      <c r="GB716"/>
      <c r="GC716"/>
      <c r="GD716"/>
      <c r="GE716"/>
      <c r="GF716"/>
      <c r="GG716"/>
      <c r="GH716"/>
      <c r="GI716"/>
      <c r="GJ716"/>
      <c r="GK716"/>
      <c r="GL716"/>
      <c r="GM716"/>
      <c r="GN716"/>
      <c r="GO716"/>
      <c r="GP716"/>
      <c r="GQ716"/>
      <c r="GR716"/>
      <c r="GS716"/>
      <c r="GT716"/>
      <c r="GU716"/>
      <c r="GV716"/>
      <c r="GW716"/>
      <c r="GX716"/>
      <c r="GY716"/>
      <c r="GZ716"/>
      <c r="HA716"/>
      <c r="HB716"/>
      <c r="HC716"/>
      <c r="HD716"/>
      <c r="HE716"/>
      <c r="HF716"/>
      <c r="HG716"/>
      <c r="HH716"/>
      <c r="HI716"/>
      <c r="HJ716"/>
      <c r="HK716"/>
      <c r="HL716"/>
      <c r="HM716"/>
      <c r="HN716"/>
      <c r="HO716"/>
      <c r="HP716"/>
      <c r="HQ716"/>
      <c r="HR716"/>
      <c r="HS716"/>
      <c r="HT716"/>
      <c r="HU716"/>
      <c r="HV716"/>
      <c r="HW716"/>
      <c r="HX716"/>
      <c r="HY716"/>
      <c r="HZ716"/>
      <c r="IA716"/>
      <c r="IB716"/>
      <c r="IC716"/>
      <c r="ID716"/>
      <c r="IE716"/>
      <c r="IF716"/>
      <c r="IG716"/>
      <c r="IH716"/>
      <c r="II716"/>
      <c r="IJ716"/>
      <c r="IK716"/>
      <c r="IL716"/>
      <c r="IM716"/>
      <c r="IN716"/>
      <c r="IO716"/>
      <c r="IP716"/>
      <c r="IQ716"/>
      <c r="IR716"/>
      <c r="IS716"/>
      <c r="IT716"/>
      <c r="IU716"/>
      <c r="IV716"/>
      <c r="IW716"/>
      <c r="IX716"/>
      <c r="IY716"/>
      <c r="IZ716"/>
      <c r="JA716"/>
      <c r="JB716"/>
      <c r="JC716"/>
      <c r="JD716"/>
      <c r="JE716"/>
      <c r="JF716"/>
      <c r="JG716"/>
      <c r="JH716"/>
      <c r="JI716"/>
      <c r="JJ716"/>
    </row>
    <row r="717" spans="1:270" ht="16">
      <c r="A717" s="8">
        <v>1999</v>
      </c>
      <c r="B717" s="8" t="s">
        <v>0</v>
      </c>
      <c r="C717" s="8">
        <v>0</v>
      </c>
      <c r="D717" s="8" t="s">
        <v>1590</v>
      </c>
      <c r="E717" s="8" t="s">
        <v>2630</v>
      </c>
      <c r="F717" s="9" t="s">
        <v>1230</v>
      </c>
      <c r="G717" s="9" t="s">
        <v>2743</v>
      </c>
      <c r="H717" s="9" t="s">
        <v>1298</v>
      </c>
      <c r="I717" s="9" t="s">
        <v>1689</v>
      </c>
      <c r="J717" s="9">
        <v>0</v>
      </c>
      <c r="K717" s="9"/>
      <c r="L717" s="9" t="s">
        <v>2642</v>
      </c>
      <c r="M717" s="8" t="s">
        <v>2676</v>
      </c>
      <c r="N717" s="8">
        <f t="shared" si="156"/>
        <v>6.4082687338501296E-2</v>
      </c>
      <c r="O717" s="8">
        <v>24.8</v>
      </c>
      <c r="P717" s="8">
        <v>387</v>
      </c>
      <c r="Q717" s="8">
        <v>12582</v>
      </c>
      <c r="R717" s="8">
        <f t="shared" si="155"/>
        <v>32.511627906976742</v>
      </c>
      <c r="S717" s="8">
        <f t="shared" si="160"/>
        <v>5.2424999999999997</v>
      </c>
      <c r="T717" s="8">
        <f t="shared" si="161"/>
        <v>3.4950000000000001</v>
      </c>
      <c r="U717" s="8">
        <f t="shared" si="159"/>
        <v>41.94</v>
      </c>
      <c r="V717" s="38">
        <f t="shared" si="151"/>
        <v>4.0783333333333331</v>
      </c>
      <c r="W717" s="38">
        <f t="shared" si="163"/>
        <v>3.1061111111111113</v>
      </c>
      <c r="X717" s="38">
        <f t="shared" si="162"/>
        <v>3.6894444444444447</v>
      </c>
      <c r="Y717" s="8">
        <f t="shared" si="152"/>
        <v>300</v>
      </c>
      <c r="Z717" s="8">
        <f t="shared" si="153"/>
        <v>2400</v>
      </c>
      <c r="AA717" s="8">
        <f t="shared" si="154"/>
        <v>3600</v>
      </c>
      <c r="AB717" s="18">
        <f t="shared" si="164"/>
        <v>0.58333333333333337</v>
      </c>
      <c r="AC717" s="18">
        <f t="shared" si="165"/>
        <v>7</v>
      </c>
      <c r="AD717"/>
      <c r="AE717"/>
      <c r="AF717" s="13" t="s">
        <v>1441</v>
      </c>
      <c r="AG717">
        <v>25</v>
      </c>
      <c r="AH717">
        <v>200</v>
      </c>
      <c r="AI717">
        <v>300</v>
      </c>
      <c r="AJ717">
        <v>10</v>
      </c>
      <c r="AK717">
        <v>7</v>
      </c>
      <c r="AL717" s="13"/>
      <c r="AM717"/>
      <c r="AN717"/>
      <c r="AO717"/>
      <c r="AP717"/>
      <c r="AQ717"/>
      <c r="AR717" s="13"/>
      <c r="AS717"/>
      <c r="AT717"/>
      <c r="AU717"/>
      <c r="AV717"/>
      <c r="AW717"/>
      <c r="AX717"/>
      <c r="AY717"/>
      <c r="AZ717"/>
      <c r="BA717"/>
      <c r="BB717"/>
      <c r="BC717"/>
      <c r="BD717"/>
      <c r="BE717"/>
      <c r="BF717"/>
      <c r="BG717"/>
      <c r="BH717"/>
      <c r="BI717"/>
      <c r="BJ717"/>
      <c r="BK717"/>
      <c r="BL717"/>
      <c r="BM717"/>
      <c r="BN717"/>
      <c r="BO717"/>
      <c r="BP717"/>
      <c r="BQ717"/>
      <c r="BR717"/>
      <c r="BS717"/>
      <c r="BT717"/>
      <c r="BU717"/>
      <c r="BV717"/>
      <c r="BW717"/>
      <c r="BX717"/>
      <c r="BY717"/>
      <c r="BZ717"/>
      <c r="CA717"/>
      <c r="CB717"/>
      <c r="CC717"/>
      <c r="CD717"/>
      <c r="CE717"/>
      <c r="CF717"/>
      <c r="CG717"/>
      <c r="CH717"/>
      <c r="CI717"/>
      <c r="CJ717"/>
      <c r="CK717"/>
      <c r="CL717"/>
      <c r="CM717"/>
      <c r="CN717"/>
      <c r="CO717"/>
      <c r="CP717"/>
      <c r="CQ717"/>
      <c r="CR717"/>
      <c r="CS717"/>
      <c r="CT717"/>
      <c r="CU717"/>
      <c r="CV717"/>
      <c r="CW717"/>
      <c r="CX717"/>
      <c r="CY717"/>
      <c r="CZ717"/>
      <c r="DA717"/>
      <c r="DB717"/>
      <c r="DC717"/>
      <c r="DD717"/>
      <c r="DE717"/>
      <c r="DF717"/>
      <c r="DG717"/>
      <c r="DH717"/>
      <c r="DI717"/>
      <c r="DJ717"/>
      <c r="DK717"/>
      <c r="DL717"/>
      <c r="DM717"/>
      <c r="DN717"/>
      <c r="DO717"/>
      <c r="DP717"/>
      <c r="DQ717"/>
      <c r="DR717"/>
      <c r="DS717"/>
      <c r="DT717"/>
      <c r="DU717"/>
      <c r="DV717"/>
      <c r="DW717"/>
      <c r="DX717"/>
      <c r="DY717"/>
      <c r="DZ717"/>
      <c r="EA717"/>
      <c r="EB717"/>
      <c r="EC717"/>
      <c r="ED717"/>
      <c r="EE717"/>
      <c r="EF717"/>
      <c r="EG717"/>
      <c r="EH717"/>
      <c r="EI717"/>
      <c r="EJ717"/>
      <c r="EK717"/>
      <c r="EL717"/>
      <c r="EM717"/>
      <c r="EN717"/>
      <c r="EO717"/>
      <c r="EP717"/>
      <c r="EQ717"/>
      <c r="ER717"/>
      <c r="ES717"/>
      <c r="ET717"/>
      <c r="EU717"/>
      <c r="EV717"/>
      <c r="EW717"/>
      <c r="EX717"/>
      <c r="EY717"/>
      <c r="EZ717"/>
      <c r="FA717"/>
      <c r="FB717"/>
      <c r="FC717"/>
      <c r="FD717"/>
      <c r="FE717"/>
      <c r="FF717"/>
      <c r="FG717"/>
      <c r="FH717"/>
      <c r="FI717"/>
      <c r="FJ717"/>
      <c r="FK717"/>
      <c r="FL717"/>
      <c r="FM717"/>
      <c r="FN717"/>
      <c r="FO717"/>
      <c r="FP717"/>
      <c r="FQ717"/>
      <c r="FR717"/>
      <c r="FS717"/>
      <c r="FT717"/>
      <c r="FU717"/>
      <c r="FV717"/>
      <c r="FW717"/>
      <c r="FX717"/>
      <c r="FY717"/>
      <c r="FZ717"/>
      <c r="GA717"/>
      <c r="GB717"/>
      <c r="GC717"/>
      <c r="GD717"/>
      <c r="GE717"/>
      <c r="GF717"/>
      <c r="GG717"/>
      <c r="GH717"/>
      <c r="GI717"/>
      <c r="GJ717"/>
      <c r="GK717"/>
      <c r="GL717"/>
      <c r="GM717"/>
      <c r="GN717"/>
      <c r="GO717"/>
      <c r="GP717"/>
      <c r="GQ717"/>
      <c r="GR717"/>
      <c r="GS717"/>
      <c r="GT717"/>
      <c r="GU717"/>
      <c r="GV717"/>
      <c r="GW717"/>
      <c r="GX717"/>
      <c r="GY717"/>
      <c r="GZ717"/>
      <c r="HA717"/>
      <c r="HB717"/>
      <c r="HC717"/>
      <c r="HD717"/>
      <c r="HE717"/>
      <c r="HF717"/>
      <c r="HG717"/>
      <c r="HH717"/>
      <c r="HI717"/>
      <c r="HJ717"/>
      <c r="HK717"/>
      <c r="HL717"/>
      <c r="HM717"/>
      <c r="HN717"/>
      <c r="HO717"/>
      <c r="HP717"/>
      <c r="HQ717"/>
      <c r="HR717"/>
      <c r="HS717"/>
      <c r="HT717"/>
      <c r="HU717"/>
      <c r="HV717"/>
      <c r="HW717"/>
      <c r="HX717"/>
      <c r="HY717"/>
      <c r="HZ717"/>
      <c r="IA717"/>
      <c r="IB717"/>
      <c r="IC717"/>
      <c r="ID717"/>
      <c r="IE717"/>
      <c r="IF717"/>
      <c r="IG717"/>
      <c r="IH717"/>
      <c r="II717"/>
      <c r="IJ717"/>
      <c r="IK717"/>
      <c r="IL717"/>
      <c r="IM717"/>
      <c r="IN717"/>
      <c r="IO717"/>
      <c r="IP717"/>
      <c r="IQ717"/>
      <c r="IR717"/>
      <c r="IS717"/>
      <c r="IT717"/>
      <c r="IU717"/>
      <c r="IV717"/>
      <c r="IW717"/>
      <c r="IX717"/>
      <c r="IY717"/>
      <c r="IZ717"/>
      <c r="JA717"/>
      <c r="JB717"/>
      <c r="JC717"/>
      <c r="JD717"/>
      <c r="JE717"/>
      <c r="JF717"/>
      <c r="JG717"/>
      <c r="JH717"/>
      <c r="JI717"/>
      <c r="JJ717"/>
    </row>
    <row r="718" spans="1:270" ht="16">
      <c r="A718" s="8">
        <v>1999</v>
      </c>
      <c r="B718" s="8" t="s">
        <v>0</v>
      </c>
      <c r="C718" s="8">
        <v>0</v>
      </c>
      <c r="D718" s="8" t="s">
        <v>1590</v>
      </c>
      <c r="E718" s="8" t="s">
        <v>2637</v>
      </c>
      <c r="F718" s="9" t="s">
        <v>1230</v>
      </c>
      <c r="G718" s="9" t="s">
        <v>2744</v>
      </c>
      <c r="H718" s="9" t="s">
        <v>1690</v>
      </c>
      <c r="I718" s="9" t="s">
        <v>1691</v>
      </c>
      <c r="J718" s="9">
        <v>0</v>
      </c>
      <c r="K718" s="9"/>
      <c r="L718" s="9"/>
      <c r="M718" s="8" t="s">
        <v>2676</v>
      </c>
      <c r="N718" s="8">
        <f t="shared" si="156"/>
        <v>2.5304347826086957</v>
      </c>
      <c r="O718" s="8">
        <v>58.2</v>
      </c>
      <c r="P718" s="8">
        <v>23</v>
      </c>
      <c r="Q718" s="8">
        <v>144</v>
      </c>
      <c r="R718" s="8">
        <f t="shared" si="155"/>
        <v>6.2608695652173916</v>
      </c>
      <c r="S718" s="8">
        <f t="shared" si="160"/>
        <v>4</v>
      </c>
      <c r="T718" s="8">
        <f t="shared" si="161"/>
        <v>3</v>
      </c>
      <c r="U718" s="8">
        <f t="shared" si="159"/>
        <v>36</v>
      </c>
      <c r="V718" s="38">
        <f t="shared" si="151"/>
        <v>4.25</v>
      </c>
      <c r="W718" s="38">
        <f t="shared" si="163"/>
        <v>2.0625</v>
      </c>
      <c r="X718" s="38">
        <f t="shared" si="162"/>
        <v>3.3125</v>
      </c>
      <c r="Y718" s="8">
        <f t="shared" si="152"/>
        <v>12</v>
      </c>
      <c r="Z718" s="8">
        <f t="shared" si="153"/>
        <v>36</v>
      </c>
      <c r="AA718" s="8">
        <f t="shared" si="154"/>
        <v>48</v>
      </c>
      <c r="AB718" s="18">
        <f t="shared" si="164"/>
        <v>1.25</v>
      </c>
      <c r="AC718" s="18">
        <f t="shared" si="165"/>
        <v>15</v>
      </c>
      <c r="AD718"/>
      <c r="AE718"/>
      <c r="AF718" s="13" t="s">
        <v>1692</v>
      </c>
      <c r="AG718">
        <v>1</v>
      </c>
      <c r="AH718">
        <v>3</v>
      </c>
      <c r="AI718">
        <v>4</v>
      </c>
      <c r="AJ718">
        <v>18</v>
      </c>
      <c r="AK718">
        <v>15</v>
      </c>
      <c r="AL718" s="13"/>
      <c r="AM718"/>
      <c r="AN718"/>
      <c r="AO718"/>
      <c r="AP718"/>
      <c r="AQ718"/>
      <c r="AR718" s="13"/>
      <c r="AS718"/>
      <c r="AT718"/>
      <c r="AU718"/>
      <c r="AV718"/>
      <c r="AW718"/>
      <c r="AX718"/>
      <c r="AY718"/>
      <c r="AZ718"/>
      <c r="BA718"/>
      <c r="BB718"/>
      <c r="BC718"/>
      <c r="BD718"/>
      <c r="BE718"/>
      <c r="BF718"/>
      <c r="BG718"/>
      <c r="BH718"/>
      <c r="BI718"/>
      <c r="BJ718"/>
      <c r="BK718"/>
      <c r="BL718"/>
      <c r="BM718"/>
      <c r="BN718"/>
      <c r="BO718"/>
      <c r="BP718"/>
      <c r="BQ718"/>
      <c r="BR718"/>
      <c r="BS718"/>
      <c r="BT718"/>
      <c r="BU718"/>
      <c r="BV718"/>
      <c r="BW718"/>
      <c r="BX718"/>
      <c r="BY718"/>
      <c r="BZ718"/>
      <c r="CA718"/>
      <c r="CB718"/>
      <c r="CC718"/>
      <c r="CD718"/>
      <c r="CE718"/>
      <c r="CF718"/>
      <c r="CG718"/>
      <c r="CH718"/>
      <c r="CI718"/>
      <c r="CJ718"/>
      <c r="CK718"/>
      <c r="CL718"/>
      <c r="CM718"/>
      <c r="CN718"/>
      <c r="CO718"/>
      <c r="CP718"/>
      <c r="CQ718"/>
      <c r="CR718"/>
      <c r="CS718"/>
      <c r="CT718"/>
      <c r="CU718"/>
      <c r="CV718"/>
      <c r="CW718"/>
      <c r="CX718"/>
      <c r="CY718"/>
      <c r="CZ718"/>
      <c r="DA718"/>
      <c r="DB718"/>
      <c r="DC718"/>
      <c r="DD718"/>
      <c r="DE718"/>
      <c r="DF718"/>
      <c r="DG718"/>
      <c r="DH718"/>
      <c r="DI718"/>
      <c r="DJ718"/>
      <c r="DK718"/>
      <c r="DL718"/>
      <c r="DM718"/>
      <c r="DN718"/>
      <c r="DO718"/>
      <c r="DP718"/>
      <c r="DQ718"/>
      <c r="DR718"/>
      <c r="DS718"/>
      <c r="DT718"/>
      <c r="DU718"/>
      <c r="DV718"/>
      <c r="DW718"/>
      <c r="DX718"/>
      <c r="DY718"/>
      <c r="DZ718"/>
      <c r="EA718"/>
      <c r="EB718"/>
      <c r="EC718"/>
      <c r="ED718"/>
      <c r="EE718"/>
      <c r="EF718"/>
      <c r="EG718"/>
      <c r="EH718"/>
      <c r="EI718"/>
      <c r="EJ718"/>
      <c r="EK718"/>
      <c r="EL718"/>
      <c r="EM718"/>
      <c r="EN718"/>
      <c r="EO718"/>
      <c r="EP718"/>
      <c r="EQ718"/>
      <c r="ER718"/>
      <c r="ES718"/>
      <c r="ET718"/>
      <c r="EU718"/>
      <c r="EV718"/>
      <c r="EW718"/>
      <c r="EX718"/>
      <c r="EY718"/>
      <c r="EZ718"/>
      <c r="FA718"/>
      <c r="FB718"/>
      <c r="FC718"/>
      <c r="FD718"/>
      <c r="FE718"/>
      <c r="FF718"/>
      <c r="FG718"/>
      <c r="FH718"/>
      <c r="FI718"/>
      <c r="FJ718"/>
      <c r="FK718"/>
      <c r="FL718"/>
      <c r="FM718"/>
      <c r="FN718"/>
      <c r="FO718"/>
      <c r="FP718"/>
      <c r="FQ718"/>
      <c r="FR718"/>
      <c r="FS718"/>
      <c r="FT718"/>
      <c r="FU718"/>
      <c r="FV718"/>
      <c r="FW718"/>
      <c r="FX718"/>
      <c r="FY718"/>
      <c r="FZ718"/>
      <c r="GA718"/>
      <c r="GB718"/>
      <c r="GC718"/>
      <c r="GD718"/>
      <c r="GE718"/>
      <c r="GF718"/>
      <c r="GG718"/>
      <c r="GH718"/>
      <c r="GI718"/>
      <c r="GJ718"/>
      <c r="GK718"/>
      <c r="GL718"/>
      <c r="GM718"/>
      <c r="GN718"/>
      <c r="GO718"/>
      <c r="GP718"/>
      <c r="GQ718"/>
      <c r="GR718"/>
      <c r="GS718"/>
      <c r="GT718"/>
      <c r="GU718"/>
      <c r="GV718"/>
      <c r="GW718"/>
      <c r="GX718"/>
      <c r="GY718"/>
      <c r="GZ718"/>
      <c r="HA718"/>
      <c r="HB718"/>
      <c r="HC718"/>
      <c r="HD718"/>
      <c r="HE718"/>
      <c r="HF718"/>
      <c r="HG718"/>
      <c r="HH718"/>
      <c r="HI718"/>
      <c r="HJ718"/>
      <c r="HK718"/>
      <c r="HL718"/>
      <c r="HM718"/>
      <c r="HN718"/>
      <c r="HO718"/>
      <c r="HP718"/>
      <c r="HQ718"/>
      <c r="HR718"/>
      <c r="HS718"/>
      <c r="HT718"/>
      <c r="HU718"/>
      <c r="HV718"/>
      <c r="HW718"/>
      <c r="HX718"/>
      <c r="HY718"/>
      <c r="HZ718"/>
      <c r="IA718"/>
      <c r="IB718"/>
      <c r="IC718"/>
      <c r="ID718"/>
      <c r="IE718"/>
      <c r="IF718"/>
      <c r="IG718"/>
      <c r="IH718"/>
      <c r="II718"/>
      <c r="IJ718"/>
      <c r="IK718"/>
      <c r="IL718"/>
      <c r="IM718"/>
      <c r="IN718"/>
      <c r="IO718"/>
      <c r="IP718"/>
      <c r="IQ718"/>
      <c r="IR718"/>
      <c r="IS718"/>
      <c r="IT718"/>
      <c r="IU718"/>
      <c r="IV718"/>
      <c r="IW718"/>
      <c r="IX718"/>
      <c r="IY718"/>
      <c r="IZ718"/>
      <c r="JA718"/>
      <c r="JB718"/>
      <c r="JC718"/>
      <c r="JD718"/>
      <c r="JE718"/>
      <c r="JF718"/>
      <c r="JG718"/>
      <c r="JH718"/>
      <c r="JI718"/>
      <c r="JJ718"/>
    </row>
    <row r="719" spans="1:270" ht="32">
      <c r="A719" s="8">
        <v>1999</v>
      </c>
      <c r="B719" s="8" t="s">
        <v>0</v>
      </c>
      <c r="C719" s="8">
        <v>0</v>
      </c>
      <c r="D719" s="8" t="s">
        <v>1590</v>
      </c>
      <c r="E719" s="8" t="s">
        <v>2637</v>
      </c>
      <c r="F719" s="9" t="s">
        <v>1230</v>
      </c>
      <c r="G719" s="9" t="s">
        <v>2744</v>
      </c>
      <c r="H719" s="9" t="s">
        <v>1693</v>
      </c>
      <c r="I719" s="9" t="s">
        <v>1694</v>
      </c>
      <c r="J719" s="9">
        <v>0</v>
      </c>
      <c r="K719" s="9"/>
      <c r="L719" s="9"/>
      <c r="M719" s="8" t="s">
        <v>2676</v>
      </c>
      <c r="N719" s="34" t="s">
        <v>1590</v>
      </c>
      <c r="O719" s="35" t="s">
        <v>1590</v>
      </c>
      <c r="P719" s="35" t="s">
        <v>1590</v>
      </c>
      <c r="Q719" s="35" t="s">
        <v>1590</v>
      </c>
      <c r="R719" s="34" t="s">
        <v>1590</v>
      </c>
      <c r="S719" s="34" t="s">
        <v>1590</v>
      </c>
      <c r="T719" s="34" t="s">
        <v>1590</v>
      </c>
      <c r="U719" s="34" t="s">
        <v>1590</v>
      </c>
      <c r="V719" s="38" t="s">
        <v>1590</v>
      </c>
      <c r="W719" s="38" t="s">
        <v>1590</v>
      </c>
      <c r="X719" s="38" t="s">
        <v>1590</v>
      </c>
      <c r="Y719" s="8">
        <f t="shared" si="152"/>
        <v>3000</v>
      </c>
      <c r="Z719" s="8">
        <f t="shared" si="153"/>
        <v>5904</v>
      </c>
      <c r="AA719" s="8">
        <f t="shared" si="154"/>
        <v>12000</v>
      </c>
      <c r="AB719" s="18">
        <f t="shared" si="164"/>
        <v>1.0833333333333333</v>
      </c>
      <c r="AC719" s="18">
        <f t="shared" si="165"/>
        <v>13</v>
      </c>
      <c r="AD719"/>
      <c r="AE719"/>
      <c r="AF719" s="13" t="s">
        <v>1483</v>
      </c>
      <c r="AG719">
        <v>250</v>
      </c>
      <c r="AH719">
        <v>492</v>
      </c>
      <c r="AI719">
        <v>1000</v>
      </c>
      <c r="AJ719">
        <v>18</v>
      </c>
      <c r="AK719">
        <v>13</v>
      </c>
      <c r="AL719" s="13"/>
      <c r="AM719"/>
      <c r="AN719"/>
      <c r="AO719"/>
      <c r="AP719"/>
      <c r="AQ719"/>
      <c r="AR719" s="13"/>
      <c r="AS719"/>
      <c r="AT719"/>
      <c r="AU719"/>
      <c r="AV719"/>
      <c r="AW719"/>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c r="CD719"/>
      <c r="CE719"/>
      <c r="CF719"/>
      <c r="CG719"/>
      <c r="CH719"/>
      <c r="CI719"/>
      <c r="CJ719"/>
      <c r="CK719"/>
      <c r="CL719"/>
      <c r="CM719"/>
      <c r="CN719"/>
      <c r="CO719"/>
      <c r="CP719"/>
      <c r="CQ719"/>
      <c r="CR719"/>
      <c r="CS719"/>
      <c r="CT719"/>
      <c r="CU719"/>
      <c r="CV719"/>
      <c r="CW719"/>
      <c r="CX719"/>
      <c r="CY719"/>
      <c r="CZ719"/>
      <c r="DA719"/>
      <c r="DB719"/>
      <c r="DC719"/>
      <c r="DD719"/>
      <c r="DE719"/>
      <c r="DF719"/>
      <c r="DG719"/>
      <c r="DH719"/>
      <c r="DI719"/>
      <c r="DJ719"/>
      <c r="DK719"/>
      <c r="DL719"/>
      <c r="DM719"/>
      <c r="DN719"/>
      <c r="DO719"/>
      <c r="DP719"/>
      <c r="DQ719"/>
      <c r="DR719"/>
      <c r="DS719"/>
      <c r="DT719"/>
      <c r="DU719"/>
      <c r="DV719"/>
      <c r="DW719"/>
      <c r="DX719"/>
      <c r="DY719"/>
      <c r="DZ719"/>
      <c r="EA719"/>
      <c r="EB719"/>
      <c r="EC719"/>
      <c r="ED719"/>
      <c r="EE719"/>
      <c r="EF719"/>
      <c r="EG719"/>
      <c r="EH719"/>
      <c r="EI719"/>
      <c r="EJ719"/>
      <c r="EK719"/>
      <c r="EL719"/>
      <c r="EM719"/>
      <c r="EN719"/>
      <c r="EO719"/>
      <c r="EP719"/>
      <c r="EQ719"/>
      <c r="ER719"/>
      <c r="ES719"/>
      <c r="ET719"/>
      <c r="EU719"/>
      <c r="EV719"/>
      <c r="EW719"/>
      <c r="EX719"/>
      <c r="EY719"/>
      <c r="EZ719"/>
      <c r="FA719"/>
      <c r="FB719"/>
      <c r="FC719"/>
      <c r="FD719"/>
      <c r="FE719"/>
      <c r="FF719"/>
      <c r="FG719"/>
      <c r="FH719"/>
      <c r="FI719"/>
      <c r="FJ719"/>
      <c r="FK719"/>
      <c r="FL719"/>
      <c r="FM719"/>
      <c r="FN719"/>
      <c r="FO719"/>
      <c r="FP719"/>
      <c r="FQ719"/>
      <c r="FR719"/>
      <c r="FS719"/>
      <c r="FT719"/>
      <c r="FU719"/>
      <c r="FV719"/>
      <c r="FW719"/>
      <c r="FX719"/>
      <c r="FY719"/>
      <c r="FZ719"/>
      <c r="GA719"/>
      <c r="GB719"/>
      <c r="GC719"/>
      <c r="GD719"/>
      <c r="GE719"/>
      <c r="GF719"/>
      <c r="GG719"/>
      <c r="GH719"/>
      <c r="GI719"/>
      <c r="GJ719"/>
      <c r="GK719"/>
      <c r="GL719"/>
      <c r="GM719"/>
      <c r="GN719"/>
      <c r="GO719"/>
      <c r="GP719"/>
      <c r="GQ719"/>
      <c r="GR719"/>
      <c r="GS719"/>
      <c r="GT719"/>
      <c r="GU719"/>
      <c r="GV719"/>
      <c r="GW719"/>
      <c r="GX719"/>
      <c r="GY719"/>
      <c r="GZ719"/>
      <c r="HA719"/>
      <c r="HB719"/>
      <c r="HC719"/>
      <c r="HD719"/>
      <c r="HE719"/>
      <c r="HF719"/>
      <c r="HG719"/>
      <c r="HH719"/>
      <c r="HI719"/>
      <c r="HJ719"/>
      <c r="HK719"/>
      <c r="HL719"/>
      <c r="HM719"/>
      <c r="HN719"/>
      <c r="HO719"/>
      <c r="HP719"/>
      <c r="HQ719"/>
      <c r="HR719"/>
      <c r="HS719"/>
      <c r="HT719"/>
      <c r="HU719"/>
      <c r="HV719"/>
      <c r="HW719"/>
      <c r="HX719"/>
      <c r="HY719"/>
      <c r="HZ719"/>
      <c r="IA719"/>
      <c r="IB719"/>
      <c r="IC719"/>
      <c r="ID719"/>
      <c r="IE719"/>
      <c r="IF719"/>
      <c r="IG719"/>
      <c r="IH719"/>
      <c r="II719"/>
      <c r="IJ719"/>
      <c r="IK719"/>
      <c r="IL719"/>
      <c r="IM719"/>
      <c r="IN719"/>
      <c r="IO719"/>
      <c r="IP719"/>
      <c r="IQ719"/>
      <c r="IR719"/>
      <c r="IS719"/>
      <c r="IT719"/>
      <c r="IU719"/>
      <c r="IV719"/>
      <c r="IW719"/>
      <c r="IX719"/>
      <c r="IY719"/>
      <c r="IZ719"/>
      <c r="JA719"/>
      <c r="JB719"/>
      <c r="JC719"/>
      <c r="JD719"/>
      <c r="JE719"/>
      <c r="JF719"/>
      <c r="JG719"/>
      <c r="JH719"/>
      <c r="JI719"/>
      <c r="JJ719"/>
    </row>
    <row r="720" spans="1:270" ht="112">
      <c r="A720" s="8">
        <v>1999</v>
      </c>
      <c r="B720" s="8" t="s">
        <v>0</v>
      </c>
      <c r="C720" s="8">
        <v>0</v>
      </c>
      <c r="D720" s="8" t="s">
        <v>1590</v>
      </c>
      <c r="E720" s="8" t="s">
        <v>2637</v>
      </c>
      <c r="F720" s="9" t="s">
        <v>1230</v>
      </c>
      <c r="G720" s="9" t="s">
        <v>2744</v>
      </c>
      <c r="H720" s="12" t="s">
        <v>1695</v>
      </c>
      <c r="I720" s="9" t="s">
        <v>1696</v>
      </c>
      <c r="J720" s="9">
        <v>0</v>
      </c>
      <c r="K720" s="9" t="s">
        <v>2740</v>
      </c>
      <c r="L720" s="9"/>
      <c r="M720" s="8" t="s">
        <v>2676</v>
      </c>
      <c r="N720" s="34" t="s">
        <v>1590</v>
      </c>
      <c r="O720" s="35" t="s">
        <v>1590</v>
      </c>
      <c r="P720" s="35" t="s">
        <v>1590</v>
      </c>
      <c r="Q720" s="35" t="s">
        <v>1590</v>
      </c>
      <c r="R720" s="34" t="s">
        <v>1590</v>
      </c>
      <c r="S720" s="34" t="s">
        <v>1590</v>
      </c>
      <c r="T720" s="34" t="s">
        <v>1590</v>
      </c>
      <c r="U720" s="8" t="s">
        <v>1590</v>
      </c>
      <c r="V720" s="38" t="s">
        <v>1590</v>
      </c>
      <c r="W720" s="38" t="s">
        <v>1590</v>
      </c>
      <c r="X720" s="38" t="s">
        <v>1590</v>
      </c>
      <c r="Y720" s="8">
        <f t="shared" si="152"/>
        <v>1188</v>
      </c>
      <c r="Z720" s="8">
        <f t="shared" si="153"/>
        <v>48120</v>
      </c>
      <c r="AA720" s="8">
        <f t="shared" si="154"/>
        <v>137400</v>
      </c>
      <c r="AB720" s="18">
        <f t="shared" si="164"/>
        <v>0.47222222222222227</v>
      </c>
      <c r="AC720" s="18">
        <f>SUM(AK720, AQ720, AW720, BC720, BI720,  BO720, BU720, CA720, CG720, CM720, CS720, CY720, DE720, DK720, DQ720, DW720, EC720, EK720, EQ720, EW720, FC720, FI720, FO720, FU720, GA720, GI720, GO720, GW720, HC720, HI720, HO720, HU720, IA720, II720, IO720, IU720, JC720, JI720)/6</f>
        <v>5.666666666666667</v>
      </c>
      <c r="AD720"/>
      <c r="AE720"/>
      <c r="AF720" s="13" t="s">
        <v>1697</v>
      </c>
      <c r="AG720">
        <v>10</v>
      </c>
      <c r="AH720">
        <v>100</v>
      </c>
      <c r="AI720">
        <v>250</v>
      </c>
      <c r="AJ720" s="14">
        <v>12</v>
      </c>
      <c r="AK720">
        <v>0</v>
      </c>
      <c r="AL720" s="13" t="s">
        <v>1698</v>
      </c>
      <c r="AM720">
        <v>10</v>
      </c>
      <c r="AN720">
        <v>250</v>
      </c>
      <c r="AO720">
        <v>500</v>
      </c>
      <c r="AP720">
        <v>4</v>
      </c>
      <c r="AQ720">
        <v>0</v>
      </c>
      <c r="AR720" s="13" t="s">
        <v>1699</v>
      </c>
      <c r="AS720">
        <v>5</v>
      </c>
      <c r="AT720">
        <v>50</v>
      </c>
      <c r="AU720">
        <v>100</v>
      </c>
      <c r="AV720">
        <v>7</v>
      </c>
      <c r="AW720">
        <v>0</v>
      </c>
      <c r="AX720" s="13" t="s">
        <v>1697</v>
      </c>
      <c r="AY720">
        <v>10</v>
      </c>
      <c r="AZ720">
        <v>1000</v>
      </c>
      <c r="BA720">
        <v>2500</v>
      </c>
      <c r="BB720">
        <v>12</v>
      </c>
      <c r="BC720">
        <v>0</v>
      </c>
      <c r="BD720" s="13" t="s">
        <v>1700</v>
      </c>
      <c r="BE720">
        <v>1</v>
      </c>
      <c r="BF720">
        <v>250</v>
      </c>
      <c r="BG720">
        <v>500</v>
      </c>
      <c r="BH720">
        <v>5</v>
      </c>
      <c r="BI720">
        <v>0</v>
      </c>
      <c r="BJ720" s="13" t="s">
        <v>1697</v>
      </c>
      <c r="BK720">
        <v>10</v>
      </c>
      <c r="BL720">
        <v>500</v>
      </c>
      <c r="BM720">
        <v>2000</v>
      </c>
      <c r="BN720">
        <v>13</v>
      </c>
      <c r="BO720">
        <v>9</v>
      </c>
      <c r="BP720" s="13" t="s">
        <v>1701</v>
      </c>
      <c r="BQ720">
        <v>10</v>
      </c>
      <c r="BR720">
        <v>250</v>
      </c>
      <c r="BS720">
        <v>500</v>
      </c>
      <c r="BT720">
        <v>25</v>
      </c>
      <c r="BU720">
        <v>0</v>
      </c>
      <c r="BV720" t="s">
        <v>1483</v>
      </c>
      <c r="BW720">
        <v>10</v>
      </c>
      <c r="BX720">
        <v>300</v>
      </c>
      <c r="BY720">
        <v>500</v>
      </c>
      <c r="BZ720">
        <v>4</v>
      </c>
      <c r="CA720">
        <v>4</v>
      </c>
      <c r="CB720" t="s">
        <v>1459</v>
      </c>
      <c r="CC720">
        <v>10</v>
      </c>
      <c r="CD720">
        <v>400</v>
      </c>
      <c r="CE720">
        <v>1000</v>
      </c>
      <c r="CF720">
        <v>6</v>
      </c>
      <c r="CG720">
        <v>0</v>
      </c>
      <c r="CH720" t="s">
        <v>1483</v>
      </c>
      <c r="CI720">
        <v>1</v>
      </c>
      <c r="CJ720">
        <v>100</v>
      </c>
      <c r="CK720">
        <v>1000</v>
      </c>
      <c r="CL720">
        <v>4</v>
      </c>
      <c r="CM720">
        <v>4</v>
      </c>
      <c r="CN720" t="s">
        <v>1483</v>
      </c>
      <c r="CO720">
        <v>1</v>
      </c>
      <c r="CP720">
        <v>100</v>
      </c>
      <c r="CQ720">
        <v>1000</v>
      </c>
      <c r="CR720">
        <v>4</v>
      </c>
      <c r="CS720">
        <v>4</v>
      </c>
      <c r="CT720" t="s">
        <v>1483</v>
      </c>
      <c r="CU720">
        <v>10</v>
      </c>
      <c r="CV720">
        <v>200</v>
      </c>
      <c r="CW720">
        <v>500</v>
      </c>
      <c r="CX720">
        <v>4</v>
      </c>
      <c r="CY720">
        <v>4</v>
      </c>
      <c r="CZ720" s="13" t="s">
        <v>1702</v>
      </c>
      <c r="DA720">
        <v>1</v>
      </c>
      <c r="DB720">
        <v>10</v>
      </c>
      <c r="DC720">
        <v>100</v>
      </c>
      <c r="DD720">
        <v>1</v>
      </c>
      <c r="DE720"/>
      <c r="DF720" s="13" t="s">
        <v>1703</v>
      </c>
      <c r="DG720">
        <v>10</v>
      </c>
      <c r="DH720">
        <v>500</v>
      </c>
      <c r="DI720">
        <v>1000</v>
      </c>
      <c r="DJ720">
        <v>3</v>
      </c>
      <c r="DK720">
        <v>9</v>
      </c>
      <c r="DL720"/>
      <c r="DM720"/>
      <c r="DN720"/>
      <c r="DO720"/>
      <c r="DP720"/>
      <c r="DQ720"/>
      <c r="DR720"/>
      <c r="DS720"/>
      <c r="DT720"/>
      <c r="DU720"/>
      <c r="DV720"/>
      <c r="DW720"/>
      <c r="DX720"/>
      <c r="DY720"/>
      <c r="DZ720"/>
      <c r="EA720"/>
      <c r="EB720"/>
      <c r="EC720"/>
      <c r="ED720"/>
      <c r="EE720"/>
      <c r="EF720"/>
      <c r="EG720"/>
      <c r="EH720"/>
      <c r="EI720"/>
      <c r="EJ720"/>
      <c r="EK720"/>
      <c r="EL720"/>
      <c r="EM720"/>
      <c r="EN720"/>
      <c r="EO720"/>
      <c r="EP720"/>
      <c r="EQ720"/>
      <c r="ER720"/>
      <c r="ES720"/>
      <c r="ET720"/>
      <c r="EU720"/>
      <c r="EV720"/>
      <c r="EW720"/>
      <c r="EX720"/>
      <c r="EY720"/>
      <c r="EZ720"/>
      <c r="FA720"/>
      <c r="FB720"/>
      <c r="FC720"/>
      <c r="FD720"/>
      <c r="FE720"/>
      <c r="FF720"/>
      <c r="FG720"/>
      <c r="FH720"/>
      <c r="FI720"/>
      <c r="FJ720"/>
      <c r="FK720"/>
      <c r="FL720"/>
      <c r="FM720"/>
      <c r="FN720"/>
      <c r="FO720"/>
      <c r="FP720"/>
      <c r="FQ720"/>
      <c r="FR720"/>
      <c r="FS720"/>
      <c r="FT720"/>
      <c r="FU720"/>
      <c r="FV720"/>
      <c r="FW720"/>
      <c r="FX720"/>
      <c r="FY720"/>
      <c r="FZ720"/>
      <c r="GA720"/>
      <c r="GB720"/>
      <c r="GC720"/>
      <c r="GD720"/>
      <c r="GE720"/>
      <c r="GF720"/>
      <c r="GG720"/>
      <c r="GH720"/>
      <c r="GI720"/>
      <c r="GJ720"/>
      <c r="GK720"/>
      <c r="GL720"/>
      <c r="GM720"/>
      <c r="GN720"/>
      <c r="GO720"/>
      <c r="GP720"/>
      <c r="GQ720"/>
      <c r="GR720"/>
      <c r="GS720"/>
      <c r="GT720"/>
      <c r="GU720"/>
      <c r="GV720"/>
      <c r="GW720"/>
      <c r="GX720"/>
      <c r="GY720"/>
      <c r="GZ720"/>
      <c r="HA720"/>
      <c r="HB720"/>
      <c r="HC720"/>
      <c r="HD720"/>
      <c r="HE720"/>
      <c r="HF720"/>
      <c r="HG720"/>
      <c r="HH720"/>
      <c r="HI720"/>
      <c r="HJ720"/>
      <c r="HK720"/>
      <c r="HL720"/>
      <c r="HM720"/>
      <c r="HN720"/>
      <c r="HO720"/>
      <c r="HP720"/>
      <c r="HQ720"/>
      <c r="HR720"/>
      <c r="HS720"/>
      <c r="HT720"/>
      <c r="HU720"/>
      <c r="HV720"/>
      <c r="HW720"/>
      <c r="HX720"/>
      <c r="HY720"/>
      <c r="HZ720"/>
      <c r="IA720"/>
      <c r="IB720"/>
      <c r="IC720"/>
      <c r="ID720"/>
      <c r="IE720"/>
      <c r="IF720"/>
      <c r="IG720"/>
      <c r="IH720"/>
      <c r="II720"/>
      <c r="IJ720"/>
      <c r="IK720"/>
      <c r="IL720"/>
      <c r="IM720"/>
      <c r="IN720"/>
      <c r="IO720"/>
      <c r="IP720"/>
      <c r="IQ720"/>
      <c r="IR720"/>
      <c r="IS720"/>
      <c r="IT720"/>
      <c r="IU720"/>
      <c r="IV720"/>
      <c r="IW720"/>
      <c r="IX720"/>
      <c r="IY720"/>
      <c r="IZ720"/>
      <c r="JA720"/>
      <c r="JB720"/>
      <c r="JC720"/>
      <c r="JD720"/>
      <c r="JE720"/>
      <c r="JF720"/>
      <c r="JG720"/>
      <c r="JH720"/>
      <c r="JI720"/>
      <c r="JJ720"/>
    </row>
    <row r="721" spans="1:270" ht="48">
      <c r="A721" s="8">
        <v>1999</v>
      </c>
      <c r="B721" s="8" t="s">
        <v>0</v>
      </c>
      <c r="C721" s="8">
        <v>0</v>
      </c>
      <c r="D721" s="8" t="s">
        <v>1590</v>
      </c>
      <c r="E721" s="8" t="s">
        <v>2637</v>
      </c>
      <c r="F721" s="9" t="s">
        <v>1230</v>
      </c>
      <c r="G721" s="9" t="s">
        <v>2744</v>
      </c>
      <c r="H721" s="9" t="s">
        <v>1704</v>
      </c>
      <c r="I721" s="9" t="s">
        <v>1705</v>
      </c>
      <c r="J721" s="9">
        <v>0</v>
      </c>
      <c r="K721" s="9"/>
      <c r="L721" s="9"/>
      <c r="M721" s="8" t="s">
        <v>2676</v>
      </c>
      <c r="N721" s="8">
        <f t="shared" si="156"/>
        <v>4.9579831932773114E-2</v>
      </c>
      <c r="O721" s="8">
        <v>11.8</v>
      </c>
      <c r="P721" s="8">
        <v>238</v>
      </c>
      <c r="Q721" s="8">
        <v>2565</v>
      </c>
      <c r="R721" s="8">
        <f t="shared" si="155"/>
        <v>10.777310924369749</v>
      </c>
      <c r="S721" s="8">
        <f>Q721/Z721</f>
        <v>2.671875</v>
      </c>
      <c r="T721" s="8">
        <f>Q721/AA721</f>
        <v>1.78125</v>
      </c>
      <c r="U721" s="8">
        <f t="shared" si="159"/>
        <v>21.375</v>
      </c>
      <c r="V721" s="38">
        <f t="shared" ref="V721:V784" si="166">T721+AB721</f>
        <v>3.322916666666667</v>
      </c>
      <c r="W721" s="38">
        <f t="shared" si="163"/>
        <v>0.75347222222222221</v>
      </c>
      <c r="X721" s="38">
        <f t="shared" si="162"/>
        <v>2.2951388888888888</v>
      </c>
      <c r="Y721" s="8">
        <f t="shared" si="152"/>
        <v>480</v>
      </c>
      <c r="Z721" s="8">
        <f t="shared" si="153"/>
        <v>960</v>
      </c>
      <c r="AA721" s="8">
        <f t="shared" si="154"/>
        <v>1440</v>
      </c>
      <c r="AB721" s="18">
        <f t="shared" si="164"/>
        <v>1.5416666666666667</v>
      </c>
      <c r="AC721" s="18">
        <f>SUM(AK721, AQ721, AW721, BC721, BI721,  BO721, BU721, CA721, CG721, CM721, CS721, CY721, DE721, DK721, DQ721, DW721, EC721, EK721, EQ721, EW721, FC721, FI721, FO721, FU721, GA721, GI721, GO721, GW721, HC721, HI721, HO721, HU721, IA721, II721, IO721, IU721, JC721, JI721)/2</f>
        <v>18.5</v>
      </c>
      <c r="AD721"/>
      <c r="AE721"/>
      <c r="AF721" s="13" t="s">
        <v>1706</v>
      </c>
      <c r="AG721">
        <v>20</v>
      </c>
      <c r="AH721">
        <v>40</v>
      </c>
      <c r="AI721">
        <v>60</v>
      </c>
      <c r="AJ721">
        <v>22</v>
      </c>
      <c r="AK721">
        <v>25</v>
      </c>
      <c r="AL721" s="13" t="s">
        <v>1483</v>
      </c>
      <c r="AM721">
        <v>20</v>
      </c>
      <c r="AN721">
        <v>40</v>
      </c>
      <c r="AO721">
        <v>60</v>
      </c>
      <c r="AP721">
        <v>13</v>
      </c>
      <c r="AQ721">
        <v>12</v>
      </c>
      <c r="AR721" s="13"/>
      <c r="AS721"/>
      <c r="AT721"/>
      <c r="AU721"/>
      <c r="AV721"/>
      <c r="AW721"/>
      <c r="AX721" s="13"/>
      <c r="AY721"/>
      <c r="AZ721"/>
      <c r="BA721"/>
      <c r="BB721"/>
      <c r="BC721"/>
      <c r="BD721"/>
      <c r="BE721"/>
      <c r="BF721"/>
      <c r="BG721"/>
      <c r="BH721"/>
      <c r="BI721"/>
      <c r="BJ721" s="13"/>
      <c r="BK721"/>
      <c r="BL721"/>
      <c r="BM721"/>
      <c r="BN721"/>
      <c r="BO721"/>
      <c r="BP721"/>
      <c r="BQ721"/>
      <c r="BR721"/>
      <c r="BS721"/>
      <c r="BT721"/>
      <c r="BU721"/>
      <c r="BV721"/>
      <c r="BW721"/>
      <c r="BX721"/>
      <c r="BY721"/>
      <c r="BZ721"/>
      <c r="CA721"/>
      <c r="CB721"/>
      <c r="CC721"/>
      <c r="CD721"/>
      <c r="CE721"/>
      <c r="CF721"/>
      <c r="CG721"/>
      <c r="CH721"/>
      <c r="CI721"/>
      <c r="CJ721"/>
      <c r="CK721"/>
      <c r="CL721"/>
      <c r="CM721"/>
      <c r="CN721"/>
      <c r="CO721"/>
      <c r="CP721"/>
      <c r="CQ721"/>
      <c r="CR721"/>
      <c r="CS721"/>
      <c r="CT721"/>
      <c r="CU721"/>
      <c r="CV721"/>
      <c r="CW721"/>
      <c r="CX721"/>
      <c r="CY721"/>
      <c r="CZ721" s="13"/>
      <c r="DA721"/>
      <c r="DB721"/>
      <c r="DC721"/>
      <c r="DD721"/>
      <c r="DE721"/>
      <c r="DF721" s="13"/>
      <c r="DG721"/>
      <c r="DH721"/>
      <c r="DI721"/>
      <c r="DJ721"/>
      <c r="DK721"/>
      <c r="DL721"/>
      <c r="DM721"/>
      <c r="DN721"/>
      <c r="DO721"/>
      <c r="DP721"/>
      <c r="DQ721"/>
      <c r="DR721"/>
      <c r="DS721"/>
      <c r="DT721"/>
      <c r="DU721"/>
      <c r="DV721"/>
      <c r="DW721"/>
      <c r="DX721"/>
      <c r="DY721"/>
      <c r="DZ721"/>
      <c r="EA721"/>
      <c r="EB721"/>
      <c r="EC721"/>
      <c r="ED721"/>
      <c r="EE721"/>
      <c r="EF721"/>
      <c r="EG721"/>
      <c r="EH721"/>
      <c r="EI721"/>
      <c r="EJ721"/>
      <c r="EK721"/>
      <c r="EL721"/>
      <c r="EM721"/>
      <c r="EN721"/>
      <c r="EO721"/>
      <c r="EP721"/>
      <c r="EQ721"/>
      <c r="ER721"/>
      <c r="ES721"/>
      <c r="ET721"/>
      <c r="EU721"/>
      <c r="EV721"/>
      <c r="EW721"/>
      <c r="EX721"/>
      <c r="EY721"/>
      <c r="EZ721"/>
      <c r="FA721"/>
      <c r="FB721"/>
      <c r="FC721"/>
      <c r="FD721"/>
      <c r="FE721"/>
      <c r="FF721"/>
      <c r="FG721"/>
      <c r="FH721"/>
      <c r="FI721"/>
      <c r="FJ721"/>
      <c r="FK721"/>
      <c r="FL721"/>
      <c r="FM721"/>
      <c r="FN721"/>
      <c r="FO721"/>
      <c r="FP721"/>
      <c r="FQ721"/>
      <c r="FR721"/>
      <c r="FS721"/>
      <c r="FT721"/>
      <c r="FU721"/>
      <c r="FV721"/>
      <c r="FW721"/>
      <c r="FX721"/>
      <c r="FY721"/>
      <c r="FZ721"/>
      <c r="GA721"/>
      <c r="GB721"/>
      <c r="GC721"/>
      <c r="GD721"/>
      <c r="GE721"/>
      <c r="GF721"/>
      <c r="GG721"/>
      <c r="GH721"/>
      <c r="GI721"/>
      <c r="GJ721"/>
      <c r="GK721"/>
      <c r="GL721"/>
      <c r="GM721"/>
      <c r="GN721"/>
      <c r="GO721"/>
      <c r="GP721"/>
      <c r="GQ721"/>
      <c r="GR721"/>
      <c r="GS721"/>
      <c r="GT721"/>
      <c r="GU721"/>
      <c r="GV721"/>
      <c r="GW721"/>
      <c r="GX721"/>
      <c r="GY721"/>
      <c r="GZ721"/>
      <c r="HA721"/>
      <c r="HB721"/>
      <c r="HC721"/>
      <c r="HD721"/>
      <c r="HE721"/>
      <c r="HF721"/>
      <c r="HG721"/>
      <c r="HH721"/>
      <c r="HI721"/>
      <c r="HJ721"/>
      <c r="HK721"/>
      <c r="HL721"/>
      <c r="HM721"/>
      <c r="HN721"/>
      <c r="HO721"/>
      <c r="HP721"/>
      <c r="HQ721"/>
      <c r="HR721"/>
      <c r="HS721"/>
      <c r="HT721"/>
      <c r="HU721"/>
      <c r="HV721"/>
      <c r="HW721"/>
      <c r="HX721"/>
      <c r="HY721"/>
      <c r="HZ721"/>
      <c r="IA721"/>
      <c r="IB721"/>
      <c r="IC721"/>
      <c r="ID721"/>
      <c r="IE721"/>
      <c r="IF721"/>
      <c r="IG721"/>
      <c r="IH721"/>
      <c r="II721"/>
      <c r="IJ721"/>
      <c r="IK721"/>
      <c r="IL721"/>
      <c r="IM721"/>
      <c r="IN721"/>
      <c r="IO721"/>
      <c r="IP721"/>
      <c r="IQ721"/>
      <c r="IR721"/>
      <c r="IS721"/>
      <c r="IT721"/>
      <c r="IU721"/>
      <c r="IV721"/>
      <c r="IW721"/>
      <c r="IX721"/>
      <c r="IY721"/>
      <c r="IZ721"/>
      <c r="JA721"/>
      <c r="JB721"/>
      <c r="JC721"/>
      <c r="JD721"/>
      <c r="JE721"/>
      <c r="JF721"/>
      <c r="JG721"/>
      <c r="JH721"/>
      <c r="JI721"/>
      <c r="JJ721"/>
    </row>
    <row r="722" spans="1:270" ht="32">
      <c r="A722" s="8">
        <v>1999</v>
      </c>
      <c r="B722" s="8" t="s">
        <v>0</v>
      </c>
      <c r="C722" s="8">
        <v>0</v>
      </c>
      <c r="D722" s="8" t="s">
        <v>1590</v>
      </c>
      <c r="E722" s="8" t="s">
        <v>2637</v>
      </c>
      <c r="F722" s="9" t="s">
        <v>1230</v>
      </c>
      <c r="G722" s="9" t="s">
        <v>2744</v>
      </c>
      <c r="H722" s="9" t="s">
        <v>1707</v>
      </c>
      <c r="I722" s="9" t="s">
        <v>1708</v>
      </c>
      <c r="J722" s="9">
        <v>0</v>
      </c>
      <c r="K722" s="9"/>
      <c r="L722" s="9"/>
      <c r="M722" s="8" t="s">
        <v>2676</v>
      </c>
      <c r="N722" s="34" t="s">
        <v>1590</v>
      </c>
      <c r="O722" s="35" t="s">
        <v>1590</v>
      </c>
      <c r="P722" s="35" t="s">
        <v>1590</v>
      </c>
      <c r="Q722" s="8">
        <v>8469</v>
      </c>
      <c r="R722" s="34" t="s">
        <v>1590</v>
      </c>
      <c r="S722" s="8">
        <f>Q722/Z722</f>
        <v>2.5663636363636364</v>
      </c>
      <c r="T722" s="8">
        <f>Q722/AA722</f>
        <v>1.4115</v>
      </c>
      <c r="U722" s="8">
        <f t="shared" si="159"/>
        <v>16.937999999999999</v>
      </c>
      <c r="V722" s="38">
        <f t="shared" si="166"/>
        <v>2.4115000000000002</v>
      </c>
      <c r="W722" s="38">
        <f t="shared" si="163"/>
        <v>0.86150000000000004</v>
      </c>
      <c r="X722" s="38">
        <f t="shared" si="162"/>
        <v>1.8614999999999999</v>
      </c>
      <c r="Y722" s="8">
        <f t="shared" si="152"/>
        <v>1500</v>
      </c>
      <c r="Z722" s="8">
        <f t="shared" si="153"/>
        <v>3300</v>
      </c>
      <c r="AA722" s="8">
        <f t="shared" si="154"/>
        <v>6000</v>
      </c>
      <c r="AB722" s="18">
        <f t="shared" si="164"/>
        <v>1</v>
      </c>
      <c r="AC722" s="18">
        <f t="shared" si="165"/>
        <v>12</v>
      </c>
      <c r="AD722"/>
      <c r="AE722"/>
      <c r="AF722" s="13" t="s">
        <v>1709</v>
      </c>
      <c r="AG722">
        <v>125</v>
      </c>
      <c r="AH722">
        <v>275</v>
      </c>
      <c r="AI722">
        <v>500</v>
      </c>
      <c r="AJ722">
        <v>14</v>
      </c>
      <c r="AK722">
        <v>12</v>
      </c>
      <c r="AL722" s="13"/>
      <c r="AM722"/>
      <c r="AN722"/>
      <c r="AO722"/>
      <c r="AP722"/>
      <c r="AQ722"/>
      <c r="AR722" s="13"/>
      <c r="AS722"/>
      <c r="AT722"/>
      <c r="AU722"/>
      <c r="AV722"/>
      <c r="AW722"/>
      <c r="AX722" s="13"/>
      <c r="AY722"/>
      <c r="AZ722"/>
      <c r="BA722"/>
      <c r="BB722"/>
      <c r="BC722"/>
      <c r="BD722"/>
      <c r="BE722"/>
      <c r="BF722"/>
      <c r="BG722"/>
      <c r="BH722"/>
      <c r="BI722"/>
      <c r="BJ722" s="13"/>
      <c r="BK722"/>
      <c r="BL722"/>
      <c r="BM722"/>
      <c r="BN722"/>
      <c r="BO722"/>
      <c r="BP722"/>
      <c r="BQ722"/>
      <c r="BR722"/>
      <c r="BS722"/>
      <c r="BT722"/>
      <c r="BU722"/>
      <c r="BV722"/>
      <c r="BW722"/>
      <c r="BX722"/>
      <c r="BY722"/>
      <c r="BZ722"/>
      <c r="CA722"/>
      <c r="CB722"/>
      <c r="CC722"/>
      <c r="CD722"/>
      <c r="CE722"/>
      <c r="CF722"/>
      <c r="CG722"/>
      <c r="CH722"/>
      <c r="CI722"/>
      <c r="CJ722"/>
      <c r="CK722"/>
      <c r="CL722"/>
      <c r="CM722"/>
      <c r="CN722"/>
      <c r="CO722"/>
      <c r="CP722"/>
      <c r="CQ722"/>
      <c r="CR722"/>
      <c r="CS722"/>
      <c r="CT722"/>
      <c r="CU722"/>
      <c r="CV722"/>
      <c r="CW722"/>
      <c r="CX722"/>
      <c r="CY722"/>
      <c r="CZ722" s="13"/>
      <c r="DA722"/>
      <c r="DB722"/>
      <c r="DC722"/>
      <c r="DD722"/>
      <c r="DE722"/>
      <c r="DF722" s="13"/>
      <c r="DG722"/>
      <c r="DH722"/>
      <c r="DI722"/>
      <c r="DJ722"/>
      <c r="DK722"/>
      <c r="DL722"/>
      <c r="DM722"/>
      <c r="DN722"/>
      <c r="DO722"/>
      <c r="DP722"/>
      <c r="DQ722"/>
      <c r="DR722"/>
      <c r="DS722"/>
      <c r="DT722"/>
      <c r="DU722"/>
      <c r="DV722"/>
      <c r="DW722"/>
      <c r="DX722"/>
      <c r="DY722"/>
      <c r="DZ722"/>
      <c r="EA722"/>
      <c r="EB722"/>
      <c r="EC722"/>
      <c r="ED722"/>
      <c r="EE722"/>
      <c r="EF722"/>
      <c r="EG722"/>
      <c r="EH722"/>
      <c r="EI722"/>
      <c r="EJ722"/>
      <c r="EK722"/>
      <c r="EL722"/>
      <c r="EM722"/>
      <c r="EN722"/>
      <c r="EO722"/>
      <c r="EP722"/>
      <c r="EQ722"/>
      <c r="ER722"/>
      <c r="ES722"/>
      <c r="ET722"/>
      <c r="EU722"/>
      <c r="EV722"/>
      <c r="EW722"/>
      <c r="EX722"/>
      <c r="EY722"/>
      <c r="EZ722"/>
      <c r="FA722"/>
      <c r="FB722"/>
      <c r="FC722"/>
      <c r="FD722"/>
      <c r="FE722"/>
      <c r="FF722"/>
      <c r="FG722"/>
      <c r="FH722"/>
      <c r="FI722"/>
      <c r="FJ722"/>
      <c r="FK722"/>
      <c r="FL722"/>
      <c r="FM722"/>
      <c r="FN722"/>
      <c r="FO722"/>
      <c r="FP722"/>
      <c r="FQ722"/>
      <c r="FR722"/>
      <c r="FS722"/>
      <c r="FT722"/>
      <c r="FU722"/>
      <c r="FV722"/>
      <c r="FW722"/>
      <c r="FX722"/>
      <c r="FY722"/>
      <c r="FZ722"/>
      <c r="GA722"/>
      <c r="GB722"/>
      <c r="GC722"/>
      <c r="GD722"/>
      <c r="GE722"/>
      <c r="GF722"/>
      <c r="GG722"/>
      <c r="GH722"/>
      <c r="GI722"/>
      <c r="GJ722"/>
      <c r="GK722"/>
      <c r="GL722"/>
      <c r="GM722"/>
      <c r="GN722"/>
      <c r="GO722"/>
      <c r="GP722"/>
      <c r="GQ722"/>
      <c r="GR722"/>
      <c r="GS722"/>
      <c r="GT722"/>
      <c r="GU722"/>
      <c r="GV722"/>
      <c r="GW722"/>
      <c r="GX722"/>
      <c r="GY722"/>
      <c r="GZ722"/>
      <c r="HA722"/>
      <c r="HB722"/>
      <c r="HC722"/>
      <c r="HD722"/>
      <c r="HE722"/>
      <c r="HF722"/>
      <c r="HG722"/>
      <c r="HH722"/>
      <c r="HI722"/>
      <c r="HJ722"/>
      <c r="HK722"/>
      <c r="HL722"/>
      <c r="HM722"/>
      <c r="HN722"/>
      <c r="HO722"/>
      <c r="HP722"/>
      <c r="HQ722"/>
      <c r="HR722"/>
      <c r="HS722"/>
      <c r="HT722"/>
      <c r="HU722"/>
      <c r="HV722"/>
      <c r="HW722"/>
      <c r="HX722"/>
      <c r="HY722"/>
      <c r="HZ722"/>
      <c r="IA722"/>
      <c r="IB722"/>
      <c r="IC722"/>
      <c r="ID722"/>
      <c r="IE722"/>
      <c r="IF722"/>
      <c r="IG722"/>
      <c r="IH722"/>
      <c r="II722"/>
      <c r="IJ722"/>
      <c r="IK722"/>
      <c r="IL722"/>
      <c r="IM722"/>
      <c r="IN722"/>
      <c r="IO722"/>
      <c r="IP722"/>
      <c r="IQ722"/>
      <c r="IR722"/>
      <c r="IS722"/>
      <c r="IT722"/>
      <c r="IU722"/>
      <c r="IV722"/>
      <c r="IW722"/>
      <c r="IX722"/>
      <c r="IY722"/>
      <c r="IZ722"/>
      <c r="JA722"/>
      <c r="JB722"/>
      <c r="JC722"/>
      <c r="JD722"/>
      <c r="JE722"/>
      <c r="JF722"/>
      <c r="JG722"/>
      <c r="JH722"/>
      <c r="JI722"/>
      <c r="JJ722"/>
    </row>
    <row r="723" spans="1:270" ht="32">
      <c r="A723" s="8">
        <v>1999</v>
      </c>
      <c r="B723" s="8" t="s">
        <v>0</v>
      </c>
      <c r="C723" s="8">
        <v>0</v>
      </c>
      <c r="D723" s="8" t="s">
        <v>1590</v>
      </c>
      <c r="E723" s="8" t="s">
        <v>2637</v>
      </c>
      <c r="F723" s="9" t="s">
        <v>1230</v>
      </c>
      <c r="G723" s="9" t="s">
        <v>2744</v>
      </c>
      <c r="H723" s="9" t="s">
        <v>347</v>
      </c>
      <c r="I723" s="9" t="s">
        <v>1710</v>
      </c>
      <c r="J723" s="9">
        <v>0</v>
      </c>
      <c r="K723" s="9"/>
      <c r="L723" s="9"/>
      <c r="M723" s="8" t="s">
        <v>2676</v>
      </c>
      <c r="N723" s="34" t="s">
        <v>1590</v>
      </c>
      <c r="O723" s="35" t="s">
        <v>1590</v>
      </c>
      <c r="P723" s="35" t="s">
        <v>1590</v>
      </c>
      <c r="Q723" s="35" t="s">
        <v>1590</v>
      </c>
      <c r="R723" s="34" t="s">
        <v>1590</v>
      </c>
      <c r="S723" s="34" t="s">
        <v>1590</v>
      </c>
      <c r="T723" s="34" t="s">
        <v>1590</v>
      </c>
      <c r="U723" s="34" t="s">
        <v>1590</v>
      </c>
      <c r="V723" s="38" t="s">
        <v>1590</v>
      </c>
      <c r="W723" s="38" t="s">
        <v>1590</v>
      </c>
      <c r="X723" s="38" t="s">
        <v>1590</v>
      </c>
      <c r="Y723" s="8">
        <f t="shared" si="152"/>
        <v>18900</v>
      </c>
      <c r="Z723" s="8">
        <f t="shared" si="153"/>
        <v>58200</v>
      </c>
      <c r="AA723" s="8">
        <f t="shared" si="154"/>
        <v>121800</v>
      </c>
      <c r="AB723" s="18">
        <f t="shared" si="164"/>
        <v>1.3611111111111109</v>
      </c>
      <c r="AC723" s="18">
        <f>SUM(AK723, AQ723, AW723, BC723, BI723,  BO723, BU723, CA723, CG723, CM723, CS723, CY723, DE723, DK723, DQ723, DW723, EC723, EK723, EQ723, EW723, FC723, FI723, FO723, FU723, GA723, GI723, GO723, GW723, HC723, HI723, HO723, HU723, IA723, II723, IO723, IU723, JC723, JI723)/3</f>
        <v>16.333333333333332</v>
      </c>
      <c r="AD723"/>
      <c r="AE723"/>
      <c r="AF723" s="13" t="s">
        <v>1711</v>
      </c>
      <c r="AG723">
        <v>550</v>
      </c>
      <c r="AH723">
        <v>1600</v>
      </c>
      <c r="AI723">
        <v>3400</v>
      </c>
      <c r="AJ723">
        <v>13</v>
      </c>
      <c r="AK723">
        <v>11</v>
      </c>
      <c r="AL723" s="13" t="s">
        <v>1712</v>
      </c>
      <c r="AM723">
        <v>400</v>
      </c>
      <c r="AN723">
        <v>1250</v>
      </c>
      <c r="AO723">
        <v>2500</v>
      </c>
      <c r="AP723">
        <v>13</v>
      </c>
      <c r="AQ723">
        <v>27</v>
      </c>
      <c r="AR723" s="13" t="s">
        <v>1483</v>
      </c>
      <c r="AS723">
        <v>400</v>
      </c>
      <c r="AT723">
        <v>1250</v>
      </c>
      <c r="AU723">
        <v>2500</v>
      </c>
      <c r="AV723">
        <v>14</v>
      </c>
      <c r="AW723">
        <v>11</v>
      </c>
      <c r="AX723" s="13" t="s">
        <v>1713</v>
      </c>
      <c r="AY723">
        <v>125</v>
      </c>
      <c r="AZ723">
        <v>500</v>
      </c>
      <c r="BA723">
        <v>1250</v>
      </c>
      <c r="BB723">
        <v>12</v>
      </c>
      <c r="BC723"/>
      <c r="BD723" s="13" t="s">
        <v>1714</v>
      </c>
      <c r="BE723">
        <v>100</v>
      </c>
      <c r="BF723">
        <v>250</v>
      </c>
      <c r="BG723">
        <v>500</v>
      </c>
      <c r="BH723">
        <v>8</v>
      </c>
      <c r="BI723"/>
      <c r="BJ723" s="13"/>
      <c r="BK723"/>
      <c r="BL723"/>
      <c r="BM723"/>
      <c r="BN723"/>
      <c r="BO723"/>
      <c r="BP723"/>
      <c r="BQ723"/>
      <c r="BR723"/>
      <c r="BS723"/>
      <c r="BT723"/>
      <c r="BU723"/>
      <c r="BV723"/>
      <c r="BW723"/>
      <c r="BX723"/>
      <c r="BY723"/>
      <c r="BZ723"/>
      <c r="CA723"/>
      <c r="CB723"/>
      <c r="CC723"/>
      <c r="CD723"/>
      <c r="CE723"/>
      <c r="CF723"/>
      <c r="CG723"/>
      <c r="CH723"/>
      <c r="CI723"/>
      <c r="CJ723"/>
      <c r="CK723"/>
      <c r="CL723"/>
      <c r="CM723"/>
      <c r="CN723"/>
      <c r="CO723"/>
      <c r="CP723"/>
      <c r="CQ723"/>
      <c r="CR723"/>
      <c r="CS723"/>
      <c r="CT723"/>
      <c r="CU723"/>
      <c r="CV723"/>
      <c r="CW723"/>
      <c r="CX723"/>
      <c r="CY723"/>
      <c r="CZ723" s="13"/>
      <c r="DA723"/>
      <c r="DB723"/>
      <c r="DC723"/>
      <c r="DD723"/>
      <c r="DE723"/>
      <c r="DF723" s="13"/>
      <c r="DG723"/>
      <c r="DH723"/>
      <c r="DI723"/>
      <c r="DJ723"/>
      <c r="DK723"/>
      <c r="DL723"/>
      <c r="DM723"/>
      <c r="DN723"/>
      <c r="DO723"/>
      <c r="DP723"/>
      <c r="DQ723"/>
      <c r="DR723"/>
      <c r="DS723"/>
      <c r="DT723"/>
      <c r="DU723"/>
      <c r="DV723"/>
      <c r="DW723"/>
      <c r="DX723"/>
      <c r="DY723"/>
      <c r="DZ723"/>
      <c r="EA723"/>
      <c r="EB723"/>
      <c r="EC723"/>
      <c r="ED723"/>
      <c r="EE723"/>
      <c r="EF723"/>
      <c r="EG723"/>
      <c r="EH723"/>
      <c r="EI723"/>
      <c r="EJ723"/>
      <c r="EK723"/>
      <c r="EL723"/>
      <c r="EM723"/>
      <c r="EN723"/>
      <c r="EO723"/>
      <c r="EP723"/>
      <c r="EQ723"/>
      <c r="ER723"/>
      <c r="ES723"/>
      <c r="ET723"/>
      <c r="EU723"/>
      <c r="EV723"/>
      <c r="EW723"/>
      <c r="EX723"/>
      <c r="EY723"/>
      <c r="EZ723"/>
      <c r="FA723"/>
      <c r="FB723"/>
      <c r="FC723"/>
      <c r="FD723"/>
      <c r="FE723"/>
      <c r="FF723"/>
      <c r="FG723"/>
      <c r="FH723"/>
      <c r="FI723"/>
      <c r="FJ723"/>
      <c r="FK723"/>
      <c r="FL723"/>
      <c r="FM723"/>
      <c r="FN723"/>
      <c r="FO723"/>
      <c r="FP723"/>
      <c r="FQ723"/>
      <c r="FR723"/>
      <c r="FS723"/>
      <c r="FT723"/>
      <c r="FU723"/>
      <c r="FV723"/>
      <c r="FW723"/>
      <c r="FX723"/>
      <c r="FY723"/>
      <c r="FZ723"/>
      <c r="GA723"/>
      <c r="GB723"/>
      <c r="GC723"/>
      <c r="GD723"/>
      <c r="GE723"/>
      <c r="GF723"/>
      <c r="GG723"/>
      <c r="GH723"/>
      <c r="GI723"/>
      <c r="GJ723"/>
      <c r="GK723"/>
      <c r="GL723"/>
      <c r="GM723"/>
      <c r="GN723"/>
      <c r="GO723"/>
      <c r="GP723"/>
      <c r="GQ723"/>
      <c r="GR723"/>
      <c r="GS723"/>
      <c r="GT723"/>
      <c r="GU723"/>
      <c r="GV723"/>
      <c r="GW723"/>
      <c r="GX723"/>
      <c r="GY723"/>
      <c r="GZ723"/>
      <c r="HA723"/>
      <c r="HB723"/>
      <c r="HC723"/>
      <c r="HD723"/>
      <c r="HE723"/>
      <c r="HF723"/>
      <c r="HG723"/>
      <c r="HH723"/>
      <c r="HI723"/>
      <c r="HJ723"/>
      <c r="HK723"/>
      <c r="HL723"/>
      <c r="HM723"/>
      <c r="HN723"/>
      <c r="HO723"/>
      <c r="HP723"/>
      <c r="HQ723"/>
      <c r="HR723"/>
      <c r="HS723"/>
      <c r="HT723"/>
      <c r="HU723"/>
      <c r="HV723"/>
      <c r="HW723"/>
      <c r="HX723"/>
      <c r="HY723"/>
      <c r="HZ723"/>
      <c r="IA723"/>
      <c r="IB723"/>
      <c r="IC723"/>
      <c r="ID723"/>
      <c r="IE723"/>
      <c r="IF723"/>
      <c r="IG723"/>
      <c r="IH723"/>
      <c r="II723"/>
      <c r="IJ723"/>
      <c r="IK723"/>
      <c r="IL723"/>
      <c r="IM723"/>
      <c r="IN723"/>
      <c r="IO723"/>
      <c r="IP723"/>
      <c r="IQ723"/>
      <c r="IR723"/>
      <c r="IS723"/>
      <c r="IT723"/>
      <c r="IU723"/>
      <c r="IV723"/>
      <c r="IW723"/>
      <c r="IX723"/>
      <c r="IY723"/>
      <c r="IZ723"/>
      <c r="JA723"/>
      <c r="JB723"/>
      <c r="JC723"/>
      <c r="JD723"/>
      <c r="JE723"/>
      <c r="JF723"/>
      <c r="JG723"/>
      <c r="JH723"/>
      <c r="JI723"/>
      <c r="JJ723"/>
    </row>
    <row r="724" spans="1:270" ht="16">
      <c r="A724" s="8">
        <v>1999</v>
      </c>
      <c r="B724" s="8" t="s">
        <v>0</v>
      </c>
      <c r="C724" s="8">
        <v>0</v>
      </c>
      <c r="D724" s="8" t="s">
        <v>1590</v>
      </c>
      <c r="E724" s="8" t="s">
        <v>2637</v>
      </c>
      <c r="F724" s="9" t="s">
        <v>1230</v>
      </c>
      <c r="G724" s="9" t="s">
        <v>2744</v>
      </c>
      <c r="H724" s="9" t="s">
        <v>1716</v>
      </c>
      <c r="I724" s="9" t="s">
        <v>1715</v>
      </c>
      <c r="J724" s="9">
        <v>0</v>
      </c>
      <c r="K724" s="9"/>
      <c r="L724" s="9"/>
      <c r="M724" s="8" t="s">
        <v>2676</v>
      </c>
      <c r="N724" s="34" t="s">
        <v>1590</v>
      </c>
      <c r="O724" s="35" t="s">
        <v>1590</v>
      </c>
      <c r="P724" s="35" t="s">
        <v>1590</v>
      </c>
      <c r="Q724" s="8">
        <v>2117</v>
      </c>
      <c r="R724" s="34" t="s">
        <v>1590</v>
      </c>
      <c r="S724" s="8">
        <f>Q724/Z724</f>
        <v>1.4113333333333333</v>
      </c>
      <c r="T724" s="8">
        <f>Q724/AA724</f>
        <v>1.1761111111111111</v>
      </c>
      <c r="U724" s="8">
        <f t="shared" si="159"/>
        <v>14.113333333333333</v>
      </c>
      <c r="V724" s="38">
        <f t="shared" si="166"/>
        <v>2.0927777777777776</v>
      </c>
      <c r="W724" s="38">
        <f t="shared" si="163"/>
        <v>0.41222222222222221</v>
      </c>
      <c r="X724" s="38">
        <f t="shared" si="162"/>
        <v>1.3288888888888888</v>
      </c>
      <c r="Y724" s="8">
        <f t="shared" si="152"/>
        <v>300</v>
      </c>
      <c r="Z724" s="8">
        <f t="shared" si="153"/>
        <v>1500</v>
      </c>
      <c r="AA724" s="8">
        <f t="shared" si="154"/>
        <v>1800</v>
      </c>
      <c r="AB724" s="18">
        <f t="shared" si="164"/>
        <v>0.91666666666666663</v>
      </c>
      <c r="AC724" s="18">
        <f t="shared" si="165"/>
        <v>11</v>
      </c>
      <c r="AD724"/>
      <c r="AE724"/>
      <c r="AF724" s="13" t="s">
        <v>1717</v>
      </c>
      <c r="AG724">
        <v>25</v>
      </c>
      <c r="AH724">
        <v>125</v>
      </c>
      <c r="AI724">
        <v>150</v>
      </c>
      <c r="AJ724">
        <v>14</v>
      </c>
      <c r="AK724">
        <v>11</v>
      </c>
      <c r="AL724" s="13"/>
      <c r="AM724"/>
      <c r="AN724"/>
      <c r="AO724"/>
      <c r="AP724"/>
      <c r="AQ724"/>
      <c r="AR724" s="13"/>
      <c r="AS724"/>
      <c r="AT724"/>
      <c r="AU724"/>
      <c r="AV724"/>
      <c r="AW724"/>
      <c r="AX724" s="13"/>
      <c r="AY724"/>
      <c r="AZ724"/>
      <c r="BA724"/>
      <c r="BB724"/>
      <c r="BC724" s="13"/>
      <c r="BD724"/>
      <c r="BE724"/>
      <c r="BF724"/>
      <c r="BG724"/>
      <c r="BH724"/>
      <c r="BI724"/>
      <c r="BJ724" s="13"/>
      <c r="BK724"/>
      <c r="BL724"/>
      <c r="BM724"/>
      <c r="BN724"/>
      <c r="BO724"/>
      <c r="BP724"/>
      <c r="BQ724"/>
      <c r="BR724"/>
      <c r="BS724"/>
      <c r="BT724"/>
      <c r="BU724"/>
      <c r="BV724"/>
      <c r="BW724"/>
      <c r="BX724"/>
      <c r="BY724"/>
      <c r="BZ724"/>
      <c r="CA724"/>
      <c r="CB724"/>
      <c r="CC724"/>
      <c r="CD724"/>
      <c r="CE724"/>
      <c r="CF724"/>
      <c r="CG724"/>
      <c r="CH724"/>
      <c r="CI724"/>
      <c r="CJ724"/>
      <c r="CK724"/>
      <c r="CL724"/>
      <c r="CM724"/>
      <c r="CN724"/>
      <c r="CO724"/>
      <c r="CP724"/>
      <c r="CQ724"/>
      <c r="CR724"/>
      <c r="CS724"/>
      <c r="CT724"/>
      <c r="CU724"/>
      <c r="CV724"/>
      <c r="CW724"/>
      <c r="CX724"/>
      <c r="CY724"/>
      <c r="CZ724" s="13"/>
      <c r="DA724"/>
      <c r="DB724"/>
      <c r="DC724"/>
      <c r="DD724"/>
      <c r="DE724"/>
      <c r="DF724" s="13"/>
      <c r="DG724"/>
      <c r="DH724"/>
      <c r="DI724"/>
      <c r="DJ724"/>
      <c r="DK724"/>
      <c r="DL724"/>
      <c r="DM724"/>
      <c r="DN724"/>
      <c r="DO724"/>
      <c r="DP724"/>
      <c r="DQ724"/>
      <c r="DR724"/>
      <c r="DS724"/>
      <c r="DT724"/>
      <c r="DU724"/>
      <c r="DV724"/>
      <c r="DW724"/>
      <c r="DX724"/>
      <c r="DY724"/>
      <c r="DZ724"/>
      <c r="EA724"/>
      <c r="EB724"/>
      <c r="EC724"/>
      <c r="ED724"/>
      <c r="EE724"/>
      <c r="EF724"/>
      <c r="EG724"/>
      <c r="EH724"/>
      <c r="EI724"/>
      <c r="EJ724"/>
      <c r="EK724"/>
      <c r="EL724"/>
      <c r="EM724"/>
      <c r="EN724"/>
      <c r="EO724"/>
      <c r="EP724"/>
      <c r="EQ724"/>
      <c r="ER724"/>
      <c r="ES724"/>
      <c r="ET724"/>
      <c r="EU724"/>
      <c r="EV724"/>
      <c r="EW724"/>
      <c r="EX724"/>
      <c r="EY724"/>
      <c r="EZ724"/>
      <c r="FA724"/>
      <c r="FB724"/>
      <c r="FC724"/>
      <c r="FD724"/>
      <c r="FE724"/>
      <c r="FF724"/>
      <c r="FG724"/>
      <c r="FH724"/>
      <c r="FI724"/>
      <c r="FJ724"/>
      <c r="FK724"/>
      <c r="FL724"/>
      <c r="FM724"/>
      <c r="FN724"/>
      <c r="FO724"/>
      <c r="FP724"/>
      <c r="FQ724"/>
      <c r="FR724"/>
      <c r="FS724"/>
      <c r="FT724"/>
      <c r="FU724"/>
      <c r="FV724"/>
      <c r="FW724"/>
      <c r="FX724"/>
      <c r="FY724"/>
      <c r="FZ724"/>
      <c r="GA724"/>
      <c r="GB724"/>
      <c r="GC724"/>
      <c r="GD724"/>
      <c r="GE724"/>
      <c r="GF724"/>
      <c r="GG724"/>
      <c r="GH724"/>
      <c r="GI724"/>
      <c r="GJ724"/>
      <c r="GK724"/>
      <c r="GL724"/>
      <c r="GM724"/>
      <c r="GN724"/>
      <c r="GO724"/>
      <c r="GP724"/>
      <c r="GQ724"/>
      <c r="GR724"/>
      <c r="GS724"/>
      <c r="GT724"/>
      <c r="GU724"/>
      <c r="GV724"/>
      <c r="GW724"/>
      <c r="GX724"/>
      <c r="GY724"/>
      <c r="GZ724"/>
      <c r="HA724"/>
      <c r="HB724"/>
      <c r="HC724"/>
      <c r="HD724"/>
      <c r="HE724"/>
      <c r="HF724"/>
      <c r="HG724"/>
      <c r="HH724"/>
      <c r="HI724"/>
      <c r="HJ724"/>
      <c r="HK724"/>
      <c r="HL724"/>
      <c r="HM724"/>
      <c r="HN724"/>
      <c r="HO724"/>
      <c r="HP724"/>
      <c r="HQ724"/>
      <c r="HR724"/>
      <c r="HS724"/>
      <c r="HT724"/>
      <c r="HU724"/>
      <c r="HV724"/>
      <c r="HW724"/>
      <c r="HX724"/>
      <c r="HY724"/>
      <c r="HZ724"/>
      <c r="IA724"/>
      <c r="IB724"/>
      <c r="IC724"/>
      <c r="ID724"/>
      <c r="IE724"/>
      <c r="IF724"/>
      <c r="IG724"/>
      <c r="IH724"/>
      <c r="II724"/>
      <c r="IJ724"/>
      <c r="IK724"/>
      <c r="IL724"/>
      <c r="IM724"/>
      <c r="IN724"/>
      <c r="IO724"/>
      <c r="IP724"/>
      <c r="IQ724"/>
      <c r="IR724"/>
      <c r="IS724"/>
      <c r="IT724"/>
      <c r="IU724"/>
      <c r="IV724"/>
      <c r="IW724"/>
      <c r="IX724"/>
      <c r="IY724"/>
      <c r="IZ724"/>
      <c r="JA724"/>
      <c r="JB724"/>
      <c r="JC724"/>
      <c r="JD724"/>
      <c r="JE724"/>
      <c r="JF724"/>
      <c r="JG724"/>
      <c r="JH724"/>
      <c r="JI724"/>
      <c r="JJ724"/>
    </row>
    <row r="725" spans="1:270" ht="48">
      <c r="A725" s="8">
        <v>1999</v>
      </c>
      <c r="B725" s="8" t="s">
        <v>0</v>
      </c>
      <c r="C725" s="8">
        <v>0</v>
      </c>
      <c r="D725" s="8" t="s">
        <v>1590</v>
      </c>
      <c r="E725" s="8" t="s">
        <v>2637</v>
      </c>
      <c r="F725" s="9" t="s">
        <v>1230</v>
      </c>
      <c r="G725" s="9" t="s">
        <v>2744</v>
      </c>
      <c r="H725" s="9" t="s">
        <v>1718</v>
      </c>
      <c r="I725" s="9" t="s">
        <v>1719</v>
      </c>
      <c r="J725" s="9">
        <v>0</v>
      </c>
      <c r="K725" s="9"/>
      <c r="L725" s="9" t="s">
        <v>1721</v>
      </c>
      <c r="M725" s="8" t="s">
        <v>2676</v>
      </c>
      <c r="N725" s="34" t="s">
        <v>1590</v>
      </c>
      <c r="O725" s="35" t="s">
        <v>1590</v>
      </c>
      <c r="P725" s="35" t="s">
        <v>1590</v>
      </c>
      <c r="Q725" s="8">
        <v>43927</v>
      </c>
      <c r="R725" s="34" t="s">
        <v>1590</v>
      </c>
      <c r="S725" s="8">
        <f>Q725/Z725</f>
        <v>1.4079166666666667</v>
      </c>
      <c r="T725" s="8">
        <f>Q725/AA725</f>
        <v>0.65367559523809526</v>
      </c>
      <c r="U725" s="8">
        <f t="shared" si="159"/>
        <v>7.8441071428571432</v>
      </c>
      <c r="V725" s="38">
        <f t="shared" si="166"/>
        <v>1.1536755952380953</v>
      </c>
      <c r="W725" s="38">
        <f t="shared" si="163"/>
        <v>0.42153273809523811</v>
      </c>
      <c r="X725" s="38">
        <f t="shared" si="162"/>
        <v>0.92153273809523806</v>
      </c>
      <c r="Y725" s="8">
        <f t="shared" si="152"/>
        <v>9600</v>
      </c>
      <c r="Z725" s="8">
        <f t="shared" si="153"/>
        <v>31200</v>
      </c>
      <c r="AA725" s="8">
        <f t="shared" si="154"/>
        <v>67200</v>
      </c>
      <c r="AB725" s="18">
        <f t="shared" si="164"/>
        <v>0.5</v>
      </c>
      <c r="AC725" s="18">
        <f t="shared" si="165"/>
        <v>6</v>
      </c>
      <c r="AD725"/>
      <c r="AE725"/>
      <c r="AF725" s="13" t="s">
        <v>1720</v>
      </c>
      <c r="AG725">
        <v>400</v>
      </c>
      <c r="AH725">
        <v>1300</v>
      </c>
      <c r="AI725">
        <v>2800</v>
      </c>
      <c r="AJ725">
        <v>8</v>
      </c>
      <c r="AK725">
        <v>6</v>
      </c>
      <c r="AL725" s="13" t="s">
        <v>1483</v>
      </c>
      <c r="AM725">
        <v>400</v>
      </c>
      <c r="AN725">
        <v>1300</v>
      </c>
      <c r="AO725">
        <v>2800</v>
      </c>
      <c r="AP725">
        <v>2</v>
      </c>
      <c r="AQ725"/>
      <c r="AR725" s="13"/>
      <c r="AS725"/>
      <c r="AT725"/>
      <c r="AU725"/>
      <c r="AV725"/>
      <c r="AW725"/>
      <c r="AX725" s="13"/>
      <c r="AY725"/>
      <c r="AZ725"/>
      <c r="BA725"/>
      <c r="BB725"/>
      <c r="BC725" s="13"/>
      <c r="BD725"/>
      <c r="BE725"/>
      <c r="BF725"/>
      <c r="BG725"/>
      <c r="BH725"/>
      <c r="BI725"/>
      <c r="BJ725" s="13"/>
      <c r="BK725"/>
      <c r="BL725"/>
      <c r="BM725"/>
      <c r="BN725"/>
      <c r="BO725"/>
      <c r="BP725"/>
      <c r="BQ725"/>
      <c r="BR725"/>
      <c r="BS725"/>
      <c r="BT725"/>
      <c r="BU725"/>
      <c r="BV725"/>
      <c r="BW725"/>
      <c r="BX725"/>
      <c r="BY725"/>
      <c r="BZ725"/>
      <c r="CA725"/>
      <c r="CB725"/>
      <c r="CC725"/>
      <c r="CD725"/>
      <c r="CE725"/>
      <c r="CF725"/>
      <c r="CG725"/>
      <c r="CH725"/>
      <c r="CI725"/>
      <c r="CJ725"/>
      <c r="CK725"/>
      <c r="CL725"/>
      <c r="CM725"/>
      <c r="CN725"/>
      <c r="CO725"/>
      <c r="CP725"/>
      <c r="CQ725"/>
      <c r="CR725"/>
      <c r="CS725"/>
      <c r="CT725"/>
      <c r="CU725"/>
      <c r="CV725"/>
      <c r="CW725"/>
      <c r="CX725"/>
      <c r="CY725"/>
      <c r="CZ725" s="13"/>
      <c r="DA725"/>
      <c r="DB725"/>
      <c r="DC725"/>
      <c r="DD725"/>
      <c r="DE725"/>
      <c r="DF725" s="13"/>
      <c r="DG725"/>
      <c r="DH725"/>
      <c r="DI725"/>
      <c r="DJ725"/>
      <c r="DK725"/>
      <c r="DL725"/>
      <c r="DM725"/>
      <c r="DN725"/>
      <c r="DO725"/>
      <c r="DP725"/>
      <c r="DQ725"/>
      <c r="DR725"/>
      <c r="DS725"/>
      <c r="DT725"/>
      <c r="DU725"/>
      <c r="DV725"/>
      <c r="DW725"/>
      <c r="DX725"/>
      <c r="DY725"/>
      <c r="DZ725"/>
      <c r="EA725"/>
      <c r="EB725"/>
      <c r="EC725"/>
      <c r="ED725"/>
      <c r="EE725"/>
      <c r="EF725"/>
      <c r="EG725"/>
      <c r="EH725"/>
      <c r="EI725"/>
      <c r="EJ725"/>
      <c r="EK725"/>
      <c r="EL725"/>
      <c r="EM725"/>
      <c r="EN725"/>
      <c r="EO725"/>
      <c r="EP725"/>
      <c r="EQ725"/>
      <c r="ER725"/>
      <c r="ES725"/>
      <c r="ET725"/>
      <c r="EU725"/>
      <c r="EV725"/>
      <c r="EW725"/>
      <c r="EX725"/>
      <c r="EY725"/>
      <c r="EZ725"/>
      <c r="FA725"/>
      <c r="FB725"/>
      <c r="FC725"/>
      <c r="FD725"/>
      <c r="FE725"/>
      <c r="FF725"/>
      <c r="FG725"/>
      <c r="FH725"/>
      <c r="FI725"/>
      <c r="FJ725"/>
      <c r="FK725"/>
      <c r="FL725"/>
      <c r="FM725"/>
      <c r="FN725"/>
      <c r="FO725"/>
      <c r="FP725"/>
      <c r="FQ725"/>
      <c r="FR725"/>
      <c r="FS725"/>
      <c r="FT725"/>
      <c r="FU725"/>
      <c r="FV725"/>
      <c r="FW725"/>
      <c r="FX725"/>
      <c r="FY725"/>
      <c r="FZ725"/>
      <c r="GA725"/>
      <c r="GB725"/>
      <c r="GC725"/>
      <c r="GD725"/>
      <c r="GE725"/>
      <c r="GF725"/>
      <c r="GG725"/>
      <c r="GH725"/>
      <c r="GI725"/>
      <c r="GJ725"/>
      <c r="GK725"/>
      <c r="GL725"/>
      <c r="GM725"/>
      <c r="GN725"/>
      <c r="GO725"/>
      <c r="GP725"/>
      <c r="GQ725"/>
      <c r="GR725"/>
      <c r="GS725"/>
      <c r="GT725"/>
      <c r="GU725"/>
      <c r="GV725"/>
      <c r="GW725"/>
      <c r="GX725"/>
      <c r="GY725"/>
      <c r="GZ725"/>
      <c r="HA725"/>
      <c r="HB725"/>
      <c r="HC725"/>
      <c r="HD725"/>
      <c r="HE725"/>
      <c r="HF725"/>
      <c r="HG725"/>
      <c r="HH725"/>
      <c r="HI725"/>
      <c r="HJ725"/>
      <c r="HK725"/>
      <c r="HL725"/>
      <c r="HM725"/>
      <c r="HN725"/>
      <c r="HO725"/>
      <c r="HP725"/>
      <c r="HQ725"/>
      <c r="HR725"/>
      <c r="HS725"/>
      <c r="HT725"/>
      <c r="HU725"/>
      <c r="HV725"/>
      <c r="HW725"/>
      <c r="HX725"/>
      <c r="HY725"/>
      <c r="HZ725"/>
      <c r="IA725"/>
      <c r="IB725"/>
      <c r="IC725"/>
      <c r="ID725"/>
      <c r="IE725"/>
      <c r="IF725"/>
      <c r="IG725"/>
      <c r="IH725"/>
      <c r="II725"/>
      <c r="IJ725"/>
      <c r="IK725"/>
      <c r="IL725"/>
      <c r="IM725"/>
      <c r="IN725"/>
      <c r="IO725"/>
      <c r="IP725"/>
      <c r="IQ725"/>
      <c r="IR725"/>
      <c r="IS725"/>
      <c r="IT725"/>
      <c r="IU725"/>
      <c r="IV725"/>
      <c r="IW725"/>
      <c r="IX725"/>
      <c r="IY725"/>
      <c r="IZ725"/>
      <c r="JA725"/>
      <c r="JB725"/>
      <c r="JC725"/>
      <c r="JD725"/>
      <c r="JE725"/>
      <c r="JF725"/>
      <c r="JG725"/>
      <c r="JH725"/>
      <c r="JI725"/>
      <c r="JJ725"/>
    </row>
    <row r="726" spans="1:270" ht="176">
      <c r="A726" s="8">
        <v>1999</v>
      </c>
      <c r="B726" s="8" t="s">
        <v>0</v>
      </c>
      <c r="C726" s="8">
        <v>0</v>
      </c>
      <c r="D726" s="8" t="s">
        <v>1590</v>
      </c>
      <c r="E726" s="8" t="s">
        <v>2637</v>
      </c>
      <c r="F726" s="9" t="s">
        <v>1230</v>
      </c>
      <c r="G726" s="9" t="s">
        <v>2744</v>
      </c>
      <c r="H726" s="9" t="s">
        <v>1722</v>
      </c>
      <c r="I726" s="9" t="s">
        <v>1723</v>
      </c>
      <c r="J726" s="9">
        <v>0</v>
      </c>
      <c r="K726" s="9"/>
      <c r="L726" s="9" t="s">
        <v>2643</v>
      </c>
      <c r="M726" s="8" t="s">
        <v>2676</v>
      </c>
      <c r="N726" s="8">
        <f t="shared" si="156"/>
        <v>3.0909090909090907E-2</v>
      </c>
      <c r="O726" s="8">
        <v>3.4</v>
      </c>
      <c r="P726" s="8">
        <v>110</v>
      </c>
      <c r="Q726" s="8">
        <v>1587</v>
      </c>
      <c r="R726" s="8">
        <f t="shared" si="155"/>
        <v>14.427272727272728</v>
      </c>
      <c r="S726" s="34" t="s">
        <v>1590</v>
      </c>
      <c r="T726" s="34" t="s">
        <v>1590</v>
      </c>
      <c r="U726" s="34" t="s">
        <v>1590</v>
      </c>
      <c r="V726" s="38" t="s">
        <v>1590</v>
      </c>
      <c r="W726" s="38" t="s">
        <v>1590</v>
      </c>
      <c r="X726" s="38" t="s">
        <v>1590</v>
      </c>
      <c r="Y726" s="8">
        <f t="shared" si="152"/>
        <v>0</v>
      </c>
      <c r="Z726" s="8">
        <f t="shared" si="153"/>
        <v>0</v>
      </c>
      <c r="AA726" s="8">
        <f t="shared" si="154"/>
        <v>0</v>
      </c>
      <c r="AB726" s="18">
        <f t="shared" si="164"/>
        <v>0.66666666666666663</v>
      </c>
      <c r="AC726" s="18">
        <f t="shared" si="165"/>
        <v>8</v>
      </c>
      <c r="AD726"/>
      <c r="AE726"/>
      <c r="AF726" s="13" t="s">
        <v>1724</v>
      </c>
      <c r="AG726"/>
      <c r="AH726"/>
      <c r="AI726"/>
      <c r="AJ726">
        <v>11</v>
      </c>
      <c r="AK726">
        <v>8</v>
      </c>
      <c r="AL726" s="13"/>
      <c r="AM726"/>
      <c r="AN726"/>
      <c r="AO726"/>
      <c r="AP726"/>
      <c r="AQ726"/>
      <c r="AR726" s="13"/>
      <c r="AS726"/>
      <c r="AT726"/>
      <c r="AU726"/>
      <c r="AV726"/>
      <c r="AW726"/>
      <c r="AX726" s="13"/>
      <c r="AY726"/>
      <c r="AZ726"/>
      <c r="BA726"/>
      <c r="BB726"/>
      <c r="BC726" s="13"/>
      <c r="BD726"/>
      <c r="BE726"/>
      <c r="BF726"/>
      <c r="BG726"/>
      <c r="BH726"/>
      <c r="BI726"/>
      <c r="BJ726" s="13"/>
      <c r="BK726"/>
      <c r="BL726"/>
      <c r="BM726"/>
      <c r="BN726"/>
      <c r="BO726"/>
      <c r="BP726"/>
      <c r="BQ726"/>
      <c r="BR726"/>
      <c r="BS726"/>
      <c r="BT726"/>
      <c r="BU726"/>
      <c r="BV726"/>
      <c r="BW726"/>
      <c r="BX726"/>
      <c r="BY726"/>
      <c r="BZ726"/>
      <c r="CA726"/>
      <c r="CB726"/>
      <c r="CC726"/>
      <c r="CD726"/>
      <c r="CE726"/>
      <c r="CF726"/>
      <c r="CG726"/>
      <c r="CH726"/>
      <c r="CI726"/>
      <c r="CJ726"/>
      <c r="CK726"/>
      <c r="CL726"/>
      <c r="CM726"/>
      <c r="CN726"/>
      <c r="CO726"/>
      <c r="CP726"/>
      <c r="CQ726"/>
      <c r="CR726"/>
      <c r="CS726"/>
      <c r="CT726"/>
      <c r="CU726"/>
      <c r="CV726"/>
      <c r="CW726"/>
      <c r="CX726"/>
      <c r="CY726"/>
      <c r="CZ726" s="13"/>
      <c r="DA726"/>
      <c r="DB726"/>
      <c r="DC726"/>
      <c r="DD726"/>
      <c r="DE726"/>
      <c r="DF726" s="13"/>
      <c r="DG726"/>
      <c r="DH726"/>
      <c r="DI726"/>
      <c r="DJ726"/>
      <c r="DK726"/>
      <c r="DL726"/>
      <c r="DM726"/>
      <c r="DN726"/>
      <c r="DO726"/>
      <c r="DP726"/>
      <c r="DQ726"/>
      <c r="DR726"/>
      <c r="DS726"/>
      <c r="DT726"/>
      <c r="DU726"/>
      <c r="DV726"/>
      <c r="DW726"/>
      <c r="DX726"/>
      <c r="DY726"/>
      <c r="DZ726"/>
      <c r="EA726"/>
      <c r="EB726"/>
      <c r="EC726"/>
      <c r="ED726"/>
      <c r="EE726"/>
      <c r="EF726"/>
      <c r="EG726"/>
      <c r="EH726"/>
      <c r="EI726"/>
      <c r="EJ726"/>
      <c r="EK726"/>
      <c r="EL726"/>
      <c r="EM726"/>
      <c r="EN726"/>
      <c r="EO726"/>
      <c r="EP726"/>
      <c r="EQ726"/>
      <c r="ER726"/>
      <c r="ES726"/>
      <c r="ET726"/>
      <c r="EU726"/>
      <c r="EV726"/>
      <c r="EW726"/>
      <c r="EX726"/>
      <c r="EY726"/>
      <c r="EZ726"/>
      <c r="FA726"/>
      <c r="FB726"/>
      <c r="FC726"/>
      <c r="FD726"/>
      <c r="FE726"/>
      <c r="FF726"/>
      <c r="FG726"/>
      <c r="FH726"/>
      <c r="FI726"/>
      <c r="FJ726"/>
      <c r="FK726"/>
      <c r="FL726"/>
      <c r="FM726"/>
      <c r="FN726"/>
      <c r="FO726"/>
      <c r="FP726"/>
      <c r="FQ726"/>
      <c r="FR726"/>
      <c r="FS726"/>
      <c r="FT726"/>
      <c r="FU726"/>
      <c r="FV726"/>
      <c r="FW726"/>
      <c r="FX726"/>
      <c r="FY726"/>
      <c r="FZ726"/>
      <c r="GA726"/>
      <c r="GB726"/>
      <c r="GC726"/>
      <c r="GD726"/>
      <c r="GE726"/>
      <c r="GF726"/>
      <c r="GG726"/>
      <c r="GH726"/>
      <c r="GI726"/>
      <c r="GJ726"/>
      <c r="GK726"/>
      <c r="GL726"/>
      <c r="GM726"/>
      <c r="GN726"/>
      <c r="GO726"/>
      <c r="GP726"/>
      <c r="GQ726"/>
      <c r="GR726"/>
      <c r="GS726"/>
      <c r="GT726"/>
      <c r="GU726"/>
      <c r="GV726"/>
      <c r="GW726"/>
      <c r="GX726"/>
      <c r="GY726"/>
      <c r="GZ726"/>
      <c r="HA726"/>
      <c r="HB726"/>
      <c r="HC726"/>
      <c r="HD726"/>
      <c r="HE726"/>
      <c r="HF726"/>
      <c r="HG726"/>
      <c r="HH726"/>
      <c r="HI726"/>
      <c r="HJ726"/>
      <c r="HK726"/>
      <c r="HL726"/>
      <c r="HM726"/>
      <c r="HN726"/>
      <c r="HO726"/>
      <c r="HP726"/>
      <c r="HQ726"/>
      <c r="HR726"/>
      <c r="HS726"/>
      <c r="HT726"/>
      <c r="HU726"/>
      <c r="HV726"/>
      <c r="HW726"/>
      <c r="HX726"/>
      <c r="HY726"/>
      <c r="HZ726"/>
      <c r="IA726"/>
      <c r="IB726"/>
      <c r="IC726"/>
      <c r="ID726"/>
      <c r="IE726"/>
      <c r="IF726"/>
      <c r="IG726"/>
      <c r="IH726"/>
      <c r="II726"/>
      <c r="IJ726"/>
      <c r="IK726"/>
      <c r="IL726"/>
      <c r="IM726"/>
      <c r="IN726"/>
      <c r="IO726"/>
      <c r="IP726"/>
      <c r="IQ726"/>
      <c r="IR726"/>
      <c r="IS726"/>
      <c r="IT726"/>
      <c r="IU726"/>
      <c r="IV726"/>
      <c r="IW726"/>
      <c r="IX726"/>
      <c r="IY726"/>
      <c r="IZ726"/>
      <c r="JA726"/>
      <c r="JB726"/>
      <c r="JC726"/>
      <c r="JD726"/>
      <c r="JE726"/>
      <c r="JF726"/>
      <c r="JG726"/>
      <c r="JH726"/>
      <c r="JI726"/>
      <c r="JJ726"/>
    </row>
    <row r="727" spans="1:270" ht="32">
      <c r="A727" s="8">
        <v>1999</v>
      </c>
      <c r="B727" s="8" t="s">
        <v>0</v>
      </c>
      <c r="C727" s="8">
        <v>0</v>
      </c>
      <c r="D727" s="8" t="s">
        <v>1590</v>
      </c>
      <c r="E727" s="8" t="s">
        <v>2637</v>
      </c>
      <c r="F727" s="9" t="s">
        <v>1230</v>
      </c>
      <c r="G727" s="9" t="s">
        <v>2744</v>
      </c>
      <c r="H727" s="9" t="s">
        <v>1725</v>
      </c>
      <c r="I727" s="9" t="s">
        <v>1726</v>
      </c>
      <c r="J727" s="9">
        <v>0</v>
      </c>
      <c r="K727" s="9"/>
      <c r="L727" s="9"/>
      <c r="M727" s="8" t="s">
        <v>2676</v>
      </c>
      <c r="N727" s="8">
        <f t="shared" si="156"/>
        <v>2.3718791064388962E-2</v>
      </c>
      <c r="O727" s="8">
        <v>36.1</v>
      </c>
      <c r="P727" s="8">
        <v>1522</v>
      </c>
      <c r="Q727" s="8">
        <v>34062</v>
      </c>
      <c r="R727" s="8">
        <f t="shared" si="155"/>
        <v>22.379763469119581</v>
      </c>
      <c r="S727" s="8">
        <f>Q727/Z727</f>
        <v>13.91421568627451</v>
      </c>
      <c r="T727" s="8">
        <f>Q727/AA727</f>
        <v>8.8703125000000007</v>
      </c>
      <c r="U727" s="8">
        <f t="shared" si="159"/>
        <v>106.44375000000001</v>
      </c>
      <c r="V727" s="38">
        <f t="shared" si="166"/>
        <v>10.120312500000001</v>
      </c>
      <c r="W727" s="38">
        <f t="shared" si="163"/>
        <v>8.0734375000000007</v>
      </c>
      <c r="X727" s="38">
        <f t="shared" si="162"/>
        <v>9.3234375000000007</v>
      </c>
      <c r="Y727" s="8">
        <f t="shared" si="152"/>
        <v>1200</v>
      </c>
      <c r="Z727" s="8">
        <f t="shared" si="153"/>
        <v>2448</v>
      </c>
      <c r="AA727" s="8">
        <f t="shared" si="154"/>
        <v>3840</v>
      </c>
      <c r="AB727" s="18">
        <f t="shared" si="164"/>
        <v>1.25</v>
      </c>
      <c r="AC727" s="18">
        <f>SUM(AK727, AQ727, AW727, BC727, BI727,  BO727, BU727, CA727, CG727, CM727, CS727, CY727, DE727, DK727, DQ727, DW727, EC727, EK727, EQ727, EW727, FC727, FI727, FO727, FU727, GA727, GI727, GO727, GW727, HC727, HI727, HO727, HU727, IA727, II727, IO727, IU727, JC727, JI727)/2</f>
        <v>15</v>
      </c>
      <c r="AD727"/>
      <c r="AE727"/>
      <c r="AF727" s="13" t="s">
        <v>1727</v>
      </c>
      <c r="AG727">
        <v>50</v>
      </c>
      <c r="AH727">
        <v>102</v>
      </c>
      <c r="AI727">
        <v>160</v>
      </c>
      <c r="AJ727">
        <v>16</v>
      </c>
      <c r="AK727">
        <v>15</v>
      </c>
      <c r="AL727" s="13" t="s">
        <v>1483</v>
      </c>
      <c r="AM727">
        <v>50</v>
      </c>
      <c r="AN727">
        <v>102</v>
      </c>
      <c r="AO727">
        <v>160</v>
      </c>
      <c r="AP727">
        <v>16</v>
      </c>
      <c r="AQ727">
        <v>15</v>
      </c>
      <c r="AR727" s="13"/>
      <c r="AS727"/>
      <c r="AT727"/>
      <c r="AU727"/>
      <c r="AV727"/>
      <c r="AW727"/>
      <c r="AX727" s="13"/>
      <c r="AY727"/>
      <c r="AZ727"/>
      <c r="BA727"/>
      <c r="BB727"/>
      <c r="BC727" s="13"/>
      <c r="BD727"/>
      <c r="BE727"/>
      <c r="BF727"/>
      <c r="BG727"/>
      <c r="BH727"/>
      <c r="BI727"/>
      <c r="BJ727" s="13"/>
      <c r="BK727"/>
      <c r="BL727"/>
      <c r="BM727"/>
      <c r="BN727"/>
      <c r="BO727"/>
      <c r="BP727"/>
      <c r="BQ727"/>
      <c r="BR727"/>
      <c r="BS727"/>
      <c r="BT727"/>
      <c r="BU727"/>
      <c r="BV727"/>
      <c r="BW727"/>
      <c r="BX727"/>
      <c r="BY727"/>
      <c r="BZ727"/>
      <c r="CA727"/>
      <c r="CB727"/>
      <c r="CC727"/>
      <c r="CD727"/>
      <c r="CE727"/>
      <c r="CF727"/>
      <c r="CG727"/>
      <c r="CH727"/>
      <c r="CI727"/>
      <c r="CJ727"/>
      <c r="CK727"/>
      <c r="CL727"/>
      <c r="CM727"/>
      <c r="CN727"/>
      <c r="CO727"/>
      <c r="CP727"/>
      <c r="CQ727"/>
      <c r="CR727"/>
      <c r="CS727"/>
      <c r="CT727"/>
      <c r="CU727"/>
      <c r="CV727"/>
      <c r="CW727"/>
      <c r="CX727"/>
      <c r="CY727"/>
      <c r="CZ727" s="13"/>
      <c r="DA727"/>
      <c r="DB727"/>
      <c r="DC727"/>
      <c r="DD727"/>
      <c r="DE727"/>
      <c r="DF727" s="13"/>
      <c r="DG727"/>
      <c r="DH727"/>
      <c r="DI727"/>
      <c r="DJ727"/>
      <c r="DK727"/>
      <c r="DL727"/>
      <c r="DM727"/>
      <c r="DN727"/>
      <c r="DO727"/>
      <c r="DP727"/>
      <c r="DQ727"/>
      <c r="DR727"/>
      <c r="DS727"/>
      <c r="DT727"/>
      <c r="DU727"/>
      <c r="DV727"/>
      <c r="DW727"/>
      <c r="DX727"/>
      <c r="DY727"/>
      <c r="DZ727"/>
      <c r="EA727"/>
      <c r="EB727"/>
      <c r="EC727"/>
      <c r="ED727"/>
      <c r="EE727"/>
      <c r="EF727"/>
      <c r="EG727"/>
      <c r="EH727"/>
      <c r="EI727"/>
      <c r="EJ727"/>
      <c r="EK727"/>
      <c r="EL727"/>
      <c r="EM727"/>
      <c r="EN727"/>
      <c r="EO727"/>
      <c r="EP727"/>
      <c r="EQ727"/>
      <c r="ER727"/>
      <c r="ES727"/>
      <c r="ET727"/>
      <c r="EU727"/>
      <c r="EV727"/>
      <c r="EW727"/>
      <c r="EX727"/>
      <c r="EY727"/>
      <c r="EZ727"/>
      <c r="FA727"/>
      <c r="FB727"/>
      <c r="FC727"/>
      <c r="FD727"/>
      <c r="FE727"/>
      <c r="FF727"/>
      <c r="FG727"/>
      <c r="FH727"/>
      <c r="FI727"/>
      <c r="FJ727"/>
      <c r="FK727"/>
      <c r="FL727"/>
      <c r="FM727"/>
      <c r="FN727"/>
      <c r="FO727"/>
      <c r="FP727"/>
      <c r="FQ727"/>
      <c r="FR727"/>
      <c r="FS727"/>
      <c r="FT727"/>
      <c r="FU727"/>
      <c r="FV727"/>
      <c r="FW727"/>
      <c r="FX727"/>
      <c r="FY727"/>
      <c r="FZ727"/>
      <c r="GA727"/>
      <c r="GB727"/>
      <c r="GC727"/>
      <c r="GD727"/>
      <c r="GE727"/>
      <c r="GF727"/>
      <c r="GG727"/>
      <c r="GH727"/>
      <c r="GI727"/>
      <c r="GJ727"/>
      <c r="GK727"/>
      <c r="GL727"/>
      <c r="GM727"/>
      <c r="GN727"/>
      <c r="GO727"/>
      <c r="GP727"/>
      <c r="GQ727"/>
      <c r="GR727"/>
      <c r="GS727"/>
      <c r="GT727"/>
      <c r="GU727"/>
      <c r="GV727"/>
      <c r="GW727"/>
      <c r="GX727"/>
      <c r="GY727"/>
      <c r="GZ727"/>
      <c r="HA727"/>
      <c r="HB727"/>
      <c r="HC727"/>
      <c r="HD727"/>
      <c r="HE727"/>
      <c r="HF727"/>
      <c r="HG727"/>
      <c r="HH727"/>
      <c r="HI727"/>
      <c r="HJ727"/>
      <c r="HK727"/>
      <c r="HL727"/>
      <c r="HM727"/>
      <c r="HN727"/>
      <c r="HO727"/>
      <c r="HP727"/>
      <c r="HQ727"/>
      <c r="HR727"/>
      <c r="HS727"/>
      <c r="HT727"/>
      <c r="HU727"/>
      <c r="HV727"/>
      <c r="HW727"/>
      <c r="HX727"/>
      <c r="HY727"/>
      <c r="HZ727"/>
      <c r="IA727"/>
      <c r="IB727"/>
      <c r="IC727"/>
      <c r="ID727"/>
      <c r="IE727"/>
      <c r="IF727"/>
      <c r="IG727"/>
      <c r="IH727"/>
      <c r="II727"/>
      <c r="IJ727"/>
      <c r="IK727"/>
      <c r="IL727"/>
      <c r="IM727"/>
      <c r="IN727"/>
      <c r="IO727"/>
      <c r="IP727"/>
      <c r="IQ727"/>
      <c r="IR727"/>
      <c r="IS727"/>
      <c r="IT727"/>
      <c r="IU727"/>
      <c r="IV727"/>
      <c r="IW727"/>
      <c r="IX727"/>
      <c r="IY727"/>
      <c r="IZ727"/>
      <c r="JA727"/>
      <c r="JB727"/>
      <c r="JC727"/>
      <c r="JD727"/>
      <c r="JE727"/>
      <c r="JF727"/>
      <c r="JG727"/>
      <c r="JH727"/>
      <c r="JI727"/>
      <c r="JJ727"/>
    </row>
    <row r="728" spans="1:270" ht="32">
      <c r="A728" s="8">
        <v>1999</v>
      </c>
      <c r="B728" s="8" t="s">
        <v>0</v>
      </c>
      <c r="C728" s="8">
        <v>0</v>
      </c>
      <c r="D728" s="8" t="s">
        <v>1590</v>
      </c>
      <c r="E728" s="8" t="s">
        <v>2637</v>
      </c>
      <c r="F728" s="9" t="s">
        <v>1230</v>
      </c>
      <c r="G728" s="9" t="s">
        <v>2744</v>
      </c>
      <c r="H728" s="9" t="s">
        <v>1729</v>
      </c>
      <c r="I728" s="9" t="s">
        <v>1730</v>
      </c>
      <c r="J728" s="9">
        <v>0</v>
      </c>
      <c r="K728" s="9"/>
      <c r="L728" s="9"/>
      <c r="M728" s="8" t="s">
        <v>2676</v>
      </c>
      <c r="N728" s="34" t="s">
        <v>1590</v>
      </c>
      <c r="O728" s="35" t="s">
        <v>1590</v>
      </c>
      <c r="P728" s="35" t="s">
        <v>1590</v>
      </c>
      <c r="Q728" s="8">
        <v>141</v>
      </c>
      <c r="R728" s="34" t="s">
        <v>1590</v>
      </c>
      <c r="S728" s="8">
        <f>Q728/Z728</f>
        <v>5.875</v>
      </c>
      <c r="T728" s="8">
        <f>Q728/AA728</f>
        <v>2.9375</v>
      </c>
      <c r="U728" s="8">
        <f t="shared" si="159"/>
        <v>35.25</v>
      </c>
      <c r="V728" s="38">
        <f t="shared" si="166"/>
        <v>3.7708333333333335</v>
      </c>
      <c r="W728" s="38">
        <f t="shared" si="163"/>
        <v>2.5208333333333335</v>
      </c>
      <c r="X728" s="38">
        <f t="shared" si="162"/>
        <v>3.354166666666667</v>
      </c>
      <c r="Y728" s="8">
        <f t="shared" si="152"/>
        <v>12</v>
      </c>
      <c r="Z728" s="8">
        <f t="shared" si="153"/>
        <v>24</v>
      </c>
      <c r="AA728" s="8">
        <f t="shared" si="154"/>
        <v>48</v>
      </c>
      <c r="AB728" s="18">
        <f t="shared" si="164"/>
        <v>0.83333333333333337</v>
      </c>
      <c r="AC728" s="18">
        <f t="shared" si="165"/>
        <v>10</v>
      </c>
      <c r="AD728"/>
      <c r="AE728"/>
      <c r="AF728" s="13" t="s">
        <v>1728</v>
      </c>
      <c r="AG728">
        <v>1</v>
      </c>
      <c r="AH728">
        <v>2</v>
      </c>
      <c r="AI728">
        <v>4</v>
      </c>
      <c r="AJ728">
        <v>12</v>
      </c>
      <c r="AK728">
        <v>10</v>
      </c>
      <c r="AL728" s="13"/>
      <c r="AM728"/>
      <c r="AN728"/>
      <c r="AO728"/>
      <c r="AP728"/>
      <c r="AQ728"/>
      <c r="AR728" s="13"/>
      <c r="AS728"/>
      <c r="AT728"/>
      <c r="AU728"/>
      <c r="AV728"/>
      <c r="AW728"/>
      <c r="AX728" s="13"/>
      <c r="AY728"/>
      <c r="AZ728"/>
      <c r="BA728"/>
      <c r="BB728"/>
      <c r="BC728" s="13"/>
      <c r="BD728"/>
      <c r="BE728"/>
      <c r="BF728"/>
      <c r="BG728"/>
      <c r="BH728"/>
      <c r="BI728"/>
      <c r="BJ728" s="13"/>
      <c r="BK728"/>
      <c r="BL728"/>
      <c r="BM728"/>
      <c r="BN728"/>
      <c r="BO728"/>
      <c r="BP728"/>
      <c r="BQ728"/>
      <c r="BR728"/>
      <c r="BS728"/>
      <c r="BT728"/>
      <c r="BU728"/>
      <c r="BV728"/>
      <c r="BW728"/>
      <c r="BX728"/>
      <c r="BY728"/>
      <c r="BZ728"/>
      <c r="CA728"/>
      <c r="CB728"/>
      <c r="CC728"/>
      <c r="CD728"/>
      <c r="CE728"/>
      <c r="CF728"/>
      <c r="CG728"/>
      <c r="CH728"/>
      <c r="CI728"/>
      <c r="CJ728"/>
      <c r="CK728"/>
      <c r="CL728"/>
      <c r="CM728"/>
      <c r="CN728"/>
      <c r="CO728"/>
      <c r="CP728"/>
      <c r="CQ728"/>
      <c r="CR728"/>
      <c r="CS728"/>
      <c r="CT728"/>
      <c r="CU728"/>
      <c r="CV728"/>
      <c r="CW728"/>
      <c r="CX728"/>
      <c r="CY728"/>
      <c r="CZ728" s="13"/>
      <c r="DA728"/>
      <c r="DB728"/>
      <c r="DC728"/>
      <c r="DD728"/>
      <c r="DE728"/>
      <c r="DF728" s="13"/>
      <c r="DG728"/>
      <c r="DH728"/>
      <c r="DI728"/>
      <c r="DJ728"/>
      <c r="DK728"/>
      <c r="DL728"/>
      <c r="DM728"/>
      <c r="DN728"/>
      <c r="DO728"/>
      <c r="DP728"/>
      <c r="DQ728"/>
      <c r="DR728"/>
      <c r="DS728"/>
      <c r="DT728"/>
      <c r="DU728"/>
      <c r="DV728"/>
      <c r="DW728"/>
      <c r="DX728"/>
      <c r="DY728"/>
      <c r="DZ728"/>
      <c r="EA728"/>
      <c r="EB728"/>
      <c r="EC728"/>
      <c r="ED728"/>
      <c r="EE728"/>
      <c r="EF728"/>
      <c r="EG728"/>
      <c r="EH728"/>
      <c r="EI728"/>
      <c r="EJ728"/>
      <c r="EK728"/>
      <c r="EL728"/>
      <c r="EM728"/>
      <c r="EN728"/>
      <c r="EO728"/>
      <c r="EP728"/>
      <c r="EQ728"/>
      <c r="ER728"/>
      <c r="ES728"/>
      <c r="ET728"/>
      <c r="EU728"/>
      <c r="EV728"/>
      <c r="EW728"/>
      <c r="EX728"/>
      <c r="EY728"/>
      <c r="EZ728"/>
      <c r="FA728"/>
      <c r="FB728"/>
      <c r="FC728"/>
      <c r="FD728"/>
      <c r="FE728"/>
      <c r="FF728"/>
      <c r="FG728"/>
      <c r="FH728"/>
      <c r="FI728"/>
      <c r="FJ728"/>
      <c r="FK728"/>
      <c r="FL728"/>
      <c r="FM728"/>
      <c r="FN728"/>
      <c r="FO728"/>
      <c r="FP728"/>
      <c r="FQ728"/>
      <c r="FR728"/>
      <c r="FS728"/>
      <c r="FT728"/>
      <c r="FU728"/>
      <c r="FV728"/>
      <c r="FW728"/>
      <c r="FX728"/>
      <c r="FY728"/>
      <c r="FZ728"/>
      <c r="GA728"/>
      <c r="GB728"/>
      <c r="GC728"/>
      <c r="GD728"/>
      <c r="GE728"/>
      <c r="GF728"/>
      <c r="GG728"/>
      <c r="GH728"/>
      <c r="GI728"/>
      <c r="GJ728"/>
      <c r="GK728"/>
      <c r="GL728"/>
      <c r="GM728"/>
      <c r="GN728"/>
      <c r="GO728"/>
      <c r="GP728"/>
      <c r="GQ728"/>
      <c r="GR728"/>
      <c r="GS728"/>
      <c r="GT728"/>
      <c r="GU728"/>
      <c r="GV728"/>
      <c r="GW728"/>
      <c r="GX728"/>
      <c r="GY728"/>
      <c r="GZ728"/>
      <c r="HA728"/>
      <c r="HB728"/>
      <c r="HC728"/>
      <c r="HD728"/>
      <c r="HE728"/>
      <c r="HF728"/>
      <c r="HG728"/>
      <c r="HH728"/>
      <c r="HI728"/>
      <c r="HJ728"/>
      <c r="HK728"/>
      <c r="HL728"/>
      <c r="HM728"/>
      <c r="HN728"/>
      <c r="HO728"/>
      <c r="HP728"/>
      <c r="HQ728"/>
      <c r="HR728"/>
      <c r="HS728"/>
      <c r="HT728"/>
      <c r="HU728"/>
      <c r="HV728"/>
      <c r="HW728"/>
      <c r="HX728"/>
      <c r="HY728"/>
      <c r="HZ728"/>
      <c r="IA728"/>
      <c r="IB728"/>
      <c r="IC728"/>
      <c r="ID728"/>
      <c r="IE728"/>
      <c r="IF728"/>
      <c r="IG728"/>
      <c r="IH728"/>
      <c r="II728"/>
      <c r="IJ728"/>
      <c r="IK728"/>
      <c r="IL728"/>
      <c r="IM728"/>
      <c r="IN728"/>
      <c r="IO728"/>
      <c r="IP728"/>
      <c r="IQ728"/>
      <c r="IR728"/>
      <c r="IS728"/>
      <c r="IT728"/>
      <c r="IU728"/>
      <c r="IV728"/>
      <c r="IW728"/>
      <c r="IX728"/>
      <c r="IY728"/>
      <c r="IZ728"/>
      <c r="JA728"/>
      <c r="JB728"/>
      <c r="JC728"/>
      <c r="JD728"/>
      <c r="JE728"/>
      <c r="JF728"/>
      <c r="JG728"/>
      <c r="JH728"/>
      <c r="JI728"/>
      <c r="JJ728"/>
    </row>
    <row r="729" spans="1:270" ht="32">
      <c r="A729" s="8">
        <v>1999</v>
      </c>
      <c r="B729" s="8" t="s">
        <v>0</v>
      </c>
      <c r="C729" s="8">
        <v>0</v>
      </c>
      <c r="D729" s="8" t="s">
        <v>1590</v>
      </c>
      <c r="E729" s="8" t="s">
        <v>2630</v>
      </c>
      <c r="F729" s="9" t="s">
        <v>1230</v>
      </c>
      <c r="G729" s="9" t="s">
        <v>2744</v>
      </c>
      <c r="H729" s="9" t="s">
        <v>1731</v>
      </c>
      <c r="I729" s="9" t="s">
        <v>1732</v>
      </c>
      <c r="J729" s="9">
        <v>0</v>
      </c>
      <c r="K729" s="9"/>
      <c r="L729" s="9" t="s">
        <v>1734</v>
      </c>
      <c r="M729" s="8" t="s">
        <v>2676</v>
      </c>
      <c r="N729" s="34" t="s">
        <v>1590</v>
      </c>
      <c r="O729" s="35" t="s">
        <v>1590</v>
      </c>
      <c r="P729" s="35" t="s">
        <v>1590</v>
      </c>
      <c r="Q729" s="35" t="s">
        <v>1590</v>
      </c>
      <c r="R729" s="34" t="s">
        <v>1590</v>
      </c>
      <c r="S729" s="34" t="s">
        <v>1590</v>
      </c>
      <c r="T729" s="34" t="s">
        <v>1590</v>
      </c>
      <c r="U729" s="34" t="s">
        <v>1590</v>
      </c>
      <c r="V729" s="38" t="s">
        <v>1590</v>
      </c>
      <c r="W729" s="38" t="s">
        <v>1590</v>
      </c>
      <c r="X729" s="38" t="s">
        <v>1590</v>
      </c>
      <c r="Y729" s="8">
        <f t="shared" si="152"/>
        <v>60</v>
      </c>
      <c r="Z729" s="8">
        <f t="shared" si="153"/>
        <v>300</v>
      </c>
      <c r="AA729" s="8">
        <f t="shared" si="154"/>
        <v>420</v>
      </c>
      <c r="AB729" s="18">
        <f t="shared" si="164"/>
        <v>1.25</v>
      </c>
      <c r="AC729" s="18">
        <f t="shared" si="165"/>
        <v>15</v>
      </c>
      <c r="AD729"/>
      <c r="AE729"/>
      <c r="AF729" s="13" t="s">
        <v>1733</v>
      </c>
      <c r="AG729">
        <v>5</v>
      </c>
      <c r="AH729">
        <v>25</v>
      </c>
      <c r="AI729">
        <v>35</v>
      </c>
      <c r="AJ729">
        <v>11</v>
      </c>
      <c r="AK729">
        <v>15</v>
      </c>
      <c r="AL729" s="13"/>
      <c r="AM729"/>
      <c r="AN729"/>
      <c r="AO729"/>
      <c r="AP729"/>
      <c r="AQ729"/>
      <c r="AR729" s="13"/>
      <c r="AS729"/>
      <c r="AT729"/>
      <c r="AU729"/>
      <c r="AV729"/>
      <c r="AW729"/>
      <c r="AX729" s="13"/>
      <c r="AY729"/>
      <c r="AZ729"/>
      <c r="BA729"/>
      <c r="BB729"/>
      <c r="BC729" s="13"/>
      <c r="BD729"/>
      <c r="BE729"/>
      <c r="BF729"/>
      <c r="BG729"/>
      <c r="BH729"/>
      <c r="BI729"/>
      <c r="BJ729" s="13"/>
      <c r="BK729"/>
      <c r="BL729"/>
      <c r="BM729"/>
      <c r="BN729"/>
      <c r="BO729"/>
      <c r="BP729"/>
      <c r="BQ729"/>
      <c r="BR729"/>
      <c r="BS729"/>
      <c r="BT729"/>
      <c r="BU729"/>
      <c r="BV729"/>
      <c r="BW729"/>
      <c r="BX729"/>
      <c r="BY729"/>
      <c r="BZ729"/>
      <c r="CA729"/>
      <c r="CB729"/>
      <c r="CC729"/>
      <c r="CD729"/>
      <c r="CE729"/>
      <c r="CF729"/>
      <c r="CG729"/>
      <c r="CH729"/>
      <c r="CI729"/>
      <c r="CJ729"/>
      <c r="CK729"/>
      <c r="CL729"/>
      <c r="CM729"/>
      <c r="CN729"/>
      <c r="CO729"/>
      <c r="CP729"/>
      <c r="CQ729"/>
      <c r="CR729"/>
      <c r="CS729"/>
      <c r="CT729"/>
      <c r="CU729"/>
      <c r="CV729"/>
      <c r="CW729"/>
      <c r="CX729"/>
      <c r="CY729"/>
      <c r="CZ729" s="13"/>
      <c r="DA729"/>
      <c r="DB729"/>
      <c r="DC729"/>
      <c r="DD729"/>
      <c r="DE729"/>
      <c r="DF729" s="13"/>
      <c r="DG729"/>
      <c r="DH729"/>
      <c r="DI729"/>
      <c r="DJ729"/>
      <c r="DK729"/>
      <c r="DL729"/>
      <c r="DM729"/>
      <c r="DN729"/>
      <c r="DO729"/>
      <c r="DP729"/>
      <c r="DQ729"/>
      <c r="DR729"/>
      <c r="DS729"/>
      <c r="DT729"/>
      <c r="DU729"/>
      <c r="DV729"/>
      <c r="DW729"/>
      <c r="DX729"/>
      <c r="DY729"/>
      <c r="DZ729"/>
      <c r="EA729"/>
      <c r="EB729"/>
      <c r="EC729"/>
      <c r="ED729"/>
      <c r="EE729"/>
      <c r="EF729"/>
      <c r="EG729"/>
      <c r="EH729"/>
      <c r="EI729"/>
      <c r="EJ729"/>
      <c r="EK729"/>
      <c r="EL729"/>
      <c r="EM729"/>
      <c r="EN729"/>
      <c r="EO729"/>
      <c r="EP729"/>
      <c r="EQ729"/>
      <c r="ER729"/>
      <c r="ES729"/>
      <c r="ET729"/>
      <c r="EU729"/>
      <c r="EV729"/>
      <c r="EW729"/>
      <c r="EX729"/>
      <c r="EY729"/>
      <c r="EZ729"/>
      <c r="FA729"/>
      <c r="FB729"/>
      <c r="FC729"/>
      <c r="FD729"/>
      <c r="FE729"/>
      <c r="FF729"/>
      <c r="FG729"/>
      <c r="FH729"/>
      <c r="FI729"/>
      <c r="FJ729"/>
      <c r="FK729"/>
      <c r="FL729"/>
      <c r="FM729"/>
      <c r="FN729"/>
      <c r="FO729"/>
      <c r="FP729"/>
      <c r="FQ729"/>
      <c r="FR729"/>
      <c r="FS729"/>
      <c r="FT729"/>
      <c r="FU729"/>
      <c r="FV729"/>
      <c r="FW729"/>
      <c r="FX729"/>
      <c r="FY729"/>
      <c r="FZ729"/>
      <c r="GA729"/>
      <c r="GB729"/>
      <c r="GC729"/>
      <c r="GD729"/>
      <c r="GE729"/>
      <c r="GF729"/>
      <c r="GG729"/>
      <c r="GH729"/>
      <c r="GI729"/>
      <c r="GJ729"/>
      <c r="GK729"/>
      <c r="GL729"/>
      <c r="GM729"/>
      <c r="GN729"/>
      <c r="GO729"/>
      <c r="GP729"/>
      <c r="GQ729"/>
      <c r="GR729"/>
      <c r="GS729"/>
      <c r="GT729"/>
      <c r="GU729"/>
      <c r="GV729"/>
      <c r="GW729"/>
      <c r="GX729"/>
      <c r="GY729"/>
      <c r="GZ729"/>
      <c r="HA729"/>
      <c r="HB729"/>
      <c r="HC729"/>
      <c r="HD729"/>
      <c r="HE729"/>
      <c r="HF729"/>
      <c r="HG729"/>
      <c r="HH729"/>
      <c r="HI729"/>
      <c r="HJ729"/>
      <c r="HK729"/>
      <c r="HL729"/>
      <c r="HM729"/>
      <c r="HN729"/>
      <c r="HO729"/>
      <c r="HP729"/>
      <c r="HQ729"/>
      <c r="HR729"/>
      <c r="HS729"/>
      <c r="HT729"/>
      <c r="HU729"/>
      <c r="HV729"/>
      <c r="HW729"/>
      <c r="HX729"/>
      <c r="HY729"/>
      <c r="HZ729"/>
      <c r="IA729"/>
      <c r="IB729"/>
      <c r="IC729"/>
      <c r="ID729"/>
      <c r="IE729"/>
      <c r="IF729"/>
      <c r="IG729"/>
      <c r="IH729"/>
      <c r="II729"/>
      <c r="IJ729"/>
      <c r="IK729"/>
      <c r="IL729"/>
      <c r="IM729"/>
      <c r="IN729"/>
      <c r="IO729"/>
      <c r="IP729"/>
      <c r="IQ729"/>
      <c r="IR729"/>
      <c r="IS729"/>
      <c r="IT729"/>
      <c r="IU729"/>
      <c r="IV729"/>
      <c r="IW729"/>
      <c r="IX729"/>
      <c r="IY729"/>
      <c r="IZ729"/>
      <c r="JA729"/>
      <c r="JB729"/>
      <c r="JC729"/>
      <c r="JD729"/>
      <c r="JE729"/>
      <c r="JF729"/>
      <c r="JG729"/>
      <c r="JH729"/>
      <c r="JI729"/>
      <c r="JJ729"/>
    </row>
    <row r="730" spans="1:270" ht="96">
      <c r="A730" s="8">
        <v>1999</v>
      </c>
      <c r="B730" s="8" t="s">
        <v>0</v>
      </c>
      <c r="C730" s="8">
        <v>0</v>
      </c>
      <c r="D730" s="8" t="s">
        <v>1590</v>
      </c>
      <c r="E730" s="8" t="s">
        <v>2630</v>
      </c>
      <c r="F730" s="9" t="s">
        <v>1230</v>
      </c>
      <c r="G730" s="9" t="s">
        <v>2744</v>
      </c>
      <c r="H730" s="9" t="s">
        <v>1735</v>
      </c>
      <c r="I730" s="9" t="s">
        <v>1736</v>
      </c>
      <c r="J730" s="9">
        <v>0</v>
      </c>
      <c r="K730" s="9"/>
      <c r="L730" s="9" t="s">
        <v>1737</v>
      </c>
      <c r="M730" s="8" t="s">
        <v>2676</v>
      </c>
      <c r="N730" s="34" t="s">
        <v>1590</v>
      </c>
      <c r="O730" s="35" t="s">
        <v>1590</v>
      </c>
      <c r="P730" s="35" t="s">
        <v>1590</v>
      </c>
      <c r="Q730" s="35" t="s">
        <v>1590</v>
      </c>
      <c r="R730" s="34" t="s">
        <v>1590</v>
      </c>
      <c r="S730" s="34" t="s">
        <v>1590</v>
      </c>
      <c r="T730" s="34" t="s">
        <v>1590</v>
      </c>
      <c r="U730" s="34" t="s">
        <v>1590</v>
      </c>
      <c r="V730" s="38" t="s">
        <v>1590</v>
      </c>
      <c r="W730" s="38" t="s">
        <v>1590</v>
      </c>
      <c r="X730" s="38" t="s">
        <v>1590</v>
      </c>
      <c r="Y730" s="8">
        <f t="shared" si="152"/>
        <v>492</v>
      </c>
      <c r="Z730" s="8">
        <f t="shared" si="153"/>
        <v>972</v>
      </c>
      <c r="AA730" s="8">
        <f t="shared" si="154"/>
        <v>1452</v>
      </c>
      <c r="AB730" s="18">
        <f t="shared" si="164"/>
        <v>0.29166666666666669</v>
      </c>
      <c r="AC730" s="18">
        <f>SUM(AK730, AQ730, AW730, BC730, BI730,  BO730, BU730, CA730, CG730, CM730, CS730, CY730, DE730, DK730, DQ730, DW730, EC730, EK730, EQ730, EW730, FC730, FI730, FO730, FU730, GA730, GI730, GO730, GW730, HC730, HI730, HO730, HU730, IA730, II730, IO730, IU730, JC730, JI730)/2</f>
        <v>3.5</v>
      </c>
      <c r="AD730"/>
      <c r="AE730"/>
      <c r="AF730" s="13" t="s">
        <v>1738</v>
      </c>
      <c r="AG730">
        <v>10</v>
      </c>
      <c r="AH730">
        <v>20</v>
      </c>
      <c r="AI730">
        <v>30</v>
      </c>
      <c r="AJ730">
        <v>9</v>
      </c>
      <c r="AK730">
        <v>0</v>
      </c>
      <c r="AL730" s="13" t="s">
        <v>1739</v>
      </c>
      <c r="AM730">
        <v>10</v>
      </c>
      <c r="AN730">
        <v>20</v>
      </c>
      <c r="AO730">
        <v>30</v>
      </c>
      <c r="AP730">
        <v>9</v>
      </c>
      <c r="AQ730">
        <v>0</v>
      </c>
      <c r="AR730" s="13" t="s">
        <v>1740</v>
      </c>
      <c r="AS730">
        <v>1</v>
      </c>
      <c r="AT730">
        <v>1</v>
      </c>
      <c r="AU730">
        <v>1</v>
      </c>
      <c r="AV730">
        <v>6</v>
      </c>
      <c r="AW730">
        <v>0</v>
      </c>
      <c r="AX730" s="13" t="s">
        <v>1739</v>
      </c>
      <c r="AY730">
        <v>10</v>
      </c>
      <c r="AZ730">
        <v>20</v>
      </c>
      <c r="BA730">
        <v>30</v>
      </c>
      <c r="BB730">
        <v>4</v>
      </c>
      <c r="BC730" s="13">
        <v>5</v>
      </c>
      <c r="BD730" s="13" t="s">
        <v>1741</v>
      </c>
      <c r="BE730">
        <v>10</v>
      </c>
      <c r="BF730">
        <v>20</v>
      </c>
      <c r="BG730">
        <v>30</v>
      </c>
      <c r="BH730">
        <v>3</v>
      </c>
      <c r="BI730">
        <v>2</v>
      </c>
      <c r="BJ730" s="13"/>
      <c r="BK730"/>
      <c r="BL730"/>
      <c r="BM730"/>
      <c r="BN730"/>
      <c r="BO730"/>
      <c r="BP730"/>
      <c r="BQ730"/>
      <c r="BR730"/>
      <c r="BS730"/>
      <c r="BT730"/>
      <c r="BU730"/>
      <c r="BV730"/>
      <c r="BW730"/>
      <c r="BX730"/>
      <c r="BY730"/>
      <c r="BZ730"/>
      <c r="CA730"/>
      <c r="CB730"/>
      <c r="CC730"/>
      <c r="CD730"/>
      <c r="CE730"/>
      <c r="CF730"/>
      <c r="CG730"/>
      <c r="CH730"/>
      <c r="CI730"/>
      <c r="CJ730"/>
      <c r="CK730"/>
      <c r="CL730"/>
      <c r="CM730"/>
      <c r="CN730"/>
      <c r="CO730"/>
      <c r="CP730"/>
      <c r="CQ730"/>
      <c r="CR730"/>
      <c r="CS730"/>
      <c r="CT730"/>
      <c r="CU730"/>
      <c r="CV730"/>
      <c r="CW730"/>
      <c r="CX730"/>
      <c r="CY730"/>
      <c r="CZ730" s="13"/>
      <c r="DA730"/>
      <c r="DB730"/>
      <c r="DC730"/>
      <c r="DD730"/>
      <c r="DE730"/>
      <c r="DF730" s="13"/>
      <c r="DG730"/>
      <c r="DH730"/>
      <c r="DI730"/>
      <c r="DJ730"/>
      <c r="DK730"/>
      <c r="DL730"/>
      <c r="DM730"/>
      <c r="DN730"/>
      <c r="DO730"/>
      <c r="DP730"/>
      <c r="DQ730"/>
      <c r="DR730"/>
      <c r="DS730"/>
      <c r="DT730"/>
      <c r="DU730"/>
      <c r="DV730"/>
      <c r="DW730"/>
      <c r="DX730"/>
      <c r="DY730"/>
      <c r="DZ730"/>
      <c r="EA730"/>
      <c r="EB730"/>
      <c r="EC730"/>
      <c r="ED730"/>
      <c r="EE730"/>
      <c r="EF730"/>
      <c r="EG730"/>
      <c r="EH730"/>
      <c r="EI730"/>
      <c r="EJ730"/>
      <c r="EK730"/>
      <c r="EL730"/>
      <c r="EM730"/>
      <c r="EN730"/>
      <c r="EO730"/>
      <c r="EP730"/>
      <c r="EQ730"/>
      <c r="ER730"/>
      <c r="ES730"/>
      <c r="ET730"/>
      <c r="EU730"/>
      <c r="EV730"/>
      <c r="EW730"/>
      <c r="EX730"/>
      <c r="EY730"/>
      <c r="EZ730"/>
      <c r="FA730"/>
      <c r="FB730"/>
      <c r="FC730"/>
      <c r="FD730"/>
      <c r="FE730"/>
      <c r="FF730"/>
      <c r="FG730"/>
      <c r="FH730"/>
      <c r="FI730"/>
      <c r="FJ730"/>
      <c r="FK730"/>
      <c r="FL730"/>
      <c r="FM730"/>
      <c r="FN730"/>
      <c r="FO730"/>
      <c r="FP730"/>
      <c r="FQ730"/>
      <c r="FR730"/>
      <c r="FS730"/>
      <c r="FT730"/>
      <c r="FU730"/>
      <c r="FV730"/>
      <c r="FW730"/>
      <c r="FX730"/>
      <c r="FY730"/>
      <c r="FZ730"/>
      <c r="GA730"/>
      <c r="GB730"/>
      <c r="GC730"/>
      <c r="GD730"/>
      <c r="GE730"/>
      <c r="GF730"/>
      <c r="GG730"/>
      <c r="GH730"/>
      <c r="GI730"/>
      <c r="GJ730"/>
      <c r="GK730"/>
      <c r="GL730"/>
      <c r="GM730"/>
      <c r="GN730"/>
      <c r="GO730"/>
      <c r="GP730"/>
      <c r="GQ730"/>
      <c r="GR730"/>
      <c r="GS730"/>
      <c r="GT730"/>
      <c r="GU730"/>
      <c r="GV730"/>
      <c r="GW730"/>
      <c r="GX730"/>
      <c r="GY730"/>
      <c r="GZ730"/>
      <c r="HA730"/>
      <c r="HB730"/>
      <c r="HC730"/>
      <c r="HD730"/>
      <c r="HE730"/>
      <c r="HF730"/>
      <c r="HG730"/>
      <c r="HH730"/>
      <c r="HI730"/>
      <c r="HJ730"/>
      <c r="HK730"/>
      <c r="HL730"/>
      <c r="HM730"/>
      <c r="HN730"/>
      <c r="HO730"/>
      <c r="HP730"/>
      <c r="HQ730"/>
      <c r="HR730"/>
      <c r="HS730"/>
      <c r="HT730"/>
      <c r="HU730"/>
      <c r="HV730"/>
      <c r="HW730"/>
      <c r="HX730"/>
      <c r="HY730"/>
      <c r="HZ730"/>
      <c r="IA730"/>
      <c r="IB730"/>
      <c r="IC730"/>
      <c r="ID730"/>
      <c r="IE730"/>
      <c r="IF730"/>
      <c r="IG730"/>
      <c r="IH730"/>
      <c r="II730"/>
      <c r="IJ730"/>
      <c r="IK730"/>
      <c r="IL730"/>
      <c r="IM730"/>
      <c r="IN730"/>
      <c r="IO730"/>
      <c r="IP730"/>
      <c r="IQ730"/>
      <c r="IR730"/>
      <c r="IS730"/>
      <c r="IT730"/>
      <c r="IU730"/>
      <c r="IV730"/>
      <c r="IW730"/>
      <c r="IX730"/>
      <c r="IY730"/>
      <c r="IZ730"/>
      <c r="JA730"/>
      <c r="JB730"/>
      <c r="JC730"/>
      <c r="JD730"/>
      <c r="JE730"/>
      <c r="JF730"/>
      <c r="JG730"/>
      <c r="JH730"/>
      <c r="JI730"/>
      <c r="JJ730"/>
    </row>
    <row r="731" spans="1:270" ht="48">
      <c r="A731" s="8">
        <v>1999</v>
      </c>
      <c r="B731" s="8" t="s">
        <v>0</v>
      </c>
      <c r="C731" s="8">
        <v>0</v>
      </c>
      <c r="D731" s="8" t="s">
        <v>1590</v>
      </c>
      <c r="E731" s="8" t="s">
        <v>2631</v>
      </c>
      <c r="F731" s="9" t="s">
        <v>1230</v>
      </c>
      <c r="G731" s="9" t="s">
        <v>2744</v>
      </c>
      <c r="H731" s="9" t="s">
        <v>1742</v>
      </c>
      <c r="I731" s="9" t="s">
        <v>1743</v>
      </c>
      <c r="J731" s="9">
        <v>0</v>
      </c>
      <c r="K731" s="9"/>
      <c r="L731" s="9"/>
      <c r="M731" s="8" t="s">
        <v>2676</v>
      </c>
      <c r="N731" s="34" t="s">
        <v>1590</v>
      </c>
      <c r="O731" s="35" t="s">
        <v>1590</v>
      </c>
      <c r="P731" s="35" t="s">
        <v>1590</v>
      </c>
      <c r="Q731" s="35" t="s">
        <v>1590</v>
      </c>
      <c r="R731" s="34" t="s">
        <v>1590</v>
      </c>
      <c r="S731" s="34" t="s">
        <v>1590</v>
      </c>
      <c r="T731" s="34" t="s">
        <v>1590</v>
      </c>
      <c r="U731" s="34" t="s">
        <v>1590</v>
      </c>
      <c r="V731" s="38" t="s">
        <v>1590</v>
      </c>
      <c r="W731" s="38" t="s">
        <v>1590</v>
      </c>
      <c r="X731" s="38" t="s">
        <v>1590</v>
      </c>
      <c r="Y731" s="8">
        <f t="shared" si="152"/>
        <v>720</v>
      </c>
      <c r="Z731" s="8">
        <f t="shared" si="153"/>
        <v>2700</v>
      </c>
      <c r="AA731" s="8">
        <f t="shared" si="154"/>
        <v>5160</v>
      </c>
      <c r="AB731" s="18">
        <f t="shared" si="164"/>
        <v>1.4166666666666667</v>
      </c>
      <c r="AC731" s="18">
        <f>SUM(AK731, AQ731, AW731, BC731, BI731,  BO731, BU731, CA731, CG731, CM731, CS731, CY731, DE731, DK731, DQ731, DW731, EC731, EK731, EQ731, EW731, FC731, FI731, FO731, FU731, GA731, GI731, GO731, GW731, HC731, HI731, HO731, HU731, IA731, II731, IO731, IU731, JC731, JI731)/3</f>
        <v>17</v>
      </c>
      <c r="AD731"/>
      <c r="AE731"/>
      <c r="AF731" s="13" t="s">
        <v>1744</v>
      </c>
      <c r="AG731">
        <v>30</v>
      </c>
      <c r="AH731">
        <v>100</v>
      </c>
      <c r="AI731">
        <v>210</v>
      </c>
      <c r="AJ731"/>
      <c r="AK731">
        <v>14</v>
      </c>
      <c r="AL731" s="13" t="s">
        <v>1745</v>
      </c>
      <c r="AM731">
        <v>10</v>
      </c>
      <c r="AN731">
        <v>40</v>
      </c>
      <c r="AO731">
        <v>70</v>
      </c>
      <c r="AP731"/>
      <c r="AQ731">
        <v>20</v>
      </c>
      <c r="AR731" s="13" t="s">
        <v>1746</v>
      </c>
      <c r="AS731">
        <v>10</v>
      </c>
      <c r="AT731">
        <v>20</v>
      </c>
      <c r="AU731">
        <v>60</v>
      </c>
      <c r="AV731"/>
      <c r="AW731">
        <v>17</v>
      </c>
      <c r="AX731" s="13" t="s">
        <v>1747</v>
      </c>
      <c r="AY731">
        <v>10</v>
      </c>
      <c r="AZ731">
        <v>65</v>
      </c>
      <c r="BA731">
        <v>90</v>
      </c>
      <c r="BB731">
        <v>20</v>
      </c>
      <c r="BC731" s="13"/>
      <c r="BD731"/>
      <c r="BE731"/>
      <c r="BF731"/>
      <c r="BG731"/>
      <c r="BH731"/>
      <c r="BI731"/>
      <c r="BJ731" s="13"/>
      <c r="BK731"/>
      <c r="BL731"/>
      <c r="BM731"/>
      <c r="BN731"/>
      <c r="BO731"/>
      <c r="BP731"/>
      <c r="BQ731"/>
      <c r="BR731"/>
      <c r="BS731"/>
      <c r="BT731"/>
      <c r="BU731"/>
      <c r="BV731"/>
      <c r="BW731"/>
      <c r="BX731"/>
      <c r="BY731"/>
      <c r="BZ731"/>
      <c r="CA731"/>
      <c r="CB731"/>
      <c r="CC731"/>
      <c r="CD731"/>
      <c r="CE731"/>
      <c r="CF731"/>
      <c r="CG731"/>
      <c r="CH731"/>
      <c r="CI731"/>
      <c r="CJ731"/>
      <c r="CK731"/>
      <c r="CL731"/>
      <c r="CM731"/>
      <c r="CN731"/>
      <c r="CO731"/>
      <c r="CP731"/>
      <c r="CQ731"/>
      <c r="CR731"/>
      <c r="CS731"/>
      <c r="CT731"/>
      <c r="CU731"/>
      <c r="CV731"/>
      <c r="CW731"/>
      <c r="CX731"/>
      <c r="CY731"/>
      <c r="CZ731" s="13"/>
      <c r="DA731"/>
      <c r="DB731"/>
      <c r="DC731"/>
      <c r="DD731"/>
      <c r="DE731"/>
      <c r="DF731" s="13"/>
      <c r="DG731"/>
      <c r="DH731"/>
      <c r="DI731"/>
      <c r="DJ731"/>
      <c r="DK731"/>
      <c r="DL731"/>
      <c r="DM731"/>
      <c r="DN731"/>
      <c r="DO731"/>
      <c r="DP731"/>
      <c r="DQ731"/>
      <c r="DR731"/>
      <c r="DS731"/>
      <c r="DT731"/>
      <c r="DU731"/>
      <c r="DV731"/>
      <c r="DW731"/>
      <c r="DX731"/>
      <c r="DY731"/>
      <c r="DZ731"/>
      <c r="EA731"/>
      <c r="EB731"/>
      <c r="EC731"/>
      <c r="ED731"/>
      <c r="EE731"/>
      <c r="EF731"/>
      <c r="EG731"/>
      <c r="EH731"/>
      <c r="EI731"/>
      <c r="EJ731"/>
      <c r="EK731"/>
      <c r="EL731"/>
      <c r="EM731"/>
      <c r="EN731"/>
      <c r="EO731"/>
      <c r="EP731"/>
      <c r="EQ731"/>
      <c r="ER731"/>
      <c r="ES731"/>
      <c r="ET731"/>
      <c r="EU731"/>
      <c r="EV731"/>
      <c r="EW731"/>
      <c r="EX731"/>
      <c r="EY731"/>
      <c r="EZ731"/>
      <c r="FA731"/>
      <c r="FB731"/>
      <c r="FC731"/>
      <c r="FD731"/>
      <c r="FE731"/>
      <c r="FF731"/>
      <c r="FG731"/>
      <c r="FH731"/>
      <c r="FI731"/>
      <c r="FJ731"/>
      <c r="FK731"/>
      <c r="FL731"/>
      <c r="FM731"/>
      <c r="FN731"/>
      <c r="FO731"/>
      <c r="FP731"/>
      <c r="FQ731"/>
      <c r="FR731"/>
      <c r="FS731"/>
      <c r="FT731"/>
      <c r="FU731"/>
      <c r="FV731"/>
      <c r="FW731"/>
      <c r="FX731"/>
      <c r="FY731"/>
      <c r="FZ731"/>
      <c r="GA731"/>
      <c r="GB731"/>
      <c r="GC731"/>
      <c r="GD731"/>
      <c r="GE731"/>
      <c r="GF731"/>
      <c r="GG731"/>
      <c r="GH731"/>
      <c r="GI731"/>
      <c r="GJ731"/>
      <c r="GK731"/>
      <c r="GL731"/>
      <c r="GM731"/>
      <c r="GN731"/>
      <c r="GO731"/>
      <c r="GP731"/>
      <c r="GQ731"/>
      <c r="GR731"/>
      <c r="GS731"/>
      <c r="GT731"/>
      <c r="GU731"/>
      <c r="GV731"/>
      <c r="GW731"/>
      <c r="GX731"/>
      <c r="GY731"/>
      <c r="GZ731"/>
      <c r="HA731"/>
      <c r="HB731"/>
      <c r="HC731"/>
      <c r="HD731"/>
      <c r="HE731"/>
      <c r="HF731"/>
      <c r="HG731"/>
      <c r="HH731"/>
      <c r="HI731"/>
      <c r="HJ731"/>
      <c r="HK731"/>
      <c r="HL731"/>
      <c r="HM731"/>
      <c r="HN731"/>
      <c r="HO731"/>
      <c r="HP731"/>
      <c r="HQ731"/>
      <c r="HR731"/>
      <c r="HS731"/>
      <c r="HT731"/>
      <c r="HU731"/>
      <c r="HV731"/>
      <c r="HW731"/>
      <c r="HX731"/>
      <c r="HY731"/>
      <c r="HZ731"/>
      <c r="IA731"/>
      <c r="IB731"/>
      <c r="IC731"/>
      <c r="ID731"/>
      <c r="IE731"/>
      <c r="IF731"/>
      <c r="IG731"/>
      <c r="IH731"/>
      <c r="II731"/>
      <c r="IJ731"/>
      <c r="IK731"/>
      <c r="IL731"/>
      <c r="IM731"/>
      <c r="IN731"/>
      <c r="IO731"/>
      <c r="IP731"/>
      <c r="IQ731"/>
      <c r="IR731"/>
      <c r="IS731"/>
      <c r="IT731"/>
      <c r="IU731"/>
      <c r="IV731"/>
      <c r="IW731"/>
      <c r="IX731"/>
      <c r="IY731"/>
      <c r="IZ731"/>
      <c r="JA731"/>
      <c r="JB731"/>
      <c r="JC731"/>
      <c r="JD731"/>
      <c r="JE731"/>
      <c r="JF731"/>
      <c r="JG731"/>
      <c r="JH731"/>
      <c r="JI731"/>
      <c r="JJ731"/>
    </row>
    <row r="732" spans="1:270" ht="144">
      <c r="A732" s="8">
        <v>1999</v>
      </c>
      <c r="B732" s="8" t="s">
        <v>0</v>
      </c>
      <c r="C732" s="8">
        <v>0</v>
      </c>
      <c r="D732" s="8" t="s">
        <v>1590</v>
      </c>
      <c r="E732" s="9" t="s">
        <v>2633</v>
      </c>
      <c r="F732" s="9" t="s">
        <v>1230</v>
      </c>
      <c r="G732" s="9" t="s">
        <v>2744</v>
      </c>
      <c r="H732" s="9" t="s">
        <v>1749</v>
      </c>
      <c r="I732" s="9" t="s">
        <v>1748</v>
      </c>
      <c r="J732" s="9">
        <v>0</v>
      </c>
      <c r="K732" s="9"/>
      <c r="L732" s="9" t="s">
        <v>1751</v>
      </c>
      <c r="M732" s="8" t="s">
        <v>2676</v>
      </c>
      <c r="N732" s="34" t="s">
        <v>1590</v>
      </c>
      <c r="O732" s="35" t="s">
        <v>1590</v>
      </c>
      <c r="P732" s="35" t="s">
        <v>1590</v>
      </c>
      <c r="Q732" s="35" t="s">
        <v>1590</v>
      </c>
      <c r="R732" s="34" t="s">
        <v>1590</v>
      </c>
      <c r="S732" s="34" t="s">
        <v>1590</v>
      </c>
      <c r="T732" s="34" t="s">
        <v>1590</v>
      </c>
      <c r="U732" s="34" t="s">
        <v>1590</v>
      </c>
      <c r="V732" s="38" t="s">
        <v>1590</v>
      </c>
      <c r="W732" s="38" t="s">
        <v>1590</v>
      </c>
      <c r="X732" s="38" t="s">
        <v>1590</v>
      </c>
      <c r="Y732" s="8">
        <f t="shared" si="152"/>
        <v>204</v>
      </c>
      <c r="Z732" s="8">
        <f t="shared" si="153"/>
        <v>888</v>
      </c>
      <c r="AA732" s="8">
        <f t="shared" si="154"/>
        <v>2616</v>
      </c>
      <c r="AB732" s="18">
        <f t="shared" si="164"/>
        <v>0.41666666666666669</v>
      </c>
      <c r="AC732" s="18">
        <f>SUM(AK732, AQ732, AW732, BC732, BI732,  BO732, BU732, CA732, CG732, CM732, CS732, CY732, DE732, DK732, DQ732, DW732, EC732, EK732, EQ732, EW732, FC732, FI732, FO732, FU732, GA732, GI732, GO732, GW732, HC732, HI732, HO732, HU732, IA732, II732, IO732, IU732, JC732, JI732)/6</f>
        <v>5</v>
      </c>
      <c r="AD732"/>
      <c r="AE732"/>
      <c r="AF732" s="13" t="s">
        <v>1750</v>
      </c>
      <c r="AG732" t="s">
        <v>1590</v>
      </c>
      <c r="AH732" t="s">
        <v>1590</v>
      </c>
      <c r="AI732" t="s">
        <v>1590</v>
      </c>
      <c r="AJ732">
        <v>16</v>
      </c>
      <c r="AK732">
        <v>8</v>
      </c>
      <c r="AL732" s="13" t="s">
        <v>1752</v>
      </c>
      <c r="AM732">
        <v>10</v>
      </c>
      <c r="AN732">
        <v>40</v>
      </c>
      <c r="AO732">
        <v>120</v>
      </c>
      <c r="AP732">
        <v>3</v>
      </c>
      <c r="AQ732">
        <v>3</v>
      </c>
      <c r="AR732" s="13" t="s">
        <v>1753</v>
      </c>
      <c r="AS732"/>
      <c r="AT732" t="s">
        <v>1590</v>
      </c>
      <c r="AU732"/>
      <c r="AV732"/>
      <c r="AW732">
        <v>0</v>
      </c>
      <c r="AX732" s="13" t="s">
        <v>1483</v>
      </c>
      <c r="AY732">
        <v>5</v>
      </c>
      <c r="AZ732">
        <v>20</v>
      </c>
      <c r="BA732">
        <v>60</v>
      </c>
      <c r="BB732">
        <v>3</v>
      </c>
      <c r="BC732" s="13">
        <v>3</v>
      </c>
      <c r="BD732" s="13" t="s">
        <v>1754</v>
      </c>
      <c r="BE732">
        <v>1</v>
      </c>
      <c r="BF732">
        <v>4</v>
      </c>
      <c r="BG732">
        <v>8</v>
      </c>
      <c r="BH732">
        <v>12</v>
      </c>
      <c r="BI732">
        <v>12</v>
      </c>
      <c r="BJ732" s="13" t="s">
        <v>1483</v>
      </c>
      <c r="BK732">
        <v>1</v>
      </c>
      <c r="BL732">
        <v>10</v>
      </c>
      <c r="BM732">
        <v>30</v>
      </c>
      <c r="BN732">
        <v>4</v>
      </c>
      <c r="BO732">
        <v>4</v>
      </c>
      <c r="BP732"/>
      <c r="BQ732"/>
      <c r="BR732"/>
      <c r="BS732"/>
      <c r="BT732"/>
      <c r="BU732"/>
      <c r="BV732"/>
      <c r="BW732"/>
      <c r="BX732"/>
      <c r="BY732"/>
      <c r="BZ732"/>
      <c r="CA732"/>
      <c r="CB732"/>
      <c r="CC732"/>
      <c r="CD732"/>
      <c r="CE732"/>
      <c r="CF732"/>
      <c r="CG732"/>
      <c r="CH732"/>
      <c r="CI732"/>
      <c r="CJ732"/>
      <c r="CK732"/>
      <c r="CL732"/>
      <c r="CM732"/>
      <c r="CN732"/>
      <c r="CO732"/>
      <c r="CP732"/>
      <c r="CQ732"/>
      <c r="CR732"/>
      <c r="CS732"/>
      <c r="CT732"/>
      <c r="CU732"/>
      <c r="CV732"/>
      <c r="CW732"/>
      <c r="CX732"/>
      <c r="CY732"/>
      <c r="CZ732" s="13"/>
      <c r="DA732"/>
      <c r="DB732"/>
      <c r="DC732"/>
      <c r="DD732"/>
      <c r="DE732"/>
      <c r="DF732" s="13"/>
      <c r="DG732"/>
      <c r="DH732"/>
      <c r="DI732"/>
      <c r="DJ732"/>
      <c r="DK732"/>
      <c r="DL732"/>
      <c r="DM732"/>
      <c r="DN732"/>
      <c r="DO732"/>
      <c r="DP732"/>
      <c r="DQ732"/>
      <c r="DR732"/>
      <c r="DS732"/>
      <c r="DT732"/>
      <c r="DU732"/>
      <c r="DV732"/>
      <c r="DW732"/>
      <c r="DX732"/>
      <c r="DY732"/>
      <c r="DZ732"/>
      <c r="EA732"/>
      <c r="EB732"/>
      <c r="EC732"/>
      <c r="ED732"/>
      <c r="EE732"/>
      <c r="EF732"/>
      <c r="EG732"/>
      <c r="EH732"/>
      <c r="EI732"/>
      <c r="EJ732"/>
      <c r="EK732"/>
      <c r="EL732"/>
      <c r="EM732"/>
      <c r="EN732"/>
      <c r="EO732"/>
      <c r="EP732"/>
      <c r="EQ732"/>
      <c r="ER732"/>
      <c r="ES732"/>
      <c r="ET732"/>
      <c r="EU732"/>
      <c r="EV732"/>
      <c r="EW732"/>
      <c r="EX732"/>
      <c r="EY732"/>
      <c r="EZ732"/>
      <c r="FA732"/>
      <c r="FB732"/>
      <c r="FC732"/>
      <c r="FD732"/>
      <c r="FE732"/>
      <c r="FF732"/>
      <c r="FG732"/>
      <c r="FH732"/>
      <c r="FI732"/>
      <c r="FJ732"/>
      <c r="FK732"/>
      <c r="FL732"/>
      <c r="FM732"/>
      <c r="FN732"/>
      <c r="FO732"/>
      <c r="FP732"/>
      <c r="FQ732"/>
      <c r="FR732"/>
      <c r="FS732"/>
      <c r="FT732"/>
      <c r="FU732"/>
      <c r="FV732"/>
      <c r="FW732"/>
      <c r="FX732"/>
      <c r="FY732"/>
      <c r="FZ732"/>
      <c r="GA732"/>
      <c r="GB732"/>
      <c r="GC732"/>
      <c r="GD732"/>
      <c r="GE732"/>
      <c r="GF732"/>
      <c r="GG732"/>
      <c r="GH732"/>
      <c r="GI732"/>
      <c r="GJ732"/>
      <c r="GK732"/>
      <c r="GL732"/>
      <c r="GM732"/>
      <c r="GN732"/>
      <c r="GO732"/>
      <c r="GP732"/>
      <c r="GQ732"/>
      <c r="GR732"/>
      <c r="GS732"/>
      <c r="GT732"/>
      <c r="GU732"/>
      <c r="GV732"/>
      <c r="GW732"/>
      <c r="GX732"/>
      <c r="GY732"/>
      <c r="GZ732"/>
      <c r="HA732"/>
      <c r="HB732"/>
      <c r="HC732"/>
      <c r="HD732"/>
      <c r="HE732"/>
      <c r="HF732"/>
      <c r="HG732"/>
      <c r="HH732"/>
      <c r="HI732"/>
      <c r="HJ732"/>
      <c r="HK732"/>
      <c r="HL732"/>
      <c r="HM732"/>
      <c r="HN732"/>
      <c r="HO732"/>
      <c r="HP732"/>
      <c r="HQ732"/>
      <c r="HR732"/>
      <c r="HS732"/>
      <c r="HT732"/>
      <c r="HU732"/>
      <c r="HV732"/>
      <c r="HW732"/>
      <c r="HX732"/>
      <c r="HY732"/>
      <c r="HZ732"/>
      <c r="IA732"/>
      <c r="IB732"/>
      <c r="IC732"/>
      <c r="ID732"/>
      <c r="IE732"/>
      <c r="IF732"/>
      <c r="IG732"/>
      <c r="IH732"/>
      <c r="II732"/>
      <c r="IJ732"/>
      <c r="IK732"/>
      <c r="IL732"/>
      <c r="IM732"/>
      <c r="IN732"/>
      <c r="IO732"/>
      <c r="IP732"/>
      <c r="IQ732"/>
      <c r="IR732"/>
      <c r="IS732"/>
      <c r="IT732"/>
      <c r="IU732"/>
      <c r="IV732"/>
      <c r="IW732"/>
      <c r="IX732"/>
      <c r="IY732"/>
      <c r="IZ732"/>
      <c r="JA732"/>
      <c r="JB732"/>
      <c r="JC732"/>
      <c r="JD732"/>
      <c r="JE732"/>
      <c r="JF732"/>
      <c r="JG732"/>
      <c r="JH732"/>
      <c r="JI732"/>
      <c r="JJ732"/>
    </row>
    <row r="733" spans="1:270" ht="48">
      <c r="A733" s="8">
        <v>1999</v>
      </c>
      <c r="B733" s="8" t="s">
        <v>0</v>
      </c>
      <c r="C733" s="8">
        <v>0</v>
      </c>
      <c r="D733" s="8" t="s">
        <v>1590</v>
      </c>
      <c r="E733" s="9" t="s">
        <v>2633</v>
      </c>
      <c r="F733" s="9" t="s">
        <v>1230</v>
      </c>
      <c r="G733" s="9" t="s">
        <v>2744</v>
      </c>
      <c r="H733" s="9" t="s">
        <v>1755</v>
      </c>
      <c r="I733" s="9" t="s">
        <v>1757</v>
      </c>
      <c r="J733" s="9">
        <v>0</v>
      </c>
      <c r="K733" s="9"/>
      <c r="L733" s="9"/>
      <c r="M733" s="8" t="s">
        <v>2676</v>
      </c>
      <c r="N733" s="34" t="s">
        <v>1590</v>
      </c>
      <c r="O733" s="35" t="s">
        <v>1590</v>
      </c>
      <c r="P733" s="35" t="s">
        <v>1590</v>
      </c>
      <c r="Q733" s="35" t="s">
        <v>1590</v>
      </c>
      <c r="R733" s="34" t="s">
        <v>1590</v>
      </c>
      <c r="S733" s="34" t="s">
        <v>1590</v>
      </c>
      <c r="T733" s="34" t="s">
        <v>1590</v>
      </c>
      <c r="U733" s="34" t="s">
        <v>1590</v>
      </c>
      <c r="V733" s="38" t="s">
        <v>1590</v>
      </c>
      <c r="W733" s="38" t="s">
        <v>1590</v>
      </c>
      <c r="X733" s="38" t="s">
        <v>1590</v>
      </c>
      <c r="Y733" s="8">
        <f t="shared" si="152"/>
        <v>180</v>
      </c>
      <c r="Z733" s="8">
        <f t="shared" si="153"/>
        <v>360</v>
      </c>
      <c r="AA733" s="8">
        <f t="shared" si="154"/>
        <v>672</v>
      </c>
      <c r="AB733" s="18">
        <f t="shared" si="164"/>
        <v>1.2222222222222221</v>
      </c>
      <c r="AC733" s="18">
        <f>SUM(AK733, AQ733, AW733, BC733, BI733,  BO733, BU733, CA733, CG733, CM733, CS733, CY733, DE733, DK733, DQ733, DW733, EC733, EK733, EQ733, EW733, FC733, FI733, FO733, FU733, GA733, GI733, GO733, GW733, HC733, HI733, HO733, HU733, IA733, II733, IO733, IU733, JC733, JI733)/3</f>
        <v>14.666666666666666</v>
      </c>
      <c r="AD733"/>
      <c r="AE733"/>
      <c r="AF733" s="13" t="s">
        <v>1756</v>
      </c>
      <c r="AG733">
        <v>3</v>
      </c>
      <c r="AH733">
        <v>8</v>
      </c>
      <c r="AI733">
        <v>14</v>
      </c>
      <c r="AJ733">
        <v>35</v>
      </c>
      <c r="AK733">
        <v>26</v>
      </c>
      <c r="AL733" s="13" t="s">
        <v>1758</v>
      </c>
      <c r="AM733">
        <v>10</v>
      </c>
      <c r="AN733">
        <v>20</v>
      </c>
      <c r="AO733">
        <v>40</v>
      </c>
      <c r="AP733">
        <v>12</v>
      </c>
      <c r="AQ733">
        <v>0</v>
      </c>
      <c r="AR733" s="13" t="s">
        <v>1759</v>
      </c>
      <c r="AS733">
        <v>2</v>
      </c>
      <c r="AT733">
        <v>2</v>
      </c>
      <c r="AU733">
        <v>2</v>
      </c>
      <c r="AV733">
        <v>29</v>
      </c>
      <c r="AW733">
        <v>18</v>
      </c>
      <c r="AX733" s="13"/>
      <c r="AY733"/>
      <c r="AZ733"/>
      <c r="BA733"/>
      <c r="BB733"/>
      <c r="BC733" s="13"/>
      <c r="BD733"/>
      <c r="BE733"/>
      <c r="BF733"/>
      <c r="BG733"/>
      <c r="BH733"/>
      <c r="BI733"/>
      <c r="BJ733" s="13"/>
      <c r="BK733"/>
      <c r="BL733"/>
      <c r="BM733"/>
      <c r="BN733"/>
      <c r="BO733"/>
      <c r="BP733"/>
      <c r="BQ733"/>
      <c r="BR733"/>
      <c r="BS733"/>
      <c r="BT733"/>
      <c r="BU733"/>
      <c r="BV733"/>
      <c r="BW733"/>
      <c r="BX733"/>
      <c r="BY733"/>
      <c r="BZ733"/>
      <c r="CA733"/>
      <c r="CB733"/>
      <c r="CC733"/>
      <c r="CD733"/>
      <c r="CE733"/>
      <c r="CF733"/>
      <c r="CG733"/>
      <c r="CH733"/>
      <c r="CI733"/>
      <c r="CJ733"/>
      <c r="CK733"/>
      <c r="CL733"/>
      <c r="CM733"/>
      <c r="CN733"/>
      <c r="CO733"/>
      <c r="CP733"/>
      <c r="CQ733"/>
      <c r="CR733"/>
      <c r="CS733"/>
      <c r="CT733"/>
      <c r="CU733"/>
      <c r="CV733"/>
      <c r="CW733"/>
      <c r="CX733"/>
      <c r="CY733"/>
      <c r="CZ733" s="13"/>
      <c r="DA733"/>
      <c r="DB733"/>
      <c r="DC733"/>
      <c r="DD733"/>
      <c r="DE733"/>
      <c r="DF733" s="13"/>
      <c r="DG733"/>
      <c r="DH733"/>
      <c r="DI733"/>
      <c r="DJ733"/>
      <c r="DK733"/>
      <c r="DL733"/>
      <c r="DM733"/>
      <c r="DN733"/>
      <c r="DO733"/>
      <c r="DP733"/>
      <c r="DQ733"/>
      <c r="DR733"/>
      <c r="DS733"/>
      <c r="DT733"/>
      <c r="DU733"/>
      <c r="DV733"/>
      <c r="DW733"/>
      <c r="DX733"/>
      <c r="DY733"/>
      <c r="DZ733"/>
      <c r="EA733"/>
      <c r="EB733"/>
      <c r="EC733"/>
      <c r="ED733"/>
      <c r="EE733"/>
      <c r="EF733"/>
      <c r="EG733"/>
      <c r="EH733"/>
      <c r="EI733"/>
      <c r="EJ733"/>
      <c r="EK733"/>
      <c r="EL733"/>
      <c r="EM733"/>
      <c r="EN733"/>
      <c r="EO733"/>
      <c r="EP733"/>
      <c r="EQ733"/>
      <c r="ER733"/>
      <c r="ES733"/>
      <c r="ET733"/>
      <c r="EU733"/>
      <c r="EV733"/>
      <c r="EW733"/>
      <c r="EX733"/>
      <c r="EY733"/>
      <c r="EZ733"/>
      <c r="FA733"/>
      <c r="FB733"/>
      <c r="FC733"/>
      <c r="FD733"/>
      <c r="FE733"/>
      <c r="FF733"/>
      <c r="FG733"/>
      <c r="FH733"/>
      <c r="FI733"/>
      <c r="FJ733"/>
      <c r="FK733"/>
      <c r="FL733"/>
      <c r="FM733"/>
      <c r="FN733"/>
      <c r="FO733"/>
      <c r="FP733"/>
      <c r="FQ733"/>
      <c r="FR733"/>
      <c r="FS733"/>
      <c r="FT733"/>
      <c r="FU733"/>
      <c r="FV733"/>
      <c r="FW733"/>
      <c r="FX733"/>
      <c r="FY733"/>
      <c r="FZ733"/>
      <c r="GA733"/>
      <c r="GB733"/>
      <c r="GC733"/>
      <c r="GD733"/>
      <c r="GE733"/>
      <c r="GF733"/>
      <c r="GG733"/>
      <c r="GH733"/>
      <c r="GI733"/>
      <c r="GJ733"/>
      <c r="GK733"/>
      <c r="GL733"/>
      <c r="GM733"/>
      <c r="GN733"/>
      <c r="GO733"/>
      <c r="GP733"/>
      <c r="GQ733"/>
      <c r="GR733"/>
      <c r="GS733"/>
      <c r="GT733"/>
      <c r="GU733"/>
      <c r="GV733"/>
      <c r="GW733"/>
      <c r="GX733"/>
      <c r="GY733"/>
      <c r="GZ733"/>
      <c r="HA733"/>
      <c r="HB733"/>
      <c r="HC733"/>
      <c r="HD733"/>
      <c r="HE733"/>
      <c r="HF733"/>
      <c r="HG733"/>
      <c r="HH733"/>
      <c r="HI733"/>
      <c r="HJ733"/>
      <c r="HK733"/>
      <c r="HL733"/>
      <c r="HM733"/>
      <c r="HN733"/>
      <c r="HO733"/>
      <c r="HP733"/>
      <c r="HQ733"/>
      <c r="HR733"/>
      <c r="HS733"/>
      <c r="HT733"/>
      <c r="HU733"/>
      <c r="HV733"/>
      <c r="HW733"/>
      <c r="HX733"/>
      <c r="HY733"/>
      <c r="HZ733"/>
      <c r="IA733"/>
      <c r="IB733"/>
      <c r="IC733"/>
      <c r="ID733"/>
      <c r="IE733"/>
      <c r="IF733"/>
      <c r="IG733"/>
      <c r="IH733"/>
      <c r="II733"/>
      <c r="IJ733"/>
      <c r="IK733"/>
      <c r="IL733"/>
      <c r="IM733"/>
      <c r="IN733"/>
      <c r="IO733"/>
      <c r="IP733"/>
      <c r="IQ733"/>
      <c r="IR733"/>
      <c r="IS733"/>
      <c r="IT733"/>
      <c r="IU733"/>
      <c r="IV733"/>
      <c r="IW733"/>
      <c r="IX733"/>
      <c r="IY733"/>
      <c r="IZ733"/>
      <c r="JA733"/>
      <c r="JB733"/>
      <c r="JC733"/>
      <c r="JD733"/>
      <c r="JE733"/>
      <c r="JF733"/>
      <c r="JG733"/>
      <c r="JH733"/>
      <c r="JI733"/>
      <c r="JJ733"/>
    </row>
    <row r="734" spans="1:270" ht="48">
      <c r="A734" s="9">
        <v>1999</v>
      </c>
      <c r="B734" s="9" t="s">
        <v>0</v>
      </c>
      <c r="C734" s="8">
        <v>0</v>
      </c>
      <c r="D734" s="8" t="s">
        <v>1590</v>
      </c>
      <c r="E734" s="9" t="s">
        <v>2633</v>
      </c>
      <c r="F734" s="9" t="s">
        <v>1230</v>
      </c>
      <c r="G734" s="9" t="s">
        <v>2744</v>
      </c>
      <c r="H734" s="9" t="s">
        <v>1760</v>
      </c>
      <c r="I734" s="9" t="s">
        <v>1761</v>
      </c>
      <c r="J734" s="9">
        <v>0</v>
      </c>
      <c r="K734" s="9"/>
      <c r="L734" s="9"/>
      <c r="M734" s="8" t="s">
        <v>2676</v>
      </c>
      <c r="N734" s="34" t="s">
        <v>1590</v>
      </c>
      <c r="O734" s="35" t="s">
        <v>1590</v>
      </c>
      <c r="P734" s="35" t="s">
        <v>1590</v>
      </c>
      <c r="Q734" s="35" t="s">
        <v>1590</v>
      </c>
      <c r="R734" s="34" t="s">
        <v>1590</v>
      </c>
      <c r="S734" s="34" t="s">
        <v>1590</v>
      </c>
      <c r="T734" s="34" t="s">
        <v>1590</v>
      </c>
      <c r="U734" s="34" t="s">
        <v>1590</v>
      </c>
      <c r="V734" s="38" t="s">
        <v>1590</v>
      </c>
      <c r="W734" s="38" t="s">
        <v>1590</v>
      </c>
      <c r="X734" s="38" t="s">
        <v>1590</v>
      </c>
      <c r="Y734" s="8">
        <f t="shared" si="152"/>
        <v>84</v>
      </c>
      <c r="Z734" s="8">
        <f t="shared" si="153"/>
        <v>744</v>
      </c>
      <c r="AA734" s="8">
        <f t="shared" si="154"/>
        <v>1116</v>
      </c>
      <c r="AB734" s="18">
        <f t="shared" si="164"/>
        <v>0.9375</v>
      </c>
      <c r="AC734" s="18">
        <f>SUM(AK734, AQ734, AW734, BC734, BI734,  BO734, BU734, CA734, CG734, CM734, CS734, CY734, DE734, DK734, DQ734, DW734, EC734, EK734, EQ734, EW734, FC734, FI734, FO734, FU734, GA734, GI734, GO734, GW734, HC734, HI734, HO734, HU734, IA734, II734, IO734, IU734, JC734, JI734)/4</f>
        <v>11.25</v>
      </c>
      <c r="AD734" s="13"/>
      <c r="AE734" s="13"/>
      <c r="AF734" s="13" t="s">
        <v>1762</v>
      </c>
      <c r="AG734" s="13">
        <v>1</v>
      </c>
      <c r="AH734" s="13">
        <v>2</v>
      </c>
      <c r="AI734" s="13">
        <v>4</v>
      </c>
      <c r="AJ734" s="13">
        <v>10</v>
      </c>
      <c r="AK734" s="13">
        <v>7</v>
      </c>
      <c r="AL734" s="13" t="s">
        <v>1762</v>
      </c>
      <c r="AM734" s="13">
        <v>1</v>
      </c>
      <c r="AN734">
        <v>3</v>
      </c>
      <c r="AO734">
        <v>5</v>
      </c>
      <c r="AP734">
        <v>22</v>
      </c>
      <c r="AQ734">
        <v>16</v>
      </c>
      <c r="AR734" s="13" t="s">
        <v>1483</v>
      </c>
      <c r="AS734">
        <v>1</v>
      </c>
      <c r="AT734">
        <v>3</v>
      </c>
      <c r="AU734">
        <v>6</v>
      </c>
      <c r="AV734">
        <v>16</v>
      </c>
      <c r="AW734">
        <v>11</v>
      </c>
      <c r="AX734" s="13" t="s">
        <v>1762</v>
      </c>
      <c r="AY734">
        <v>1</v>
      </c>
      <c r="AZ734">
        <v>2</v>
      </c>
      <c r="BA734">
        <v>4</v>
      </c>
      <c r="BB734">
        <v>13</v>
      </c>
      <c r="BC734" s="13">
        <v>11</v>
      </c>
      <c r="BD734" s="13" t="s">
        <v>1762</v>
      </c>
      <c r="BE734">
        <v>1</v>
      </c>
      <c r="BF734">
        <v>6</v>
      </c>
      <c r="BG734">
        <v>8</v>
      </c>
      <c r="BH734">
        <v>8</v>
      </c>
      <c r="BI734"/>
      <c r="BJ734" s="13" t="s">
        <v>1483</v>
      </c>
      <c r="BK734">
        <v>1</v>
      </c>
      <c r="BL734">
        <v>4</v>
      </c>
      <c r="BM734">
        <v>6</v>
      </c>
      <c r="BN734"/>
      <c r="BO734"/>
      <c r="BP734" s="13" t="s">
        <v>1762</v>
      </c>
      <c r="BQ734">
        <v>1</v>
      </c>
      <c r="BR734">
        <v>42</v>
      </c>
      <c r="BS734">
        <v>60</v>
      </c>
      <c r="BT734"/>
      <c r="BU734"/>
      <c r="BV734"/>
      <c r="BW734"/>
      <c r="BX734"/>
      <c r="BY734"/>
      <c r="BZ734"/>
      <c r="CA734"/>
      <c r="CB734"/>
      <c r="CC734"/>
      <c r="CD734"/>
      <c r="CE734"/>
      <c r="CF734"/>
      <c r="CG734"/>
      <c r="CH734"/>
      <c r="CI734"/>
      <c r="CJ734"/>
      <c r="CK734"/>
      <c r="CL734"/>
      <c r="CM734"/>
      <c r="CN734"/>
      <c r="CO734"/>
      <c r="CP734"/>
      <c r="CQ734"/>
      <c r="CR734"/>
      <c r="CS734"/>
      <c r="CT734"/>
      <c r="CU734"/>
      <c r="CV734"/>
      <c r="CW734"/>
      <c r="CX734"/>
      <c r="CY734"/>
      <c r="CZ734" s="13"/>
      <c r="DA734"/>
      <c r="DB734"/>
      <c r="DC734"/>
      <c r="DD734"/>
      <c r="DE734"/>
      <c r="DF734" s="13"/>
      <c r="DG734"/>
      <c r="DH734"/>
      <c r="DI734"/>
      <c r="DJ734"/>
      <c r="DK734"/>
      <c r="DL734"/>
      <c r="DM734"/>
      <c r="DN734"/>
      <c r="DO734"/>
      <c r="DP734"/>
      <c r="DQ734"/>
      <c r="DR734"/>
      <c r="DS734"/>
      <c r="DT734"/>
      <c r="DU734"/>
      <c r="DV734"/>
      <c r="DW734"/>
      <c r="DX734"/>
      <c r="DY734"/>
      <c r="DZ734"/>
      <c r="EA734"/>
      <c r="EB734"/>
      <c r="EC734"/>
      <c r="ED734"/>
      <c r="EE734"/>
      <c r="EF734"/>
      <c r="EG734"/>
      <c r="EH734"/>
      <c r="EI734"/>
      <c r="EJ734"/>
      <c r="EK734"/>
      <c r="EL734"/>
      <c r="EM734"/>
      <c r="EN734"/>
      <c r="EO734"/>
      <c r="EP734"/>
      <c r="EQ734"/>
      <c r="ER734"/>
      <c r="ES734"/>
      <c r="ET734"/>
      <c r="EU734"/>
      <c r="EV734"/>
      <c r="EW734"/>
      <c r="EX734"/>
      <c r="EY734"/>
      <c r="EZ734"/>
      <c r="FA734"/>
      <c r="FB734"/>
      <c r="FC734"/>
      <c r="FD734"/>
      <c r="FE734"/>
      <c r="FF734"/>
      <c r="FG734"/>
      <c r="FH734"/>
      <c r="FI734"/>
      <c r="FJ734"/>
      <c r="FK734"/>
      <c r="FL734"/>
      <c r="FM734"/>
      <c r="FN734"/>
      <c r="FO734"/>
      <c r="FP734"/>
      <c r="FQ734"/>
      <c r="FR734"/>
      <c r="FS734"/>
      <c r="FT734"/>
      <c r="FU734"/>
      <c r="FV734"/>
      <c r="FW734"/>
      <c r="FX734"/>
      <c r="FY734"/>
      <c r="FZ734"/>
      <c r="GA734"/>
      <c r="GB734"/>
      <c r="GC734"/>
      <c r="GD734"/>
      <c r="GE734"/>
      <c r="GF734"/>
      <c r="GG734"/>
      <c r="GH734"/>
      <c r="GI734"/>
      <c r="GJ734"/>
      <c r="GK734"/>
      <c r="GL734"/>
      <c r="GM734"/>
      <c r="GN734"/>
      <c r="GO734"/>
      <c r="GP734"/>
      <c r="GQ734"/>
      <c r="GR734"/>
      <c r="GS734"/>
      <c r="GT734"/>
      <c r="GU734"/>
      <c r="GV734"/>
      <c r="GW734"/>
      <c r="GX734"/>
      <c r="GY734"/>
      <c r="GZ734"/>
      <c r="HA734"/>
      <c r="HB734"/>
      <c r="HC734"/>
      <c r="HD734"/>
      <c r="HE734"/>
      <c r="HF734"/>
      <c r="HG734"/>
      <c r="HH734"/>
      <c r="HI734"/>
      <c r="HJ734"/>
      <c r="HK734"/>
      <c r="HL734"/>
      <c r="HM734"/>
      <c r="HN734"/>
      <c r="HO734"/>
      <c r="HP734"/>
      <c r="HQ734"/>
      <c r="HR734"/>
      <c r="HS734"/>
      <c r="HT734"/>
      <c r="HU734"/>
      <c r="HV734"/>
      <c r="HW734"/>
      <c r="HX734"/>
      <c r="HY734"/>
      <c r="HZ734"/>
      <c r="IA734"/>
      <c r="IB734"/>
      <c r="IC734"/>
      <c r="ID734"/>
      <c r="IE734"/>
      <c r="IF734"/>
      <c r="IG734"/>
      <c r="IH734"/>
      <c r="II734"/>
      <c r="IJ734"/>
      <c r="IK734"/>
      <c r="IL734"/>
      <c r="IM734"/>
      <c r="IN734"/>
      <c r="IO734"/>
      <c r="IP734"/>
      <c r="IQ734"/>
      <c r="IR734"/>
      <c r="IS734"/>
      <c r="IT734"/>
      <c r="IU734"/>
      <c r="IV734"/>
      <c r="IW734"/>
      <c r="IX734"/>
      <c r="IY734"/>
      <c r="IZ734"/>
      <c r="JA734"/>
      <c r="JB734"/>
      <c r="JC734"/>
      <c r="JD734"/>
      <c r="JE734"/>
      <c r="JF734"/>
      <c r="JG734"/>
      <c r="JH734"/>
      <c r="JI734"/>
      <c r="JJ734"/>
    </row>
    <row r="735" spans="1:270" ht="80">
      <c r="A735" s="9">
        <v>1999</v>
      </c>
      <c r="B735" s="9" t="s">
        <v>0</v>
      </c>
      <c r="C735" s="8">
        <v>0</v>
      </c>
      <c r="D735" s="8" t="s">
        <v>1590</v>
      </c>
      <c r="E735" s="9" t="s">
        <v>2633</v>
      </c>
      <c r="F735" s="9" t="s">
        <v>1230</v>
      </c>
      <c r="G735" s="9" t="s">
        <v>2744</v>
      </c>
      <c r="H735" s="9" t="s">
        <v>1763</v>
      </c>
      <c r="I735" s="16" t="s">
        <v>1764</v>
      </c>
      <c r="J735" s="9">
        <v>0</v>
      </c>
      <c r="K735" s="9"/>
      <c r="L735" s="9" t="s">
        <v>1765</v>
      </c>
      <c r="M735" s="8" t="s">
        <v>2676</v>
      </c>
      <c r="N735" s="34" t="s">
        <v>1590</v>
      </c>
      <c r="O735" s="35" t="s">
        <v>1590</v>
      </c>
      <c r="P735" s="35" t="s">
        <v>1590</v>
      </c>
      <c r="Q735" s="35" t="s">
        <v>1590</v>
      </c>
      <c r="R735" s="34" t="s">
        <v>1590</v>
      </c>
      <c r="S735" s="34" t="s">
        <v>1590</v>
      </c>
      <c r="T735" s="34" t="s">
        <v>1590</v>
      </c>
      <c r="U735" s="34" t="s">
        <v>1590</v>
      </c>
      <c r="V735" s="38" t="s">
        <v>1590</v>
      </c>
      <c r="W735" s="38" t="s">
        <v>1590</v>
      </c>
      <c r="X735" s="38" t="s">
        <v>1590</v>
      </c>
      <c r="Y735" s="8">
        <f t="shared" si="152"/>
        <v>360</v>
      </c>
      <c r="Z735" s="8">
        <f t="shared" si="153"/>
        <v>3600</v>
      </c>
      <c r="AA735" s="8">
        <f t="shared" si="154"/>
        <v>10800</v>
      </c>
      <c r="AB735" s="18">
        <f t="shared" si="164"/>
        <v>0.5</v>
      </c>
      <c r="AC735" s="18">
        <f t="shared" si="165"/>
        <v>6</v>
      </c>
      <c r="AD735" s="13"/>
      <c r="AE735" s="13"/>
      <c r="AF735" s="13" t="s">
        <v>1766</v>
      </c>
      <c r="AG735" s="13">
        <v>30</v>
      </c>
      <c r="AH735" s="13">
        <v>300</v>
      </c>
      <c r="AI735" s="13">
        <v>900</v>
      </c>
      <c r="AJ735" s="13">
        <v>6</v>
      </c>
      <c r="AK735" s="13">
        <v>6</v>
      </c>
      <c r="AL735" s="13"/>
      <c r="AM735" s="13"/>
      <c r="AN735"/>
      <c r="AO735"/>
      <c r="AP735"/>
      <c r="AQ735"/>
      <c r="AR735"/>
      <c r="AS735"/>
      <c r="AT735"/>
      <c r="AU735"/>
      <c r="AV735"/>
      <c r="AW735"/>
      <c r="AX735" s="13"/>
      <c r="AY735"/>
      <c r="AZ735"/>
      <c r="BA735"/>
      <c r="BB735"/>
      <c r="BC735" s="13"/>
      <c r="BD735" s="13"/>
      <c r="BE735"/>
      <c r="BF735"/>
      <c r="BG735"/>
      <c r="BH735"/>
      <c r="BI735"/>
      <c r="BJ735" s="13"/>
      <c r="BK735"/>
      <c r="BL735"/>
      <c r="BM735"/>
      <c r="BN735"/>
      <c r="BO735"/>
      <c r="BP735" s="13"/>
      <c r="BQ735"/>
      <c r="BR735"/>
      <c r="BS735"/>
      <c r="BT735"/>
      <c r="BU735"/>
      <c r="BV735"/>
      <c r="BW735"/>
      <c r="BX735"/>
      <c r="BY735"/>
      <c r="BZ735"/>
      <c r="CA735"/>
      <c r="CB735"/>
      <c r="CC735"/>
      <c r="CD735"/>
      <c r="CE735"/>
      <c r="CF735"/>
      <c r="CG735"/>
      <c r="CH735"/>
      <c r="CI735"/>
      <c r="CJ735"/>
      <c r="CK735"/>
      <c r="CL735"/>
      <c r="CM735"/>
      <c r="CN735"/>
      <c r="CO735"/>
      <c r="CP735"/>
      <c r="CQ735"/>
      <c r="CR735"/>
      <c r="CS735"/>
      <c r="CT735"/>
      <c r="CU735"/>
      <c r="CV735"/>
      <c r="CW735"/>
      <c r="CX735"/>
      <c r="CY735"/>
      <c r="CZ735" s="13"/>
      <c r="DA735"/>
      <c r="DB735"/>
      <c r="DC735"/>
      <c r="DD735"/>
      <c r="DE735"/>
      <c r="DF735" s="13"/>
      <c r="DG735"/>
      <c r="DH735"/>
      <c r="DI735"/>
      <c r="DJ735"/>
      <c r="DK735"/>
      <c r="DL735"/>
      <c r="DM735"/>
      <c r="DN735"/>
      <c r="DO735"/>
      <c r="DP735"/>
      <c r="DQ735"/>
      <c r="DR735"/>
      <c r="DS735"/>
      <c r="DT735"/>
      <c r="DU735"/>
      <c r="DV735"/>
      <c r="DW735"/>
      <c r="DX735"/>
      <c r="DY735"/>
      <c r="DZ735"/>
      <c r="EA735"/>
      <c r="EB735"/>
      <c r="EC735"/>
      <c r="ED735"/>
      <c r="EE735"/>
      <c r="EF735"/>
      <c r="EG735"/>
      <c r="EH735"/>
      <c r="EI735"/>
      <c r="EJ735"/>
      <c r="EK735"/>
      <c r="EL735"/>
      <c r="EM735"/>
      <c r="EN735"/>
      <c r="EO735"/>
      <c r="EP735"/>
      <c r="EQ735"/>
      <c r="ER735"/>
      <c r="ES735"/>
      <c r="ET735"/>
      <c r="EU735"/>
      <c r="EV735"/>
      <c r="EW735"/>
      <c r="EX735"/>
      <c r="EY735"/>
      <c r="EZ735"/>
      <c r="FA735"/>
      <c r="FB735"/>
      <c r="FC735"/>
      <c r="FD735"/>
      <c r="FE735"/>
      <c r="FF735"/>
      <c r="FG735"/>
      <c r="FH735"/>
      <c r="FI735"/>
      <c r="FJ735"/>
      <c r="FK735"/>
      <c r="FL735"/>
      <c r="FM735"/>
      <c r="FN735"/>
      <c r="FO735"/>
      <c r="FP735"/>
      <c r="FQ735"/>
      <c r="FR735"/>
      <c r="FS735"/>
      <c r="FT735"/>
      <c r="FU735"/>
      <c r="FV735"/>
      <c r="FW735"/>
      <c r="FX735"/>
      <c r="FY735"/>
      <c r="FZ735"/>
      <c r="GA735"/>
      <c r="GB735"/>
      <c r="GC735"/>
      <c r="GD735"/>
      <c r="GE735"/>
      <c r="GF735"/>
      <c r="GG735"/>
      <c r="GH735"/>
      <c r="GI735"/>
      <c r="GJ735"/>
      <c r="GK735"/>
      <c r="GL735"/>
      <c r="GM735"/>
      <c r="GN735"/>
      <c r="GO735"/>
      <c r="GP735"/>
      <c r="GQ735"/>
      <c r="GR735"/>
      <c r="GS735"/>
      <c r="GT735"/>
      <c r="GU735"/>
      <c r="GV735"/>
      <c r="GW735"/>
      <c r="GX735"/>
      <c r="GY735"/>
      <c r="GZ735"/>
      <c r="HA735"/>
      <c r="HB735"/>
      <c r="HC735"/>
      <c r="HD735"/>
      <c r="HE735"/>
      <c r="HF735"/>
      <c r="HG735"/>
      <c r="HH735"/>
      <c r="HI735"/>
      <c r="HJ735"/>
      <c r="HK735"/>
      <c r="HL735"/>
      <c r="HM735"/>
      <c r="HN735"/>
      <c r="HO735"/>
      <c r="HP735"/>
      <c r="HQ735"/>
      <c r="HR735"/>
      <c r="HS735"/>
      <c r="HT735"/>
      <c r="HU735"/>
      <c r="HV735"/>
      <c r="HW735"/>
      <c r="HX735"/>
      <c r="HY735"/>
      <c r="HZ735"/>
      <c r="IA735"/>
      <c r="IB735"/>
      <c r="IC735"/>
      <c r="ID735"/>
      <c r="IE735"/>
      <c r="IF735"/>
      <c r="IG735"/>
      <c r="IH735"/>
      <c r="II735"/>
      <c r="IJ735"/>
      <c r="IK735"/>
      <c r="IL735"/>
      <c r="IM735"/>
      <c r="IN735"/>
      <c r="IO735"/>
      <c r="IP735"/>
      <c r="IQ735"/>
      <c r="IR735"/>
      <c r="IS735"/>
      <c r="IT735"/>
      <c r="IU735"/>
      <c r="IV735"/>
      <c r="IW735"/>
      <c r="IX735"/>
      <c r="IY735"/>
      <c r="IZ735"/>
      <c r="JA735"/>
      <c r="JB735"/>
      <c r="JC735"/>
      <c r="JD735"/>
      <c r="JE735"/>
      <c r="JF735"/>
      <c r="JG735"/>
      <c r="JH735"/>
      <c r="JI735"/>
      <c r="JJ735"/>
    </row>
    <row r="736" spans="1:270" ht="48">
      <c r="A736" s="9">
        <v>1999</v>
      </c>
      <c r="B736" s="9" t="s">
        <v>0</v>
      </c>
      <c r="C736" s="8">
        <v>0</v>
      </c>
      <c r="D736" s="8" t="s">
        <v>1590</v>
      </c>
      <c r="E736" s="9" t="s">
        <v>2633</v>
      </c>
      <c r="F736" s="9" t="s">
        <v>1230</v>
      </c>
      <c r="G736" s="9" t="s">
        <v>2744</v>
      </c>
      <c r="H736" s="9" t="s">
        <v>1767</v>
      </c>
      <c r="I736" s="9" t="s">
        <v>1768</v>
      </c>
      <c r="J736" s="9">
        <v>0</v>
      </c>
      <c r="K736" s="9"/>
      <c r="L736" s="9"/>
      <c r="M736" s="8" t="s">
        <v>2676</v>
      </c>
      <c r="N736" s="34" t="s">
        <v>1590</v>
      </c>
      <c r="O736" s="35" t="s">
        <v>1590</v>
      </c>
      <c r="P736" s="35" t="s">
        <v>1590</v>
      </c>
      <c r="Q736" s="35" t="s">
        <v>1590</v>
      </c>
      <c r="R736" s="34" t="s">
        <v>1590</v>
      </c>
      <c r="S736" s="34" t="s">
        <v>1590</v>
      </c>
      <c r="T736" s="34" t="s">
        <v>1590</v>
      </c>
      <c r="U736" s="34" t="s">
        <v>1590</v>
      </c>
      <c r="V736" s="38" t="s">
        <v>1590</v>
      </c>
      <c r="W736" s="38" t="s">
        <v>1590</v>
      </c>
      <c r="X736" s="38" t="s">
        <v>1590</v>
      </c>
      <c r="Y736" s="8">
        <f t="shared" si="152"/>
        <v>1140</v>
      </c>
      <c r="Z736" s="8">
        <f t="shared" si="153"/>
        <v>3600</v>
      </c>
      <c r="AA736" s="8">
        <f t="shared" si="154"/>
        <v>6000</v>
      </c>
      <c r="AB736" s="18">
        <f t="shared" si="164"/>
        <v>1.1666666666666667</v>
      </c>
      <c r="AC736" s="18">
        <f>SUM(AK736, AQ736, AW736, BC736, BI736,  BO736, BU736, CA736, CG736, CM736, CS736, CY736, DE736, DK736, DQ736, DW736, EC736, EK736, EQ736, EW736, FC736, FI736, FO736, FU736, GA736, GI736, GO736, GW736, HC736, HI736, HO736, HU736, IA736, II736, IO736, IU736, JC736, JI736)/2</f>
        <v>14</v>
      </c>
      <c r="AD736" s="13"/>
      <c r="AE736" s="13"/>
      <c r="AF736" s="13" t="s">
        <v>1769</v>
      </c>
      <c r="AG736" s="13">
        <v>20</v>
      </c>
      <c r="AH736" s="13">
        <v>120</v>
      </c>
      <c r="AI736" s="13">
        <v>300</v>
      </c>
      <c r="AJ736" s="13">
        <v>16</v>
      </c>
      <c r="AK736" s="13">
        <v>14</v>
      </c>
      <c r="AL736" s="13" t="s">
        <v>1770</v>
      </c>
      <c r="AM736" s="13" t="s">
        <v>1590</v>
      </c>
      <c r="AN736"/>
      <c r="AO736"/>
      <c r="AP736">
        <v>16</v>
      </c>
      <c r="AQ736">
        <v>14</v>
      </c>
      <c r="AR736" s="13" t="s">
        <v>1769</v>
      </c>
      <c r="AS736">
        <v>75</v>
      </c>
      <c r="AT736">
        <v>180</v>
      </c>
      <c r="AU736">
        <v>200</v>
      </c>
      <c r="AV736">
        <v>19</v>
      </c>
      <c r="AW736"/>
      <c r="AX736" s="13"/>
      <c r="AY736"/>
      <c r="AZ736"/>
      <c r="BA736"/>
      <c r="BB736"/>
      <c r="BC736" s="13"/>
      <c r="BD736" s="13"/>
      <c r="BE736"/>
      <c r="BF736"/>
      <c r="BG736"/>
      <c r="BH736"/>
      <c r="BI736"/>
      <c r="BJ736" s="13"/>
      <c r="BK736"/>
      <c r="BL736"/>
      <c r="BM736"/>
      <c r="BN736"/>
      <c r="BO736"/>
      <c r="BP736" s="13"/>
      <c r="BQ736"/>
      <c r="BR736"/>
      <c r="BS736"/>
      <c r="BT736"/>
      <c r="BU736"/>
      <c r="BV736"/>
      <c r="BW736"/>
      <c r="BX736"/>
      <c r="BY736"/>
      <c r="BZ736"/>
      <c r="CA736"/>
      <c r="CB736"/>
      <c r="CC736"/>
      <c r="CD736"/>
      <c r="CE736"/>
      <c r="CF736"/>
      <c r="CG736"/>
      <c r="CH736"/>
      <c r="CI736"/>
      <c r="CJ736"/>
      <c r="CK736"/>
      <c r="CL736"/>
      <c r="CM736"/>
      <c r="CN736"/>
      <c r="CO736"/>
      <c r="CP736"/>
      <c r="CQ736"/>
      <c r="CR736"/>
      <c r="CS736"/>
      <c r="CT736"/>
      <c r="CU736"/>
      <c r="CV736"/>
      <c r="CW736"/>
      <c r="CX736"/>
      <c r="CY736"/>
      <c r="CZ736" s="13"/>
      <c r="DA736"/>
      <c r="DB736"/>
      <c r="DC736"/>
      <c r="DD736"/>
      <c r="DE736"/>
      <c r="DF736" s="13"/>
      <c r="DG736"/>
      <c r="DH736"/>
      <c r="DI736"/>
      <c r="DJ736"/>
      <c r="DK736"/>
      <c r="DL736"/>
      <c r="DM736"/>
      <c r="DN736"/>
      <c r="DO736"/>
      <c r="DP736"/>
      <c r="DQ736"/>
      <c r="DR736"/>
      <c r="DS736"/>
      <c r="DT736"/>
      <c r="DU736"/>
      <c r="DV736"/>
      <c r="DW736"/>
      <c r="DX736"/>
      <c r="DY736"/>
      <c r="DZ736"/>
      <c r="EA736"/>
      <c r="EB736"/>
      <c r="EC736"/>
      <c r="ED736"/>
      <c r="EE736"/>
      <c r="EF736"/>
      <c r="EG736"/>
      <c r="EH736"/>
      <c r="EI736"/>
      <c r="EJ736"/>
      <c r="EK736"/>
      <c r="EL736"/>
      <c r="EM736"/>
      <c r="EN736"/>
      <c r="EO736"/>
      <c r="EP736"/>
      <c r="EQ736"/>
      <c r="ER736"/>
      <c r="ES736"/>
      <c r="ET736"/>
      <c r="EU736"/>
      <c r="EV736"/>
      <c r="EW736"/>
      <c r="EX736"/>
      <c r="EY736"/>
      <c r="EZ736"/>
      <c r="FA736"/>
      <c r="FB736"/>
      <c r="FC736"/>
      <c r="FD736"/>
      <c r="FE736"/>
      <c r="FF736"/>
      <c r="FG736"/>
      <c r="FH736"/>
      <c r="FI736"/>
      <c r="FJ736"/>
      <c r="FK736"/>
      <c r="FL736"/>
      <c r="FM736"/>
      <c r="FN736"/>
      <c r="FO736"/>
      <c r="FP736"/>
      <c r="FQ736"/>
      <c r="FR736"/>
      <c r="FS736"/>
      <c r="FT736"/>
      <c r="FU736"/>
      <c r="FV736"/>
      <c r="FW736"/>
      <c r="FX736"/>
      <c r="FY736"/>
      <c r="FZ736"/>
      <c r="GA736"/>
      <c r="GB736"/>
      <c r="GC736"/>
      <c r="GD736"/>
      <c r="GE736"/>
      <c r="GF736"/>
      <c r="GG736"/>
      <c r="GH736"/>
      <c r="GI736"/>
      <c r="GJ736"/>
      <c r="GK736"/>
      <c r="GL736"/>
      <c r="GM736"/>
      <c r="GN736"/>
      <c r="GO736"/>
      <c r="GP736"/>
      <c r="GQ736"/>
      <c r="GR736"/>
      <c r="GS736"/>
      <c r="GT736"/>
      <c r="GU736"/>
      <c r="GV736"/>
      <c r="GW736"/>
      <c r="GX736"/>
      <c r="GY736"/>
      <c r="GZ736"/>
      <c r="HA736"/>
      <c r="HB736"/>
      <c r="HC736"/>
      <c r="HD736"/>
      <c r="HE736"/>
      <c r="HF736"/>
      <c r="HG736"/>
      <c r="HH736"/>
      <c r="HI736"/>
      <c r="HJ736"/>
      <c r="HK736"/>
      <c r="HL736"/>
      <c r="HM736"/>
      <c r="HN736"/>
      <c r="HO736"/>
      <c r="HP736"/>
      <c r="HQ736"/>
      <c r="HR736"/>
      <c r="HS736"/>
      <c r="HT736"/>
      <c r="HU736"/>
      <c r="HV736"/>
      <c r="HW736"/>
      <c r="HX736"/>
      <c r="HY736"/>
      <c r="HZ736"/>
      <c r="IA736"/>
      <c r="IB736"/>
      <c r="IC736"/>
      <c r="ID736"/>
      <c r="IE736"/>
      <c r="IF736"/>
      <c r="IG736"/>
      <c r="IH736"/>
      <c r="II736"/>
      <c r="IJ736"/>
      <c r="IK736"/>
      <c r="IL736"/>
      <c r="IM736"/>
      <c r="IN736"/>
      <c r="IO736"/>
      <c r="IP736"/>
      <c r="IQ736"/>
      <c r="IR736"/>
      <c r="IS736"/>
      <c r="IT736"/>
      <c r="IU736"/>
      <c r="IV736"/>
      <c r="IW736"/>
      <c r="IX736"/>
      <c r="IY736"/>
      <c r="IZ736"/>
      <c r="JA736"/>
      <c r="JB736"/>
      <c r="JC736"/>
      <c r="JD736"/>
      <c r="JE736"/>
      <c r="JF736"/>
      <c r="JG736"/>
      <c r="JH736"/>
      <c r="JI736"/>
      <c r="JJ736"/>
    </row>
    <row r="737" spans="1:270" ht="80">
      <c r="A737" s="9">
        <v>1999</v>
      </c>
      <c r="B737" s="9" t="s">
        <v>0</v>
      </c>
      <c r="C737" s="8">
        <v>0</v>
      </c>
      <c r="D737" s="8" t="s">
        <v>1590</v>
      </c>
      <c r="E737" s="9" t="s">
        <v>2633</v>
      </c>
      <c r="F737" s="9" t="s">
        <v>1230</v>
      </c>
      <c r="G737" s="9" t="s">
        <v>2744</v>
      </c>
      <c r="H737" s="9" t="s">
        <v>1771</v>
      </c>
      <c r="I737" s="12" t="s">
        <v>1772</v>
      </c>
      <c r="J737" s="12">
        <v>1</v>
      </c>
      <c r="K737" s="12"/>
      <c r="L737" s="12" t="s">
        <v>2687</v>
      </c>
      <c r="M737" s="9" t="s">
        <v>651</v>
      </c>
      <c r="N737" s="34" t="s">
        <v>1590</v>
      </c>
      <c r="O737" s="35" t="s">
        <v>1590</v>
      </c>
      <c r="P737" s="35" t="s">
        <v>1590</v>
      </c>
      <c r="Q737" s="9">
        <v>184675</v>
      </c>
      <c r="R737" s="34" t="s">
        <v>1590</v>
      </c>
      <c r="S737" s="8">
        <f>Q737/Z737</f>
        <v>102.59722222222223</v>
      </c>
      <c r="T737" s="8">
        <f>Q737/AA737</f>
        <v>78.92094017094017</v>
      </c>
      <c r="U737" s="8">
        <f t="shared" si="159"/>
        <v>947.05128205128199</v>
      </c>
      <c r="V737" s="38">
        <f t="shared" si="166"/>
        <v>80.17094017094017</v>
      </c>
      <c r="W737" s="38">
        <f t="shared" si="163"/>
        <v>77.959401709401703</v>
      </c>
      <c r="X737" s="38">
        <f t="shared" si="162"/>
        <v>79.209401709401703</v>
      </c>
      <c r="Y737" s="8">
        <f t="shared" si="152"/>
        <v>720</v>
      </c>
      <c r="Z737" s="8">
        <f t="shared" si="153"/>
        <v>1800</v>
      </c>
      <c r="AA737" s="8">
        <f t="shared" si="154"/>
        <v>2340</v>
      </c>
      <c r="AB737" s="18">
        <f t="shared" si="164"/>
        <v>1.25</v>
      </c>
      <c r="AC737" s="18">
        <f>SUM(AK737, AQ737, AW737, BC737, BI737,  BO737, BU737, CA737, CG737, CM737, CS737, CY737, DE737, DK737, DQ737, DW737, EC737, EK737, EQ737, EW737, FC737, FI737, FO737, FU737, GA737, GI737, GO737, GW737, HC737, HI737, HO737, HU737, IA737, II737, IO737, IU737, JC737, JI737)/1</f>
        <v>15</v>
      </c>
      <c r="AD737" s="13"/>
      <c r="AE737" s="13"/>
      <c r="AF737" s="13" t="s">
        <v>1773</v>
      </c>
      <c r="AG737" s="13">
        <v>60</v>
      </c>
      <c r="AH737" s="13">
        <v>150</v>
      </c>
      <c r="AI737" s="13">
        <v>195</v>
      </c>
      <c r="AJ737" s="13">
        <v>15</v>
      </c>
      <c r="AK737" s="13">
        <v>15</v>
      </c>
      <c r="AL737" s="13"/>
      <c r="AM737" s="13"/>
      <c r="AN737"/>
      <c r="AO737"/>
      <c r="AP737"/>
      <c r="AQ737"/>
      <c r="AR737"/>
      <c r="AS737"/>
      <c r="AT737"/>
      <c r="AU737"/>
      <c r="AV737"/>
      <c r="AW737"/>
      <c r="AX737" s="13"/>
      <c r="AY737"/>
      <c r="AZ737"/>
      <c r="BA737"/>
      <c r="BB737"/>
      <c r="BC737" s="13"/>
      <c r="BD737" s="13"/>
      <c r="BE737"/>
      <c r="BF737"/>
      <c r="BG737"/>
      <c r="BH737"/>
      <c r="BI737"/>
      <c r="BJ737" s="13"/>
      <c r="BK737"/>
      <c r="BL737"/>
      <c r="BM737"/>
      <c r="BN737"/>
      <c r="BO737"/>
      <c r="BP737" s="13"/>
      <c r="BQ737"/>
      <c r="BR737"/>
      <c r="BS737"/>
      <c r="BT737"/>
      <c r="BU737"/>
      <c r="BV737"/>
      <c r="BW737"/>
      <c r="BX737"/>
      <c r="BY737"/>
      <c r="BZ737"/>
      <c r="CA737"/>
      <c r="CB737"/>
      <c r="CC737"/>
      <c r="CD737"/>
      <c r="CE737"/>
      <c r="CF737"/>
      <c r="CG737"/>
      <c r="CH737"/>
      <c r="CI737"/>
      <c r="CJ737"/>
      <c r="CK737"/>
      <c r="CL737"/>
      <c r="CM737"/>
      <c r="CN737"/>
      <c r="CO737"/>
      <c r="CP737"/>
      <c r="CQ737"/>
      <c r="CR737"/>
      <c r="CS737"/>
      <c r="CT737"/>
      <c r="CU737"/>
      <c r="CV737"/>
      <c r="CW737"/>
      <c r="CX737"/>
      <c r="CY737"/>
      <c r="CZ737" s="13"/>
      <c r="DA737"/>
      <c r="DB737"/>
      <c r="DC737"/>
      <c r="DD737"/>
      <c r="DE737"/>
      <c r="DF737" s="13"/>
      <c r="DG737"/>
      <c r="DH737"/>
      <c r="DI737"/>
      <c r="DJ737"/>
      <c r="DK737"/>
      <c r="DL737"/>
      <c r="DM737"/>
      <c r="DN737"/>
      <c r="DO737"/>
      <c r="DP737"/>
      <c r="DQ737"/>
      <c r="DR737"/>
      <c r="DS737"/>
      <c r="DT737"/>
      <c r="DU737"/>
      <c r="DV737"/>
      <c r="DW737"/>
      <c r="DX737"/>
      <c r="DY737"/>
      <c r="DZ737"/>
      <c r="EA737"/>
      <c r="EB737"/>
      <c r="EC737"/>
      <c r="ED737"/>
      <c r="EE737"/>
      <c r="EF737"/>
      <c r="EG737"/>
      <c r="EH737"/>
      <c r="EI737"/>
      <c r="EJ737"/>
      <c r="EK737"/>
      <c r="EL737"/>
      <c r="EM737"/>
      <c r="EN737"/>
      <c r="EO737"/>
      <c r="EP737"/>
      <c r="EQ737"/>
      <c r="ER737"/>
      <c r="ES737"/>
      <c r="ET737"/>
      <c r="EU737"/>
      <c r="EV737"/>
      <c r="EW737"/>
      <c r="EX737"/>
      <c r="EY737"/>
      <c r="EZ737"/>
      <c r="FA737"/>
      <c r="FB737"/>
      <c r="FC737"/>
      <c r="FD737"/>
      <c r="FE737"/>
      <c r="FF737"/>
      <c r="FG737"/>
      <c r="FH737"/>
      <c r="FI737"/>
      <c r="FJ737"/>
      <c r="FK737"/>
      <c r="FL737"/>
      <c r="FM737"/>
      <c r="FN737"/>
      <c r="FO737"/>
      <c r="FP737"/>
      <c r="FQ737"/>
      <c r="FR737"/>
      <c r="FS737"/>
      <c r="FT737"/>
      <c r="FU737"/>
      <c r="FV737"/>
      <c r="FW737"/>
      <c r="FX737"/>
      <c r="FY737"/>
      <c r="FZ737"/>
      <c r="GA737"/>
      <c r="GB737"/>
      <c r="GC737"/>
      <c r="GD737"/>
      <c r="GE737"/>
      <c r="GF737"/>
      <c r="GG737"/>
      <c r="GH737"/>
      <c r="GI737"/>
      <c r="GJ737"/>
      <c r="GK737"/>
      <c r="GL737"/>
      <c r="GM737"/>
      <c r="GN737"/>
      <c r="GO737"/>
      <c r="GP737"/>
      <c r="GQ737"/>
      <c r="GR737"/>
      <c r="GS737"/>
      <c r="GT737"/>
      <c r="GU737"/>
      <c r="GV737"/>
      <c r="GW737"/>
      <c r="GX737"/>
      <c r="GY737"/>
      <c r="GZ737"/>
      <c r="HA737"/>
      <c r="HB737"/>
      <c r="HC737"/>
      <c r="HD737"/>
      <c r="HE737"/>
      <c r="HF737"/>
      <c r="HG737"/>
      <c r="HH737"/>
      <c r="HI737"/>
      <c r="HJ737"/>
      <c r="HK737"/>
      <c r="HL737"/>
      <c r="HM737"/>
      <c r="HN737"/>
      <c r="HO737"/>
      <c r="HP737"/>
      <c r="HQ737"/>
      <c r="HR737"/>
      <c r="HS737"/>
      <c r="HT737"/>
      <c r="HU737"/>
      <c r="HV737"/>
      <c r="HW737"/>
      <c r="HX737"/>
      <c r="HY737"/>
      <c r="HZ737"/>
      <c r="IA737"/>
      <c r="IB737"/>
      <c r="IC737"/>
      <c r="ID737"/>
      <c r="IE737"/>
      <c r="IF737"/>
      <c r="IG737"/>
      <c r="IH737"/>
      <c r="II737"/>
      <c r="IJ737"/>
      <c r="IK737"/>
      <c r="IL737"/>
      <c r="IM737"/>
      <c r="IN737"/>
      <c r="IO737"/>
      <c r="IP737"/>
      <c r="IQ737"/>
      <c r="IR737"/>
      <c r="IS737"/>
      <c r="IT737"/>
      <c r="IU737"/>
      <c r="IV737"/>
      <c r="IW737"/>
      <c r="IX737"/>
      <c r="IY737"/>
      <c r="IZ737"/>
      <c r="JA737"/>
      <c r="JB737"/>
      <c r="JC737"/>
      <c r="JD737"/>
      <c r="JE737"/>
      <c r="JF737"/>
      <c r="JG737"/>
      <c r="JH737"/>
      <c r="JI737"/>
      <c r="JJ737"/>
    </row>
    <row r="738" spans="1:270" ht="80">
      <c r="A738" s="9">
        <v>1999</v>
      </c>
      <c r="B738" s="9" t="s">
        <v>0</v>
      </c>
      <c r="C738" s="8">
        <v>0</v>
      </c>
      <c r="D738" s="8" t="s">
        <v>1590</v>
      </c>
      <c r="E738" s="9" t="s">
        <v>2633</v>
      </c>
      <c r="F738" s="9" t="s">
        <v>1230</v>
      </c>
      <c r="G738" s="9" t="s">
        <v>2744</v>
      </c>
      <c r="H738" s="9" t="s">
        <v>1774</v>
      </c>
      <c r="I738" s="12" t="s">
        <v>1775</v>
      </c>
      <c r="J738" s="12">
        <v>0</v>
      </c>
      <c r="K738" s="12" t="s">
        <v>2730</v>
      </c>
      <c r="L738" s="12" t="s">
        <v>2687</v>
      </c>
      <c r="M738" s="9" t="s">
        <v>651</v>
      </c>
      <c r="N738" s="34" t="s">
        <v>1590</v>
      </c>
      <c r="O738" s="35" t="s">
        <v>1590</v>
      </c>
      <c r="P738" s="35" t="s">
        <v>1590</v>
      </c>
      <c r="Q738" s="9">
        <v>85709</v>
      </c>
      <c r="R738" s="34" t="s">
        <v>1590</v>
      </c>
      <c r="S738" s="8">
        <f>Q738/Z738</f>
        <v>2.5972424242424244</v>
      </c>
      <c r="T738" s="8">
        <f>Q738/AA738</f>
        <v>1.9950884543761638</v>
      </c>
      <c r="U738" s="8">
        <f t="shared" si="159"/>
        <v>23.941061452513964</v>
      </c>
      <c r="V738" s="38">
        <f t="shared" si="166"/>
        <v>3.3284217877094973</v>
      </c>
      <c r="W738" s="38">
        <f t="shared" si="163"/>
        <v>0.97087988826815641</v>
      </c>
      <c r="X738" s="38">
        <f t="shared" si="162"/>
        <v>2.3042132216014899</v>
      </c>
      <c r="Y738" s="8">
        <f t="shared" si="152"/>
        <v>13200</v>
      </c>
      <c r="Z738" s="8">
        <f t="shared" si="153"/>
        <v>33000</v>
      </c>
      <c r="AA738" s="8">
        <f t="shared" si="154"/>
        <v>42960</v>
      </c>
      <c r="AB738" s="18">
        <f t="shared" si="164"/>
        <v>1.3333333333333333</v>
      </c>
      <c r="AC738" s="18">
        <f>SUM(AK738, AQ738, AW738, BC738, BI738,  BO738, BU738, CA738, CG738, CM738, CS738, CY738, DE738, DK738, DQ738, DW738, EC738, EK738, EQ738, EW738, FC738, FI738, FO738, FU738, GA738, GI738, GO738, GW738, HC738, HI738, HO738, HU738, IA738, II738, IO738, IU738, JC738, JI738)/2</f>
        <v>16</v>
      </c>
      <c r="AD738" s="13"/>
      <c r="AE738" s="13"/>
      <c r="AF738" s="13" t="s">
        <v>1773</v>
      </c>
      <c r="AG738" s="13">
        <v>550</v>
      </c>
      <c r="AH738" s="13">
        <v>1375</v>
      </c>
      <c r="AI738" s="13">
        <v>1790</v>
      </c>
      <c r="AJ738" s="13">
        <v>16</v>
      </c>
      <c r="AK738" s="13">
        <v>16</v>
      </c>
      <c r="AL738" s="13" t="s">
        <v>1776</v>
      </c>
      <c r="AM738" s="13">
        <v>550</v>
      </c>
      <c r="AN738" s="13">
        <v>1375</v>
      </c>
      <c r="AO738" s="13">
        <v>1790</v>
      </c>
      <c r="AP738" s="13">
        <v>16</v>
      </c>
      <c r="AQ738" s="13">
        <v>16</v>
      </c>
      <c r="AR738"/>
      <c r="AS738"/>
      <c r="AT738"/>
      <c r="AU738"/>
      <c r="AV738"/>
      <c r="AW738"/>
      <c r="AX738" s="13"/>
      <c r="AY738"/>
      <c r="AZ738"/>
      <c r="BA738"/>
      <c r="BB738"/>
      <c r="BC738" s="13"/>
      <c r="BD738" s="13"/>
      <c r="BE738"/>
      <c r="BF738"/>
      <c r="BG738"/>
      <c r="BH738"/>
      <c r="BI738"/>
      <c r="BJ738" s="13"/>
      <c r="BK738"/>
      <c r="BL738"/>
      <c r="BM738"/>
      <c r="BN738"/>
      <c r="BO738"/>
      <c r="BP738" s="13"/>
      <c r="BQ738"/>
      <c r="BR738"/>
      <c r="BS738"/>
      <c r="BT738"/>
      <c r="BU738"/>
      <c r="BV738"/>
      <c r="BW738"/>
      <c r="BX738"/>
      <c r="BY738"/>
      <c r="BZ738"/>
      <c r="CA738"/>
      <c r="CB738"/>
      <c r="CC738"/>
      <c r="CD738"/>
      <c r="CE738"/>
      <c r="CF738"/>
      <c r="CG738"/>
      <c r="CH738"/>
      <c r="CI738"/>
      <c r="CJ738"/>
      <c r="CK738"/>
      <c r="CL738"/>
      <c r="CM738"/>
      <c r="CN738"/>
      <c r="CO738"/>
      <c r="CP738"/>
      <c r="CQ738"/>
      <c r="CR738"/>
      <c r="CS738"/>
      <c r="CT738"/>
      <c r="CU738"/>
      <c r="CV738"/>
      <c r="CW738"/>
      <c r="CX738"/>
      <c r="CY738"/>
      <c r="CZ738" s="13"/>
      <c r="DA738"/>
      <c r="DB738"/>
      <c r="DC738"/>
      <c r="DD738"/>
      <c r="DE738"/>
      <c r="DF738" s="13"/>
      <c r="DG738"/>
      <c r="DH738"/>
      <c r="DI738"/>
      <c r="DJ738"/>
      <c r="DK738"/>
      <c r="DL738"/>
      <c r="DM738"/>
      <c r="DN738"/>
      <c r="DO738"/>
      <c r="DP738"/>
      <c r="DQ738"/>
      <c r="DR738"/>
      <c r="DS738"/>
      <c r="DT738"/>
      <c r="DU738"/>
      <c r="DV738"/>
      <c r="DW738"/>
      <c r="DX738"/>
      <c r="DY738"/>
      <c r="DZ738"/>
      <c r="EA738"/>
      <c r="EB738"/>
      <c r="EC738"/>
      <c r="ED738"/>
      <c r="EE738"/>
      <c r="EF738"/>
      <c r="EG738"/>
      <c r="EH738"/>
      <c r="EI738"/>
      <c r="EJ738"/>
      <c r="EK738"/>
      <c r="EL738"/>
      <c r="EM738"/>
      <c r="EN738"/>
      <c r="EO738"/>
      <c r="EP738"/>
      <c r="EQ738"/>
      <c r="ER738"/>
      <c r="ES738"/>
      <c r="ET738"/>
      <c r="EU738"/>
      <c r="EV738"/>
      <c r="EW738"/>
      <c r="EX738"/>
      <c r="EY738"/>
      <c r="EZ738"/>
      <c r="FA738"/>
      <c r="FB738"/>
      <c r="FC738"/>
      <c r="FD738"/>
      <c r="FE738"/>
      <c r="FF738"/>
      <c r="FG738"/>
      <c r="FH738"/>
      <c r="FI738"/>
      <c r="FJ738"/>
      <c r="FK738"/>
      <c r="FL738"/>
      <c r="FM738"/>
      <c r="FN738"/>
      <c r="FO738"/>
      <c r="FP738"/>
      <c r="FQ738"/>
      <c r="FR738"/>
      <c r="FS738"/>
      <c r="FT738"/>
      <c r="FU738"/>
      <c r="FV738"/>
      <c r="FW738"/>
      <c r="FX738"/>
      <c r="FY738"/>
      <c r="FZ738"/>
      <c r="GA738"/>
      <c r="GB738"/>
      <c r="GC738"/>
      <c r="GD738"/>
      <c r="GE738"/>
      <c r="GF738"/>
      <c r="GG738"/>
      <c r="GH738"/>
      <c r="GI738"/>
      <c r="GJ738"/>
      <c r="GK738"/>
      <c r="GL738"/>
      <c r="GM738"/>
      <c r="GN738"/>
      <c r="GO738"/>
      <c r="GP738"/>
      <c r="GQ738"/>
      <c r="GR738"/>
      <c r="GS738"/>
      <c r="GT738"/>
      <c r="GU738"/>
      <c r="GV738"/>
      <c r="GW738"/>
      <c r="GX738"/>
      <c r="GY738"/>
      <c r="GZ738"/>
      <c r="HA738"/>
      <c r="HB738"/>
      <c r="HC738"/>
      <c r="HD738"/>
      <c r="HE738"/>
      <c r="HF738"/>
      <c r="HG738"/>
      <c r="HH738"/>
      <c r="HI738"/>
      <c r="HJ738"/>
      <c r="HK738"/>
      <c r="HL738"/>
      <c r="HM738"/>
      <c r="HN738"/>
      <c r="HO738"/>
      <c r="HP738"/>
      <c r="HQ738"/>
      <c r="HR738"/>
      <c r="HS738"/>
      <c r="HT738"/>
      <c r="HU738"/>
      <c r="HV738"/>
      <c r="HW738"/>
      <c r="HX738"/>
      <c r="HY738"/>
      <c r="HZ738"/>
      <c r="IA738"/>
      <c r="IB738"/>
      <c r="IC738"/>
      <c r="ID738"/>
      <c r="IE738"/>
      <c r="IF738"/>
      <c r="IG738"/>
      <c r="IH738"/>
      <c r="II738"/>
      <c r="IJ738"/>
      <c r="IK738"/>
      <c r="IL738"/>
      <c r="IM738"/>
      <c r="IN738"/>
      <c r="IO738"/>
      <c r="IP738"/>
      <c r="IQ738"/>
      <c r="IR738"/>
      <c r="IS738"/>
      <c r="IT738"/>
      <c r="IU738"/>
      <c r="IV738"/>
      <c r="IW738"/>
      <c r="IX738"/>
      <c r="IY738"/>
      <c r="IZ738"/>
      <c r="JA738"/>
      <c r="JB738"/>
      <c r="JC738"/>
      <c r="JD738"/>
      <c r="JE738"/>
      <c r="JF738"/>
      <c r="JG738"/>
      <c r="JH738"/>
      <c r="JI738"/>
      <c r="JJ738"/>
    </row>
    <row r="739" spans="1:270" ht="48">
      <c r="A739" s="9">
        <v>1999</v>
      </c>
      <c r="B739" s="9" t="s">
        <v>0</v>
      </c>
      <c r="C739" s="8">
        <v>0</v>
      </c>
      <c r="D739" s="8" t="s">
        <v>1590</v>
      </c>
      <c r="E739" s="9" t="s">
        <v>2633</v>
      </c>
      <c r="F739" s="9" t="s">
        <v>1230</v>
      </c>
      <c r="G739" s="9" t="s">
        <v>2744</v>
      </c>
      <c r="H739" s="9" t="s">
        <v>1777</v>
      </c>
      <c r="I739" s="9" t="s">
        <v>1778</v>
      </c>
      <c r="J739" s="9">
        <v>0</v>
      </c>
      <c r="K739" s="9"/>
      <c r="L739" s="9"/>
      <c r="M739" s="9" t="s">
        <v>2676</v>
      </c>
      <c r="N739" s="34" t="s">
        <v>1590</v>
      </c>
      <c r="O739" s="35" t="s">
        <v>1590</v>
      </c>
      <c r="P739" s="35" t="s">
        <v>1590</v>
      </c>
      <c r="Q739" s="35" t="s">
        <v>1590</v>
      </c>
      <c r="R739" s="34" t="s">
        <v>1590</v>
      </c>
      <c r="S739" s="34" t="s">
        <v>1590</v>
      </c>
      <c r="T739" s="34" t="s">
        <v>1590</v>
      </c>
      <c r="U739" s="34" t="s">
        <v>1590</v>
      </c>
      <c r="V739" s="38" t="s">
        <v>1590</v>
      </c>
      <c r="W739" s="38" t="s">
        <v>1590</v>
      </c>
      <c r="X739" s="38" t="s">
        <v>1590</v>
      </c>
      <c r="Y739" s="8">
        <f t="shared" si="152"/>
        <v>1536</v>
      </c>
      <c r="Z739" s="8">
        <f t="shared" si="153"/>
        <v>16872</v>
      </c>
      <c r="AA739" s="8">
        <f t="shared" si="154"/>
        <v>42180</v>
      </c>
      <c r="AB739" s="18">
        <f t="shared" si="164"/>
        <v>0.66666666666666663</v>
      </c>
      <c r="AC739" s="18">
        <f>SUM(AK739, AQ739, AW739, BC739, BI739,  BO739, BU739, CA739, CG739, CM739, CS739, CY739, DE739, DK739, DQ739, DW739, EC739, EK739, EQ739, EW739, FC739, FI739, FO739, FU739, GA739, GI739, GO739, GW739, HC739, HI739, HO739, HU739, IA739, II739, IO739, IU739, JC739, JI739)/3</f>
        <v>8</v>
      </c>
      <c r="AD739" s="13"/>
      <c r="AE739" s="13"/>
      <c r="AF739" s="13" t="s">
        <v>1779</v>
      </c>
      <c r="AG739" s="13">
        <v>25</v>
      </c>
      <c r="AH739" s="13">
        <v>1000</v>
      </c>
      <c r="AI739" s="13">
        <v>2500</v>
      </c>
      <c r="AJ739" s="13"/>
      <c r="AK739" s="13">
        <v>6</v>
      </c>
      <c r="AL739" s="13" t="s">
        <v>1780</v>
      </c>
      <c r="AM739" s="13">
        <v>100</v>
      </c>
      <c r="AN739" s="13">
        <v>400</v>
      </c>
      <c r="AO739" s="13">
        <v>1000</v>
      </c>
      <c r="AP739" s="13">
        <v>6</v>
      </c>
      <c r="AQ739" s="13">
        <v>6</v>
      </c>
      <c r="AR739" s="13" t="s">
        <v>1781</v>
      </c>
      <c r="AS739" s="13">
        <v>3</v>
      </c>
      <c r="AT739" s="13">
        <v>6</v>
      </c>
      <c r="AU739" s="13">
        <v>15</v>
      </c>
      <c r="AV739" s="13">
        <v>12</v>
      </c>
      <c r="AW739" s="13">
        <v>12</v>
      </c>
      <c r="AX739" s="13"/>
      <c r="AY739"/>
      <c r="AZ739"/>
      <c r="BA739"/>
      <c r="BB739"/>
      <c r="BC739" s="13"/>
      <c r="BD739" s="13"/>
      <c r="BE739"/>
      <c r="BF739"/>
      <c r="BG739"/>
      <c r="BH739"/>
      <c r="BI739"/>
      <c r="BJ739" s="13"/>
      <c r="BK739"/>
      <c r="BL739"/>
      <c r="BM739"/>
      <c r="BN739"/>
      <c r="BO739"/>
      <c r="BP739" s="13"/>
      <c r="BQ739"/>
      <c r="BR739"/>
      <c r="BS739"/>
      <c r="BT739"/>
      <c r="BU739"/>
      <c r="BV739"/>
      <c r="BW739"/>
      <c r="BX739"/>
      <c r="BY739"/>
      <c r="BZ739"/>
      <c r="CA739"/>
      <c r="CB739"/>
      <c r="CC739"/>
      <c r="CD739"/>
      <c r="CE739"/>
      <c r="CF739"/>
      <c r="CG739"/>
      <c r="CH739"/>
      <c r="CI739"/>
      <c r="CJ739"/>
      <c r="CK739"/>
      <c r="CL739"/>
      <c r="CM739"/>
      <c r="CN739"/>
      <c r="CO739"/>
      <c r="CP739"/>
      <c r="CQ739"/>
      <c r="CR739"/>
      <c r="CS739"/>
      <c r="CT739"/>
      <c r="CU739"/>
      <c r="CV739"/>
      <c r="CW739"/>
      <c r="CX739"/>
      <c r="CY739"/>
      <c r="CZ739" s="13"/>
      <c r="DA739"/>
      <c r="DB739"/>
      <c r="DC739"/>
      <c r="DD739"/>
      <c r="DE739"/>
      <c r="DF739" s="13"/>
      <c r="DG739"/>
      <c r="DH739"/>
      <c r="DI739"/>
      <c r="DJ739"/>
      <c r="DK739"/>
      <c r="DL739"/>
      <c r="DM739"/>
      <c r="DN739"/>
      <c r="DO739"/>
      <c r="DP739"/>
      <c r="DQ739"/>
      <c r="DR739"/>
      <c r="DS739"/>
      <c r="DT739"/>
      <c r="DU739"/>
      <c r="DV739"/>
      <c r="DW739"/>
      <c r="DX739"/>
      <c r="DY739"/>
      <c r="DZ739"/>
      <c r="EA739"/>
      <c r="EB739"/>
      <c r="EC739"/>
      <c r="ED739"/>
      <c r="EE739"/>
      <c r="EF739"/>
      <c r="EG739"/>
      <c r="EH739"/>
      <c r="EI739"/>
      <c r="EJ739"/>
      <c r="EK739"/>
      <c r="EL739"/>
      <c r="EM739"/>
      <c r="EN739"/>
      <c r="EO739"/>
      <c r="EP739"/>
      <c r="EQ739"/>
      <c r="ER739"/>
      <c r="ES739"/>
      <c r="ET739"/>
      <c r="EU739"/>
      <c r="EV739"/>
      <c r="EW739"/>
      <c r="EX739"/>
      <c r="EY739"/>
      <c r="EZ739"/>
      <c r="FA739"/>
      <c r="FB739"/>
      <c r="FC739"/>
      <c r="FD739"/>
      <c r="FE739"/>
      <c r="FF739"/>
      <c r="FG739"/>
      <c r="FH739"/>
      <c r="FI739"/>
      <c r="FJ739"/>
      <c r="FK739"/>
      <c r="FL739"/>
      <c r="FM739"/>
      <c r="FN739"/>
      <c r="FO739"/>
      <c r="FP739"/>
      <c r="FQ739"/>
      <c r="FR739"/>
      <c r="FS739"/>
      <c r="FT739"/>
      <c r="FU739"/>
      <c r="FV739"/>
      <c r="FW739"/>
      <c r="FX739"/>
      <c r="FY739"/>
      <c r="FZ739"/>
      <c r="GA739"/>
      <c r="GB739"/>
      <c r="GC739"/>
      <c r="GD739"/>
      <c r="GE739"/>
      <c r="GF739"/>
      <c r="GG739"/>
      <c r="GH739"/>
      <c r="GI739"/>
      <c r="GJ739"/>
      <c r="GK739"/>
      <c r="GL739"/>
      <c r="GM739"/>
      <c r="GN739"/>
      <c r="GO739"/>
      <c r="GP739"/>
      <c r="GQ739"/>
      <c r="GR739"/>
      <c r="GS739"/>
      <c r="GT739"/>
      <c r="GU739"/>
      <c r="GV739"/>
      <c r="GW739"/>
      <c r="GX739"/>
      <c r="GY739"/>
      <c r="GZ739"/>
      <c r="HA739"/>
      <c r="HB739"/>
      <c r="HC739"/>
      <c r="HD739"/>
      <c r="HE739"/>
      <c r="HF739"/>
      <c r="HG739"/>
      <c r="HH739"/>
      <c r="HI739"/>
      <c r="HJ739"/>
      <c r="HK739"/>
      <c r="HL739"/>
      <c r="HM739"/>
      <c r="HN739"/>
      <c r="HO739"/>
      <c r="HP739"/>
      <c r="HQ739"/>
      <c r="HR739"/>
      <c r="HS739"/>
      <c r="HT739"/>
      <c r="HU739"/>
      <c r="HV739"/>
      <c r="HW739"/>
      <c r="HX739"/>
      <c r="HY739"/>
      <c r="HZ739"/>
      <c r="IA739"/>
      <c r="IB739"/>
      <c r="IC739"/>
      <c r="ID739"/>
      <c r="IE739"/>
      <c r="IF739"/>
      <c r="IG739"/>
      <c r="IH739"/>
      <c r="II739"/>
      <c r="IJ739"/>
      <c r="IK739"/>
      <c r="IL739"/>
      <c r="IM739"/>
      <c r="IN739"/>
      <c r="IO739"/>
      <c r="IP739"/>
      <c r="IQ739"/>
      <c r="IR739"/>
      <c r="IS739"/>
      <c r="IT739"/>
      <c r="IU739"/>
      <c r="IV739"/>
      <c r="IW739"/>
      <c r="IX739"/>
      <c r="IY739"/>
      <c r="IZ739"/>
      <c r="JA739"/>
      <c r="JB739"/>
      <c r="JC739"/>
      <c r="JD739"/>
      <c r="JE739"/>
      <c r="JF739"/>
      <c r="JG739"/>
      <c r="JH739"/>
      <c r="JI739"/>
      <c r="JJ739"/>
    </row>
    <row r="740" spans="1:270" ht="32">
      <c r="A740" s="9">
        <v>1999</v>
      </c>
      <c r="B740" s="9" t="s">
        <v>0</v>
      </c>
      <c r="C740" s="8">
        <v>0</v>
      </c>
      <c r="D740" s="8" t="s">
        <v>1590</v>
      </c>
      <c r="E740" s="9" t="s">
        <v>2633</v>
      </c>
      <c r="F740" s="9" t="s">
        <v>1230</v>
      </c>
      <c r="G740" s="9" t="s">
        <v>2744</v>
      </c>
      <c r="H740" s="9" t="s">
        <v>1782</v>
      </c>
      <c r="I740" s="9" t="s">
        <v>1783</v>
      </c>
      <c r="J740" s="9">
        <v>0</v>
      </c>
      <c r="K740" s="9"/>
      <c r="L740" s="9"/>
      <c r="M740" s="9" t="s">
        <v>2676</v>
      </c>
      <c r="N740" s="34" t="s">
        <v>1590</v>
      </c>
      <c r="O740" s="35" t="s">
        <v>1590</v>
      </c>
      <c r="P740" s="35" t="s">
        <v>1590</v>
      </c>
      <c r="Q740" s="35" t="s">
        <v>1590</v>
      </c>
      <c r="R740" s="34" t="s">
        <v>1590</v>
      </c>
      <c r="S740" s="34" t="s">
        <v>1590</v>
      </c>
      <c r="T740" s="34" t="s">
        <v>1590</v>
      </c>
      <c r="U740" s="34" t="s">
        <v>1590</v>
      </c>
      <c r="V740" s="38" t="s">
        <v>1590</v>
      </c>
      <c r="W740" s="38" t="s">
        <v>1590</v>
      </c>
      <c r="X740" s="38" t="s">
        <v>1590</v>
      </c>
      <c r="Y740" s="8">
        <f t="shared" si="152"/>
        <v>600</v>
      </c>
      <c r="Z740" s="8">
        <f t="shared" si="153"/>
        <v>5004</v>
      </c>
      <c r="AA740" s="8">
        <f t="shared" si="154"/>
        <v>7500</v>
      </c>
      <c r="AB740" s="18">
        <f t="shared" si="164"/>
        <v>0.75</v>
      </c>
      <c r="AC740" s="18">
        <f t="shared" si="165"/>
        <v>9</v>
      </c>
      <c r="AD740" s="13"/>
      <c r="AE740" s="13"/>
      <c r="AF740" s="13" t="s">
        <v>1784</v>
      </c>
      <c r="AG740" s="13">
        <v>50</v>
      </c>
      <c r="AH740" s="13">
        <v>417</v>
      </c>
      <c r="AI740" s="13">
        <v>625</v>
      </c>
      <c r="AJ740" s="13"/>
      <c r="AK740" s="13">
        <v>9</v>
      </c>
      <c r="AL740" s="13"/>
      <c r="AM740" s="13"/>
      <c r="AN740"/>
      <c r="AO740"/>
      <c r="AP740"/>
      <c r="AQ740"/>
      <c r="AR740"/>
      <c r="AS740"/>
      <c r="AT740"/>
      <c r="AU740"/>
      <c r="AV740"/>
      <c r="AW740"/>
      <c r="AX740" s="13"/>
      <c r="AY740"/>
      <c r="AZ740"/>
      <c r="BA740"/>
      <c r="BB740"/>
      <c r="BC740" s="13"/>
      <c r="BD740" s="13"/>
      <c r="BE740"/>
      <c r="BF740"/>
      <c r="BG740"/>
      <c r="BH740"/>
      <c r="BI740"/>
      <c r="BJ740" s="13"/>
      <c r="BK740"/>
      <c r="BL740"/>
      <c r="BM740"/>
      <c r="BN740"/>
      <c r="BO740"/>
      <c r="BP740" s="13"/>
      <c r="BQ740"/>
      <c r="BR740"/>
      <c r="BS740"/>
      <c r="BT740"/>
      <c r="BU740"/>
      <c r="BV740"/>
      <c r="BW740"/>
      <c r="BX740"/>
      <c r="BY740"/>
      <c r="BZ740"/>
      <c r="CA740"/>
      <c r="CB740"/>
      <c r="CC740"/>
      <c r="CD740"/>
      <c r="CE740"/>
      <c r="CF740"/>
      <c r="CG740"/>
      <c r="CH740"/>
      <c r="CI740"/>
      <c r="CJ740"/>
      <c r="CK740"/>
      <c r="CL740"/>
      <c r="CM740"/>
      <c r="CN740"/>
      <c r="CO740"/>
      <c r="CP740"/>
      <c r="CQ740"/>
      <c r="CR740"/>
      <c r="CS740"/>
      <c r="CT740"/>
      <c r="CU740"/>
      <c r="CV740"/>
      <c r="CW740"/>
      <c r="CX740"/>
      <c r="CY740"/>
      <c r="CZ740" s="13"/>
      <c r="DA740"/>
      <c r="DB740"/>
      <c r="DC740"/>
      <c r="DD740"/>
      <c r="DE740"/>
      <c r="DF740" s="13"/>
      <c r="DG740"/>
      <c r="DH740"/>
      <c r="DI740"/>
      <c r="DJ740"/>
      <c r="DK740"/>
      <c r="DL740"/>
      <c r="DM740"/>
      <c r="DN740"/>
      <c r="DO740"/>
      <c r="DP740"/>
      <c r="DQ740"/>
      <c r="DR740"/>
      <c r="DS740"/>
      <c r="DT740"/>
      <c r="DU740"/>
      <c r="DV740"/>
      <c r="DW740"/>
      <c r="DX740"/>
      <c r="DY740"/>
      <c r="DZ740"/>
      <c r="EA740"/>
      <c r="EB740"/>
      <c r="EC740"/>
      <c r="ED740"/>
      <c r="EE740"/>
      <c r="EF740"/>
      <c r="EG740"/>
      <c r="EH740"/>
      <c r="EI740"/>
      <c r="EJ740"/>
      <c r="EK740"/>
      <c r="EL740"/>
      <c r="EM740"/>
      <c r="EN740"/>
      <c r="EO740"/>
      <c r="EP740"/>
      <c r="EQ740"/>
      <c r="ER740"/>
      <c r="ES740"/>
      <c r="ET740"/>
      <c r="EU740"/>
      <c r="EV740"/>
      <c r="EW740"/>
      <c r="EX740"/>
      <c r="EY740"/>
      <c r="EZ740"/>
      <c r="FA740"/>
      <c r="FB740"/>
      <c r="FC740"/>
      <c r="FD740"/>
      <c r="FE740"/>
      <c r="FF740"/>
      <c r="FG740"/>
      <c r="FH740"/>
      <c r="FI740"/>
      <c r="FJ740"/>
      <c r="FK740"/>
      <c r="FL740"/>
      <c r="FM740"/>
      <c r="FN740"/>
      <c r="FO740"/>
      <c r="FP740"/>
      <c r="FQ740"/>
      <c r="FR740"/>
      <c r="FS740"/>
      <c r="FT740"/>
      <c r="FU740"/>
      <c r="FV740"/>
      <c r="FW740"/>
      <c r="FX740"/>
      <c r="FY740"/>
      <c r="FZ740"/>
      <c r="GA740"/>
      <c r="GB740"/>
      <c r="GC740"/>
      <c r="GD740"/>
      <c r="GE740"/>
      <c r="GF740"/>
      <c r="GG740"/>
      <c r="GH740"/>
      <c r="GI740"/>
      <c r="GJ740"/>
      <c r="GK740"/>
      <c r="GL740"/>
      <c r="GM740"/>
      <c r="GN740"/>
      <c r="GO740"/>
      <c r="GP740"/>
      <c r="GQ740"/>
      <c r="GR740"/>
      <c r="GS740"/>
      <c r="GT740"/>
      <c r="GU740"/>
      <c r="GV740"/>
      <c r="GW740"/>
      <c r="GX740"/>
      <c r="GY740"/>
      <c r="GZ740"/>
      <c r="HA740"/>
      <c r="HB740"/>
      <c r="HC740"/>
      <c r="HD740"/>
      <c r="HE740"/>
      <c r="HF740"/>
      <c r="HG740"/>
      <c r="HH740"/>
      <c r="HI740"/>
      <c r="HJ740"/>
      <c r="HK740"/>
      <c r="HL740"/>
      <c r="HM740"/>
      <c r="HN740"/>
      <c r="HO740"/>
      <c r="HP740"/>
      <c r="HQ740"/>
      <c r="HR740"/>
      <c r="HS740"/>
      <c r="HT740"/>
      <c r="HU740"/>
      <c r="HV740"/>
      <c r="HW740"/>
      <c r="HX740"/>
      <c r="HY740"/>
      <c r="HZ740"/>
      <c r="IA740"/>
      <c r="IB740"/>
      <c r="IC740"/>
      <c r="ID740"/>
      <c r="IE740"/>
      <c r="IF740"/>
      <c r="IG740"/>
      <c r="IH740"/>
      <c r="II740"/>
      <c r="IJ740"/>
      <c r="IK740"/>
      <c r="IL740"/>
      <c r="IM740"/>
      <c r="IN740"/>
      <c r="IO740"/>
      <c r="IP740"/>
      <c r="IQ740"/>
      <c r="IR740"/>
      <c r="IS740"/>
      <c r="IT740"/>
      <c r="IU740"/>
      <c r="IV740"/>
      <c r="IW740"/>
      <c r="IX740"/>
      <c r="IY740"/>
      <c r="IZ740"/>
      <c r="JA740"/>
      <c r="JB740"/>
      <c r="JC740"/>
      <c r="JD740"/>
      <c r="JE740"/>
      <c r="JF740"/>
      <c r="JG740"/>
      <c r="JH740"/>
      <c r="JI740"/>
      <c r="JJ740"/>
    </row>
    <row r="741" spans="1:270" ht="16">
      <c r="A741" s="9">
        <v>1999</v>
      </c>
      <c r="B741" s="9" t="s">
        <v>0</v>
      </c>
      <c r="C741" s="8">
        <v>0</v>
      </c>
      <c r="D741" s="8" t="s">
        <v>1590</v>
      </c>
      <c r="E741" s="9" t="s">
        <v>2633</v>
      </c>
      <c r="F741" s="9" t="s">
        <v>1230</v>
      </c>
      <c r="G741" s="9" t="s">
        <v>2744</v>
      </c>
      <c r="H741" s="9" t="s">
        <v>1785</v>
      </c>
      <c r="I741" s="9" t="s">
        <v>1786</v>
      </c>
      <c r="J741" s="9">
        <v>0</v>
      </c>
      <c r="K741" s="9"/>
      <c r="L741" s="9"/>
      <c r="M741" s="9" t="s">
        <v>2676</v>
      </c>
      <c r="N741" s="34" t="s">
        <v>1590</v>
      </c>
      <c r="O741" s="35" t="s">
        <v>1590</v>
      </c>
      <c r="P741" s="35" t="s">
        <v>1590</v>
      </c>
      <c r="Q741" s="9">
        <v>1620</v>
      </c>
      <c r="R741" s="34" t="s">
        <v>1590</v>
      </c>
      <c r="S741" s="8">
        <f>Q741/Z741</f>
        <v>1.2272727272727273</v>
      </c>
      <c r="T741" s="8">
        <f>Q741/AA741</f>
        <v>1.0384615384615385</v>
      </c>
      <c r="U741" s="8">
        <f t="shared" si="159"/>
        <v>12.461538461538463</v>
      </c>
      <c r="V741" s="38">
        <f t="shared" si="166"/>
        <v>2.1217948717948718</v>
      </c>
      <c r="W741" s="38">
        <f t="shared" si="163"/>
        <v>0.12179487179487179</v>
      </c>
      <c r="X741" s="38">
        <f t="shared" si="162"/>
        <v>1.2051282051282051</v>
      </c>
      <c r="Y741" s="8">
        <f t="shared" ref="Y741:Y804" si="167">(SUM(AG741,AM741,AS741,AY741,BE741,BK741,BQ741,BW741,CC741,CI741,CO741,CU741,DA741,DG741,DM741,DS741,DY741,EG741,EM741,ES741,EY741,FE741,FK741,FQ741,FW741,GE741,GK741,GS741,GY741,HE741,HK741,HQ741,HW741,IE741,IK741,IQ741,IY741,JE741))*12</f>
        <v>420</v>
      </c>
      <c r="Z741" s="8">
        <f t="shared" ref="Z741:Z804" si="168">(SUM(AH741,AN741,AT741,AZ741,BF741,BL741,BR741,BX741,CD741,CJ741,CP741,CV741,DB741,DH741,DN741,DT741,DZ741,EH741,EN741,ET741,EZ741,FF741,FL741,FR741,FX741,GF741,GL741,GT741,GZ741,HF741,HL741,HR741,HX741,IF741,IL741,IR741,IZ741,JF741))*12</f>
        <v>1320</v>
      </c>
      <c r="AA741" s="8">
        <f t="shared" ref="AA741:AA804" si="169">(SUM(AI741,AO741,AU741,BA741,BG741,BM741,BS741,BY741,CE741,CK741,CQ741,CW741,DC741,DI741,DO741,DU741,EA741,EI741,EO741,EU741,FA741,FG741,FM741,FS741,FY741,GG741,GM741,GU741,HA741,HG741,HM741,HS741,HY741,IG741,IM741,IS741,JA741,JG741))*12</f>
        <v>1560</v>
      </c>
      <c r="AB741" s="18">
        <f t="shared" si="164"/>
        <v>1.0833333333333333</v>
      </c>
      <c r="AC741" s="18">
        <f t="shared" si="165"/>
        <v>13</v>
      </c>
      <c r="AD741" s="13"/>
      <c r="AE741" s="13"/>
      <c r="AF741" s="13" t="s">
        <v>1787</v>
      </c>
      <c r="AG741" s="13">
        <v>35</v>
      </c>
      <c r="AH741" s="13">
        <v>110</v>
      </c>
      <c r="AI741" s="13">
        <v>130</v>
      </c>
      <c r="AJ741" s="13">
        <v>17</v>
      </c>
      <c r="AK741" s="13">
        <v>13</v>
      </c>
      <c r="AL741" s="13"/>
      <c r="AM741" s="13"/>
      <c r="AN741"/>
      <c r="AO741"/>
      <c r="AP741"/>
      <c r="AQ741"/>
      <c r="AR741"/>
      <c r="AS741"/>
      <c r="AT741"/>
      <c r="AU741"/>
      <c r="AV741"/>
      <c r="AW741"/>
      <c r="AX741" s="13"/>
      <c r="AY741"/>
      <c r="AZ741"/>
      <c r="BA741"/>
      <c r="BB741"/>
      <c r="BC741" s="13"/>
      <c r="BD741" s="13"/>
      <c r="BE741"/>
      <c r="BF741"/>
      <c r="BG741"/>
      <c r="BH741"/>
      <c r="BI741"/>
      <c r="BJ741" s="13"/>
      <c r="BK741"/>
      <c r="BL741"/>
      <c r="BM741"/>
      <c r="BN741"/>
      <c r="BO741"/>
      <c r="BP741" s="13"/>
      <c r="BQ741"/>
      <c r="BR741"/>
      <c r="BS741"/>
      <c r="BT741"/>
      <c r="BU741"/>
      <c r="BV741"/>
      <c r="BW741"/>
      <c r="BX741"/>
      <c r="BY741"/>
      <c r="BZ741"/>
      <c r="CA741"/>
      <c r="CB741"/>
      <c r="CC741"/>
      <c r="CD741"/>
      <c r="CE741"/>
      <c r="CF741"/>
      <c r="CG741"/>
      <c r="CH741"/>
      <c r="CI741"/>
      <c r="CJ741"/>
      <c r="CK741"/>
      <c r="CL741"/>
      <c r="CM741"/>
      <c r="CN741"/>
      <c r="CO741"/>
      <c r="CP741"/>
      <c r="CQ741"/>
      <c r="CR741"/>
      <c r="CS741"/>
      <c r="CT741"/>
      <c r="CU741"/>
      <c r="CV741"/>
      <c r="CW741"/>
      <c r="CX741"/>
      <c r="CY741"/>
      <c r="CZ741" s="13"/>
      <c r="DA741"/>
      <c r="DB741"/>
      <c r="DC741"/>
      <c r="DD741"/>
      <c r="DE741"/>
      <c r="DF741" s="13"/>
      <c r="DG741"/>
      <c r="DH741"/>
      <c r="DI741"/>
      <c r="DJ741"/>
      <c r="DK741"/>
      <c r="DL741"/>
      <c r="DM741"/>
      <c r="DN741"/>
      <c r="DO741"/>
      <c r="DP741"/>
      <c r="DQ741"/>
      <c r="DR741"/>
      <c r="DS741"/>
      <c r="DT741"/>
      <c r="DU741"/>
      <c r="DV741"/>
      <c r="DW741"/>
      <c r="DX741"/>
      <c r="DY741"/>
      <c r="DZ741"/>
      <c r="EA741"/>
      <c r="EB741"/>
      <c r="EC741"/>
      <c r="ED741"/>
      <c r="EE741"/>
      <c r="EF741"/>
      <c r="EG741"/>
      <c r="EH741"/>
      <c r="EI741"/>
      <c r="EJ741"/>
      <c r="EK741"/>
      <c r="EL741"/>
      <c r="EM741"/>
      <c r="EN741"/>
      <c r="EO741"/>
      <c r="EP741"/>
      <c r="EQ741"/>
      <c r="ER741"/>
      <c r="ES741"/>
      <c r="ET741"/>
      <c r="EU741"/>
      <c r="EV741"/>
      <c r="EW741"/>
      <c r="EX741"/>
      <c r="EY741"/>
      <c r="EZ741"/>
      <c r="FA741"/>
      <c r="FB741"/>
      <c r="FC741"/>
      <c r="FD741"/>
      <c r="FE741"/>
      <c r="FF741"/>
      <c r="FG741"/>
      <c r="FH741"/>
      <c r="FI741"/>
      <c r="FJ741"/>
      <c r="FK741"/>
      <c r="FL741"/>
      <c r="FM741"/>
      <c r="FN741"/>
      <c r="FO741"/>
      <c r="FP741"/>
      <c r="FQ741"/>
      <c r="FR741"/>
      <c r="FS741"/>
      <c r="FT741"/>
      <c r="FU741"/>
      <c r="FV741"/>
      <c r="FW741"/>
      <c r="FX741"/>
      <c r="FY741"/>
      <c r="FZ741"/>
      <c r="GA741"/>
      <c r="GB741"/>
      <c r="GC741"/>
      <c r="GD741"/>
      <c r="GE741"/>
      <c r="GF741"/>
      <c r="GG741"/>
      <c r="GH741"/>
      <c r="GI741"/>
      <c r="GJ741"/>
      <c r="GK741"/>
      <c r="GL741"/>
      <c r="GM741"/>
      <c r="GN741"/>
      <c r="GO741"/>
      <c r="GP741"/>
      <c r="GQ741"/>
      <c r="GR741"/>
      <c r="GS741"/>
      <c r="GT741"/>
      <c r="GU741"/>
      <c r="GV741"/>
      <c r="GW741"/>
      <c r="GX741"/>
      <c r="GY741"/>
      <c r="GZ741"/>
      <c r="HA741"/>
      <c r="HB741"/>
      <c r="HC741"/>
      <c r="HD741"/>
      <c r="HE741"/>
      <c r="HF741"/>
      <c r="HG741"/>
      <c r="HH741"/>
      <c r="HI741"/>
      <c r="HJ741"/>
      <c r="HK741"/>
      <c r="HL741"/>
      <c r="HM741"/>
      <c r="HN741"/>
      <c r="HO741"/>
      <c r="HP741"/>
      <c r="HQ741"/>
      <c r="HR741"/>
      <c r="HS741"/>
      <c r="HT741"/>
      <c r="HU741"/>
      <c r="HV741"/>
      <c r="HW741"/>
      <c r="HX741"/>
      <c r="HY741"/>
      <c r="HZ741"/>
      <c r="IA741"/>
      <c r="IB741"/>
      <c r="IC741"/>
      <c r="ID741"/>
      <c r="IE741"/>
      <c r="IF741"/>
      <c r="IG741"/>
      <c r="IH741"/>
      <c r="II741"/>
      <c r="IJ741"/>
      <c r="IK741"/>
      <c r="IL741"/>
      <c r="IM741"/>
      <c r="IN741"/>
      <c r="IO741"/>
      <c r="IP741"/>
      <c r="IQ741"/>
      <c r="IR741"/>
      <c r="IS741"/>
      <c r="IT741"/>
      <c r="IU741"/>
      <c r="IV741"/>
      <c r="IW741"/>
      <c r="IX741"/>
      <c r="IY741"/>
      <c r="IZ741"/>
      <c r="JA741"/>
      <c r="JB741"/>
      <c r="JC741"/>
      <c r="JD741"/>
      <c r="JE741"/>
      <c r="JF741"/>
      <c r="JG741"/>
      <c r="JH741"/>
      <c r="JI741"/>
      <c r="JJ741"/>
    </row>
    <row r="742" spans="1:270" ht="32">
      <c r="A742" s="9">
        <v>1999</v>
      </c>
      <c r="B742" s="9" t="s">
        <v>0</v>
      </c>
      <c r="C742" s="8">
        <v>0</v>
      </c>
      <c r="D742" s="8" t="s">
        <v>1590</v>
      </c>
      <c r="E742" s="9" t="s">
        <v>2633</v>
      </c>
      <c r="F742" s="9" t="s">
        <v>1230</v>
      </c>
      <c r="G742" s="9" t="s">
        <v>2744</v>
      </c>
      <c r="H742" s="9" t="s">
        <v>1788</v>
      </c>
      <c r="I742" s="9" t="s">
        <v>1789</v>
      </c>
      <c r="J742" s="9">
        <v>0</v>
      </c>
      <c r="K742" s="9"/>
      <c r="L742" s="9"/>
      <c r="M742" s="9" t="s">
        <v>2676</v>
      </c>
      <c r="N742" s="34" t="s">
        <v>1590</v>
      </c>
      <c r="O742" s="35" t="s">
        <v>1590</v>
      </c>
      <c r="P742" s="35" t="s">
        <v>1590</v>
      </c>
      <c r="Q742" s="35" t="s">
        <v>1590</v>
      </c>
      <c r="R742" s="34" t="s">
        <v>1590</v>
      </c>
      <c r="S742" s="34" t="s">
        <v>1590</v>
      </c>
      <c r="T742" s="34" t="s">
        <v>1590</v>
      </c>
      <c r="U742" s="34" t="s">
        <v>1590</v>
      </c>
      <c r="V742" s="38" t="s">
        <v>1590</v>
      </c>
      <c r="W742" s="38" t="s">
        <v>1590</v>
      </c>
      <c r="X742" s="38" t="s">
        <v>1590</v>
      </c>
      <c r="Y742" s="8">
        <f t="shared" si="167"/>
        <v>36</v>
      </c>
      <c r="Z742" s="8">
        <f t="shared" si="168"/>
        <v>60</v>
      </c>
      <c r="AA742" s="8">
        <f t="shared" si="169"/>
        <v>96</v>
      </c>
      <c r="AB742" s="18">
        <f t="shared" si="164"/>
        <v>1</v>
      </c>
      <c r="AC742" s="18">
        <f t="shared" si="165"/>
        <v>12</v>
      </c>
      <c r="AD742" s="13"/>
      <c r="AE742" s="13"/>
      <c r="AF742" s="13" t="s">
        <v>1790</v>
      </c>
      <c r="AG742" s="13">
        <v>3</v>
      </c>
      <c r="AH742" s="13">
        <v>5</v>
      </c>
      <c r="AI742" s="13">
        <v>8</v>
      </c>
      <c r="AJ742" s="13">
        <v>15</v>
      </c>
      <c r="AK742" s="13">
        <v>12</v>
      </c>
      <c r="AL742" s="13"/>
      <c r="AM742" s="13"/>
      <c r="AN742"/>
      <c r="AO742"/>
      <c r="AP742"/>
      <c r="AQ742"/>
      <c r="AR742"/>
      <c r="AS742"/>
      <c r="AT742"/>
      <c r="AU742"/>
      <c r="AV742"/>
      <c r="AW742"/>
      <c r="AX742" s="13"/>
      <c r="AY742"/>
      <c r="AZ742"/>
      <c r="BA742"/>
      <c r="BB742"/>
      <c r="BC742" s="13"/>
      <c r="BD742" s="13"/>
      <c r="BE742"/>
      <c r="BF742"/>
      <c r="BG742"/>
      <c r="BH742"/>
      <c r="BI742"/>
      <c r="BJ742" s="13"/>
      <c r="BK742"/>
      <c r="BL742"/>
      <c r="BM742"/>
      <c r="BN742"/>
      <c r="BO742"/>
      <c r="BP742" s="13"/>
      <c r="BQ742"/>
      <c r="BR742"/>
      <c r="BS742"/>
      <c r="BT742"/>
      <c r="BU742"/>
      <c r="BV742"/>
      <c r="BW742"/>
      <c r="BX742"/>
      <c r="BY742"/>
      <c r="BZ742"/>
      <c r="CA742"/>
      <c r="CB742"/>
      <c r="CC742"/>
      <c r="CD742"/>
      <c r="CE742"/>
      <c r="CF742"/>
      <c r="CG742"/>
      <c r="CH742"/>
      <c r="CI742"/>
      <c r="CJ742"/>
      <c r="CK742"/>
      <c r="CL742"/>
      <c r="CM742"/>
      <c r="CN742"/>
      <c r="CO742"/>
      <c r="CP742"/>
      <c r="CQ742"/>
      <c r="CR742"/>
      <c r="CS742"/>
      <c r="CT742"/>
      <c r="CU742"/>
      <c r="CV742"/>
      <c r="CW742"/>
      <c r="CX742"/>
      <c r="CY742"/>
      <c r="CZ742" s="13"/>
      <c r="DA742"/>
      <c r="DB742"/>
      <c r="DC742"/>
      <c r="DD742"/>
      <c r="DE742"/>
      <c r="DF742" s="13"/>
      <c r="DG742"/>
      <c r="DH742"/>
      <c r="DI742"/>
      <c r="DJ742"/>
      <c r="DK742"/>
      <c r="DL742"/>
      <c r="DM742"/>
      <c r="DN742"/>
      <c r="DO742"/>
      <c r="DP742"/>
      <c r="DQ742"/>
      <c r="DR742"/>
      <c r="DS742"/>
      <c r="DT742"/>
      <c r="DU742"/>
      <c r="DV742"/>
      <c r="DW742"/>
      <c r="DX742"/>
      <c r="DY742"/>
      <c r="DZ742"/>
      <c r="EA742"/>
      <c r="EB742"/>
      <c r="EC742"/>
      <c r="ED742"/>
      <c r="EE742"/>
      <c r="EF742"/>
      <c r="EG742"/>
      <c r="EH742"/>
      <c r="EI742"/>
      <c r="EJ742"/>
      <c r="EK742"/>
      <c r="EL742"/>
      <c r="EM742"/>
      <c r="EN742"/>
      <c r="EO742"/>
      <c r="EP742"/>
      <c r="EQ742"/>
      <c r="ER742"/>
      <c r="ES742"/>
      <c r="ET742"/>
      <c r="EU742"/>
      <c r="EV742"/>
      <c r="EW742"/>
      <c r="EX742"/>
      <c r="EY742"/>
      <c r="EZ742"/>
      <c r="FA742"/>
      <c r="FB742"/>
      <c r="FC742"/>
      <c r="FD742"/>
      <c r="FE742"/>
      <c r="FF742"/>
      <c r="FG742"/>
      <c r="FH742"/>
      <c r="FI742"/>
      <c r="FJ742"/>
      <c r="FK742"/>
      <c r="FL742"/>
      <c r="FM742"/>
      <c r="FN742"/>
      <c r="FO742"/>
      <c r="FP742"/>
      <c r="FQ742"/>
      <c r="FR742"/>
      <c r="FS742"/>
      <c r="FT742"/>
      <c r="FU742"/>
      <c r="FV742"/>
      <c r="FW742"/>
      <c r="FX742"/>
      <c r="FY742"/>
      <c r="FZ742"/>
      <c r="GA742"/>
      <c r="GB742"/>
      <c r="GC742"/>
      <c r="GD742"/>
      <c r="GE742"/>
      <c r="GF742"/>
      <c r="GG742"/>
      <c r="GH742"/>
      <c r="GI742"/>
      <c r="GJ742"/>
      <c r="GK742"/>
      <c r="GL742"/>
      <c r="GM742"/>
      <c r="GN742"/>
      <c r="GO742"/>
      <c r="GP742"/>
      <c r="GQ742"/>
      <c r="GR742"/>
      <c r="GS742"/>
      <c r="GT742"/>
      <c r="GU742"/>
      <c r="GV742"/>
      <c r="GW742"/>
      <c r="GX742"/>
      <c r="GY742"/>
      <c r="GZ742"/>
      <c r="HA742"/>
      <c r="HB742"/>
      <c r="HC742"/>
      <c r="HD742"/>
      <c r="HE742"/>
      <c r="HF742"/>
      <c r="HG742"/>
      <c r="HH742"/>
      <c r="HI742"/>
      <c r="HJ742"/>
      <c r="HK742"/>
      <c r="HL742"/>
      <c r="HM742"/>
      <c r="HN742"/>
      <c r="HO742"/>
      <c r="HP742"/>
      <c r="HQ742"/>
      <c r="HR742"/>
      <c r="HS742"/>
      <c r="HT742"/>
      <c r="HU742"/>
      <c r="HV742"/>
      <c r="HW742"/>
      <c r="HX742"/>
      <c r="HY742"/>
      <c r="HZ742"/>
      <c r="IA742"/>
      <c r="IB742"/>
      <c r="IC742"/>
      <c r="ID742"/>
      <c r="IE742"/>
      <c r="IF742"/>
      <c r="IG742"/>
      <c r="IH742"/>
      <c r="II742"/>
      <c r="IJ742"/>
      <c r="IK742"/>
      <c r="IL742"/>
      <c r="IM742"/>
      <c r="IN742"/>
      <c r="IO742"/>
      <c r="IP742"/>
      <c r="IQ742"/>
      <c r="IR742"/>
      <c r="IS742"/>
      <c r="IT742"/>
      <c r="IU742"/>
      <c r="IV742"/>
      <c r="IW742"/>
      <c r="IX742"/>
      <c r="IY742"/>
      <c r="IZ742"/>
      <c r="JA742"/>
      <c r="JB742"/>
      <c r="JC742"/>
      <c r="JD742"/>
      <c r="JE742"/>
      <c r="JF742"/>
      <c r="JG742"/>
      <c r="JH742"/>
      <c r="JI742"/>
      <c r="JJ742"/>
    </row>
    <row r="743" spans="1:270" ht="48">
      <c r="A743" s="9">
        <v>1999</v>
      </c>
      <c r="B743" s="9" t="s">
        <v>0</v>
      </c>
      <c r="C743" s="8">
        <v>0</v>
      </c>
      <c r="D743" s="8" t="s">
        <v>1590</v>
      </c>
      <c r="E743" s="9" t="s">
        <v>2633</v>
      </c>
      <c r="F743" s="9" t="s">
        <v>1230</v>
      </c>
      <c r="G743" s="9" t="s">
        <v>2744</v>
      </c>
      <c r="H743" s="9" t="s">
        <v>1791</v>
      </c>
      <c r="I743" s="9" t="s">
        <v>1792</v>
      </c>
      <c r="J743" s="9">
        <v>0</v>
      </c>
      <c r="K743" s="9"/>
      <c r="L743" s="9"/>
      <c r="M743" s="9" t="s">
        <v>2676</v>
      </c>
      <c r="N743" s="34" t="s">
        <v>1590</v>
      </c>
      <c r="O743" s="35" t="s">
        <v>1590</v>
      </c>
      <c r="P743" s="35" t="s">
        <v>1590</v>
      </c>
      <c r="Q743" s="35" t="s">
        <v>1590</v>
      </c>
      <c r="R743" s="34" t="s">
        <v>1590</v>
      </c>
      <c r="S743" s="34" t="s">
        <v>1590</v>
      </c>
      <c r="T743" s="34" t="s">
        <v>1590</v>
      </c>
      <c r="U743" s="34" t="s">
        <v>1590</v>
      </c>
      <c r="V743" s="38" t="s">
        <v>1590</v>
      </c>
      <c r="W743" s="38" t="s">
        <v>1590</v>
      </c>
      <c r="X743" s="38" t="s">
        <v>1590</v>
      </c>
      <c r="Y743" s="8">
        <f t="shared" si="167"/>
        <v>0</v>
      </c>
      <c r="Z743" s="8">
        <f t="shared" si="168"/>
        <v>0</v>
      </c>
      <c r="AA743" s="8">
        <f t="shared" si="169"/>
        <v>0</v>
      </c>
      <c r="AB743" s="18">
        <f t="shared" si="164"/>
        <v>1.3333333333333333</v>
      </c>
      <c r="AC743" s="18">
        <f t="shared" si="165"/>
        <v>16</v>
      </c>
      <c r="AD743" s="13"/>
      <c r="AE743" s="13"/>
      <c r="AF743" s="13" t="s">
        <v>1666</v>
      </c>
      <c r="AG743" s="13"/>
      <c r="AH743" s="13"/>
      <c r="AI743" s="13"/>
      <c r="AJ743" s="13">
        <v>16</v>
      </c>
      <c r="AK743" s="13">
        <v>16</v>
      </c>
      <c r="AL743" s="13"/>
      <c r="AM743" s="13"/>
      <c r="AN743"/>
      <c r="AO743"/>
      <c r="AP743"/>
      <c r="AQ743"/>
      <c r="AR743"/>
      <c r="AS743"/>
      <c r="AT743"/>
      <c r="AU743"/>
      <c r="AV743"/>
      <c r="AW743"/>
      <c r="AX743" s="13"/>
      <c r="AY743"/>
      <c r="AZ743"/>
      <c r="BA743"/>
      <c r="BB743"/>
      <c r="BC743" s="13"/>
      <c r="BD743" s="13"/>
      <c r="BE743"/>
      <c r="BF743"/>
      <c r="BG743"/>
      <c r="BH743"/>
      <c r="BI743"/>
      <c r="BJ743" s="13"/>
      <c r="BK743"/>
      <c r="BL743"/>
      <c r="BM743"/>
      <c r="BN743"/>
      <c r="BO743"/>
      <c r="BP743" s="13"/>
      <c r="BQ743"/>
      <c r="BR743"/>
      <c r="BS743"/>
      <c r="BT743"/>
      <c r="BU743"/>
      <c r="BV743"/>
      <c r="BW743"/>
      <c r="BX743"/>
      <c r="BY743"/>
      <c r="BZ743"/>
      <c r="CA743"/>
      <c r="CB743"/>
      <c r="CC743"/>
      <c r="CD743"/>
      <c r="CE743"/>
      <c r="CF743"/>
      <c r="CG743"/>
      <c r="CH743"/>
      <c r="CI743"/>
      <c r="CJ743"/>
      <c r="CK743"/>
      <c r="CL743"/>
      <c r="CM743"/>
      <c r="CN743"/>
      <c r="CO743"/>
      <c r="CP743"/>
      <c r="CQ743"/>
      <c r="CR743"/>
      <c r="CS743"/>
      <c r="CT743"/>
      <c r="CU743"/>
      <c r="CV743"/>
      <c r="CW743"/>
      <c r="CX743"/>
      <c r="CY743"/>
      <c r="CZ743" s="13"/>
      <c r="DA743"/>
      <c r="DB743"/>
      <c r="DC743"/>
      <c r="DD743"/>
      <c r="DE743"/>
      <c r="DF743" s="13"/>
      <c r="DG743"/>
      <c r="DH743"/>
      <c r="DI743"/>
      <c r="DJ743"/>
      <c r="DK743"/>
      <c r="DL743"/>
      <c r="DM743"/>
      <c r="DN743"/>
      <c r="DO743"/>
      <c r="DP743"/>
      <c r="DQ743"/>
      <c r="DR743"/>
      <c r="DS743"/>
      <c r="DT743"/>
      <c r="DU743"/>
      <c r="DV743"/>
      <c r="DW743"/>
      <c r="DX743"/>
      <c r="DY743"/>
      <c r="DZ743"/>
      <c r="EA743"/>
      <c r="EB743"/>
      <c r="EC743"/>
      <c r="ED743"/>
      <c r="EE743"/>
      <c r="EF743"/>
      <c r="EG743"/>
      <c r="EH743"/>
      <c r="EI743"/>
      <c r="EJ743"/>
      <c r="EK743"/>
      <c r="EL743"/>
      <c r="EM743"/>
      <c r="EN743"/>
      <c r="EO743"/>
      <c r="EP743"/>
      <c r="EQ743"/>
      <c r="ER743"/>
      <c r="ES743"/>
      <c r="ET743"/>
      <c r="EU743"/>
      <c r="EV743"/>
      <c r="EW743"/>
      <c r="EX743"/>
      <c r="EY743"/>
      <c r="EZ743"/>
      <c r="FA743"/>
      <c r="FB743"/>
      <c r="FC743"/>
      <c r="FD743"/>
      <c r="FE743"/>
      <c r="FF743"/>
      <c r="FG743"/>
      <c r="FH743"/>
      <c r="FI743"/>
      <c r="FJ743"/>
      <c r="FK743"/>
      <c r="FL743"/>
      <c r="FM743"/>
      <c r="FN743"/>
      <c r="FO743"/>
      <c r="FP743"/>
      <c r="FQ743"/>
      <c r="FR743"/>
      <c r="FS743"/>
      <c r="FT743"/>
      <c r="FU743"/>
      <c r="FV743"/>
      <c r="FW743"/>
      <c r="FX743"/>
      <c r="FY743"/>
      <c r="FZ743"/>
      <c r="GA743"/>
      <c r="GB743"/>
      <c r="GC743"/>
      <c r="GD743"/>
      <c r="GE743"/>
      <c r="GF743"/>
      <c r="GG743"/>
      <c r="GH743"/>
      <c r="GI743"/>
      <c r="GJ743"/>
      <c r="GK743"/>
      <c r="GL743"/>
      <c r="GM743"/>
      <c r="GN743"/>
      <c r="GO743"/>
      <c r="GP743"/>
      <c r="GQ743"/>
      <c r="GR743"/>
      <c r="GS743"/>
      <c r="GT743"/>
      <c r="GU743"/>
      <c r="GV743"/>
      <c r="GW743"/>
      <c r="GX743"/>
      <c r="GY743"/>
      <c r="GZ743"/>
      <c r="HA743"/>
      <c r="HB743"/>
      <c r="HC743"/>
      <c r="HD743"/>
      <c r="HE743"/>
      <c r="HF743"/>
      <c r="HG743"/>
      <c r="HH743"/>
      <c r="HI743"/>
      <c r="HJ743"/>
      <c r="HK743"/>
      <c r="HL743"/>
      <c r="HM743"/>
      <c r="HN743"/>
      <c r="HO743"/>
      <c r="HP743"/>
      <c r="HQ743"/>
      <c r="HR743"/>
      <c r="HS743"/>
      <c r="HT743"/>
      <c r="HU743"/>
      <c r="HV743"/>
      <c r="HW743"/>
      <c r="HX743"/>
      <c r="HY743"/>
      <c r="HZ743"/>
      <c r="IA743"/>
      <c r="IB743"/>
      <c r="IC743"/>
      <c r="ID743"/>
      <c r="IE743"/>
      <c r="IF743"/>
      <c r="IG743"/>
      <c r="IH743"/>
      <c r="II743"/>
      <c r="IJ743"/>
      <c r="IK743"/>
      <c r="IL743"/>
      <c r="IM743"/>
      <c r="IN743"/>
      <c r="IO743"/>
      <c r="IP743"/>
      <c r="IQ743"/>
      <c r="IR743"/>
      <c r="IS743"/>
      <c r="IT743"/>
      <c r="IU743"/>
      <c r="IV743"/>
      <c r="IW743"/>
      <c r="IX743"/>
      <c r="IY743"/>
      <c r="IZ743"/>
      <c r="JA743"/>
      <c r="JB743"/>
      <c r="JC743"/>
      <c r="JD743"/>
      <c r="JE743"/>
      <c r="JF743"/>
      <c r="JG743"/>
      <c r="JH743"/>
      <c r="JI743"/>
      <c r="JJ743"/>
    </row>
    <row r="744" spans="1:270" ht="48">
      <c r="A744" s="9">
        <v>1999</v>
      </c>
      <c r="B744" s="9" t="s">
        <v>0</v>
      </c>
      <c r="C744" s="8">
        <v>0</v>
      </c>
      <c r="D744" s="8" t="s">
        <v>1590</v>
      </c>
      <c r="E744" s="9" t="s">
        <v>2633</v>
      </c>
      <c r="F744" s="9" t="s">
        <v>1230</v>
      </c>
      <c r="G744" s="9" t="s">
        <v>2744</v>
      </c>
      <c r="H744" s="9" t="s">
        <v>1793</v>
      </c>
      <c r="I744" s="9" t="s">
        <v>1794</v>
      </c>
      <c r="J744" s="9">
        <v>0</v>
      </c>
      <c r="K744" s="9"/>
      <c r="L744" s="9"/>
      <c r="M744" s="9" t="s">
        <v>2676</v>
      </c>
      <c r="N744" s="9">
        <f t="shared" si="156"/>
        <v>0.4</v>
      </c>
      <c r="O744" s="9">
        <v>6</v>
      </c>
      <c r="P744" s="9">
        <v>15</v>
      </c>
      <c r="Q744" s="9">
        <v>251</v>
      </c>
      <c r="R744" s="8">
        <f t="shared" ref="R744:R807" si="170">Q744/P744</f>
        <v>16.733333333333334</v>
      </c>
      <c r="S744" s="34" t="s">
        <v>1590</v>
      </c>
      <c r="T744" s="34" t="s">
        <v>1590</v>
      </c>
      <c r="U744" s="34" t="s">
        <v>1590</v>
      </c>
      <c r="V744" s="38" t="s">
        <v>1590</v>
      </c>
      <c r="W744" s="38" t="s">
        <v>1590</v>
      </c>
      <c r="X744" s="38" t="s">
        <v>1590</v>
      </c>
      <c r="Y744" s="8">
        <f t="shared" si="167"/>
        <v>0</v>
      </c>
      <c r="Z744" s="8">
        <f t="shared" si="168"/>
        <v>0</v>
      </c>
      <c r="AA744" s="8">
        <f t="shared" si="169"/>
        <v>0</v>
      </c>
      <c r="AB744" s="18">
        <f t="shared" si="164"/>
        <v>0</v>
      </c>
      <c r="AC744" s="18">
        <f t="shared" si="165"/>
        <v>0</v>
      </c>
      <c r="AD744" s="13"/>
      <c r="AE744" s="13"/>
      <c r="AF744" s="13" t="s">
        <v>1795</v>
      </c>
      <c r="AG744" s="13"/>
      <c r="AH744" s="13"/>
      <c r="AI744" s="13"/>
      <c r="AJ744" s="13">
        <v>8</v>
      </c>
      <c r="AK744" s="13"/>
      <c r="AL744" s="13"/>
      <c r="AM744" s="13"/>
      <c r="AN744"/>
      <c r="AO744"/>
      <c r="AP744"/>
      <c r="AQ744"/>
      <c r="AR744"/>
      <c r="AS744"/>
      <c r="AT744"/>
      <c r="AU744"/>
      <c r="AV744"/>
      <c r="AW744"/>
      <c r="AX744" s="13"/>
      <c r="AY744"/>
      <c r="AZ744"/>
      <c r="BA744"/>
      <c r="BB744"/>
      <c r="BC744" s="13"/>
      <c r="BD744" s="13"/>
      <c r="BE744"/>
      <c r="BF744"/>
      <c r="BG744"/>
      <c r="BH744"/>
      <c r="BI744"/>
      <c r="BJ744" s="13"/>
      <c r="BK744"/>
      <c r="BL744"/>
      <c r="BM744"/>
      <c r="BN744"/>
      <c r="BO744"/>
      <c r="BP744" s="13"/>
      <c r="BQ744"/>
      <c r="BR744"/>
      <c r="BS744"/>
      <c r="BT744"/>
      <c r="BU744"/>
      <c r="BV744"/>
      <c r="BW744"/>
      <c r="BX744"/>
      <c r="BY744"/>
      <c r="BZ744"/>
      <c r="CA744"/>
      <c r="CB744"/>
      <c r="CC744"/>
      <c r="CD744"/>
      <c r="CE744"/>
      <c r="CF744"/>
      <c r="CG744"/>
      <c r="CH744"/>
      <c r="CI744"/>
      <c r="CJ744"/>
      <c r="CK744"/>
      <c r="CL744"/>
      <c r="CM744"/>
      <c r="CN744"/>
      <c r="CO744"/>
      <c r="CP744"/>
      <c r="CQ744"/>
      <c r="CR744"/>
      <c r="CS744"/>
      <c r="CT744"/>
      <c r="CU744"/>
      <c r="CV744"/>
      <c r="CW744"/>
      <c r="CX744"/>
      <c r="CY744"/>
      <c r="CZ744" s="13"/>
      <c r="DA744"/>
      <c r="DB744"/>
      <c r="DC744"/>
      <c r="DD744"/>
      <c r="DE744"/>
      <c r="DF744" s="13"/>
      <c r="DG744"/>
      <c r="DH744"/>
      <c r="DI744"/>
      <c r="DJ744"/>
      <c r="DK744"/>
      <c r="DL744"/>
      <c r="DM744"/>
      <c r="DN744"/>
      <c r="DO744"/>
      <c r="DP744"/>
      <c r="DQ744"/>
      <c r="DR744"/>
      <c r="DS744"/>
      <c r="DT744"/>
      <c r="DU744"/>
      <c r="DV744"/>
      <c r="DW744"/>
      <c r="DX744"/>
      <c r="DY744"/>
      <c r="DZ744"/>
      <c r="EA744"/>
      <c r="EB744"/>
      <c r="EC744"/>
      <c r="ED744"/>
      <c r="EE744"/>
      <c r="EF744"/>
      <c r="EG744"/>
      <c r="EH744"/>
      <c r="EI744"/>
      <c r="EJ744"/>
      <c r="EK744"/>
      <c r="EL744"/>
      <c r="EM744"/>
      <c r="EN744"/>
      <c r="EO744"/>
      <c r="EP744"/>
      <c r="EQ744"/>
      <c r="ER744"/>
      <c r="ES744"/>
      <c r="ET744"/>
      <c r="EU744"/>
      <c r="EV744"/>
      <c r="EW744"/>
      <c r="EX744"/>
      <c r="EY744"/>
      <c r="EZ744"/>
      <c r="FA744"/>
      <c r="FB744"/>
      <c r="FC744"/>
      <c r="FD744"/>
      <c r="FE744"/>
      <c r="FF744"/>
      <c r="FG744"/>
      <c r="FH744"/>
      <c r="FI744"/>
      <c r="FJ744"/>
      <c r="FK744"/>
      <c r="FL744"/>
      <c r="FM744"/>
      <c r="FN744"/>
      <c r="FO744"/>
      <c r="FP744"/>
      <c r="FQ744"/>
      <c r="FR744"/>
      <c r="FS744"/>
      <c r="FT744"/>
      <c r="FU744"/>
      <c r="FV744"/>
      <c r="FW744"/>
      <c r="FX744"/>
      <c r="FY744"/>
      <c r="FZ744"/>
      <c r="GA744"/>
      <c r="GB744"/>
      <c r="GC744"/>
      <c r="GD744"/>
      <c r="GE744"/>
      <c r="GF744"/>
      <c r="GG744"/>
      <c r="GH744"/>
      <c r="GI744"/>
      <c r="GJ744"/>
      <c r="GK744"/>
      <c r="GL744"/>
      <c r="GM744"/>
      <c r="GN744"/>
      <c r="GO744"/>
      <c r="GP744"/>
      <c r="GQ744"/>
      <c r="GR744"/>
      <c r="GS744"/>
      <c r="GT744"/>
      <c r="GU744"/>
      <c r="GV744"/>
      <c r="GW744"/>
      <c r="GX744"/>
      <c r="GY744"/>
      <c r="GZ744"/>
      <c r="HA744"/>
      <c r="HB744"/>
      <c r="HC744"/>
      <c r="HD744"/>
      <c r="HE744"/>
      <c r="HF744"/>
      <c r="HG744"/>
      <c r="HH744"/>
      <c r="HI744"/>
      <c r="HJ744"/>
      <c r="HK744"/>
      <c r="HL744"/>
      <c r="HM744"/>
      <c r="HN744"/>
      <c r="HO744"/>
      <c r="HP744"/>
      <c r="HQ744"/>
      <c r="HR744"/>
      <c r="HS744"/>
      <c r="HT744"/>
      <c r="HU744"/>
      <c r="HV744"/>
      <c r="HW744"/>
      <c r="HX744"/>
      <c r="HY744"/>
      <c r="HZ744"/>
      <c r="IA744"/>
      <c r="IB744"/>
      <c r="IC744"/>
      <c r="ID744"/>
      <c r="IE744"/>
      <c r="IF744"/>
      <c r="IG744"/>
      <c r="IH744"/>
      <c r="II744"/>
      <c r="IJ744"/>
      <c r="IK744"/>
      <c r="IL744"/>
      <c r="IM744"/>
      <c r="IN744"/>
      <c r="IO744"/>
      <c r="IP744"/>
      <c r="IQ744"/>
      <c r="IR744"/>
      <c r="IS744"/>
      <c r="IT744"/>
      <c r="IU744"/>
      <c r="IV744"/>
      <c r="IW744"/>
      <c r="IX744"/>
      <c r="IY744"/>
      <c r="IZ744"/>
      <c r="JA744"/>
      <c r="JB744"/>
      <c r="JC744"/>
      <c r="JD744"/>
      <c r="JE744"/>
      <c r="JF744"/>
      <c r="JG744"/>
      <c r="JH744"/>
      <c r="JI744"/>
      <c r="JJ744"/>
    </row>
    <row r="745" spans="1:270" ht="16">
      <c r="A745" s="9">
        <v>1999</v>
      </c>
      <c r="B745" s="9" t="s">
        <v>0</v>
      </c>
      <c r="C745" s="8">
        <v>0</v>
      </c>
      <c r="D745" s="8" t="s">
        <v>1590</v>
      </c>
      <c r="E745" s="9" t="s">
        <v>2633</v>
      </c>
      <c r="F745" s="9" t="s">
        <v>1230</v>
      </c>
      <c r="G745" s="9" t="s">
        <v>2744</v>
      </c>
      <c r="H745" s="9" t="s">
        <v>1796</v>
      </c>
      <c r="I745" s="9" t="s">
        <v>1797</v>
      </c>
      <c r="J745" s="9">
        <v>0</v>
      </c>
      <c r="K745" s="9"/>
      <c r="L745" s="9"/>
      <c r="M745" s="9" t="s">
        <v>2676</v>
      </c>
      <c r="N745" s="9">
        <f t="shared" si="156"/>
        <v>0.25238095238095237</v>
      </c>
      <c r="O745" s="9">
        <v>5.3</v>
      </c>
      <c r="P745" s="9">
        <v>21</v>
      </c>
      <c r="Q745" s="9">
        <v>655</v>
      </c>
      <c r="R745" s="8">
        <f t="shared" si="170"/>
        <v>31.19047619047619</v>
      </c>
      <c r="S745" s="8">
        <f>Q745/Z745</f>
        <v>2.1833333333333331</v>
      </c>
      <c r="T745" s="8">
        <f>Q745/AA745</f>
        <v>1.1371527777777777</v>
      </c>
      <c r="U745" s="8">
        <f t="shared" si="159"/>
        <v>13.645833333333332</v>
      </c>
      <c r="V745" s="38">
        <f t="shared" si="166"/>
        <v>2.6371527777777777</v>
      </c>
      <c r="W745" s="38">
        <f t="shared" si="163"/>
        <v>0.35590277777777779</v>
      </c>
      <c r="X745" s="38">
        <f t="shared" si="162"/>
        <v>1.8559027777777777</v>
      </c>
      <c r="Y745" s="8">
        <f t="shared" si="167"/>
        <v>48</v>
      </c>
      <c r="Z745" s="8">
        <f t="shared" si="168"/>
        <v>300</v>
      </c>
      <c r="AA745" s="8">
        <f t="shared" si="169"/>
        <v>576</v>
      </c>
      <c r="AB745" s="18">
        <f t="shared" si="164"/>
        <v>1.5</v>
      </c>
      <c r="AC745" s="18">
        <f>SUM(AK745, AQ745, AW745, BC745, BI745,  BO745, BU745, CA745, CG745, CM745, CS745, CY745, DE745, DK745, DQ745, DW745, EC745, EK745, EQ745, EW745, FC745, FI745, FO745, FU745, GA745, GI745, GO745, GW745, HC745, HI745, HO745, HU745, IA745, II745, IO745, IU745, JC745, JI745)/2</f>
        <v>18</v>
      </c>
      <c r="AD745" s="13"/>
      <c r="AE745" s="13"/>
      <c r="AF745" s="13" t="s">
        <v>1798</v>
      </c>
      <c r="AG745" s="13">
        <v>2</v>
      </c>
      <c r="AH745" s="13">
        <v>10</v>
      </c>
      <c r="AI745" s="13">
        <v>18</v>
      </c>
      <c r="AJ745" s="13">
        <v>18</v>
      </c>
      <c r="AK745" s="13">
        <v>15</v>
      </c>
      <c r="AL745" s="13" t="s">
        <v>1798</v>
      </c>
      <c r="AM745" s="13">
        <v>2</v>
      </c>
      <c r="AN745" s="13">
        <v>15</v>
      </c>
      <c r="AO745" s="13">
        <v>30</v>
      </c>
      <c r="AP745" s="13">
        <v>21</v>
      </c>
      <c r="AQ745" s="13">
        <v>21</v>
      </c>
      <c r="AR745"/>
      <c r="AS745"/>
      <c r="AT745"/>
      <c r="AU745"/>
      <c r="AV745"/>
      <c r="AW745"/>
      <c r="AX745" s="13"/>
      <c r="AY745"/>
      <c r="AZ745"/>
      <c r="BA745"/>
      <c r="BB745"/>
      <c r="BC745" s="13"/>
      <c r="BD745" s="13"/>
      <c r="BE745"/>
      <c r="BF745"/>
      <c r="BG745"/>
      <c r="BH745"/>
      <c r="BI745"/>
      <c r="BJ745" s="13"/>
      <c r="BK745"/>
      <c r="BL745"/>
      <c r="BM745"/>
      <c r="BN745"/>
      <c r="BO745"/>
      <c r="BP745" s="13"/>
      <c r="BQ745"/>
      <c r="BR745"/>
      <c r="BS745"/>
      <c r="BT745"/>
      <c r="BU745"/>
      <c r="BV745"/>
      <c r="BW745"/>
      <c r="BX745"/>
      <c r="BY745"/>
      <c r="BZ745"/>
      <c r="CA745"/>
      <c r="CB745"/>
      <c r="CC745"/>
      <c r="CD745"/>
      <c r="CE745"/>
      <c r="CF745"/>
      <c r="CG745"/>
      <c r="CH745"/>
      <c r="CI745"/>
      <c r="CJ745"/>
      <c r="CK745"/>
      <c r="CL745"/>
      <c r="CM745"/>
      <c r="CN745"/>
      <c r="CO745"/>
      <c r="CP745"/>
      <c r="CQ745"/>
      <c r="CR745"/>
      <c r="CS745"/>
      <c r="CT745"/>
      <c r="CU745"/>
      <c r="CV745"/>
      <c r="CW745"/>
      <c r="CX745"/>
      <c r="CY745"/>
      <c r="CZ745" s="13"/>
      <c r="DA745"/>
      <c r="DB745"/>
      <c r="DC745"/>
      <c r="DD745"/>
      <c r="DE745"/>
      <c r="DF745" s="13"/>
      <c r="DG745"/>
      <c r="DH745"/>
      <c r="DI745"/>
      <c r="DJ745"/>
      <c r="DK745"/>
      <c r="DL745"/>
      <c r="DM745"/>
      <c r="DN745"/>
      <c r="DO745"/>
      <c r="DP745"/>
      <c r="DQ745"/>
      <c r="DR745"/>
      <c r="DS745"/>
      <c r="DT745"/>
      <c r="DU745"/>
      <c r="DV745"/>
      <c r="DW745"/>
      <c r="DX745"/>
      <c r="DY745"/>
      <c r="DZ745"/>
      <c r="EA745"/>
      <c r="EB745"/>
      <c r="EC745"/>
      <c r="ED745"/>
      <c r="EE745"/>
      <c r="EF745"/>
      <c r="EG745"/>
      <c r="EH745"/>
      <c r="EI745"/>
      <c r="EJ745"/>
      <c r="EK745"/>
      <c r="EL745"/>
      <c r="EM745"/>
      <c r="EN745"/>
      <c r="EO745"/>
      <c r="EP745"/>
      <c r="EQ745"/>
      <c r="ER745"/>
      <c r="ES745"/>
      <c r="ET745"/>
      <c r="EU745"/>
      <c r="EV745"/>
      <c r="EW745"/>
      <c r="EX745"/>
      <c r="EY745"/>
      <c r="EZ745"/>
      <c r="FA745"/>
      <c r="FB745"/>
      <c r="FC745"/>
      <c r="FD745"/>
      <c r="FE745"/>
      <c r="FF745"/>
      <c r="FG745"/>
      <c r="FH745"/>
      <c r="FI745"/>
      <c r="FJ745"/>
      <c r="FK745"/>
      <c r="FL745"/>
      <c r="FM745"/>
      <c r="FN745"/>
      <c r="FO745"/>
      <c r="FP745"/>
      <c r="FQ745"/>
      <c r="FR745"/>
      <c r="FS745"/>
      <c r="FT745"/>
      <c r="FU745"/>
      <c r="FV745"/>
      <c r="FW745"/>
      <c r="FX745"/>
      <c r="FY745"/>
      <c r="FZ745"/>
      <c r="GA745"/>
      <c r="GB745"/>
      <c r="GC745"/>
      <c r="GD745"/>
      <c r="GE745"/>
      <c r="GF745"/>
      <c r="GG745"/>
      <c r="GH745"/>
      <c r="GI745"/>
      <c r="GJ745"/>
      <c r="GK745"/>
      <c r="GL745"/>
      <c r="GM745"/>
      <c r="GN745"/>
      <c r="GO745"/>
      <c r="GP745"/>
      <c r="GQ745"/>
      <c r="GR745"/>
      <c r="GS745"/>
      <c r="GT745"/>
      <c r="GU745"/>
      <c r="GV745"/>
      <c r="GW745"/>
      <c r="GX745"/>
      <c r="GY745"/>
      <c r="GZ745"/>
      <c r="HA745"/>
      <c r="HB745"/>
      <c r="HC745"/>
      <c r="HD745"/>
      <c r="HE745"/>
      <c r="HF745"/>
      <c r="HG745"/>
      <c r="HH745"/>
      <c r="HI745"/>
      <c r="HJ745"/>
      <c r="HK745"/>
      <c r="HL745"/>
      <c r="HM745"/>
      <c r="HN745"/>
      <c r="HO745"/>
      <c r="HP745"/>
      <c r="HQ745"/>
      <c r="HR745"/>
      <c r="HS745"/>
      <c r="HT745"/>
      <c r="HU745"/>
      <c r="HV745"/>
      <c r="HW745"/>
      <c r="HX745"/>
      <c r="HY745"/>
      <c r="HZ745"/>
      <c r="IA745"/>
      <c r="IB745"/>
      <c r="IC745"/>
      <c r="ID745"/>
      <c r="IE745"/>
      <c r="IF745"/>
      <c r="IG745"/>
      <c r="IH745"/>
      <c r="II745"/>
      <c r="IJ745"/>
      <c r="IK745"/>
      <c r="IL745"/>
      <c r="IM745"/>
      <c r="IN745"/>
      <c r="IO745"/>
      <c r="IP745"/>
      <c r="IQ745"/>
      <c r="IR745"/>
      <c r="IS745"/>
      <c r="IT745"/>
      <c r="IU745"/>
      <c r="IV745"/>
      <c r="IW745"/>
      <c r="IX745"/>
      <c r="IY745"/>
      <c r="IZ745"/>
      <c r="JA745"/>
      <c r="JB745"/>
      <c r="JC745"/>
      <c r="JD745"/>
      <c r="JE745"/>
      <c r="JF745"/>
      <c r="JG745"/>
      <c r="JH745"/>
      <c r="JI745"/>
      <c r="JJ745"/>
    </row>
    <row r="746" spans="1:270" ht="48">
      <c r="A746" s="9">
        <v>1999</v>
      </c>
      <c r="B746" s="9" t="s">
        <v>0</v>
      </c>
      <c r="C746" s="8">
        <v>0</v>
      </c>
      <c r="D746" s="8" t="s">
        <v>1590</v>
      </c>
      <c r="E746" s="9" t="s">
        <v>2633</v>
      </c>
      <c r="F746" s="9" t="s">
        <v>1230</v>
      </c>
      <c r="G746" s="9" t="s">
        <v>2744</v>
      </c>
      <c r="H746" s="9" t="s">
        <v>1799</v>
      </c>
      <c r="I746" s="9" t="s">
        <v>1800</v>
      </c>
      <c r="J746" s="9">
        <v>0</v>
      </c>
      <c r="K746" s="9"/>
      <c r="L746" s="9"/>
      <c r="M746" s="9" t="s">
        <v>2676</v>
      </c>
      <c r="N746" s="34" t="s">
        <v>1590</v>
      </c>
      <c r="O746" s="35" t="s">
        <v>1590</v>
      </c>
      <c r="P746" s="35" t="s">
        <v>1590</v>
      </c>
      <c r="Q746" s="35" t="s">
        <v>1590</v>
      </c>
      <c r="R746" s="34" t="s">
        <v>1590</v>
      </c>
      <c r="S746" s="34" t="s">
        <v>1590</v>
      </c>
      <c r="T746" s="34" t="s">
        <v>1590</v>
      </c>
      <c r="U746" s="34" t="s">
        <v>1590</v>
      </c>
      <c r="V746" s="38" t="s">
        <v>1590</v>
      </c>
      <c r="W746" s="38" t="s">
        <v>1590</v>
      </c>
      <c r="X746" s="38" t="s">
        <v>1590</v>
      </c>
      <c r="Y746" s="8">
        <f t="shared" si="167"/>
        <v>24</v>
      </c>
      <c r="Z746" s="8">
        <f t="shared" si="168"/>
        <v>48</v>
      </c>
      <c r="AA746" s="8">
        <f t="shared" si="169"/>
        <v>96</v>
      </c>
      <c r="AB746" s="18">
        <f t="shared" si="164"/>
        <v>1.25</v>
      </c>
      <c r="AC746" s="18">
        <f>SUM(AK746, AQ746, AW746, BC746, BI746,  BO746, BU746, CA746, CG746, CM746, CS746, CY746, DE746, DK746, DQ746, DW746, EC746, EK746, EQ746, EW746, FC746, FI746, FO746, FU746, GA746, GI746, GO746, GW746, HC746, HI746, HO746, HU746, IA746, II746, IO746, IU746, JC746, JI746)/2</f>
        <v>15</v>
      </c>
      <c r="AD746" s="13"/>
      <c r="AE746" s="13"/>
      <c r="AF746" s="13" t="s">
        <v>1801</v>
      </c>
      <c r="AG746" s="13">
        <v>1</v>
      </c>
      <c r="AH746" s="13">
        <v>2</v>
      </c>
      <c r="AI746" s="13">
        <v>4</v>
      </c>
      <c r="AJ746" s="13">
        <v>49</v>
      </c>
      <c r="AK746" s="13">
        <v>0</v>
      </c>
      <c r="AL746" s="13" t="s">
        <v>1802</v>
      </c>
      <c r="AM746" s="13">
        <v>1</v>
      </c>
      <c r="AN746" s="13">
        <v>2</v>
      </c>
      <c r="AO746" s="13">
        <v>4</v>
      </c>
      <c r="AP746" s="13">
        <v>36</v>
      </c>
      <c r="AQ746" s="13">
        <v>30</v>
      </c>
      <c r="AR746"/>
      <c r="AS746"/>
      <c r="AT746"/>
      <c r="AU746"/>
      <c r="AV746"/>
      <c r="AW746"/>
      <c r="AX746" s="13"/>
      <c r="AY746"/>
      <c r="AZ746"/>
      <c r="BA746"/>
      <c r="BB746"/>
      <c r="BC746" s="13"/>
      <c r="BD746" s="13"/>
      <c r="BE746"/>
      <c r="BF746"/>
      <c r="BG746"/>
      <c r="BH746"/>
      <c r="BI746"/>
      <c r="BJ746" s="13"/>
      <c r="BK746"/>
      <c r="BL746"/>
      <c r="BM746"/>
      <c r="BN746"/>
      <c r="BO746"/>
      <c r="BP746" s="13"/>
      <c r="BQ746"/>
      <c r="BR746"/>
      <c r="BS746"/>
      <c r="BT746"/>
      <c r="BU746"/>
      <c r="BV746"/>
      <c r="BW746"/>
      <c r="BX746"/>
      <c r="BY746"/>
      <c r="BZ746"/>
      <c r="CA746"/>
      <c r="CB746"/>
      <c r="CC746"/>
      <c r="CD746"/>
      <c r="CE746"/>
      <c r="CF746"/>
      <c r="CG746"/>
      <c r="CH746"/>
      <c r="CI746"/>
      <c r="CJ746"/>
      <c r="CK746"/>
      <c r="CL746"/>
      <c r="CM746"/>
      <c r="CN746"/>
      <c r="CO746"/>
      <c r="CP746"/>
      <c r="CQ746"/>
      <c r="CR746"/>
      <c r="CS746"/>
      <c r="CT746"/>
      <c r="CU746"/>
      <c r="CV746"/>
      <c r="CW746"/>
      <c r="CX746"/>
      <c r="CY746"/>
      <c r="CZ746" s="13"/>
      <c r="DA746"/>
      <c r="DB746"/>
      <c r="DC746"/>
      <c r="DD746"/>
      <c r="DE746"/>
      <c r="DF746" s="13"/>
      <c r="DG746"/>
      <c r="DH746"/>
      <c r="DI746"/>
      <c r="DJ746"/>
      <c r="DK746"/>
      <c r="DL746"/>
      <c r="DM746"/>
      <c r="DN746"/>
      <c r="DO746"/>
      <c r="DP746"/>
      <c r="DQ746"/>
      <c r="DR746"/>
      <c r="DS746"/>
      <c r="DT746"/>
      <c r="DU746"/>
      <c r="DV746"/>
      <c r="DW746"/>
      <c r="DX746"/>
      <c r="DY746"/>
      <c r="DZ746"/>
      <c r="EA746"/>
      <c r="EB746"/>
      <c r="EC746"/>
      <c r="ED746"/>
      <c r="EE746"/>
      <c r="EF746"/>
      <c r="EG746"/>
      <c r="EH746"/>
      <c r="EI746"/>
      <c r="EJ746"/>
      <c r="EK746"/>
      <c r="EL746"/>
      <c r="EM746"/>
      <c r="EN746"/>
      <c r="EO746"/>
      <c r="EP746"/>
      <c r="EQ746"/>
      <c r="ER746"/>
      <c r="ES746"/>
      <c r="ET746"/>
      <c r="EU746"/>
      <c r="EV746"/>
      <c r="EW746"/>
      <c r="EX746"/>
      <c r="EY746"/>
      <c r="EZ746"/>
      <c r="FA746"/>
      <c r="FB746"/>
      <c r="FC746"/>
      <c r="FD746"/>
      <c r="FE746"/>
      <c r="FF746"/>
      <c r="FG746"/>
      <c r="FH746"/>
      <c r="FI746"/>
      <c r="FJ746"/>
      <c r="FK746"/>
      <c r="FL746"/>
      <c r="FM746"/>
      <c r="FN746"/>
      <c r="FO746"/>
      <c r="FP746"/>
      <c r="FQ746"/>
      <c r="FR746"/>
      <c r="FS746"/>
      <c r="FT746"/>
      <c r="FU746"/>
      <c r="FV746"/>
      <c r="FW746"/>
      <c r="FX746"/>
      <c r="FY746"/>
      <c r="FZ746"/>
      <c r="GA746"/>
      <c r="GB746"/>
      <c r="GC746"/>
      <c r="GD746"/>
      <c r="GE746"/>
      <c r="GF746"/>
      <c r="GG746"/>
      <c r="GH746"/>
      <c r="GI746"/>
      <c r="GJ746"/>
      <c r="GK746"/>
      <c r="GL746"/>
      <c r="GM746"/>
      <c r="GN746"/>
      <c r="GO746"/>
      <c r="GP746"/>
      <c r="GQ746"/>
      <c r="GR746"/>
      <c r="GS746"/>
      <c r="GT746"/>
      <c r="GU746"/>
      <c r="GV746"/>
      <c r="GW746"/>
      <c r="GX746"/>
      <c r="GY746"/>
      <c r="GZ746"/>
      <c r="HA746"/>
      <c r="HB746"/>
      <c r="HC746"/>
      <c r="HD746"/>
      <c r="HE746"/>
      <c r="HF746"/>
      <c r="HG746"/>
      <c r="HH746"/>
      <c r="HI746"/>
      <c r="HJ746"/>
      <c r="HK746"/>
      <c r="HL746"/>
      <c r="HM746"/>
      <c r="HN746"/>
      <c r="HO746"/>
      <c r="HP746"/>
      <c r="HQ746"/>
      <c r="HR746"/>
      <c r="HS746"/>
      <c r="HT746"/>
      <c r="HU746"/>
      <c r="HV746"/>
      <c r="HW746"/>
      <c r="HX746"/>
      <c r="HY746"/>
      <c r="HZ746"/>
      <c r="IA746"/>
      <c r="IB746"/>
      <c r="IC746"/>
      <c r="ID746"/>
      <c r="IE746"/>
      <c r="IF746"/>
      <c r="IG746"/>
      <c r="IH746"/>
      <c r="II746"/>
      <c r="IJ746"/>
      <c r="IK746"/>
      <c r="IL746"/>
      <c r="IM746"/>
      <c r="IN746"/>
      <c r="IO746"/>
      <c r="IP746"/>
      <c r="IQ746"/>
      <c r="IR746"/>
      <c r="IS746"/>
      <c r="IT746"/>
      <c r="IU746"/>
      <c r="IV746"/>
      <c r="IW746"/>
      <c r="IX746"/>
      <c r="IY746"/>
      <c r="IZ746"/>
      <c r="JA746"/>
      <c r="JB746"/>
      <c r="JC746"/>
      <c r="JD746"/>
      <c r="JE746"/>
      <c r="JF746"/>
      <c r="JG746"/>
      <c r="JH746"/>
      <c r="JI746"/>
      <c r="JJ746"/>
    </row>
    <row r="747" spans="1:270" ht="32">
      <c r="A747" s="9">
        <v>1999</v>
      </c>
      <c r="B747" s="9" t="s">
        <v>0</v>
      </c>
      <c r="C747" s="8">
        <v>0</v>
      </c>
      <c r="D747" s="8" t="s">
        <v>1590</v>
      </c>
      <c r="E747" s="9" t="s">
        <v>2631</v>
      </c>
      <c r="F747" s="9" t="s">
        <v>1230</v>
      </c>
      <c r="G747" s="9" t="s">
        <v>2744</v>
      </c>
      <c r="H747" s="9" t="s">
        <v>1803</v>
      </c>
      <c r="I747" s="9" t="s">
        <v>1804</v>
      </c>
      <c r="J747" s="9">
        <v>0</v>
      </c>
      <c r="K747" s="9"/>
      <c r="L747" s="9"/>
      <c r="M747" s="9" t="s">
        <v>2676</v>
      </c>
      <c r="N747" s="9">
        <f t="shared" si="156"/>
        <v>9.3650793650793651E-2</v>
      </c>
      <c r="O747" s="9">
        <v>11.8</v>
      </c>
      <c r="P747" s="9">
        <v>126</v>
      </c>
      <c r="Q747" s="9">
        <v>494</v>
      </c>
      <c r="R747" s="8">
        <f t="shared" si="170"/>
        <v>3.9206349206349205</v>
      </c>
      <c r="S747" s="8">
        <f>Q747/Z747</f>
        <v>8.2333333333333325</v>
      </c>
      <c r="T747" s="8">
        <f>Q747/AA747</f>
        <v>2.7444444444444445</v>
      </c>
      <c r="U747" s="8">
        <f t="shared" si="159"/>
        <v>32.933333333333337</v>
      </c>
      <c r="V747" s="38">
        <f t="shared" si="166"/>
        <v>3.9111111111111114</v>
      </c>
      <c r="W747" s="38">
        <f t="shared" si="163"/>
        <v>2.3555555555555556</v>
      </c>
      <c r="X747" s="38">
        <f t="shared" si="162"/>
        <v>3.5222222222222221</v>
      </c>
      <c r="Y747" s="8">
        <f t="shared" si="167"/>
        <v>24</v>
      </c>
      <c r="Z747" s="8">
        <f t="shared" si="168"/>
        <v>60</v>
      </c>
      <c r="AA747" s="8">
        <f t="shared" si="169"/>
        <v>180</v>
      </c>
      <c r="AB747" s="18">
        <f t="shared" si="164"/>
        <v>1.1666666666666667</v>
      </c>
      <c r="AC747" s="18">
        <f t="shared" si="165"/>
        <v>14</v>
      </c>
      <c r="AD747" s="13"/>
      <c r="AE747" s="13"/>
      <c r="AF747" s="13" t="s">
        <v>1805</v>
      </c>
      <c r="AG747" s="13">
        <v>2</v>
      </c>
      <c r="AH747" s="13">
        <v>5</v>
      </c>
      <c r="AI747" s="13">
        <v>15</v>
      </c>
      <c r="AJ747" s="13">
        <v>16</v>
      </c>
      <c r="AK747" s="13">
        <v>14</v>
      </c>
      <c r="AL747" s="13"/>
      <c r="AM747" s="13"/>
      <c r="AN747"/>
      <c r="AO747"/>
      <c r="AP747"/>
      <c r="AQ747"/>
      <c r="AR747"/>
      <c r="AS747"/>
      <c r="AT747"/>
      <c r="AU747"/>
      <c r="AV747"/>
      <c r="AW747"/>
      <c r="AX747" s="13"/>
      <c r="AY747"/>
      <c r="AZ747"/>
      <c r="BA747"/>
      <c r="BB747"/>
      <c r="BC747" s="13"/>
      <c r="BD747" s="13"/>
      <c r="BE747"/>
      <c r="BF747"/>
      <c r="BG747"/>
      <c r="BH747"/>
      <c r="BI747"/>
      <c r="BJ747" s="13"/>
      <c r="BK747"/>
      <c r="BL747"/>
      <c r="BM747"/>
      <c r="BN747"/>
      <c r="BO747"/>
      <c r="BP747" s="13"/>
      <c r="BQ747"/>
      <c r="BR747"/>
      <c r="BS747"/>
      <c r="BT747"/>
      <c r="BU747"/>
      <c r="BV747"/>
      <c r="BW747"/>
      <c r="BX747"/>
      <c r="BY747"/>
      <c r="BZ747"/>
      <c r="CA747"/>
      <c r="CB747"/>
      <c r="CC747"/>
      <c r="CD747"/>
      <c r="CE747"/>
      <c r="CF747"/>
      <c r="CG747"/>
      <c r="CH747"/>
      <c r="CI747"/>
      <c r="CJ747"/>
      <c r="CK747"/>
      <c r="CL747"/>
      <c r="CM747"/>
      <c r="CN747"/>
      <c r="CO747"/>
      <c r="CP747"/>
      <c r="CQ747"/>
      <c r="CR747"/>
      <c r="CS747"/>
      <c r="CT747"/>
      <c r="CU747"/>
      <c r="CV747"/>
      <c r="CW747"/>
      <c r="CX747"/>
      <c r="CY747"/>
      <c r="CZ747" s="13"/>
      <c r="DA747"/>
      <c r="DB747"/>
      <c r="DC747"/>
      <c r="DD747"/>
      <c r="DE747"/>
      <c r="DF747" s="13"/>
      <c r="DG747"/>
      <c r="DH747"/>
      <c r="DI747"/>
      <c r="DJ747"/>
      <c r="DK747"/>
      <c r="DL747"/>
      <c r="DM747"/>
      <c r="DN747"/>
      <c r="DO747"/>
      <c r="DP747"/>
      <c r="DQ747"/>
      <c r="DR747"/>
      <c r="DS747"/>
      <c r="DT747"/>
      <c r="DU747"/>
      <c r="DV747"/>
      <c r="DW747"/>
      <c r="DX747"/>
      <c r="DY747"/>
      <c r="DZ747"/>
      <c r="EA747"/>
      <c r="EB747"/>
      <c r="EC747"/>
      <c r="ED747"/>
      <c r="EE747"/>
      <c r="EF747"/>
      <c r="EG747"/>
      <c r="EH747"/>
      <c r="EI747"/>
      <c r="EJ747"/>
      <c r="EK747"/>
      <c r="EL747"/>
      <c r="EM747"/>
      <c r="EN747"/>
      <c r="EO747"/>
      <c r="EP747"/>
      <c r="EQ747"/>
      <c r="ER747"/>
      <c r="ES747"/>
      <c r="ET747"/>
      <c r="EU747"/>
      <c r="EV747"/>
      <c r="EW747"/>
      <c r="EX747"/>
      <c r="EY747"/>
      <c r="EZ747"/>
      <c r="FA747"/>
      <c r="FB747"/>
      <c r="FC747"/>
      <c r="FD747"/>
      <c r="FE747"/>
      <c r="FF747"/>
      <c r="FG747"/>
      <c r="FH747"/>
      <c r="FI747"/>
      <c r="FJ747"/>
      <c r="FK747"/>
      <c r="FL747"/>
      <c r="FM747"/>
      <c r="FN747"/>
      <c r="FO747"/>
      <c r="FP747"/>
      <c r="FQ747"/>
      <c r="FR747"/>
      <c r="FS747"/>
      <c r="FT747"/>
      <c r="FU747"/>
      <c r="FV747"/>
      <c r="FW747"/>
      <c r="FX747"/>
      <c r="FY747"/>
      <c r="FZ747"/>
      <c r="GA747"/>
      <c r="GB747"/>
      <c r="GC747"/>
      <c r="GD747"/>
      <c r="GE747"/>
      <c r="GF747"/>
      <c r="GG747"/>
      <c r="GH747"/>
      <c r="GI747"/>
      <c r="GJ747"/>
      <c r="GK747"/>
      <c r="GL747"/>
      <c r="GM747"/>
      <c r="GN747"/>
      <c r="GO747"/>
      <c r="GP747"/>
      <c r="GQ747"/>
      <c r="GR747"/>
      <c r="GS747"/>
      <c r="GT747"/>
      <c r="GU747"/>
      <c r="GV747"/>
      <c r="GW747"/>
      <c r="GX747"/>
      <c r="GY747"/>
      <c r="GZ747"/>
      <c r="HA747"/>
      <c r="HB747"/>
      <c r="HC747"/>
      <c r="HD747"/>
      <c r="HE747"/>
      <c r="HF747"/>
      <c r="HG747"/>
      <c r="HH747"/>
      <c r="HI747"/>
      <c r="HJ747"/>
      <c r="HK747"/>
      <c r="HL747"/>
      <c r="HM747"/>
      <c r="HN747"/>
      <c r="HO747"/>
      <c r="HP747"/>
      <c r="HQ747"/>
      <c r="HR747"/>
      <c r="HS747"/>
      <c r="HT747"/>
      <c r="HU747"/>
      <c r="HV747"/>
      <c r="HW747"/>
      <c r="HX747"/>
      <c r="HY747"/>
      <c r="HZ747"/>
      <c r="IA747"/>
      <c r="IB747"/>
      <c r="IC747"/>
      <c r="ID747"/>
      <c r="IE747"/>
      <c r="IF747"/>
      <c r="IG747"/>
      <c r="IH747"/>
      <c r="II747"/>
      <c r="IJ747"/>
      <c r="IK747"/>
      <c r="IL747"/>
      <c r="IM747"/>
      <c r="IN747"/>
      <c r="IO747"/>
      <c r="IP747"/>
      <c r="IQ747"/>
      <c r="IR747"/>
      <c r="IS747"/>
      <c r="IT747"/>
      <c r="IU747"/>
      <c r="IV747"/>
      <c r="IW747"/>
      <c r="IX747"/>
      <c r="IY747"/>
      <c r="IZ747"/>
      <c r="JA747"/>
      <c r="JB747"/>
      <c r="JC747"/>
      <c r="JD747"/>
      <c r="JE747"/>
      <c r="JF747"/>
      <c r="JG747"/>
      <c r="JH747"/>
      <c r="JI747"/>
      <c r="JJ747"/>
    </row>
    <row r="748" spans="1:270" ht="64">
      <c r="A748" s="9">
        <v>1999</v>
      </c>
      <c r="B748" s="9" t="s">
        <v>0</v>
      </c>
      <c r="C748" s="9">
        <v>0</v>
      </c>
      <c r="D748" s="9" t="s">
        <v>1590</v>
      </c>
      <c r="E748" s="9" t="s">
        <v>2631</v>
      </c>
      <c r="F748" s="9" t="s">
        <v>1230</v>
      </c>
      <c r="G748" s="9" t="s">
        <v>2744</v>
      </c>
      <c r="H748" s="9" t="s">
        <v>1806</v>
      </c>
      <c r="I748" s="12" t="s">
        <v>1807</v>
      </c>
      <c r="J748" s="12">
        <v>0</v>
      </c>
      <c r="K748" s="12" t="s">
        <v>2712</v>
      </c>
      <c r="L748" s="12" t="s">
        <v>2688</v>
      </c>
      <c r="M748" s="9" t="s">
        <v>651</v>
      </c>
      <c r="N748" s="9">
        <f t="shared" si="156"/>
        <v>4.3600000000000003</v>
      </c>
      <c r="O748" s="9">
        <v>87.2</v>
      </c>
      <c r="P748" s="9">
        <v>20</v>
      </c>
      <c r="Q748" s="9">
        <v>139</v>
      </c>
      <c r="R748" s="8">
        <f t="shared" si="170"/>
        <v>6.95</v>
      </c>
      <c r="S748" s="8">
        <f>Q748/Z748</f>
        <v>5.791666666666667</v>
      </c>
      <c r="T748" s="8">
        <f>Q748/AA748</f>
        <v>3.8611111111111112</v>
      </c>
      <c r="U748" s="8">
        <f t="shared" si="159"/>
        <v>46.333333333333336</v>
      </c>
      <c r="V748" s="38">
        <f t="shared" si="166"/>
        <v>5.0277777777777777</v>
      </c>
      <c r="W748" s="38">
        <f t="shared" si="163"/>
        <v>3.0833333333333335</v>
      </c>
      <c r="X748" s="38">
        <f t="shared" si="162"/>
        <v>4.25</v>
      </c>
      <c r="Y748" s="8">
        <f t="shared" si="167"/>
        <v>12</v>
      </c>
      <c r="Z748" s="8">
        <f t="shared" si="168"/>
        <v>24</v>
      </c>
      <c r="AA748" s="8">
        <f t="shared" si="169"/>
        <v>36</v>
      </c>
      <c r="AB748" s="18">
        <f t="shared" si="164"/>
        <v>1.1666666666666667</v>
      </c>
      <c r="AC748" s="18">
        <f t="shared" si="165"/>
        <v>14</v>
      </c>
      <c r="AD748" s="13"/>
      <c r="AE748" s="13"/>
      <c r="AF748" s="13" t="s">
        <v>1808</v>
      </c>
      <c r="AG748" s="13">
        <v>1</v>
      </c>
      <c r="AH748" s="13">
        <v>2</v>
      </c>
      <c r="AI748" s="13">
        <v>3</v>
      </c>
      <c r="AJ748" s="13">
        <v>14</v>
      </c>
      <c r="AK748" s="13">
        <v>14</v>
      </c>
      <c r="AL748" s="13"/>
      <c r="AM748" s="13"/>
      <c r="AN748"/>
      <c r="AO748"/>
      <c r="AP748"/>
      <c r="AQ748"/>
      <c r="AR748"/>
      <c r="AS748"/>
      <c r="AT748"/>
      <c r="AU748"/>
      <c r="AV748"/>
      <c r="AW748"/>
      <c r="AX748" s="13"/>
      <c r="AY748"/>
      <c r="AZ748"/>
      <c r="BA748"/>
      <c r="BB748"/>
      <c r="BC748" s="13"/>
      <c r="BD748" s="13"/>
      <c r="BE748"/>
      <c r="BF748"/>
      <c r="BG748"/>
      <c r="BH748"/>
      <c r="BI748"/>
      <c r="BJ748" s="13"/>
      <c r="BK748"/>
      <c r="BL748"/>
      <c r="BM748"/>
      <c r="BN748"/>
      <c r="BO748"/>
      <c r="BP748" s="13"/>
      <c r="BQ748"/>
      <c r="BR748"/>
      <c r="BS748"/>
      <c r="BT748"/>
      <c r="BU748"/>
      <c r="BV748"/>
      <c r="BW748"/>
      <c r="BX748"/>
      <c r="BY748"/>
      <c r="BZ748"/>
      <c r="CA748"/>
      <c r="CB748"/>
      <c r="CC748"/>
      <c r="CD748"/>
      <c r="CE748"/>
      <c r="CF748"/>
      <c r="CG748"/>
      <c r="CH748"/>
      <c r="CI748"/>
      <c r="CJ748"/>
      <c r="CK748"/>
      <c r="CL748"/>
      <c r="CM748"/>
      <c r="CN748"/>
      <c r="CO748"/>
      <c r="CP748"/>
      <c r="CQ748"/>
      <c r="CR748"/>
      <c r="CS748"/>
      <c r="CT748"/>
      <c r="CU748"/>
      <c r="CV748"/>
      <c r="CW748"/>
      <c r="CX748"/>
      <c r="CY748"/>
      <c r="CZ748" s="13"/>
      <c r="DA748"/>
      <c r="DB748"/>
      <c r="DC748"/>
      <c r="DD748"/>
      <c r="DE748"/>
      <c r="DF748" s="13"/>
      <c r="DG748"/>
      <c r="DH748"/>
      <c r="DI748"/>
      <c r="DJ748"/>
      <c r="DK748"/>
      <c r="DL748"/>
      <c r="DM748"/>
      <c r="DN748"/>
      <c r="DO748"/>
      <c r="DP748"/>
      <c r="DQ748"/>
      <c r="DR748"/>
      <c r="DS748"/>
      <c r="DT748"/>
      <c r="DU748"/>
      <c r="DV748"/>
      <c r="DW748"/>
      <c r="DX748"/>
      <c r="DY748"/>
      <c r="DZ748"/>
      <c r="EA748"/>
      <c r="EB748"/>
      <c r="EC748"/>
      <c r="ED748"/>
      <c r="EE748"/>
      <c r="EF748"/>
      <c r="EG748"/>
      <c r="EH748"/>
      <c r="EI748"/>
      <c r="EJ748"/>
      <c r="EK748"/>
      <c r="EL748"/>
      <c r="EM748"/>
      <c r="EN748"/>
      <c r="EO748"/>
      <c r="EP748"/>
      <c r="EQ748"/>
      <c r="ER748"/>
      <c r="ES748"/>
      <c r="ET748"/>
      <c r="EU748"/>
      <c r="EV748"/>
      <c r="EW748"/>
      <c r="EX748"/>
      <c r="EY748"/>
      <c r="EZ748"/>
      <c r="FA748"/>
      <c r="FB748"/>
      <c r="FC748"/>
      <c r="FD748"/>
      <c r="FE748"/>
      <c r="FF748"/>
      <c r="FG748"/>
      <c r="FH748"/>
      <c r="FI748"/>
      <c r="FJ748"/>
      <c r="FK748"/>
      <c r="FL748"/>
      <c r="FM748"/>
      <c r="FN748"/>
      <c r="FO748"/>
      <c r="FP748"/>
      <c r="FQ748"/>
      <c r="FR748"/>
      <c r="FS748"/>
      <c r="FT748"/>
      <c r="FU748"/>
      <c r="FV748"/>
      <c r="FW748"/>
      <c r="FX748"/>
      <c r="FY748"/>
      <c r="FZ748"/>
      <c r="GA748"/>
      <c r="GB748"/>
      <c r="GC748"/>
      <c r="GD748"/>
      <c r="GE748"/>
      <c r="GF748"/>
      <c r="GG748"/>
      <c r="GH748"/>
      <c r="GI748"/>
      <c r="GJ748"/>
      <c r="GK748"/>
      <c r="GL748"/>
      <c r="GM748"/>
      <c r="GN748"/>
      <c r="GO748"/>
      <c r="GP748"/>
      <c r="GQ748"/>
      <c r="GR748"/>
      <c r="GS748"/>
      <c r="GT748"/>
      <c r="GU748"/>
      <c r="GV748"/>
      <c r="GW748"/>
      <c r="GX748"/>
      <c r="GY748"/>
      <c r="GZ748"/>
      <c r="HA748"/>
      <c r="HB748"/>
      <c r="HC748"/>
      <c r="HD748"/>
      <c r="HE748"/>
      <c r="HF748"/>
      <c r="HG748"/>
      <c r="HH748"/>
      <c r="HI748"/>
      <c r="HJ748"/>
      <c r="HK748"/>
      <c r="HL748"/>
      <c r="HM748"/>
      <c r="HN748"/>
      <c r="HO748"/>
      <c r="HP748"/>
      <c r="HQ748"/>
      <c r="HR748"/>
      <c r="HS748"/>
      <c r="HT748"/>
      <c r="HU748"/>
      <c r="HV748"/>
      <c r="HW748"/>
      <c r="HX748"/>
      <c r="HY748"/>
      <c r="HZ748"/>
      <c r="IA748"/>
      <c r="IB748"/>
      <c r="IC748"/>
      <c r="ID748"/>
      <c r="IE748"/>
      <c r="IF748"/>
      <c r="IG748"/>
      <c r="IH748"/>
      <c r="II748"/>
      <c r="IJ748"/>
      <c r="IK748"/>
      <c r="IL748"/>
      <c r="IM748"/>
      <c r="IN748"/>
      <c r="IO748"/>
      <c r="IP748"/>
      <c r="IQ748"/>
      <c r="IR748"/>
      <c r="IS748"/>
      <c r="IT748"/>
      <c r="IU748"/>
      <c r="IV748"/>
      <c r="IW748"/>
      <c r="IX748"/>
      <c r="IY748"/>
      <c r="IZ748"/>
      <c r="JA748"/>
      <c r="JB748"/>
      <c r="JC748"/>
      <c r="JD748"/>
      <c r="JE748"/>
      <c r="JF748"/>
      <c r="JG748"/>
      <c r="JH748"/>
      <c r="JI748"/>
      <c r="JJ748"/>
    </row>
    <row r="749" spans="1:270" ht="16">
      <c r="A749" s="9">
        <v>1999</v>
      </c>
      <c r="B749" s="9" t="s">
        <v>0</v>
      </c>
      <c r="C749" s="9">
        <v>0</v>
      </c>
      <c r="D749" s="9" t="s">
        <v>1590</v>
      </c>
      <c r="E749" s="9" t="s">
        <v>2631</v>
      </c>
      <c r="F749" s="9" t="s">
        <v>1230</v>
      </c>
      <c r="G749" s="9" t="s">
        <v>2744</v>
      </c>
      <c r="H749" s="9" t="s">
        <v>1809</v>
      </c>
      <c r="I749" s="9" t="s">
        <v>1810</v>
      </c>
      <c r="J749" s="9">
        <v>0</v>
      </c>
      <c r="K749" s="9"/>
      <c r="L749" s="9"/>
      <c r="M749" s="9" t="s">
        <v>2676</v>
      </c>
      <c r="N749" s="34" t="s">
        <v>1590</v>
      </c>
      <c r="O749" s="35" t="s">
        <v>1590</v>
      </c>
      <c r="P749" s="35" t="s">
        <v>1590</v>
      </c>
      <c r="Q749" s="35" t="s">
        <v>1590</v>
      </c>
      <c r="R749" s="34" t="s">
        <v>1590</v>
      </c>
      <c r="S749" s="34" t="s">
        <v>1590</v>
      </c>
      <c r="T749" s="34" t="s">
        <v>1590</v>
      </c>
      <c r="U749" s="34" t="s">
        <v>1590</v>
      </c>
      <c r="V749" s="38" t="s">
        <v>1590</v>
      </c>
      <c r="W749" s="38" t="s">
        <v>1590</v>
      </c>
      <c r="X749" s="38" t="s">
        <v>1590</v>
      </c>
      <c r="Y749" s="8">
        <f t="shared" si="167"/>
        <v>12</v>
      </c>
      <c r="Z749" s="8">
        <f t="shared" si="168"/>
        <v>24</v>
      </c>
      <c r="AA749" s="8">
        <f t="shared" si="169"/>
        <v>60</v>
      </c>
      <c r="AB749" s="18">
        <f t="shared" si="164"/>
        <v>0</v>
      </c>
      <c r="AC749" s="18">
        <f t="shared" si="165"/>
        <v>0</v>
      </c>
      <c r="AD749" s="13"/>
      <c r="AE749" s="13"/>
      <c r="AF749" s="13" t="s">
        <v>1811</v>
      </c>
      <c r="AG749" s="13">
        <v>1</v>
      </c>
      <c r="AH749" s="13">
        <v>2</v>
      </c>
      <c r="AI749" s="13">
        <v>5</v>
      </c>
      <c r="AJ749" s="13">
        <v>8</v>
      </c>
      <c r="AK749" s="13"/>
      <c r="AL749" s="13"/>
      <c r="AM749" s="13"/>
      <c r="AN749"/>
      <c r="AO749"/>
      <c r="AP749"/>
      <c r="AQ749"/>
      <c r="AR749"/>
      <c r="AS749"/>
      <c r="AT749"/>
      <c r="AU749"/>
      <c r="AV749"/>
      <c r="AW749"/>
      <c r="AX749" s="13"/>
      <c r="AY749"/>
      <c r="AZ749"/>
      <c r="BA749"/>
      <c r="BB749"/>
      <c r="BC749" s="13"/>
      <c r="BD749" s="13"/>
      <c r="BE749"/>
      <c r="BF749"/>
      <c r="BG749"/>
      <c r="BH749"/>
      <c r="BI749"/>
      <c r="BJ749" s="13"/>
      <c r="BK749"/>
      <c r="BL749"/>
      <c r="BM749"/>
      <c r="BN749"/>
      <c r="BO749"/>
      <c r="BP749" s="13"/>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s="13"/>
      <c r="DA749"/>
      <c r="DB749"/>
      <c r="DC749"/>
      <c r="DD749"/>
      <c r="DE749"/>
      <c r="DF749" s="13"/>
      <c r="DG749"/>
      <c r="DH749"/>
      <c r="DI749"/>
      <c r="DJ749"/>
      <c r="DK749"/>
      <c r="DL749"/>
      <c r="DM749"/>
      <c r="DN749"/>
      <c r="DO749"/>
      <c r="DP749"/>
      <c r="DQ749"/>
      <c r="DR749"/>
      <c r="DS749"/>
      <c r="DT749"/>
      <c r="DU749"/>
      <c r="DV749"/>
      <c r="DW749"/>
      <c r="DX749"/>
      <c r="DY749"/>
      <c r="DZ749"/>
      <c r="EA749"/>
      <c r="EB749"/>
      <c r="EC749"/>
      <c r="ED749"/>
      <c r="EE749"/>
      <c r="EF749"/>
      <c r="EG749"/>
      <c r="EH749"/>
      <c r="EI749"/>
      <c r="EJ749"/>
      <c r="EK749"/>
      <c r="EL749"/>
      <c r="EM749"/>
      <c r="EN749"/>
      <c r="EO749"/>
      <c r="EP749"/>
      <c r="EQ749"/>
      <c r="ER749"/>
      <c r="ES749"/>
      <c r="ET749"/>
      <c r="EU749"/>
      <c r="EV749"/>
      <c r="EW749"/>
      <c r="EX749"/>
      <c r="EY749"/>
      <c r="EZ749"/>
      <c r="FA749"/>
      <c r="FB749"/>
      <c r="FC749"/>
      <c r="FD749"/>
      <c r="FE749"/>
      <c r="FF749"/>
      <c r="FG749"/>
      <c r="FH749"/>
      <c r="FI749"/>
      <c r="FJ749"/>
      <c r="FK749"/>
      <c r="FL749"/>
      <c r="FM749"/>
      <c r="FN749"/>
      <c r="FO749"/>
      <c r="FP749"/>
      <c r="FQ749"/>
      <c r="FR749"/>
      <c r="FS749"/>
      <c r="FT749"/>
      <c r="FU749"/>
      <c r="FV749"/>
      <c r="FW749"/>
      <c r="FX749"/>
      <c r="FY749"/>
      <c r="FZ749"/>
      <c r="GA749"/>
      <c r="GB749"/>
      <c r="GC749"/>
      <c r="GD749"/>
      <c r="GE749"/>
      <c r="GF749"/>
      <c r="GG749"/>
      <c r="GH749"/>
      <c r="GI749"/>
      <c r="GJ749"/>
      <c r="GK749"/>
      <c r="GL749"/>
      <c r="GM749"/>
      <c r="GN749"/>
      <c r="GO749"/>
      <c r="GP749"/>
      <c r="GQ749"/>
      <c r="GR749"/>
      <c r="GS749"/>
      <c r="GT749"/>
      <c r="GU749"/>
      <c r="GV749"/>
      <c r="GW749"/>
      <c r="GX749"/>
      <c r="GY749"/>
      <c r="GZ749"/>
      <c r="HA749"/>
      <c r="HB749"/>
      <c r="HC749"/>
      <c r="HD749"/>
      <c r="HE749"/>
      <c r="HF749"/>
      <c r="HG749"/>
      <c r="HH749"/>
      <c r="HI749"/>
      <c r="HJ749"/>
      <c r="HK749"/>
      <c r="HL749"/>
      <c r="HM749"/>
      <c r="HN749"/>
      <c r="HO749"/>
      <c r="HP749"/>
      <c r="HQ749"/>
      <c r="HR749"/>
      <c r="HS749"/>
      <c r="HT749"/>
      <c r="HU749"/>
      <c r="HV749"/>
      <c r="HW749"/>
      <c r="HX749"/>
      <c r="HY749"/>
      <c r="HZ749"/>
      <c r="IA749"/>
      <c r="IB749"/>
      <c r="IC749"/>
      <c r="ID749"/>
      <c r="IE749"/>
      <c r="IF749"/>
      <c r="IG749"/>
      <c r="IH749"/>
      <c r="II749"/>
      <c r="IJ749"/>
      <c r="IK749"/>
      <c r="IL749"/>
      <c r="IM749"/>
      <c r="IN749"/>
      <c r="IO749"/>
      <c r="IP749"/>
      <c r="IQ749"/>
      <c r="IR749"/>
      <c r="IS749"/>
      <c r="IT749"/>
      <c r="IU749"/>
      <c r="IV749"/>
      <c r="IW749"/>
      <c r="IX749"/>
      <c r="IY749"/>
      <c r="IZ749"/>
      <c r="JA749"/>
      <c r="JB749"/>
      <c r="JC749"/>
      <c r="JD749"/>
      <c r="JE749"/>
      <c r="JF749"/>
      <c r="JG749"/>
      <c r="JH749"/>
      <c r="JI749"/>
      <c r="JJ749"/>
    </row>
    <row r="750" spans="1:270" ht="32">
      <c r="A750" s="9">
        <v>1999</v>
      </c>
      <c r="B750" s="9" t="s">
        <v>0</v>
      </c>
      <c r="C750" s="9">
        <v>0</v>
      </c>
      <c r="D750" s="9" t="s">
        <v>1590</v>
      </c>
      <c r="E750" s="9" t="s">
        <v>2631</v>
      </c>
      <c r="F750" s="9" t="s">
        <v>1230</v>
      </c>
      <c r="G750" s="9" t="s">
        <v>2744</v>
      </c>
      <c r="H750" s="9" t="s">
        <v>1812</v>
      </c>
      <c r="I750" s="9" t="s">
        <v>1813</v>
      </c>
      <c r="J750" s="9">
        <v>0</v>
      </c>
      <c r="K750" s="9"/>
      <c r="L750" s="9"/>
      <c r="M750" s="9" t="s">
        <v>2676</v>
      </c>
      <c r="N750" s="34" t="s">
        <v>1590</v>
      </c>
      <c r="O750" s="35" t="s">
        <v>1590</v>
      </c>
      <c r="P750" s="35" t="s">
        <v>1590</v>
      </c>
      <c r="Q750" s="35" t="s">
        <v>1590</v>
      </c>
      <c r="R750" s="34" t="s">
        <v>1590</v>
      </c>
      <c r="S750" s="34" t="s">
        <v>1590</v>
      </c>
      <c r="T750" s="34" t="s">
        <v>1590</v>
      </c>
      <c r="U750" s="34" t="s">
        <v>1590</v>
      </c>
      <c r="V750" s="38" t="s">
        <v>1590</v>
      </c>
      <c r="W750" s="38" t="s">
        <v>1590</v>
      </c>
      <c r="X750" s="38" t="s">
        <v>1590</v>
      </c>
      <c r="Y750" s="8">
        <f t="shared" si="167"/>
        <v>12</v>
      </c>
      <c r="Z750" s="8">
        <f t="shared" si="168"/>
        <v>12</v>
      </c>
      <c r="AA750" s="8">
        <f t="shared" si="169"/>
        <v>36</v>
      </c>
      <c r="AB750" s="18">
        <f t="shared" si="164"/>
        <v>8.3333333333333329E-2</v>
      </c>
      <c r="AC750" s="18">
        <f t="shared" si="165"/>
        <v>1</v>
      </c>
      <c r="AD750" s="13"/>
      <c r="AE750" s="13"/>
      <c r="AF750" s="13" t="s">
        <v>1814</v>
      </c>
      <c r="AG750" s="13">
        <v>1</v>
      </c>
      <c r="AH750" s="13">
        <v>1</v>
      </c>
      <c r="AI750" s="13">
        <v>3</v>
      </c>
      <c r="AJ750" s="13">
        <v>7</v>
      </c>
      <c r="AK750" s="13">
        <v>1</v>
      </c>
      <c r="AL750" s="13"/>
      <c r="AM750" s="13"/>
      <c r="AN750"/>
      <c r="AO750"/>
      <c r="AP750"/>
      <c r="AQ750"/>
      <c r="AR750"/>
      <c r="AS750"/>
      <c r="AT750"/>
      <c r="AU750"/>
      <c r="AV750"/>
      <c r="AW750"/>
      <c r="AX750" s="13"/>
      <c r="AY750"/>
      <c r="AZ750"/>
      <c r="BA750"/>
      <c r="BB750"/>
      <c r="BC750" s="13"/>
      <c r="BD750" s="13"/>
      <c r="BE750"/>
      <c r="BF750"/>
      <c r="BG750"/>
      <c r="BH750"/>
      <c r="BI750"/>
      <c r="BJ750"/>
      <c r="BK750"/>
      <c r="BL750"/>
      <c r="BM750"/>
      <c r="BN750"/>
      <c r="BO750"/>
      <c r="BP750" s="13"/>
      <c r="BQ750"/>
      <c r="BR750"/>
      <c r="BS750"/>
      <c r="BT750"/>
      <c r="BU750"/>
      <c r="BV750"/>
      <c r="BW750"/>
      <c r="BX750"/>
      <c r="BY750"/>
      <c r="BZ750"/>
      <c r="CA750"/>
      <c r="CB750"/>
      <c r="CC750"/>
      <c r="CD750"/>
      <c r="CE750"/>
      <c r="CF750"/>
      <c r="CG750"/>
      <c r="CH750"/>
      <c r="CI750"/>
      <c r="CJ750"/>
      <c r="CK750"/>
      <c r="CL750"/>
      <c r="CM750"/>
      <c r="CN750"/>
      <c r="CO750"/>
      <c r="CP750"/>
      <c r="CQ750"/>
      <c r="CR750"/>
      <c r="CS750"/>
      <c r="CT750"/>
      <c r="CU750"/>
      <c r="CV750"/>
      <c r="CW750"/>
      <c r="CX750"/>
      <c r="CY750"/>
      <c r="CZ750" s="13"/>
      <c r="DA750"/>
      <c r="DB750"/>
      <c r="DC750"/>
      <c r="DD750"/>
      <c r="DE750"/>
      <c r="DF750" s="13"/>
      <c r="DG750"/>
      <c r="DH750"/>
      <c r="DI750"/>
      <c r="DJ750"/>
      <c r="DK750"/>
      <c r="DL750"/>
      <c r="DM750"/>
      <c r="DN750"/>
      <c r="DO750"/>
      <c r="DP750"/>
      <c r="DQ750"/>
      <c r="DR750"/>
      <c r="DS750"/>
      <c r="DT750"/>
      <c r="DU750"/>
      <c r="DV750"/>
      <c r="DW750"/>
      <c r="DX750"/>
      <c r="DY750"/>
      <c r="DZ750"/>
      <c r="EA750"/>
      <c r="EB750"/>
      <c r="EC750"/>
      <c r="ED750"/>
      <c r="EE750"/>
      <c r="EF750"/>
      <c r="EG750"/>
      <c r="EH750"/>
      <c r="EI750"/>
      <c r="EJ750"/>
      <c r="EK750"/>
      <c r="EL750"/>
      <c r="EM750"/>
      <c r="EN750"/>
      <c r="EO750"/>
      <c r="EP750"/>
      <c r="EQ750"/>
      <c r="ER750"/>
      <c r="ES750"/>
      <c r="ET750"/>
      <c r="EU750"/>
      <c r="EV750"/>
      <c r="EW750"/>
      <c r="EX750"/>
      <c r="EY750"/>
      <c r="EZ750"/>
      <c r="FA750"/>
      <c r="FB750"/>
      <c r="FC750"/>
      <c r="FD750"/>
      <c r="FE750"/>
      <c r="FF750"/>
      <c r="FG750"/>
      <c r="FH750"/>
      <c r="FI750"/>
      <c r="FJ750"/>
      <c r="FK750"/>
      <c r="FL750"/>
      <c r="FM750"/>
      <c r="FN750"/>
      <c r="FO750"/>
      <c r="FP750"/>
      <c r="FQ750"/>
      <c r="FR750"/>
      <c r="FS750"/>
      <c r="FT750"/>
      <c r="FU750"/>
      <c r="FV750"/>
      <c r="FW750"/>
      <c r="FX750"/>
      <c r="FY750"/>
      <c r="FZ750"/>
      <c r="GA750"/>
      <c r="GB750"/>
      <c r="GC750"/>
      <c r="GD750"/>
      <c r="GE750"/>
      <c r="GF750"/>
      <c r="GG750"/>
      <c r="GH750"/>
      <c r="GI750"/>
      <c r="GJ750"/>
      <c r="GK750"/>
      <c r="GL750"/>
      <c r="GM750"/>
      <c r="GN750"/>
      <c r="GO750"/>
      <c r="GP750"/>
      <c r="GQ750"/>
      <c r="GR750"/>
      <c r="GS750"/>
      <c r="GT750"/>
      <c r="GU750"/>
      <c r="GV750"/>
      <c r="GW750"/>
      <c r="GX750"/>
      <c r="GY750"/>
      <c r="GZ750"/>
      <c r="HA750"/>
      <c r="HB750"/>
      <c r="HC750"/>
      <c r="HD750"/>
      <c r="HE750"/>
      <c r="HF750"/>
      <c r="HG750"/>
      <c r="HH750"/>
      <c r="HI750"/>
      <c r="HJ750"/>
      <c r="HK750"/>
      <c r="HL750"/>
      <c r="HM750"/>
      <c r="HN750"/>
      <c r="HO750"/>
      <c r="HP750"/>
      <c r="HQ750"/>
      <c r="HR750"/>
      <c r="HS750"/>
      <c r="HT750"/>
      <c r="HU750"/>
      <c r="HV750"/>
      <c r="HW750"/>
      <c r="HX750"/>
      <c r="HY750"/>
      <c r="HZ750"/>
      <c r="IA750"/>
      <c r="IB750"/>
      <c r="IC750"/>
      <c r="ID750"/>
      <c r="IE750"/>
      <c r="IF750"/>
      <c r="IG750"/>
      <c r="IH750"/>
      <c r="II750"/>
      <c r="IJ750"/>
      <c r="IK750"/>
      <c r="IL750"/>
      <c r="IM750"/>
      <c r="IN750"/>
      <c r="IO750"/>
      <c r="IP750"/>
      <c r="IQ750"/>
      <c r="IR750"/>
      <c r="IS750"/>
      <c r="IT750"/>
      <c r="IU750"/>
      <c r="IV750"/>
      <c r="IW750"/>
      <c r="IX750"/>
      <c r="IY750"/>
      <c r="IZ750"/>
      <c r="JA750"/>
      <c r="JB750"/>
      <c r="JC750"/>
      <c r="JD750"/>
      <c r="JE750"/>
      <c r="JF750"/>
      <c r="JG750"/>
      <c r="JH750"/>
      <c r="JI750"/>
      <c r="JJ750"/>
    </row>
    <row r="751" spans="1:270" ht="16">
      <c r="A751" s="9">
        <v>1999</v>
      </c>
      <c r="B751" s="9" t="s">
        <v>0</v>
      </c>
      <c r="C751" s="9">
        <v>0</v>
      </c>
      <c r="D751" s="9" t="s">
        <v>1590</v>
      </c>
      <c r="E751" s="9" t="s">
        <v>2633</v>
      </c>
      <c r="F751" s="9" t="s">
        <v>1230</v>
      </c>
      <c r="G751" s="9" t="s">
        <v>2744</v>
      </c>
      <c r="H751" s="9" t="s">
        <v>1815</v>
      </c>
      <c r="I751" s="9" t="s">
        <v>1817</v>
      </c>
      <c r="J751" s="9">
        <v>0</v>
      </c>
      <c r="K751" s="9"/>
      <c r="L751" s="9"/>
      <c r="M751" s="9" t="s">
        <v>2676</v>
      </c>
      <c r="N751" s="34" t="s">
        <v>1590</v>
      </c>
      <c r="O751" s="35" t="s">
        <v>1590</v>
      </c>
      <c r="P751" s="35" t="s">
        <v>1590</v>
      </c>
      <c r="Q751" s="35" t="s">
        <v>1590</v>
      </c>
      <c r="R751" s="34" t="s">
        <v>1590</v>
      </c>
      <c r="S751" s="34" t="s">
        <v>1590</v>
      </c>
      <c r="T751" s="34" t="s">
        <v>1590</v>
      </c>
      <c r="U751" s="34" t="s">
        <v>1590</v>
      </c>
      <c r="V751" s="38" t="s">
        <v>1590</v>
      </c>
      <c r="W751" s="38" t="s">
        <v>1590</v>
      </c>
      <c r="X751" s="38" t="s">
        <v>1590</v>
      </c>
      <c r="Y751" s="8">
        <f t="shared" si="167"/>
        <v>12</v>
      </c>
      <c r="Z751" s="8">
        <f t="shared" si="168"/>
        <v>48</v>
      </c>
      <c r="AA751" s="8">
        <f t="shared" si="169"/>
        <v>84</v>
      </c>
      <c r="AB751" s="18">
        <f t="shared" si="164"/>
        <v>0.66666666666666663</v>
      </c>
      <c r="AC751" s="18">
        <f t="shared" si="165"/>
        <v>8</v>
      </c>
      <c r="AD751" s="13"/>
      <c r="AE751" s="13"/>
      <c r="AF751" s="13" t="s">
        <v>1816</v>
      </c>
      <c r="AG751" s="13">
        <v>1</v>
      </c>
      <c r="AH751" s="13">
        <v>4</v>
      </c>
      <c r="AI751" s="13">
        <v>7</v>
      </c>
      <c r="AJ751" s="13">
        <v>13</v>
      </c>
      <c r="AK751" s="13">
        <v>8</v>
      </c>
      <c r="AL751" s="13"/>
      <c r="AM751" s="13"/>
      <c r="AN751"/>
      <c r="AO751"/>
      <c r="AP751"/>
      <c r="AQ751"/>
      <c r="AR751"/>
      <c r="AS751"/>
      <c r="AT751"/>
      <c r="AU751"/>
      <c r="AV751"/>
      <c r="AW751"/>
      <c r="AX751" s="13"/>
      <c r="AY751"/>
      <c r="AZ751"/>
      <c r="BA751"/>
      <c r="BB751"/>
      <c r="BC751" s="13"/>
      <c r="BD751" s="13"/>
      <c r="BE751"/>
      <c r="BF751"/>
      <c r="BG751"/>
      <c r="BH751"/>
      <c r="BI751"/>
      <c r="BJ751"/>
      <c r="BK751"/>
      <c r="BL751"/>
      <c r="BM751"/>
      <c r="BN751"/>
      <c r="BO751"/>
      <c r="BP751" s="13"/>
      <c r="BQ751"/>
      <c r="BR751"/>
      <c r="BS751"/>
      <c r="BT751"/>
      <c r="BU751"/>
      <c r="BV751"/>
      <c r="BW751"/>
      <c r="BX751"/>
      <c r="BY751"/>
      <c r="BZ751"/>
      <c r="CA751"/>
      <c r="CB751"/>
      <c r="CC751"/>
      <c r="CD751"/>
      <c r="CE751"/>
      <c r="CF751"/>
      <c r="CG751"/>
      <c r="CH751"/>
      <c r="CI751"/>
      <c r="CJ751"/>
      <c r="CK751"/>
      <c r="CL751"/>
      <c r="CM751"/>
      <c r="CN751"/>
      <c r="CO751"/>
      <c r="CP751"/>
      <c r="CQ751"/>
      <c r="CR751"/>
      <c r="CS751"/>
      <c r="CT751"/>
      <c r="CU751"/>
      <c r="CV751"/>
      <c r="CW751"/>
      <c r="CX751"/>
      <c r="CY751"/>
      <c r="CZ751"/>
      <c r="DA751"/>
      <c r="DB751"/>
      <c r="DC751"/>
      <c r="DD751"/>
      <c r="DE751"/>
      <c r="DF751" s="13"/>
      <c r="DG751"/>
      <c r="DH751"/>
      <c r="DI751"/>
      <c r="DJ751"/>
      <c r="DK751"/>
      <c r="DL751"/>
      <c r="DM751"/>
      <c r="DN751"/>
      <c r="DO751"/>
      <c r="DP751"/>
      <c r="DQ751"/>
      <c r="DR751"/>
      <c r="DS751"/>
      <c r="DT751"/>
      <c r="DU751"/>
      <c r="DV751"/>
      <c r="DW751"/>
      <c r="DX751"/>
      <c r="DY751"/>
      <c r="DZ751"/>
      <c r="EA751"/>
      <c r="EB751"/>
      <c r="EC751"/>
      <c r="ED751"/>
      <c r="EE751"/>
      <c r="EF751"/>
      <c r="EG751"/>
      <c r="EH751"/>
      <c r="EI751"/>
      <c r="EJ751"/>
      <c r="EK751"/>
      <c r="EL751"/>
      <c r="EM751"/>
      <c r="EN751"/>
      <c r="EO751"/>
      <c r="EP751"/>
      <c r="EQ751"/>
      <c r="ER751"/>
      <c r="ES751"/>
      <c r="ET751"/>
      <c r="EU751"/>
      <c r="EV751"/>
      <c r="EW751"/>
      <c r="EX751"/>
      <c r="EY751"/>
      <c r="EZ751"/>
      <c r="FA751"/>
      <c r="FB751"/>
      <c r="FC751"/>
      <c r="FD751"/>
      <c r="FE751"/>
      <c r="FF751"/>
      <c r="FG751"/>
      <c r="FH751"/>
      <c r="FI751"/>
      <c r="FJ751"/>
      <c r="FK751"/>
      <c r="FL751"/>
      <c r="FM751"/>
      <c r="FN751"/>
      <c r="FO751"/>
      <c r="FP751"/>
      <c r="FQ751"/>
      <c r="FR751"/>
      <c r="FS751"/>
      <c r="FT751"/>
      <c r="FU751"/>
      <c r="FV751"/>
      <c r="FW751"/>
      <c r="FX751"/>
      <c r="FY751"/>
      <c r="FZ751"/>
      <c r="GA751"/>
      <c r="GB751"/>
      <c r="GC751"/>
      <c r="GD751"/>
      <c r="GE751"/>
      <c r="GF751"/>
      <c r="GG751"/>
      <c r="GH751"/>
      <c r="GI751"/>
      <c r="GJ751"/>
      <c r="GK751"/>
      <c r="GL751"/>
      <c r="GM751"/>
      <c r="GN751"/>
      <c r="GO751"/>
      <c r="GP751"/>
      <c r="GQ751"/>
      <c r="GR751"/>
      <c r="GS751"/>
      <c r="GT751"/>
      <c r="GU751"/>
      <c r="GV751"/>
      <c r="GW751"/>
      <c r="GX751"/>
      <c r="GY751"/>
      <c r="GZ751"/>
      <c r="HA751"/>
      <c r="HB751"/>
      <c r="HC751"/>
      <c r="HD751"/>
      <c r="HE751"/>
      <c r="HF751"/>
      <c r="HG751"/>
      <c r="HH751"/>
      <c r="HI751"/>
      <c r="HJ751"/>
      <c r="HK751"/>
      <c r="HL751"/>
      <c r="HM751"/>
      <c r="HN751"/>
      <c r="HO751"/>
      <c r="HP751"/>
      <c r="HQ751"/>
      <c r="HR751"/>
      <c r="HS751"/>
      <c r="HT751"/>
      <c r="HU751"/>
      <c r="HV751"/>
      <c r="HW751"/>
      <c r="HX751"/>
      <c r="HY751"/>
      <c r="HZ751"/>
      <c r="IA751"/>
      <c r="IB751"/>
      <c r="IC751"/>
      <c r="ID751"/>
      <c r="IE751"/>
      <c r="IF751"/>
      <c r="IG751"/>
      <c r="IH751"/>
      <c r="II751"/>
      <c r="IJ751"/>
      <c r="IK751"/>
      <c r="IL751"/>
      <c r="IM751"/>
      <c r="IN751"/>
      <c r="IO751"/>
      <c r="IP751"/>
      <c r="IQ751"/>
      <c r="IR751"/>
      <c r="IS751"/>
      <c r="IT751"/>
      <c r="IU751"/>
      <c r="IV751"/>
      <c r="IW751"/>
      <c r="IX751"/>
      <c r="IY751"/>
      <c r="IZ751"/>
      <c r="JA751"/>
      <c r="JB751"/>
      <c r="JC751"/>
      <c r="JD751"/>
      <c r="JE751"/>
      <c r="JF751"/>
      <c r="JG751"/>
      <c r="JH751"/>
      <c r="JI751"/>
      <c r="JJ751"/>
    </row>
    <row r="752" spans="1:270" ht="32">
      <c r="A752" s="9">
        <v>1999</v>
      </c>
      <c r="B752" s="9" t="s">
        <v>0</v>
      </c>
      <c r="C752" s="9">
        <v>0</v>
      </c>
      <c r="D752" s="9" t="s">
        <v>1590</v>
      </c>
      <c r="E752" s="9" t="s">
        <v>2634</v>
      </c>
      <c r="F752" s="9" t="s">
        <v>1230</v>
      </c>
      <c r="G752" s="9" t="s">
        <v>2744</v>
      </c>
      <c r="H752" s="9" t="s">
        <v>1818</v>
      </c>
      <c r="I752" s="9" t="s">
        <v>1819</v>
      </c>
      <c r="J752" s="9">
        <v>0</v>
      </c>
      <c r="K752" s="9"/>
      <c r="L752" s="9"/>
      <c r="M752" s="9" t="s">
        <v>2676</v>
      </c>
      <c r="N752" s="34" t="s">
        <v>1590</v>
      </c>
      <c r="O752" s="35" t="s">
        <v>1590</v>
      </c>
      <c r="P752" s="35" t="s">
        <v>1590</v>
      </c>
      <c r="Q752" s="9">
        <v>2275</v>
      </c>
      <c r="R752" s="34" t="s">
        <v>1590</v>
      </c>
      <c r="S752" s="8">
        <f>Q752/Z752</f>
        <v>1.2638888888888888</v>
      </c>
      <c r="T752" s="8">
        <f>Q752/AA752</f>
        <v>1.2638888888888888</v>
      </c>
      <c r="U752" s="8">
        <f t="shared" si="159"/>
        <v>15.166666666666666</v>
      </c>
      <c r="V752" s="38">
        <f t="shared" si="166"/>
        <v>3.0972222222222223</v>
      </c>
      <c r="W752" s="38">
        <f t="shared" si="163"/>
        <v>-0.56944444444444442</v>
      </c>
      <c r="X752" s="38">
        <f t="shared" si="162"/>
        <v>1.2638888888888888</v>
      </c>
      <c r="Y752" s="8">
        <f t="shared" si="167"/>
        <v>900</v>
      </c>
      <c r="Z752" s="8">
        <f t="shared" si="168"/>
        <v>1800</v>
      </c>
      <c r="AA752" s="8">
        <f t="shared" si="169"/>
        <v>1800</v>
      </c>
      <c r="AB752" s="18">
        <f t="shared" si="164"/>
        <v>1.8333333333333333</v>
      </c>
      <c r="AC752" s="18">
        <f t="shared" si="165"/>
        <v>22</v>
      </c>
      <c r="AD752" s="13"/>
      <c r="AE752" s="13"/>
      <c r="AF752" s="13" t="s">
        <v>1820</v>
      </c>
      <c r="AG752" s="13">
        <v>75</v>
      </c>
      <c r="AH752" s="13">
        <v>150</v>
      </c>
      <c r="AI752" s="13">
        <v>150</v>
      </c>
      <c r="AJ752" s="13">
        <v>20</v>
      </c>
      <c r="AK752" s="13">
        <v>22</v>
      </c>
      <c r="AL752" s="13"/>
      <c r="AM752" s="13"/>
      <c r="AN752"/>
      <c r="AO752"/>
      <c r="AP752"/>
      <c r="AQ752"/>
      <c r="AR752"/>
      <c r="AS752"/>
      <c r="AT752"/>
      <c r="AU752"/>
      <c r="AV752"/>
      <c r="AW752"/>
      <c r="AX752" s="13"/>
      <c r="AY752"/>
      <c r="AZ752"/>
      <c r="BA752"/>
      <c r="BB752"/>
      <c r="BC752" s="13"/>
      <c r="BD752" s="13"/>
      <c r="BE752"/>
      <c r="BF752"/>
      <c r="BG752"/>
      <c r="BH752"/>
      <c r="BI752"/>
      <c r="BJ752"/>
      <c r="BK752"/>
      <c r="BL752"/>
      <c r="BM752"/>
      <c r="BN752"/>
      <c r="BO752"/>
      <c r="BP752" s="13"/>
      <c r="BQ752"/>
      <c r="BR752"/>
      <c r="BS752"/>
      <c r="BT752"/>
      <c r="BU752"/>
      <c r="BV752"/>
      <c r="BW752"/>
      <c r="BX752"/>
      <c r="BY752"/>
      <c r="BZ752"/>
      <c r="CA752"/>
      <c r="CB752"/>
      <c r="CC752"/>
      <c r="CD752"/>
      <c r="CE752"/>
      <c r="CF752"/>
      <c r="CG752"/>
      <c r="CH752"/>
      <c r="CI752"/>
      <c r="CJ752"/>
      <c r="CK752"/>
      <c r="CL752"/>
      <c r="CM752"/>
      <c r="CN752"/>
      <c r="CO752"/>
      <c r="CP752"/>
      <c r="CQ752"/>
      <c r="CR752"/>
      <c r="CS752"/>
      <c r="CT752"/>
      <c r="CU752"/>
      <c r="CV752"/>
      <c r="CW752"/>
      <c r="CX752"/>
      <c r="CY752"/>
      <c r="CZ752"/>
      <c r="DA752"/>
      <c r="DB752"/>
      <c r="DC752"/>
      <c r="DD752"/>
      <c r="DE752"/>
      <c r="DF752" s="13"/>
      <c r="DG752"/>
      <c r="DH752"/>
      <c r="DI752"/>
      <c r="DJ752"/>
      <c r="DK752"/>
      <c r="DL752"/>
      <c r="DM752"/>
      <c r="DN752"/>
      <c r="DO752"/>
      <c r="DP752"/>
      <c r="DQ752"/>
      <c r="DR752"/>
      <c r="DS752"/>
      <c r="DT752"/>
      <c r="DU752"/>
      <c r="DV752"/>
      <c r="DW752"/>
      <c r="DX752"/>
      <c r="DY752"/>
      <c r="DZ752"/>
      <c r="EA752"/>
      <c r="EB752"/>
      <c r="EC752"/>
      <c r="ED752"/>
      <c r="EE752"/>
      <c r="EF752"/>
      <c r="EG752"/>
      <c r="EH752"/>
      <c r="EI752"/>
      <c r="EJ752"/>
      <c r="EK752"/>
      <c r="EL752"/>
      <c r="EM752"/>
      <c r="EN752"/>
      <c r="EO752"/>
      <c r="EP752"/>
      <c r="EQ752"/>
      <c r="ER752"/>
      <c r="ES752"/>
      <c r="ET752"/>
      <c r="EU752"/>
      <c r="EV752"/>
      <c r="EW752"/>
      <c r="EX752"/>
      <c r="EY752"/>
      <c r="EZ752"/>
      <c r="FA752"/>
      <c r="FB752"/>
      <c r="FC752"/>
      <c r="FD752"/>
      <c r="FE752"/>
      <c r="FF752"/>
      <c r="FG752"/>
      <c r="FH752"/>
      <c r="FI752"/>
      <c r="FJ752"/>
      <c r="FK752"/>
      <c r="FL752"/>
      <c r="FM752"/>
      <c r="FN752"/>
      <c r="FO752"/>
      <c r="FP752"/>
      <c r="FQ752"/>
      <c r="FR752"/>
      <c r="FS752"/>
      <c r="FT752"/>
      <c r="FU752"/>
      <c r="FV752"/>
      <c r="FW752"/>
      <c r="FX752"/>
      <c r="FY752"/>
      <c r="FZ752"/>
      <c r="GA752"/>
      <c r="GB752"/>
      <c r="GC752"/>
      <c r="GD752"/>
      <c r="GE752"/>
      <c r="GF752"/>
      <c r="GG752"/>
      <c r="GH752"/>
      <c r="GI752"/>
      <c r="GJ752"/>
      <c r="GK752"/>
      <c r="GL752"/>
      <c r="GM752"/>
      <c r="GN752"/>
      <c r="GO752"/>
      <c r="GP752"/>
      <c r="GQ752"/>
      <c r="GR752"/>
      <c r="GS752"/>
      <c r="GT752"/>
      <c r="GU752"/>
      <c r="GV752"/>
      <c r="GW752"/>
      <c r="GX752"/>
      <c r="GY752"/>
      <c r="GZ752"/>
      <c r="HA752"/>
      <c r="HB752"/>
      <c r="HC752"/>
      <c r="HD752"/>
      <c r="HE752"/>
      <c r="HF752"/>
      <c r="HG752"/>
      <c r="HH752"/>
      <c r="HI752"/>
      <c r="HJ752"/>
      <c r="HK752"/>
      <c r="HL752"/>
      <c r="HM752"/>
      <c r="HN752"/>
      <c r="HO752"/>
      <c r="HP752"/>
      <c r="HQ752"/>
      <c r="HR752"/>
      <c r="HS752"/>
      <c r="HT752"/>
      <c r="HU752"/>
      <c r="HV752"/>
      <c r="HW752"/>
      <c r="HX752"/>
      <c r="HY752"/>
      <c r="HZ752"/>
      <c r="IA752"/>
      <c r="IB752"/>
      <c r="IC752"/>
      <c r="ID752"/>
      <c r="IE752"/>
      <c r="IF752"/>
      <c r="IG752"/>
      <c r="IH752"/>
      <c r="II752"/>
      <c r="IJ752"/>
      <c r="IK752"/>
      <c r="IL752"/>
      <c r="IM752"/>
      <c r="IN752"/>
      <c r="IO752"/>
      <c r="IP752"/>
      <c r="IQ752"/>
      <c r="IR752"/>
      <c r="IS752"/>
      <c r="IT752"/>
      <c r="IU752"/>
      <c r="IV752"/>
      <c r="IW752"/>
      <c r="IX752"/>
      <c r="IY752"/>
      <c r="IZ752"/>
      <c r="JA752"/>
      <c r="JB752"/>
      <c r="JC752"/>
      <c r="JD752"/>
      <c r="JE752"/>
      <c r="JF752"/>
      <c r="JG752"/>
      <c r="JH752"/>
      <c r="JI752"/>
      <c r="JJ752"/>
    </row>
    <row r="753" spans="1:270" ht="112">
      <c r="A753" s="9">
        <v>1999</v>
      </c>
      <c r="B753" s="9" t="s">
        <v>0</v>
      </c>
      <c r="C753" s="9">
        <v>0</v>
      </c>
      <c r="D753" s="9" t="s">
        <v>1590</v>
      </c>
      <c r="E753" s="9" t="s">
        <v>2634</v>
      </c>
      <c r="F753" s="9" t="s">
        <v>1230</v>
      </c>
      <c r="G753" s="9" t="s">
        <v>2744</v>
      </c>
      <c r="H753" s="9" t="s">
        <v>1821</v>
      </c>
      <c r="I753" s="12" t="s">
        <v>1822</v>
      </c>
      <c r="J753" s="12">
        <v>0</v>
      </c>
      <c r="K753" s="12"/>
      <c r="L753" s="12" t="s">
        <v>2735</v>
      </c>
      <c r="M753" s="12" t="s">
        <v>651</v>
      </c>
      <c r="N753" s="9">
        <f t="shared" ref="N753:N816" si="171">O753/P753</f>
        <v>0.49285714285714288</v>
      </c>
      <c r="O753" s="9">
        <v>6.9</v>
      </c>
      <c r="P753" s="9">
        <v>14</v>
      </c>
      <c r="Q753" s="9">
        <v>233120</v>
      </c>
      <c r="R753" s="8">
        <f t="shared" si="170"/>
        <v>16651.428571428572</v>
      </c>
      <c r="S753" s="8">
        <f>Q753/Z753</f>
        <v>8.7705041384499616</v>
      </c>
      <c r="T753" s="8">
        <f>Q753/AA753</f>
        <v>6.3798576902025177</v>
      </c>
      <c r="U753" s="8">
        <f t="shared" si="159"/>
        <v>76.558292282430216</v>
      </c>
      <c r="V753" s="38">
        <f t="shared" si="166"/>
        <v>7.0048576902025177</v>
      </c>
      <c r="W753" s="38">
        <f t="shared" si="163"/>
        <v>5.9252189381499729</v>
      </c>
      <c r="X753" s="38">
        <f t="shared" si="162"/>
        <v>6.5502189381499729</v>
      </c>
      <c r="Y753" s="8">
        <f t="shared" si="167"/>
        <v>5412</v>
      </c>
      <c r="Z753" s="8">
        <f t="shared" si="168"/>
        <v>26580</v>
      </c>
      <c r="AA753" s="8">
        <f t="shared" si="169"/>
        <v>36540</v>
      </c>
      <c r="AB753" s="18">
        <f t="shared" si="164"/>
        <v>0.625</v>
      </c>
      <c r="AC753" s="18">
        <f>SUM(AK753, AQ753, AW753, BC753, BI753,  BO753, BU753, CA753, CG753, CM753, CS753, CY753, DE753, DK753, DQ753, DW753, EC753, EK753, EQ753, EW753, FC753, FI753, FO753, FU753, GA753, GI753, GO753, GW753, HC753, HI753, HO753, HU753, IA753, II753, IO753, IU753, JC753, JI753)/4</f>
        <v>7.5</v>
      </c>
      <c r="AD753" s="13"/>
      <c r="AE753" s="13"/>
      <c r="AF753" s="13" t="s">
        <v>1823</v>
      </c>
      <c r="AG753" s="13">
        <v>1</v>
      </c>
      <c r="AH753" s="13">
        <v>15</v>
      </c>
      <c r="AI753" s="13">
        <v>45</v>
      </c>
      <c r="AJ753" s="13">
        <v>15</v>
      </c>
      <c r="AK753" s="13">
        <v>15</v>
      </c>
      <c r="AL753" s="13" t="s">
        <v>1824</v>
      </c>
      <c r="AM753" s="13">
        <v>350</v>
      </c>
      <c r="AN753" s="13">
        <v>1900</v>
      </c>
      <c r="AO753" s="13">
        <v>2400</v>
      </c>
      <c r="AP753" s="13">
        <v>6</v>
      </c>
      <c r="AQ753" s="13">
        <v>6</v>
      </c>
      <c r="AR753" s="13" t="s">
        <v>1825</v>
      </c>
      <c r="AS753" s="13">
        <v>50</v>
      </c>
      <c r="AT753" s="13">
        <v>200</v>
      </c>
      <c r="AU753" s="13">
        <v>400</v>
      </c>
      <c r="AV753" s="13">
        <v>6</v>
      </c>
      <c r="AW753" s="13">
        <v>3</v>
      </c>
      <c r="AX753" s="13" t="s">
        <v>1826</v>
      </c>
      <c r="AY753" s="13">
        <v>50</v>
      </c>
      <c r="AZ753" s="13">
        <v>100</v>
      </c>
      <c r="BA753" s="13">
        <v>200</v>
      </c>
      <c r="BB753" s="13">
        <v>12</v>
      </c>
      <c r="BC753" s="13">
        <v>6</v>
      </c>
      <c r="BD753" s="13"/>
      <c r="BE753"/>
      <c r="BF753"/>
      <c r="BG753"/>
      <c r="BH753"/>
      <c r="BI753"/>
      <c r="BJ753"/>
      <c r="BK753"/>
      <c r="BL753"/>
      <c r="BM753"/>
      <c r="BN753"/>
      <c r="BO753"/>
      <c r="BP753" s="13"/>
      <c r="BQ753"/>
      <c r="BR753"/>
      <c r="BS753"/>
      <c r="BT753"/>
      <c r="BU753"/>
      <c r="BV753"/>
      <c r="BW753"/>
      <c r="BX753"/>
      <c r="BY753"/>
      <c r="BZ753"/>
      <c r="CA753"/>
      <c r="CB753"/>
      <c r="CC753"/>
      <c r="CD753"/>
      <c r="CE753"/>
      <c r="CF753"/>
      <c r="CG753"/>
      <c r="CH753"/>
      <c r="CI753"/>
      <c r="CJ753"/>
      <c r="CK753"/>
      <c r="CL753"/>
      <c r="CM753"/>
      <c r="CN753"/>
      <c r="CO753"/>
      <c r="CP753"/>
      <c r="CQ753"/>
      <c r="CR753"/>
      <c r="CS753"/>
      <c r="CT753"/>
      <c r="CU753"/>
      <c r="CV753"/>
      <c r="CW753"/>
      <c r="CX753"/>
      <c r="CY753"/>
      <c r="CZ753"/>
      <c r="DA753"/>
      <c r="DB753"/>
      <c r="DC753"/>
      <c r="DD753"/>
      <c r="DE753"/>
      <c r="DF753" s="13"/>
      <c r="DG753"/>
      <c r="DH753"/>
      <c r="DI753"/>
      <c r="DJ753"/>
      <c r="DK753"/>
      <c r="DL753"/>
      <c r="DM753"/>
      <c r="DN753"/>
      <c r="DO753"/>
      <c r="DP753"/>
      <c r="DQ753"/>
      <c r="DR753"/>
      <c r="DS753"/>
      <c r="DT753"/>
      <c r="DU753"/>
      <c r="DV753"/>
      <c r="DW753"/>
      <c r="DX753"/>
      <c r="DY753"/>
      <c r="DZ753"/>
      <c r="EA753"/>
      <c r="EB753"/>
      <c r="EC753"/>
      <c r="ED753"/>
      <c r="EE753"/>
      <c r="EF753"/>
      <c r="EG753"/>
      <c r="EH753"/>
      <c r="EI753"/>
      <c r="EJ753"/>
      <c r="EK753"/>
      <c r="EL753"/>
      <c r="EM753"/>
      <c r="EN753"/>
      <c r="EO753"/>
      <c r="EP753"/>
      <c r="EQ753"/>
      <c r="ER753"/>
      <c r="ES753"/>
      <c r="ET753"/>
      <c r="EU753"/>
      <c r="EV753"/>
      <c r="EW753"/>
      <c r="EX753"/>
      <c r="EY753"/>
      <c r="EZ753"/>
      <c r="FA753"/>
      <c r="FB753"/>
      <c r="FC753"/>
      <c r="FD753"/>
      <c r="FE753"/>
      <c r="FF753"/>
      <c r="FG753"/>
      <c r="FH753"/>
      <c r="FI753"/>
      <c r="FJ753"/>
      <c r="FK753"/>
      <c r="FL753"/>
      <c r="FM753"/>
      <c r="FN753"/>
      <c r="FO753"/>
      <c r="FP753"/>
      <c r="FQ753"/>
      <c r="FR753"/>
      <c r="FS753"/>
      <c r="FT753"/>
      <c r="FU753"/>
      <c r="FV753"/>
      <c r="FW753"/>
      <c r="FX753"/>
      <c r="FY753"/>
      <c r="FZ753"/>
      <c r="GA753"/>
      <c r="GB753"/>
      <c r="GC753"/>
      <c r="GD753"/>
      <c r="GE753"/>
      <c r="GF753"/>
      <c r="GG753"/>
      <c r="GH753"/>
      <c r="GI753"/>
      <c r="GJ753"/>
      <c r="GK753"/>
      <c r="GL753"/>
      <c r="GM753"/>
      <c r="GN753"/>
      <c r="GO753"/>
      <c r="GP753"/>
      <c r="GQ753"/>
      <c r="GR753"/>
      <c r="GS753"/>
      <c r="GT753"/>
      <c r="GU753"/>
      <c r="GV753"/>
      <c r="GW753"/>
      <c r="GX753"/>
      <c r="GY753"/>
      <c r="GZ753"/>
      <c r="HA753"/>
      <c r="HB753"/>
      <c r="HC753"/>
      <c r="HD753"/>
      <c r="HE753"/>
      <c r="HF753"/>
      <c r="HG753"/>
      <c r="HH753"/>
      <c r="HI753"/>
      <c r="HJ753"/>
      <c r="HK753"/>
      <c r="HL753"/>
      <c r="HM753"/>
      <c r="HN753"/>
      <c r="HO753"/>
      <c r="HP753"/>
      <c r="HQ753"/>
      <c r="HR753"/>
      <c r="HS753"/>
      <c r="HT753"/>
      <c r="HU753"/>
      <c r="HV753"/>
      <c r="HW753"/>
      <c r="HX753"/>
      <c r="HY753"/>
      <c r="HZ753"/>
      <c r="IA753"/>
      <c r="IB753"/>
      <c r="IC753"/>
      <c r="ID753"/>
      <c r="IE753"/>
      <c r="IF753"/>
      <c r="IG753"/>
      <c r="IH753"/>
      <c r="II753"/>
      <c r="IJ753"/>
      <c r="IK753"/>
      <c r="IL753"/>
      <c r="IM753"/>
      <c r="IN753"/>
      <c r="IO753"/>
      <c r="IP753"/>
      <c r="IQ753"/>
      <c r="IR753"/>
      <c r="IS753"/>
      <c r="IT753"/>
      <c r="IU753"/>
      <c r="IV753"/>
      <c r="IW753"/>
      <c r="IX753"/>
      <c r="IY753"/>
      <c r="IZ753"/>
      <c r="JA753"/>
      <c r="JB753"/>
      <c r="JC753"/>
      <c r="JD753"/>
      <c r="JE753"/>
      <c r="JF753"/>
      <c r="JG753"/>
      <c r="JH753"/>
      <c r="JI753"/>
      <c r="JJ753"/>
    </row>
    <row r="754" spans="1:270" ht="48">
      <c r="A754" s="9">
        <v>1999</v>
      </c>
      <c r="B754" s="9" t="s">
        <v>0</v>
      </c>
      <c r="C754" s="9">
        <v>0</v>
      </c>
      <c r="D754" s="9" t="s">
        <v>1590</v>
      </c>
      <c r="E754" s="9" t="s">
        <v>2634</v>
      </c>
      <c r="F754" s="9" t="s">
        <v>1230</v>
      </c>
      <c r="G754" s="9" t="s">
        <v>2744</v>
      </c>
      <c r="H754" s="9" t="s">
        <v>1827</v>
      </c>
      <c r="I754" s="12" t="s">
        <v>1828</v>
      </c>
      <c r="J754" s="12">
        <v>0</v>
      </c>
      <c r="K754" s="12" t="s">
        <v>2711</v>
      </c>
      <c r="L754" s="12" t="s">
        <v>2689</v>
      </c>
      <c r="M754" s="12" t="s">
        <v>651</v>
      </c>
      <c r="N754" s="34" t="s">
        <v>1590</v>
      </c>
      <c r="O754" s="35" t="s">
        <v>1590</v>
      </c>
      <c r="P754" s="35" t="s">
        <v>1590</v>
      </c>
      <c r="Q754" s="9">
        <v>320</v>
      </c>
      <c r="R754" s="34" t="s">
        <v>1590</v>
      </c>
      <c r="S754" s="34" t="s">
        <v>1590</v>
      </c>
      <c r="T754" s="34" t="s">
        <v>1590</v>
      </c>
      <c r="U754" s="34" t="s">
        <v>1590</v>
      </c>
      <c r="V754" s="38" t="s">
        <v>1590</v>
      </c>
      <c r="W754" s="38" t="s">
        <v>1590</v>
      </c>
      <c r="X754" s="38" t="s">
        <v>1590</v>
      </c>
      <c r="Y754" s="8">
        <f t="shared" si="167"/>
        <v>0</v>
      </c>
      <c r="Z754" s="8">
        <f t="shared" si="168"/>
        <v>0</v>
      </c>
      <c r="AA754" s="8">
        <f t="shared" si="169"/>
        <v>0</v>
      </c>
      <c r="AB754" s="18">
        <f t="shared" si="164"/>
        <v>2</v>
      </c>
      <c r="AC754" s="18">
        <f t="shared" si="165"/>
        <v>24</v>
      </c>
      <c r="AD754" s="13"/>
      <c r="AE754" s="13"/>
      <c r="AF754" s="13" t="s">
        <v>1829</v>
      </c>
      <c r="AG754" s="13"/>
      <c r="AH754" s="13"/>
      <c r="AI754" s="13"/>
      <c r="AJ754" s="13">
        <v>25</v>
      </c>
      <c r="AK754" s="13">
        <v>24</v>
      </c>
      <c r="AL754" s="13"/>
      <c r="AM754" s="13"/>
      <c r="AN754"/>
      <c r="AO754"/>
      <c r="AP754"/>
      <c r="AQ754"/>
      <c r="AR754"/>
      <c r="AS754"/>
      <c r="AT754"/>
      <c r="AU754"/>
      <c r="AV754"/>
      <c r="AW754"/>
      <c r="AX754" s="13"/>
      <c r="AY754"/>
      <c r="AZ754"/>
      <c r="BA754"/>
      <c r="BB754"/>
      <c r="BC754" s="13"/>
      <c r="BD754" s="13"/>
      <c r="BE754"/>
      <c r="BF754"/>
      <c r="BG754"/>
      <c r="BH754"/>
      <c r="BI754"/>
      <c r="BJ754"/>
      <c r="BK754"/>
      <c r="BL754"/>
      <c r="BM754"/>
      <c r="BN754"/>
      <c r="BO754"/>
      <c r="BP754" s="13"/>
      <c r="BQ754"/>
      <c r="BR754"/>
      <c r="BS754"/>
      <c r="BT754"/>
      <c r="BU754"/>
      <c r="BV754"/>
      <c r="BW754"/>
      <c r="BX754"/>
      <c r="BY754"/>
      <c r="BZ754"/>
      <c r="CA754"/>
      <c r="CB754"/>
      <c r="CC754"/>
      <c r="CD754"/>
      <c r="CE754"/>
      <c r="CF754"/>
      <c r="CG754"/>
      <c r="CH754"/>
      <c r="CI754"/>
      <c r="CJ754"/>
      <c r="CK754"/>
      <c r="CL754"/>
      <c r="CM754"/>
      <c r="CN754"/>
      <c r="CO754"/>
      <c r="CP754"/>
      <c r="CQ754"/>
      <c r="CR754"/>
      <c r="CS754"/>
      <c r="CT754"/>
      <c r="CU754"/>
      <c r="CV754"/>
      <c r="CW754"/>
      <c r="CX754"/>
      <c r="CY754"/>
      <c r="CZ754"/>
      <c r="DA754"/>
      <c r="DB754"/>
      <c r="DC754"/>
      <c r="DD754"/>
      <c r="DE754"/>
      <c r="DF754" s="13"/>
      <c r="DG754"/>
      <c r="DH754"/>
      <c r="DI754"/>
      <c r="DJ754"/>
      <c r="DK754"/>
      <c r="DL754"/>
      <c r="DM754"/>
      <c r="DN754"/>
      <c r="DO754"/>
      <c r="DP754"/>
      <c r="DQ754"/>
      <c r="DR754"/>
      <c r="DS754"/>
      <c r="DT754"/>
      <c r="DU754"/>
      <c r="DV754"/>
      <c r="DW754"/>
      <c r="DX754"/>
      <c r="DY754"/>
      <c r="DZ754"/>
      <c r="EA754"/>
      <c r="EB754"/>
      <c r="EC754"/>
      <c r="ED754"/>
      <c r="EE754"/>
      <c r="EF754"/>
      <c r="EG754"/>
      <c r="EH754"/>
      <c r="EI754"/>
      <c r="EJ754"/>
      <c r="EK754"/>
      <c r="EL754"/>
      <c r="EM754"/>
      <c r="EN754"/>
      <c r="EO754"/>
      <c r="EP754"/>
      <c r="EQ754"/>
      <c r="ER754"/>
      <c r="ES754"/>
      <c r="ET754"/>
      <c r="EU754"/>
      <c r="EV754"/>
      <c r="EW754"/>
      <c r="EX754"/>
      <c r="EY754"/>
      <c r="EZ754"/>
      <c r="FA754"/>
      <c r="FB754"/>
      <c r="FC754"/>
      <c r="FD754"/>
      <c r="FE754"/>
      <c r="FF754"/>
      <c r="FG754"/>
      <c r="FH754"/>
      <c r="FI754"/>
      <c r="FJ754"/>
      <c r="FK754"/>
      <c r="FL754"/>
      <c r="FM754"/>
      <c r="FN754"/>
      <c r="FO754"/>
      <c r="FP754"/>
      <c r="FQ754"/>
      <c r="FR754"/>
      <c r="FS754"/>
      <c r="FT754"/>
      <c r="FU754"/>
      <c r="FV754"/>
      <c r="FW754"/>
      <c r="FX754"/>
      <c r="FY754"/>
      <c r="FZ754"/>
      <c r="GA754"/>
      <c r="GB754"/>
      <c r="GC754"/>
      <c r="GD754"/>
      <c r="GE754"/>
      <c r="GF754"/>
      <c r="GG754"/>
      <c r="GH754"/>
      <c r="GI754"/>
      <c r="GJ754"/>
      <c r="GK754"/>
      <c r="GL754"/>
      <c r="GM754"/>
      <c r="GN754"/>
      <c r="GO754"/>
      <c r="GP754"/>
      <c r="GQ754"/>
      <c r="GR754"/>
      <c r="GS754"/>
      <c r="GT754"/>
      <c r="GU754"/>
      <c r="GV754"/>
      <c r="GW754"/>
      <c r="GX754"/>
      <c r="GY754"/>
      <c r="GZ754"/>
      <c r="HA754"/>
      <c r="HB754"/>
      <c r="HC754"/>
      <c r="HD754"/>
      <c r="HE754"/>
      <c r="HF754"/>
      <c r="HG754"/>
      <c r="HH754"/>
      <c r="HI754"/>
      <c r="HJ754"/>
      <c r="HK754"/>
      <c r="HL754"/>
      <c r="HM754"/>
      <c r="HN754"/>
      <c r="HO754"/>
      <c r="HP754"/>
      <c r="HQ754"/>
      <c r="HR754"/>
      <c r="HS754"/>
      <c r="HT754"/>
      <c r="HU754"/>
      <c r="HV754"/>
      <c r="HW754"/>
      <c r="HX754"/>
      <c r="HY754"/>
      <c r="HZ754"/>
      <c r="IA754"/>
      <c r="IB754"/>
      <c r="IC754"/>
      <c r="ID754"/>
      <c r="IE754"/>
      <c r="IF754"/>
      <c r="IG754"/>
      <c r="IH754"/>
      <c r="II754"/>
      <c r="IJ754"/>
      <c r="IK754"/>
      <c r="IL754"/>
      <c r="IM754"/>
      <c r="IN754"/>
      <c r="IO754"/>
      <c r="IP754"/>
      <c r="IQ754"/>
      <c r="IR754"/>
      <c r="IS754"/>
      <c r="IT754"/>
      <c r="IU754"/>
      <c r="IV754"/>
      <c r="IW754"/>
      <c r="IX754"/>
      <c r="IY754"/>
      <c r="IZ754"/>
      <c r="JA754"/>
      <c r="JB754"/>
      <c r="JC754"/>
      <c r="JD754"/>
      <c r="JE754"/>
      <c r="JF754"/>
      <c r="JG754"/>
      <c r="JH754"/>
      <c r="JI754"/>
      <c r="JJ754"/>
    </row>
    <row r="755" spans="1:270" ht="16">
      <c r="A755" s="9">
        <v>1999</v>
      </c>
      <c r="B755" s="9" t="s">
        <v>0</v>
      </c>
      <c r="C755" s="9">
        <v>0</v>
      </c>
      <c r="D755" s="9" t="s">
        <v>1590</v>
      </c>
      <c r="E755" s="9" t="s">
        <v>2634</v>
      </c>
      <c r="F755" s="9" t="s">
        <v>1230</v>
      </c>
      <c r="G755" s="9" t="s">
        <v>2744</v>
      </c>
      <c r="H755" s="9" t="s">
        <v>1830</v>
      </c>
      <c r="I755" s="9" t="s">
        <v>1831</v>
      </c>
      <c r="J755" s="9">
        <v>0</v>
      </c>
      <c r="K755" s="9"/>
      <c r="L755" s="9"/>
      <c r="M755" s="9" t="s">
        <v>2676</v>
      </c>
      <c r="N755" s="34" t="s">
        <v>1590</v>
      </c>
      <c r="O755" s="35" t="s">
        <v>1590</v>
      </c>
      <c r="P755" s="35" t="s">
        <v>1590</v>
      </c>
      <c r="Q755" s="35" t="s">
        <v>1590</v>
      </c>
      <c r="R755" s="34" t="s">
        <v>1590</v>
      </c>
      <c r="S755" s="34" t="s">
        <v>1590</v>
      </c>
      <c r="T755" s="34" t="s">
        <v>1590</v>
      </c>
      <c r="U755" s="34" t="s">
        <v>1590</v>
      </c>
      <c r="V755" s="38" t="s">
        <v>1590</v>
      </c>
      <c r="W755" s="38" t="s">
        <v>1590</v>
      </c>
      <c r="X755" s="38" t="s">
        <v>1590</v>
      </c>
      <c r="Y755" s="8">
        <f t="shared" si="167"/>
        <v>180</v>
      </c>
      <c r="Z755" s="8">
        <f t="shared" si="168"/>
        <v>480</v>
      </c>
      <c r="AA755" s="8">
        <f t="shared" si="169"/>
        <v>960</v>
      </c>
      <c r="AB755" s="18">
        <f t="shared" si="164"/>
        <v>1.9166666666666667</v>
      </c>
      <c r="AC755" s="18">
        <f t="shared" si="165"/>
        <v>23</v>
      </c>
      <c r="AD755" s="13"/>
      <c r="AE755" s="13"/>
      <c r="AF755" s="13" t="s">
        <v>1832</v>
      </c>
      <c r="AG755" s="13">
        <v>15</v>
      </c>
      <c r="AH755" s="13">
        <v>40</v>
      </c>
      <c r="AI755" s="13">
        <v>80</v>
      </c>
      <c r="AJ755" s="13">
        <v>29</v>
      </c>
      <c r="AK755" s="13">
        <v>23</v>
      </c>
      <c r="AL755" s="13"/>
      <c r="AM755" s="13"/>
      <c r="AN755"/>
      <c r="AO755"/>
      <c r="AP755"/>
      <c r="AQ755"/>
      <c r="AR755"/>
      <c r="AS755"/>
      <c r="AT755"/>
      <c r="AU755"/>
      <c r="AV755"/>
      <c r="AW755"/>
      <c r="AX755" s="13"/>
      <c r="AY755"/>
      <c r="AZ755"/>
      <c r="BA755"/>
      <c r="BB755"/>
      <c r="BC755" s="13"/>
      <c r="BD755" s="13"/>
      <c r="BE755"/>
      <c r="BF755"/>
      <c r="BG755"/>
      <c r="BH755"/>
      <c r="BI755"/>
      <c r="BJ755"/>
      <c r="BK755"/>
      <c r="BL755"/>
      <c r="BM755"/>
      <c r="BN755"/>
      <c r="BO755"/>
      <c r="BP755" s="13"/>
      <c r="BQ755"/>
      <c r="BR755"/>
      <c r="BS755"/>
      <c r="BT755"/>
      <c r="BU755"/>
      <c r="BV755"/>
      <c r="BW755"/>
      <c r="BX755"/>
      <c r="BY755"/>
      <c r="BZ755"/>
      <c r="CA755"/>
      <c r="CB755"/>
      <c r="CC755"/>
      <c r="CD755"/>
      <c r="CE755"/>
      <c r="CF755"/>
      <c r="CG755"/>
      <c r="CH755"/>
      <c r="CI755"/>
      <c r="CJ755"/>
      <c r="CK755"/>
      <c r="CL755"/>
      <c r="CM755"/>
      <c r="CN755"/>
      <c r="CO755"/>
      <c r="CP755"/>
      <c r="CQ755"/>
      <c r="CR755"/>
      <c r="CS755"/>
      <c r="CT755"/>
      <c r="CU755"/>
      <c r="CV755"/>
      <c r="CW755"/>
      <c r="CX755"/>
      <c r="CY755"/>
      <c r="CZ755"/>
      <c r="DA755"/>
      <c r="DB755"/>
      <c r="DC755"/>
      <c r="DD755"/>
      <c r="DE755"/>
      <c r="DF755" s="13"/>
      <c r="DG755"/>
      <c r="DH755"/>
      <c r="DI755"/>
      <c r="DJ755"/>
      <c r="DK755"/>
      <c r="DL755"/>
      <c r="DM755"/>
      <c r="DN755"/>
      <c r="DO755"/>
      <c r="DP755"/>
      <c r="DQ755"/>
      <c r="DR755"/>
      <c r="DS755"/>
      <c r="DT755"/>
      <c r="DU755"/>
      <c r="DV755"/>
      <c r="DW755"/>
      <c r="DX755"/>
      <c r="DY755"/>
      <c r="DZ755"/>
      <c r="EA755"/>
      <c r="EB755"/>
      <c r="EC755"/>
      <c r="ED755"/>
      <c r="EE755"/>
      <c r="EF755"/>
      <c r="EG755"/>
      <c r="EH755"/>
      <c r="EI755"/>
      <c r="EJ755"/>
      <c r="EK755"/>
      <c r="EL755"/>
      <c r="EM755"/>
      <c r="EN755"/>
      <c r="EO755"/>
      <c r="EP755"/>
      <c r="EQ755"/>
      <c r="ER755"/>
      <c r="ES755"/>
      <c r="ET755"/>
      <c r="EU755"/>
      <c r="EV755"/>
      <c r="EW755"/>
      <c r="EX755"/>
      <c r="EY755"/>
      <c r="EZ755"/>
      <c r="FA755"/>
      <c r="FB755"/>
      <c r="FC755"/>
      <c r="FD755"/>
      <c r="FE755"/>
      <c r="FF755"/>
      <c r="FG755"/>
      <c r="FH755"/>
      <c r="FI755"/>
      <c r="FJ755"/>
      <c r="FK755"/>
      <c r="FL755"/>
      <c r="FM755"/>
      <c r="FN755"/>
      <c r="FO755"/>
      <c r="FP755"/>
      <c r="FQ755"/>
      <c r="FR755"/>
      <c r="FS755"/>
      <c r="FT755"/>
      <c r="FU755"/>
      <c r="FV755"/>
      <c r="FW755"/>
      <c r="FX755"/>
      <c r="FY755"/>
      <c r="FZ755"/>
      <c r="GA755"/>
      <c r="GB755"/>
      <c r="GC755"/>
      <c r="GD755"/>
      <c r="GE755"/>
      <c r="GF755"/>
      <c r="GG755"/>
      <c r="GH755"/>
      <c r="GI755"/>
      <c r="GJ755"/>
      <c r="GK755"/>
      <c r="GL755"/>
      <c r="GM755"/>
      <c r="GN755"/>
      <c r="GO755"/>
      <c r="GP755"/>
      <c r="GQ755"/>
      <c r="GR755"/>
      <c r="GS755"/>
      <c r="GT755"/>
      <c r="GU755"/>
      <c r="GV755"/>
      <c r="GW755"/>
      <c r="GX755"/>
      <c r="GY755"/>
      <c r="GZ755"/>
      <c r="HA755"/>
      <c r="HB755"/>
      <c r="HC755"/>
      <c r="HD755"/>
      <c r="HE755"/>
      <c r="HF755"/>
      <c r="HG755"/>
      <c r="HH755"/>
      <c r="HI755"/>
      <c r="HJ755"/>
      <c r="HK755"/>
      <c r="HL755"/>
      <c r="HM755"/>
      <c r="HN755"/>
      <c r="HO755"/>
      <c r="HP755"/>
      <c r="HQ755"/>
      <c r="HR755"/>
      <c r="HS755"/>
      <c r="HT755"/>
      <c r="HU755"/>
      <c r="HV755"/>
      <c r="HW755"/>
      <c r="HX755"/>
      <c r="HY755"/>
      <c r="HZ755"/>
      <c r="IA755"/>
      <c r="IB755"/>
      <c r="IC755"/>
      <c r="ID755"/>
      <c r="IE755"/>
      <c r="IF755"/>
      <c r="IG755"/>
      <c r="IH755"/>
      <c r="II755"/>
      <c r="IJ755"/>
      <c r="IK755"/>
      <c r="IL755"/>
      <c r="IM755"/>
      <c r="IN755"/>
      <c r="IO755"/>
      <c r="IP755"/>
      <c r="IQ755"/>
      <c r="IR755"/>
      <c r="IS755"/>
      <c r="IT755"/>
      <c r="IU755"/>
      <c r="IV755"/>
      <c r="IW755"/>
      <c r="IX755"/>
      <c r="IY755"/>
      <c r="IZ755"/>
      <c r="JA755"/>
      <c r="JB755"/>
      <c r="JC755"/>
      <c r="JD755"/>
      <c r="JE755"/>
      <c r="JF755"/>
      <c r="JG755"/>
      <c r="JH755"/>
      <c r="JI755"/>
      <c r="JJ755"/>
    </row>
    <row r="756" spans="1:270" ht="32">
      <c r="A756" s="9">
        <v>1999</v>
      </c>
      <c r="B756" s="9" t="s">
        <v>0</v>
      </c>
      <c r="C756" s="9">
        <v>0</v>
      </c>
      <c r="D756" s="9" t="s">
        <v>1590</v>
      </c>
      <c r="E756" s="9" t="s">
        <v>2634</v>
      </c>
      <c r="F756" s="9" t="s">
        <v>1230</v>
      </c>
      <c r="G756" s="9" t="s">
        <v>2744</v>
      </c>
      <c r="H756" s="9" t="s">
        <v>1833</v>
      </c>
      <c r="I756" s="9" t="s">
        <v>1834</v>
      </c>
      <c r="J756" s="9">
        <v>0</v>
      </c>
      <c r="K756" s="9"/>
      <c r="L756" s="9"/>
      <c r="M756" s="9" t="s">
        <v>2676</v>
      </c>
      <c r="N756" s="34" t="s">
        <v>1590</v>
      </c>
      <c r="O756" s="35" t="s">
        <v>1590</v>
      </c>
      <c r="P756" s="35" t="s">
        <v>1590</v>
      </c>
      <c r="Q756" s="35" t="s">
        <v>1590</v>
      </c>
      <c r="R756" s="34" t="s">
        <v>1590</v>
      </c>
      <c r="S756" s="34" t="s">
        <v>1590</v>
      </c>
      <c r="T756" s="34" t="s">
        <v>1590</v>
      </c>
      <c r="U756" s="34" t="s">
        <v>1590</v>
      </c>
      <c r="V756" s="38" t="s">
        <v>1590</v>
      </c>
      <c r="W756" s="38" t="s">
        <v>1590</v>
      </c>
      <c r="X756" s="38" t="s">
        <v>1590</v>
      </c>
      <c r="Y756" s="8">
        <f t="shared" si="167"/>
        <v>132</v>
      </c>
      <c r="Z756" s="8">
        <f t="shared" si="168"/>
        <v>264</v>
      </c>
      <c r="AA756" s="8">
        <f t="shared" si="169"/>
        <v>408</v>
      </c>
      <c r="AB756" s="18">
        <f t="shared" si="164"/>
        <v>1</v>
      </c>
      <c r="AC756" s="18">
        <f>SUM(AK756, AQ756, AW756, BC756, BI756,  BO756, BU756, CA756, CG756, CM756, CS756, CY756, DE756, DK756, DQ756, DW756, EC756, EK756, EQ756, EW756, FC756, FI756, FO756, FU756, GA756, GI756, GO756, GW756, HC756, HI756, HO756, HU756, IA756, II756, IO756, IU756, JC756, JI756)/2</f>
        <v>12</v>
      </c>
      <c r="AD756" s="13"/>
      <c r="AE756" s="13"/>
      <c r="AF756" s="13" t="s">
        <v>1835</v>
      </c>
      <c r="AG756" s="13">
        <v>1</v>
      </c>
      <c r="AH756" s="13">
        <v>2</v>
      </c>
      <c r="AI756" s="13">
        <v>4</v>
      </c>
      <c r="AJ756" s="13">
        <v>17</v>
      </c>
      <c r="AK756" s="13">
        <v>14</v>
      </c>
      <c r="AL756" s="13" t="s">
        <v>1836</v>
      </c>
      <c r="AM756" s="13">
        <v>10</v>
      </c>
      <c r="AN756" s="13">
        <v>20</v>
      </c>
      <c r="AO756" s="13">
        <v>30</v>
      </c>
      <c r="AP756" s="13">
        <v>10</v>
      </c>
      <c r="AQ756" s="13">
        <v>10</v>
      </c>
      <c r="AR756"/>
      <c r="AS756"/>
      <c r="AT756"/>
      <c r="AU756"/>
      <c r="AV756"/>
      <c r="AW756"/>
      <c r="AX756" s="13"/>
      <c r="AY756"/>
      <c r="AZ756"/>
      <c r="BA756"/>
      <c r="BB756"/>
      <c r="BC756"/>
      <c r="BD756" s="13"/>
      <c r="BE756"/>
      <c r="BF756"/>
      <c r="BG756"/>
      <c r="BH756"/>
      <c r="BI756"/>
      <c r="BJ756"/>
      <c r="BK756"/>
      <c r="BL756"/>
      <c r="BM756"/>
      <c r="BN756"/>
      <c r="BO756"/>
      <c r="BP756" s="13"/>
      <c r="BQ756"/>
      <c r="BR756"/>
      <c r="BS756"/>
      <c r="BT756"/>
      <c r="BU756"/>
      <c r="BV756"/>
      <c r="BW756"/>
      <c r="BX756"/>
      <c r="BY756"/>
      <c r="BZ756"/>
      <c r="CA756"/>
      <c r="CB756"/>
      <c r="CC756"/>
      <c r="CD756"/>
      <c r="CE756"/>
      <c r="CF756"/>
      <c r="CG756"/>
      <c r="CH756"/>
      <c r="CI756"/>
      <c r="CJ756"/>
      <c r="CK756"/>
      <c r="CL756"/>
      <c r="CM756"/>
      <c r="CN756"/>
      <c r="CO756"/>
      <c r="CP756"/>
      <c r="CQ756"/>
      <c r="CR756"/>
      <c r="CS756"/>
      <c r="CT756"/>
      <c r="CU756"/>
      <c r="CV756"/>
      <c r="CW756"/>
      <c r="CX756"/>
      <c r="CY756"/>
      <c r="CZ756"/>
      <c r="DA756"/>
      <c r="DB756"/>
      <c r="DC756"/>
      <c r="DD756"/>
      <c r="DE756"/>
      <c r="DF756" s="13"/>
      <c r="DG756"/>
      <c r="DH756"/>
      <c r="DI756"/>
      <c r="DJ756"/>
      <c r="DK756"/>
      <c r="DL756"/>
      <c r="DM756"/>
      <c r="DN756"/>
      <c r="DO756"/>
      <c r="DP756"/>
      <c r="DQ756"/>
      <c r="DR756"/>
      <c r="DS756"/>
      <c r="DT756"/>
      <c r="DU756"/>
      <c r="DV756"/>
      <c r="DW756"/>
      <c r="DX756"/>
      <c r="DY756"/>
      <c r="DZ756"/>
      <c r="EA756"/>
      <c r="EB756"/>
      <c r="EC756"/>
      <c r="ED756"/>
      <c r="EE756"/>
      <c r="EF756"/>
      <c r="EG756"/>
      <c r="EH756"/>
      <c r="EI756"/>
      <c r="EJ756"/>
      <c r="EK756"/>
      <c r="EL756"/>
      <c r="EM756"/>
      <c r="EN756"/>
      <c r="EO756"/>
      <c r="EP756"/>
      <c r="EQ756"/>
      <c r="ER756"/>
      <c r="ES756"/>
      <c r="ET756"/>
      <c r="EU756"/>
      <c r="EV756"/>
      <c r="EW756"/>
      <c r="EX756"/>
      <c r="EY756"/>
      <c r="EZ756"/>
      <c r="FA756"/>
      <c r="FB756"/>
      <c r="FC756"/>
      <c r="FD756"/>
      <c r="FE756"/>
      <c r="FF756"/>
      <c r="FG756"/>
      <c r="FH756"/>
      <c r="FI756"/>
      <c r="FJ756"/>
      <c r="FK756"/>
      <c r="FL756"/>
      <c r="FM756"/>
      <c r="FN756"/>
      <c r="FO756"/>
      <c r="FP756"/>
      <c r="FQ756"/>
      <c r="FR756"/>
      <c r="FS756"/>
      <c r="FT756"/>
      <c r="FU756"/>
      <c r="FV756"/>
      <c r="FW756"/>
      <c r="FX756"/>
      <c r="FY756"/>
      <c r="FZ756"/>
      <c r="GA756"/>
      <c r="GB756"/>
      <c r="GC756"/>
      <c r="GD756"/>
      <c r="GE756"/>
      <c r="GF756"/>
      <c r="GG756"/>
      <c r="GH756"/>
      <c r="GI756"/>
      <c r="GJ756"/>
      <c r="GK756"/>
      <c r="GL756"/>
      <c r="GM756"/>
      <c r="GN756"/>
      <c r="GO756"/>
      <c r="GP756"/>
      <c r="GQ756"/>
      <c r="GR756"/>
      <c r="GS756"/>
      <c r="GT756"/>
      <c r="GU756"/>
      <c r="GV756"/>
      <c r="GW756"/>
      <c r="GX756"/>
      <c r="GY756"/>
      <c r="GZ756"/>
      <c r="HA756"/>
      <c r="HB756"/>
      <c r="HC756"/>
      <c r="HD756"/>
      <c r="HE756"/>
      <c r="HF756"/>
      <c r="HG756"/>
      <c r="HH756"/>
      <c r="HI756"/>
      <c r="HJ756"/>
      <c r="HK756"/>
      <c r="HL756"/>
      <c r="HM756"/>
      <c r="HN756"/>
      <c r="HO756"/>
      <c r="HP756"/>
      <c r="HQ756"/>
      <c r="HR756"/>
      <c r="HS756"/>
      <c r="HT756"/>
      <c r="HU756"/>
      <c r="HV756"/>
      <c r="HW756"/>
      <c r="HX756"/>
      <c r="HY756"/>
      <c r="HZ756"/>
      <c r="IA756"/>
      <c r="IB756"/>
      <c r="IC756"/>
      <c r="ID756"/>
      <c r="IE756"/>
      <c r="IF756"/>
      <c r="IG756"/>
      <c r="IH756"/>
      <c r="II756"/>
      <c r="IJ756"/>
      <c r="IK756"/>
      <c r="IL756"/>
      <c r="IM756"/>
      <c r="IN756"/>
      <c r="IO756"/>
      <c r="IP756"/>
      <c r="IQ756"/>
      <c r="IR756"/>
      <c r="IS756"/>
      <c r="IT756"/>
      <c r="IU756"/>
      <c r="IV756"/>
      <c r="IW756"/>
      <c r="IX756"/>
      <c r="IY756"/>
      <c r="IZ756"/>
      <c r="JA756"/>
      <c r="JB756"/>
      <c r="JC756"/>
      <c r="JD756"/>
      <c r="JE756"/>
      <c r="JF756"/>
      <c r="JG756"/>
      <c r="JH756"/>
      <c r="JI756"/>
      <c r="JJ756"/>
    </row>
    <row r="757" spans="1:270" ht="48">
      <c r="A757" s="9">
        <v>1999</v>
      </c>
      <c r="B757" s="9" t="s">
        <v>0</v>
      </c>
      <c r="C757" s="9">
        <v>0</v>
      </c>
      <c r="D757" s="9" t="s">
        <v>1590</v>
      </c>
      <c r="E757" s="9" t="s">
        <v>2633</v>
      </c>
      <c r="F757" s="9" t="s">
        <v>1230</v>
      </c>
      <c r="G757" s="9" t="s">
        <v>2744</v>
      </c>
      <c r="H757" s="9" t="s">
        <v>1837</v>
      </c>
      <c r="I757" s="9" t="s">
        <v>1838</v>
      </c>
      <c r="J757" s="9">
        <v>0</v>
      </c>
      <c r="K757" s="9"/>
      <c r="L757" s="9"/>
      <c r="M757" s="9" t="s">
        <v>2676</v>
      </c>
      <c r="N757" s="34" t="s">
        <v>1590</v>
      </c>
      <c r="O757" s="35" t="s">
        <v>1590</v>
      </c>
      <c r="P757" s="35" t="s">
        <v>1590</v>
      </c>
      <c r="Q757" s="35" t="s">
        <v>1590</v>
      </c>
      <c r="R757" s="34" t="s">
        <v>1590</v>
      </c>
      <c r="S757" s="34" t="s">
        <v>1590</v>
      </c>
      <c r="T757" s="34" t="s">
        <v>1590</v>
      </c>
      <c r="U757" s="34" t="s">
        <v>1590</v>
      </c>
      <c r="V757" s="38" t="s">
        <v>1590</v>
      </c>
      <c r="W757" s="38" t="s">
        <v>1590</v>
      </c>
      <c r="X757" s="38" t="s">
        <v>1590</v>
      </c>
      <c r="Y757" s="8">
        <f t="shared" si="167"/>
        <v>1080</v>
      </c>
      <c r="Z757" s="8">
        <f t="shared" si="168"/>
        <v>2340</v>
      </c>
      <c r="AA757" s="8">
        <f t="shared" si="169"/>
        <v>5220</v>
      </c>
      <c r="AB757" s="18">
        <f t="shared" si="164"/>
        <v>0.8666666666666667</v>
      </c>
      <c r="AC757" s="18">
        <f>SUM(AK757, AQ757, AW757, BC757, BI757,  BO757, BU757, CA757, CG757, CM757, CS757, CY757, DE757, DK757, DQ757, DW757, EC757, EK757, EQ757, EW757, FC757, FI757, FO757, FU757, GA757, GI757, GO757, GW757, HC757, HI757, HO757, HU757, IA757, II757, IO757, IU757, JC757, JI757)/5</f>
        <v>10.4</v>
      </c>
      <c r="AD757" s="13"/>
      <c r="AE757" s="13"/>
      <c r="AF757" s="13" t="s">
        <v>1839</v>
      </c>
      <c r="AG757" s="13">
        <v>50</v>
      </c>
      <c r="AH757" s="13">
        <v>100</v>
      </c>
      <c r="AI757" s="13">
        <v>150</v>
      </c>
      <c r="AJ757" s="13">
        <v>9</v>
      </c>
      <c r="AK757" s="13">
        <v>6</v>
      </c>
      <c r="AL757" s="13" t="s">
        <v>1840</v>
      </c>
      <c r="AM757" s="13">
        <v>10</v>
      </c>
      <c r="AN757" s="13">
        <v>25</v>
      </c>
      <c r="AO757" s="13">
        <v>75</v>
      </c>
      <c r="AP757" s="13">
        <v>18</v>
      </c>
      <c r="AQ757" s="13">
        <v>18</v>
      </c>
      <c r="AR757" s="13" t="s">
        <v>1841</v>
      </c>
      <c r="AS757" s="13">
        <v>10</v>
      </c>
      <c r="AT757" s="13">
        <v>30</v>
      </c>
      <c r="AU757" s="13">
        <v>90</v>
      </c>
      <c r="AV757" s="13">
        <v>9</v>
      </c>
      <c r="AW757" s="13">
        <v>9</v>
      </c>
      <c r="AX757" s="13" t="s">
        <v>1842</v>
      </c>
      <c r="AY757" s="13">
        <v>10</v>
      </c>
      <c r="AZ757" s="13">
        <v>20</v>
      </c>
      <c r="BA757" s="13">
        <v>60</v>
      </c>
      <c r="BB757" s="13">
        <v>10</v>
      </c>
      <c r="BC757" s="13">
        <v>10</v>
      </c>
      <c r="BD757" s="13" t="s">
        <v>1842</v>
      </c>
      <c r="BE757" s="13">
        <v>10</v>
      </c>
      <c r="BF757" s="13">
        <v>20</v>
      </c>
      <c r="BG757" s="13">
        <v>60</v>
      </c>
      <c r="BH757" s="13">
        <v>9</v>
      </c>
      <c r="BI757" s="13">
        <v>9</v>
      </c>
      <c r="BJ757"/>
      <c r="BK757"/>
      <c r="BL757"/>
      <c r="BM757"/>
      <c r="BN757"/>
      <c r="BO757"/>
      <c r="BP757" s="13"/>
      <c r="BQ757"/>
      <c r="BR757"/>
      <c r="BS757"/>
      <c r="BT757"/>
      <c r="BU757"/>
      <c r="BV757"/>
      <c r="BW757"/>
      <c r="BX757"/>
      <c r="BY757"/>
      <c r="BZ757"/>
      <c r="CA757"/>
      <c r="CB757"/>
      <c r="CC757"/>
      <c r="CD757"/>
      <c r="CE757"/>
      <c r="CF757"/>
      <c r="CG757"/>
      <c r="CH757"/>
      <c r="CI757"/>
      <c r="CJ757"/>
      <c r="CK757"/>
      <c r="CL757"/>
      <c r="CM757"/>
      <c r="CN757"/>
      <c r="CO757"/>
      <c r="CP757"/>
      <c r="CQ757"/>
      <c r="CR757"/>
      <c r="CS757"/>
      <c r="CT757"/>
      <c r="CU757"/>
      <c r="CV757"/>
      <c r="CW757"/>
      <c r="CX757"/>
      <c r="CY757"/>
      <c r="CZ757"/>
      <c r="DA757"/>
      <c r="DB757"/>
      <c r="DC757"/>
      <c r="DD757"/>
      <c r="DE757"/>
      <c r="DF757" s="13"/>
      <c r="DG757"/>
      <c r="DH757"/>
      <c r="DI757"/>
      <c r="DJ757"/>
      <c r="DK757"/>
      <c r="DL757"/>
      <c r="DM757"/>
      <c r="DN757"/>
      <c r="DO757"/>
      <c r="DP757"/>
      <c r="DQ757"/>
      <c r="DR757"/>
      <c r="DS757"/>
      <c r="DT757"/>
      <c r="DU757"/>
      <c r="DV757"/>
      <c r="DW757"/>
      <c r="DX757"/>
      <c r="DY757"/>
      <c r="DZ757"/>
      <c r="EA757"/>
      <c r="EB757"/>
      <c r="EC757"/>
      <c r="ED757"/>
      <c r="EE757"/>
      <c r="EF757"/>
      <c r="EG757"/>
      <c r="EH757"/>
      <c r="EI757"/>
      <c r="EJ757"/>
      <c r="EK757"/>
      <c r="EL757"/>
      <c r="EM757"/>
      <c r="EN757"/>
      <c r="EO757"/>
      <c r="EP757"/>
      <c r="EQ757"/>
      <c r="ER757"/>
      <c r="ES757"/>
      <c r="ET757"/>
      <c r="EU757"/>
      <c r="EV757"/>
      <c r="EW757"/>
      <c r="EX757"/>
      <c r="EY757"/>
      <c r="EZ757"/>
      <c r="FA757"/>
      <c r="FB757"/>
      <c r="FC757"/>
      <c r="FD757"/>
      <c r="FE757"/>
      <c r="FF757"/>
      <c r="FG757"/>
      <c r="FH757"/>
      <c r="FI757"/>
      <c r="FJ757"/>
      <c r="FK757"/>
      <c r="FL757"/>
      <c r="FM757"/>
      <c r="FN757"/>
      <c r="FO757"/>
      <c r="FP757"/>
      <c r="FQ757"/>
      <c r="FR757"/>
      <c r="FS757"/>
      <c r="FT757"/>
      <c r="FU757"/>
      <c r="FV757"/>
      <c r="FW757"/>
      <c r="FX757"/>
      <c r="FY757"/>
      <c r="FZ757"/>
      <c r="GA757"/>
      <c r="GB757"/>
      <c r="GC757"/>
      <c r="GD757"/>
      <c r="GE757"/>
      <c r="GF757"/>
      <c r="GG757"/>
      <c r="GH757"/>
      <c r="GI757"/>
      <c r="GJ757"/>
      <c r="GK757"/>
      <c r="GL757"/>
      <c r="GM757"/>
      <c r="GN757"/>
      <c r="GO757"/>
      <c r="GP757"/>
      <c r="GQ757"/>
      <c r="GR757"/>
      <c r="GS757"/>
      <c r="GT757"/>
      <c r="GU757"/>
      <c r="GV757"/>
      <c r="GW757"/>
      <c r="GX757"/>
      <c r="GY757"/>
      <c r="GZ757"/>
      <c r="HA757"/>
      <c r="HB757"/>
      <c r="HC757"/>
      <c r="HD757"/>
      <c r="HE757"/>
      <c r="HF757"/>
      <c r="HG757"/>
      <c r="HH757"/>
      <c r="HI757"/>
      <c r="HJ757"/>
      <c r="HK757"/>
      <c r="HL757"/>
      <c r="HM757"/>
      <c r="HN757"/>
      <c r="HO757"/>
      <c r="HP757"/>
      <c r="HQ757"/>
      <c r="HR757"/>
      <c r="HS757"/>
      <c r="HT757"/>
      <c r="HU757"/>
      <c r="HV757"/>
      <c r="HW757"/>
      <c r="HX757"/>
      <c r="HY757"/>
      <c r="HZ757"/>
      <c r="IA757"/>
      <c r="IB757"/>
      <c r="IC757"/>
      <c r="ID757"/>
      <c r="IE757"/>
      <c r="IF757"/>
      <c r="IG757"/>
      <c r="IH757"/>
      <c r="II757"/>
      <c r="IJ757"/>
      <c r="IK757"/>
      <c r="IL757"/>
      <c r="IM757"/>
      <c r="IN757"/>
      <c r="IO757"/>
      <c r="IP757"/>
      <c r="IQ757"/>
      <c r="IR757"/>
      <c r="IS757"/>
      <c r="IT757"/>
      <c r="IU757"/>
      <c r="IV757"/>
      <c r="IW757"/>
      <c r="IX757"/>
      <c r="IY757"/>
      <c r="IZ757"/>
      <c r="JA757"/>
      <c r="JB757"/>
      <c r="JC757"/>
      <c r="JD757"/>
      <c r="JE757"/>
      <c r="JF757"/>
      <c r="JG757"/>
      <c r="JH757"/>
      <c r="JI757"/>
      <c r="JJ757"/>
    </row>
    <row r="758" spans="1:270" ht="16">
      <c r="A758" s="9">
        <v>1999</v>
      </c>
      <c r="B758" s="9" t="s">
        <v>0</v>
      </c>
      <c r="C758" s="8">
        <v>0</v>
      </c>
      <c r="D758" s="8" t="s">
        <v>1590</v>
      </c>
      <c r="E758" s="9" t="s">
        <v>2633</v>
      </c>
      <c r="F758" s="9" t="s">
        <v>1230</v>
      </c>
      <c r="G758" s="9" t="s">
        <v>2744</v>
      </c>
      <c r="H758" s="9" t="s">
        <v>1690</v>
      </c>
      <c r="I758" s="9" t="s">
        <v>1691</v>
      </c>
      <c r="J758" s="9">
        <v>0</v>
      </c>
      <c r="K758" s="9"/>
      <c r="L758" s="9"/>
      <c r="M758" s="9" t="s">
        <v>2676</v>
      </c>
      <c r="N758" s="9">
        <f t="shared" si="171"/>
        <v>2.5304347826086957</v>
      </c>
      <c r="O758" s="9">
        <v>58.2</v>
      </c>
      <c r="P758" s="9">
        <v>23</v>
      </c>
      <c r="Q758" s="9">
        <v>144</v>
      </c>
      <c r="R758" s="8">
        <f t="shared" si="170"/>
        <v>6.2608695652173916</v>
      </c>
      <c r="S758" s="8">
        <f>Q758/Z758</f>
        <v>4</v>
      </c>
      <c r="T758" s="8">
        <f>Q758/AA758</f>
        <v>3</v>
      </c>
      <c r="U758" s="8">
        <f t="shared" si="159"/>
        <v>36</v>
      </c>
      <c r="V758" s="38">
        <f t="shared" si="166"/>
        <v>4.25</v>
      </c>
      <c r="W758" s="38">
        <f t="shared" si="163"/>
        <v>2.0625</v>
      </c>
      <c r="X758" s="38">
        <f t="shared" si="162"/>
        <v>3.3125</v>
      </c>
      <c r="Y758" s="8">
        <f t="shared" si="167"/>
        <v>12</v>
      </c>
      <c r="Z758" s="8">
        <f t="shared" si="168"/>
        <v>36</v>
      </c>
      <c r="AA758" s="8">
        <f t="shared" si="169"/>
        <v>48</v>
      </c>
      <c r="AB758" s="18">
        <f t="shared" si="164"/>
        <v>1.25</v>
      </c>
      <c r="AC758" s="18">
        <f t="shared" si="165"/>
        <v>15</v>
      </c>
      <c r="AD758" s="13"/>
      <c r="AE758" s="13"/>
      <c r="AF758" s="13" t="s">
        <v>1692</v>
      </c>
      <c r="AG758" s="13">
        <v>1</v>
      </c>
      <c r="AH758" s="13">
        <v>3</v>
      </c>
      <c r="AI758" s="13">
        <v>4</v>
      </c>
      <c r="AJ758" s="13">
        <v>18</v>
      </c>
      <c r="AK758" s="13">
        <v>15</v>
      </c>
      <c r="AL758" s="13"/>
      <c r="AM758" s="13"/>
      <c r="AN758"/>
      <c r="AO758"/>
      <c r="AP758"/>
      <c r="AQ758"/>
      <c r="AR758"/>
      <c r="AS758"/>
      <c r="AT758"/>
      <c r="AU758"/>
      <c r="AV758"/>
      <c r="AW758"/>
      <c r="AX758"/>
      <c r="AY758"/>
      <c r="AZ758"/>
      <c r="BA758"/>
      <c r="BB758"/>
      <c r="BC758"/>
      <c r="BD758" s="13"/>
      <c r="BE758"/>
      <c r="BF758"/>
      <c r="BG758"/>
      <c r="BH758"/>
      <c r="BI758"/>
      <c r="BJ758"/>
      <c r="BK758"/>
      <c r="BL758"/>
      <c r="BM758"/>
      <c r="BN758"/>
      <c r="BO758"/>
      <c r="BP758" s="13"/>
      <c r="BQ758"/>
      <c r="BR758"/>
      <c r="BS758"/>
      <c r="BT758"/>
      <c r="BU758"/>
      <c r="BV758"/>
      <c r="BW758"/>
      <c r="BX758"/>
      <c r="BY758"/>
      <c r="BZ758"/>
      <c r="CA758"/>
      <c r="CB758"/>
      <c r="CC758"/>
      <c r="CD758"/>
      <c r="CE758"/>
      <c r="CF758"/>
      <c r="CG758"/>
      <c r="CH758"/>
      <c r="CI758"/>
      <c r="CJ758"/>
      <c r="CK758"/>
      <c r="CL758"/>
      <c r="CM758"/>
      <c r="CN758"/>
      <c r="CO758"/>
      <c r="CP758"/>
      <c r="CQ758"/>
      <c r="CR758"/>
      <c r="CS758"/>
      <c r="CT758"/>
      <c r="CU758"/>
      <c r="CV758"/>
      <c r="CW758"/>
      <c r="CX758"/>
      <c r="CY758"/>
      <c r="CZ758"/>
      <c r="DA758"/>
      <c r="DB758"/>
      <c r="DC758"/>
      <c r="DD758"/>
      <c r="DE758"/>
      <c r="DF758" s="13"/>
      <c r="DG758"/>
      <c r="DH758"/>
      <c r="DI758"/>
      <c r="DJ758"/>
      <c r="DK758"/>
      <c r="DL758"/>
      <c r="DM758"/>
      <c r="DN758"/>
      <c r="DO758"/>
      <c r="DP758"/>
      <c r="DQ758"/>
      <c r="DR758"/>
      <c r="DS758"/>
      <c r="DT758"/>
      <c r="DU758"/>
      <c r="DV758"/>
      <c r="DW758"/>
      <c r="DX758"/>
      <c r="DY758"/>
      <c r="DZ758"/>
      <c r="EA758"/>
      <c r="EB758"/>
      <c r="EC758"/>
      <c r="ED758"/>
      <c r="EE758"/>
      <c r="EF758"/>
      <c r="EG758"/>
      <c r="EH758"/>
      <c r="EI758"/>
      <c r="EJ758"/>
      <c r="EK758"/>
      <c r="EL758"/>
      <c r="EM758"/>
      <c r="EN758"/>
      <c r="EO758"/>
      <c r="EP758"/>
      <c r="EQ758"/>
      <c r="ER758"/>
      <c r="ES758"/>
      <c r="ET758"/>
      <c r="EU758"/>
      <c r="EV758"/>
      <c r="EW758"/>
      <c r="EX758"/>
      <c r="EY758"/>
      <c r="EZ758"/>
      <c r="FA758"/>
      <c r="FB758"/>
      <c r="FC758"/>
      <c r="FD758"/>
      <c r="FE758"/>
      <c r="FF758"/>
      <c r="FG758"/>
      <c r="FH758"/>
      <c r="FI758"/>
      <c r="FJ758"/>
      <c r="FK758"/>
      <c r="FL758"/>
      <c r="FM758"/>
      <c r="FN758"/>
      <c r="FO758"/>
      <c r="FP758"/>
      <c r="FQ758"/>
      <c r="FR758"/>
      <c r="FS758"/>
      <c r="FT758"/>
      <c r="FU758"/>
      <c r="FV758"/>
      <c r="FW758"/>
      <c r="FX758"/>
      <c r="FY758"/>
      <c r="FZ758"/>
      <c r="GA758"/>
      <c r="GB758"/>
      <c r="GC758"/>
      <c r="GD758"/>
      <c r="GE758"/>
      <c r="GF758"/>
      <c r="GG758"/>
      <c r="GH758"/>
      <c r="GI758"/>
      <c r="GJ758"/>
      <c r="GK758"/>
      <c r="GL758"/>
      <c r="GM758"/>
      <c r="GN758"/>
      <c r="GO758"/>
      <c r="GP758"/>
      <c r="GQ758"/>
      <c r="GR758"/>
      <c r="GS758"/>
      <c r="GT758"/>
      <c r="GU758"/>
      <c r="GV758"/>
      <c r="GW758"/>
      <c r="GX758"/>
      <c r="GY758"/>
      <c r="GZ758"/>
      <c r="HA758"/>
      <c r="HB758"/>
      <c r="HC758"/>
      <c r="HD758"/>
      <c r="HE758"/>
      <c r="HF758"/>
      <c r="HG758"/>
      <c r="HH758"/>
      <c r="HI758"/>
      <c r="HJ758"/>
      <c r="HK758"/>
      <c r="HL758"/>
      <c r="HM758"/>
      <c r="HN758"/>
      <c r="HO758"/>
      <c r="HP758"/>
      <c r="HQ758"/>
      <c r="HR758"/>
      <c r="HS758"/>
      <c r="HT758"/>
      <c r="HU758"/>
      <c r="HV758"/>
      <c r="HW758"/>
      <c r="HX758"/>
      <c r="HY758"/>
      <c r="HZ758"/>
      <c r="IA758"/>
      <c r="IB758"/>
      <c r="IC758"/>
      <c r="ID758"/>
      <c r="IE758"/>
      <c r="IF758"/>
      <c r="IG758"/>
      <c r="IH758"/>
      <c r="II758"/>
      <c r="IJ758"/>
      <c r="IK758"/>
      <c r="IL758"/>
      <c r="IM758"/>
      <c r="IN758"/>
      <c r="IO758"/>
      <c r="IP758"/>
      <c r="IQ758"/>
      <c r="IR758"/>
      <c r="IS758"/>
      <c r="IT758"/>
      <c r="IU758"/>
      <c r="IV758"/>
      <c r="IW758"/>
      <c r="IX758"/>
      <c r="IY758"/>
      <c r="IZ758"/>
      <c r="JA758"/>
      <c r="JB758"/>
      <c r="JC758"/>
      <c r="JD758"/>
      <c r="JE758"/>
      <c r="JF758"/>
      <c r="JG758"/>
      <c r="JH758"/>
      <c r="JI758"/>
      <c r="JJ758"/>
    </row>
    <row r="759" spans="1:270" ht="32">
      <c r="A759" s="9">
        <v>1999</v>
      </c>
      <c r="B759" s="9" t="s">
        <v>0</v>
      </c>
      <c r="C759" s="9">
        <v>0</v>
      </c>
      <c r="D759" s="9" t="s">
        <v>1590</v>
      </c>
      <c r="E759" s="9" t="s">
        <v>2633</v>
      </c>
      <c r="F759" s="9" t="s">
        <v>1230</v>
      </c>
      <c r="G759" s="9" t="s">
        <v>2744</v>
      </c>
      <c r="H759" s="9" t="s">
        <v>1693</v>
      </c>
      <c r="I759" s="9" t="s">
        <v>1843</v>
      </c>
      <c r="J759" s="9">
        <v>0</v>
      </c>
      <c r="K759" s="9"/>
      <c r="L759" s="9"/>
      <c r="M759" s="9" t="s">
        <v>2676</v>
      </c>
      <c r="N759" s="34" t="s">
        <v>1590</v>
      </c>
      <c r="O759" s="35" t="s">
        <v>1590</v>
      </c>
      <c r="P759" s="35" t="s">
        <v>1590</v>
      </c>
      <c r="Q759" s="35" t="s">
        <v>1590</v>
      </c>
      <c r="R759" s="34" t="s">
        <v>1590</v>
      </c>
      <c r="S759" s="34" t="s">
        <v>1590</v>
      </c>
      <c r="T759" s="34" t="s">
        <v>1590</v>
      </c>
      <c r="U759" s="34" t="s">
        <v>1590</v>
      </c>
      <c r="V759" s="38" t="s">
        <v>1590</v>
      </c>
      <c r="W759" s="38" t="s">
        <v>1590</v>
      </c>
      <c r="X759" s="38" t="s">
        <v>1590</v>
      </c>
      <c r="Y759" s="8">
        <f t="shared" si="167"/>
        <v>3000</v>
      </c>
      <c r="Z759" s="8">
        <f t="shared" si="168"/>
        <v>5904</v>
      </c>
      <c r="AA759" s="8">
        <f t="shared" si="169"/>
        <v>12000</v>
      </c>
      <c r="AB759" s="18">
        <f t="shared" si="164"/>
        <v>1.0833333333333333</v>
      </c>
      <c r="AC759" s="18">
        <f t="shared" si="165"/>
        <v>13</v>
      </c>
      <c r="AD759" s="13"/>
      <c r="AE759" s="13"/>
      <c r="AF759" s="13" t="s">
        <v>1483</v>
      </c>
      <c r="AG759" s="13">
        <v>250</v>
      </c>
      <c r="AH759" s="13">
        <v>492</v>
      </c>
      <c r="AI759" s="13">
        <v>1000</v>
      </c>
      <c r="AJ759" s="13">
        <v>18</v>
      </c>
      <c r="AK759" s="13">
        <v>13</v>
      </c>
      <c r="AL759" s="13"/>
      <c r="AM759" s="13"/>
      <c r="AN759"/>
      <c r="AO759"/>
      <c r="AP759"/>
      <c r="AQ759"/>
      <c r="AR759"/>
      <c r="AS759"/>
      <c r="AT759"/>
      <c r="AU759"/>
      <c r="AV759"/>
      <c r="AW759"/>
      <c r="AX759"/>
      <c r="AY759"/>
      <c r="AZ759"/>
      <c r="BA759"/>
      <c r="BB759"/>
      <c r="BC759"/>
      <c r="BD759" s="13"/>
      <c r="BE759"/>
      <c r="BF759"/>
      <c r="BG759"/>
      <c r="BH759"/>
      <c r="BI759"/>
      <c r="BJ759"/>
      <c r="BK759"/>
      <c r="BL759"/>
      <c r="BM759"/>
      <c r="BN759"/>
      <c r="BO759"/>
      <c r="BP759" s="13"/>
      <c r="BQ759"/>
      <c r="BR759"/>
      <c r="BS759"/>
      <c r="BT759"/>
      <c r="BU759"/>
      <c r="BV759"/>
      <c r="BW759"/>
      <c r="BX759"/>
      <c r="BY759"/>
      <c r="BZ759"/>
      <c r="CA759"/>
      <c r="CB759"/>
      <c r="CC759"/>
      <c r="CD759"/>
      <c r="CE759"/>
      <c r="CF759"/>
      <c r="CG759"/>
      <c r="CH759"/>
      <c r="CI759"/>
      <c r="CJ759"/>
      <c r="CK759"/>
      <c r="CL759"/>
      <c r="CM759"/>
      <c r="CN759"/>
      <c r="CO759"/>
      <c r="CP759"/>
      <c r="CQ759"/>
      <c r="CR759"/>
      <c r="CS759"/>
      <c r="CT759"/>
      <c r="CU759"/>
      <c r="CV759"/>
      <c r="CW759"/>
      <c r="CX759"/>
      <c r="CY759"/>
      <c r="CZ759"/>
      <c r="DA759"/>
      <c r="DB759"/>
      <c r="DC759"/>
      <c r="DD759"/>
      <c r="DE759"/>
      <c r="DF759" s="13"/>
      <c r="DG759"/>
      <c r="DH759"/>
      <c r="DI759"/>
      <c r="DJ759"/>
      <c r="DK759"/>
      <c r="DL759"/>
      <c r="DM759"/>
      <c r="DN759"/>
      <c r="DO759"/>
      <c r="DP759"/>
      <c r="DQ759"/>
      <c r="DR759"/>
      <c r="DS759"/>
      <c r="DT759"/>
      <c r="DU759"/>
      <c r="DV759"/>
      <c r="DW759"/>
      <c r="DX759"/>
      <c r="DY759"/>
      <c r="DZ759"/>
      <c r="EA759"/>
      <c r="EB759"/>
      <c r="EC759"/>
      <c r="ED759"/>
      <c r="EE759"/>
      <c r="EF759"/>
      <c r="EG759"/>
      <c r="EH759"/>
      <c r="EI759"/>
      <c r="EJ759"/>
      <c r="EK759"/>
      <c r="EL759"/>
      <c r="EM759"/>
      <c r="EN759"/>
      <c r="EO759"/>
      <c r="EP759"/>
      <c r="EQ759"/>
      <c r="ER759"/>
      <c r="ES759"/>
      <c r="ET759"/>
      <c r="EU759"/>
      <c r="EV759"/>
      <c r="EW759"/>
      <c r="EX759"/>
      <c r="EY759"/>
      <c r="EZ759"/>
      <c r="FA759"/>
      <c r="FB759"/>
      <c r="FC759"/>
      <c r="FD759"/>
      <c r="FE759"/>
      <c r="FF759"/>
      <c r="FG759"/>
      <c r="FH759"/>
      <c r="FI759"/>
      <c r="FJ759"/>
      <c r="FK759"/>
      <c r="FL759"/>
      <c r="FM759"/>
      <c r="FN759"/>
      <c r="FO759"/>
      <c r="FP759"/>
      <c r="FQ759"/>
      <c r="FR759"/>
      <c r="FS759"/>
      <c r="FT759"/>
      <c r="FU759"/>
      <c r="FV759"/>
      <c r="FW759"/>
      <c r="FX759"/>
      <c r="FY759"/>
      <c r="FZ759"/>
      <c r="GA759"/>
      <c r="GB759"/>
      <c r="GC759"/>
      <c r="GD759"/>
      <c r="GE759"/>
      <c r="GF759"/>
      <c r="GG759"/>
      <c r="GH759"/>
      <c r="GI759"/>
      <c r="GJ759"/>
      <c r="GK759"/>
      <c r="GL759"/>
      <c r="GM759"/>
      <c r="GN759"/>
      <c r="GO759"/>
      <c r="GP759"/>
      <c r="GQ759"/>
      <c r="GR759"/>
      <c r="GS759"/>
      <c r="GT759"/>
      <c r="GU759"/>
      <c r="GV759"/>
      <c r="GW759"/>
      <c r="GX759"/>
      <c r="GY759"/>
      <c r="GZ759"/>
      <c r="HA759"/>
      <c r="HB759"/>
      <c r="HC759"/>
      <c r="HD759"/>
      <c r="HE759"/>
      <c r="HF759"/>
      <c r="HG759"/>
      <c r="HH759"/>
      <c r="HI759"/>
      <c r="HJ759"/>
      <c r="HK759"/>
      <c r="HL759"/>
      <c r="HM759"/>
      <c r="HN759"/>
      <c r="HO759"/>
      <c r="HP759"/>
      <c r="HQ759"/>
      <c r="HR759"/>
      <c r="HS759"/>
      <c r="HT759"/>
      <c r="HU759"/>
      <c r="HV759"/>
      <c r="HW759"/>
      <c r="HX759"/>
      <c r="HY759"/>
      <c r="HZ759"/>
      <c r="IA759"/>
      <c r="IB759"/>
      <c r="IC759"/>
      <c r="ID759"/>
      <c r="IE759"/>
      <c r="IF759"/>
      <c r="IG759"/>
      <c r="IH759"/>
      <c r="II759"/>
      <c r="IJ759"/>
      <c r="IK759"/>
      <c r="IL759"/>
      <c r="IM759"/>
      <c r="IN759"/>
      <c r="IO759"/>
      <c r="IP759"/>
      <c r="IQ759"/>
      <c r="IR759"/>
      <c r="IS759"/>
      <c r="IT759"/>
      <c r="IU759"/>
      <c r="IV759"/>
      <c r="IW759"/>
      <c r="IX759"/>
      <c r="IY759"/>
      <c r="IZ759"/>
      <c r="JA759"/>
      <c r="JB759"/>
      <c r="JC759"/>
      <c r="JD759"/>
      <c r="JE759"/>
      <c r="JF759"/>
      <c r="JG759"/>
      <c r="JH759"/>
      <c r="JI759"/>
      <c r="JJ759"/>
    </row>
    <row r="760" spans="1:270" ht="32">
      <c r="A760" s="9">
        <v>1999</v>
      </c>
      <c r="B760" s="9" t="s">
        <v>0</v>
      </c>
      <c r="C760" s="9">
        <v>0</v>
      </c>
      <c r="D760" s="9" t="s">
        <v>1590</v>
      </c>
      <c r="E760" s="9" t="s">
        <v>2633</v>
      </c>
      <c r="F760" s="9" t="s">
        <v>1230</v>
      </c>
      <c r="G760" s="9" t="s">
        <v>2744</v>
      </c>
      <c r="H760" s="9" t="s">
        <v>1844</v>
      </c>
      <c r="I760" s="9" t="s">
        <v>1845</v>
      </c>
      <c r="J760" s="9">
        <v>0</v>
      </c>
      <c r="K760" s="9"/>
      <c r="L760" s="9"/>
      <c r="M760" s="9" t="s">
        <v>2676</v>
      </c>
      <c r="N760" s="34" t="s">
        <v>1590</v>
      </c>
      <c r="O760" s="35" t="s">
        <v>1590</v>
      </c>
      <c r="P760" s="35" t="s">
        <v>1590</v>
      </c>
      <c r="Q760" s="35" t="s">
        <v>1590</v>
      </c>
      <c r="R760" s="34" t="s">
        <v>1590</v>
      </c>
      <c r="S760" s="34" t="s">
        <v>1590</v>
      </c>
      <c r="T760" s="34" t="s">
        <v>1590</v>
      </c>
      <c r="U760" s="34" t="s">
        <v>1590</v>
      </c>
      <c r="V760" s="38" t="s">
        <v>1590</v>
      </c>
      <c r="W760" s="38" t="s">
        <v>1590</v>
      </c>
      <c r="X760" s="38" t="s">
        <v>1590</v>
      </c>
      <c r="Y760" s="8">
        <f t="shared" si="167"/>
        <v>0</v>
      </c>
      <c r="Z760" s="8">
        <f t="shared" si="168"/>
        <v>0</v>
      </c>
      <c r="AA760" s="8">
        <f t="shared" si="169"/>
        <v>36</v>
      </c>
      <c r="AB760" s="18">
        <f t="shared" si="164"/>
        <v>0</v>
      </c>
      <c r="AC760" s="18">
        <f t="shared" si="165"/>
        <v>0</v>
      </c>
      <c r="AD760" s="13"/>
      <c r="AE760" s="13"/>
      <c r="AF760" s="13" t="s">
        <v>1846</v>
      </c>
      <c r="AG760" s="13" t="s">
        <v>1590</v>
      </c>
      <c r="AH760" s="13" t="s">
        <v>1590</v>
      </c>
      <c r="AI760" s="13"/>
      <c r="AJ760" s="13">
        <v>9</v>
      </c>
      <c r="AK760" s="13">
        <v>0</v>
      </c>
      <c r="AL760" s="13" t="s">
        <v>1483</v>
      </c>
      <c r="AM760" s="13" t="s">
        <v>1847</v>
      </c>
      <c r="AN760" t="s">
        <v>1590</v>
      </c>
      <c r="AO760">
        <v>3</v>
      </c>
      <c r="AP760"/>
      <c r="AQ760"/>
      <c r="AR760"/>
      <c r="AS760"/>
      <c r="AT760"/>
      <c r="AU760"/>
      <c r="AV760"/>
      <c r="AW760"/>
      <c r="AX760"/>
      <c r="AY760"/>
      <c r="AZ760"/>
      <c r="BA760"/>
      <c r="BB760"/>
      <c r="BC760"/>
      <c r="BD760" s="13"/>
      <c r="BE760"/>
      <c r="BF760"/>
      <c r="BG760"/>
      <c r="BH760"/>
      <c r="BI760"/>
      <c r="BJ760"/>
      <c r="BK760"/>
      <c r="BL760"/>
      <c r="BM760"/>
      <c r="BN760"/>
      <c r="BO760"/>
      <c r="BP760" s="13"/>
      <c r="BQ760"/>
      <c r="BR760"/>
      <c r="BS760"/>
      <c r="BT760"/>
      <c r="BU760"/>
      <c r="BV760"/>
      <c r="BW760"/>
      <c r="BX760"/>
      <c r="BY760"/>
      <c r="BZ760"/>
      <c r="CA760"/>
      <c r="CB760"/>
      <c r="CC760"/>
      <c r="CD760"/>
      <c r="CE760"/>
      <c r="CF760"/>
      <c r="CG760"/>
      <c r="CH760"/>
      <c r="CI760"/>
      <c r="CJ760"/>
      <c r="CK760"/>
      <c r="CL760"/>
      <c r="CM760"/>
      <c r="CN760"/>
      <c r="CO760"/>
      <c r="CP760"/>
      <c r="CQ760"/>
      <c r="CR760"/>
      <c r="CS760"/>
      <c r="CT760"/>
      <c r="CU760"/>
      <c r="CV760"/>
      <c r="CW760"/>
      <c r="CX760"/>
      <c r="CY760"/>
      <c r="CZ760"/>
      <c r="DA760"/>
      <c r="DB760"/>
      <c r="DC760"/>
      <c r="DD760"/>
      <c r="DE760"/>
      <c r="DF760" s="13"/>
      <c r="DG760"/>
      <c r="DH760"/>
      <c r="DI760"/>
      <c r="DJ760"/>
      <c r="DK760"/>
      <c r="DL760"/>
      <c r="DM760"/>
      <c r="DN760"/>
      <c r="DO760"/>
      <c r="DP760"/>
      <c r="DQ760"/>
      <c r="DR760"/>
      <c r="DS760"/>
      <c r="DT760"/>
      <c r="DU760"/>
      <c r="DV760"/>
      <c r="DW760"/>
      <c r="DX760"/>
      <c r="DY760"/>
      <c r="DZ760"/>
      <c r="EA760"/>
      <c r="EB760"/>
      <c r="EC760"/>
      <c r="ED760"/>
      <c r="EE760"/>
      <c r="EF760"/>
      <c r="EG760"/>
      <c r="EH760"/>
      <c r="EI760"/>
      <c r="EJ760"/>
      <c r="EK760"/>
      <c r="EL760"/>
      <c r="EM760"/>
      <c r="EN760"/>
      <c r="EO760"/>
      <c r="EP760"/>
      <c r="EQ760"/>
      <c r="ER760"/>
      <c r="ES760"/>
      <c r="ET760"/>
      <c r="EU760"/>
      <c r="EV760"/>
      <c r="EW760"/>
      <c r="EX760"/>
      <c r="EY760"/>
      <c r="EZ760"/>
      <c r="FA760"/>
      <c r="FB760"/>
      <c r="FC760"/>
      <c r="FD760"/>
      <c r="FE760"/>
      <c r="FF760"/>
      <c r="FG760"/>
      <c r="FH760"/>
      <c r="FI760"/>
      <c r="FJ760"/>
      <c r="FK760"/>
      <c r="FL760"/>
      <c r="FM760"/>
      <c r="FN760"/>
      <c r="FO760"/>
      <c r="FP760"/>
      <c r="FQ760"/>
      <c r="FR760"/>
      <c r="FS760"/>
      <c r="FT760"/>
      <c r="FU760"/>
      <c r="FV760"/>
      <c r="FW760"/>
      <c r="FX760"/>
      <c r="FY760"/>
      <c r="FZ760"/>
      <c r="GA760"/>
      <c r="GB760"/>
      <c r="GC760"/>
      <c r="GD760"/>
      <c r="GE760"/>
      <c r="GF760"/>
      <c r="GG760"/>
      <c r="GH760"/>
      <c r="GI760"/>
      <c r="GJ760"/>
      <c r="GK760"/>
      <c r="GL760"/>
      <c r="GM760"/>
      <c r="GN760"/>
      <c r="GO760"/>
      <c r="GP760"/>
      <c r="GQ760"/>
      <c r="GR760"/>
      <c r="GS760"/>
      <c r="GT760"/>
      <c r="GU760"/>
      <c r="GV760"/>
      <c r="GW760"/>
      <c r="GX760"/>
      <c r="GY760"/>
      <c r="GZ760"/>
      <c r="HA760"/>
      <c r="HB760"/>
      <c r="HC760"/>
      <c r="HD760"/>
      <c r="HE760"/>
      <c r="HF760"/>
      <c r="HG760"/>
      <c r="HH760"/>
      <c r="HI760"/>
      <c r="HJ760"/>
      <c r="HK760"/>
      <c r="HL760"/>
      <c r="HM760"/>
      <c r="HN760"/>
      <c r="HO760"/>
      <c r="HP760"/>
      <c r="HQ760"/>
      <c r="HR760"/>
      <c r="HS760"/>
      <c r="HT760"/>
      <c r="HU760"/>
      <c r="HV760"/>
      <c r="HW760"/>
      <c r="HX760"/>
      <c r="HY760"/>
      <c r="HZ760"/>
      <c r="IA760"/>
      <c r="IB760"/>
      <c r="IC760"/>
      <c r="ID760"/>
      <c r="IE760"/>
      <c r="IF760"/>
      <c r="IG760"/>
      <c r="IH760"/>
      <c r="II760"/>
      <c r="IJ760"/>
      <c r="IK760"/>
      <c r="IL760"/>
      <c r="IM760"/>
      <c r="IN760"/>
      <c r="IO760"/>
      <c r="IP760"/>
      <c r="IQ760"/>
      <c r="IR760"/>
      <c r="IS760"/>
      <c r="IT760"/>
      <c r="IU760"/>
      <c r="IV760"/>
      <c r="IW760"/>
      <c r="IX760"/>
      <c r="IY760"/>
      <c r="IZ760"/>
      <c r="JA760"/>
      <c r="JB760"/>
      <c r="JC760"/>
      <c r="JD760"/>
      <c r="JE760"/>
      <c r="JF760"/>
      <c r="JG760"/>
      <c r="JH760"/>
      <c r="JI760"/>
      <c r="JJ760"/>
    </row>
    <row r="761" spans="1:270" ht="96">
      <c r="A761" s="9">
        <v>1999</v>
      </c>
      <c r="B761" s="9" t="s">
        <v>0</v>
      </c>
      <c r="C761" s="9">
        <v>0</v>
      </c>
      <c r="D761" s="9" t="s">
        <v>1590</v>
      </c>
      <c r="E761" s="9" t="s">
        <v>2633</v>
      </c>
      <c r="F761" s="9" t="s">
        <v>1230</v>
      </c>
      <c r="G761" s="9" t="s">
        <v>2744</v>
      </c>
      <c r="H761" s="9" t="s">
        <v>1848</v>
      </c>
      <c r="I761" s="9" t="s">
        <v>1849</v>
      </c>
      <c r="J761" s="9">
        <v>0</v>
      </c>
      <c r="K761" s="9"/>
      <c r="L761" s="9" t="s">
        <v>2644</v>
      </c>
      <c r="M761" s="9" t="s">
        <v>2676</v>
      </c>
      <c r="N761" s="34" t="s">
        <v>1590</v>
      </c>
      <c r="O761" s="35" t="s">
        <v>1590</v>
      </c>
      <c r="P761" s="35" t="s">
        <v>1590</v>
      </c>
      <c r="Q761" s="35" t="s">
        <v>1590</v>
      </c>
      <c r="R761" s="34" t="s">
        <v>1590</v>
      </c>
      <c r="S761" s="34" t="s">
        <v>1590</v>
      </c>
      <c r="T761" s="34" t="s">
        <v>1590</v>
      </c>
      <c r="U761" s="34" t="s">
        <v>1590</v>
      </c>
      <c r="V761" s="38" t="s">
        <v>1590</v>
      </c>
      <c r="W761" s="38" t="s">
        <v>1590</v>
      </c>
      <c r="X761" s="38" t="s">
        <v>1590</v>
      </c>
      <c r="Y761" s="8">
        <f t="shared" si="167"/>
        <v>0</v>
      </c>
      <c r="Z761" s="8">
        <f t="shared" si="168"/>
        <v>0</v>
      </c>
      <c r="AA761" s="8">
        <f t="shared" si="169"/>
        <v>0</v>
      </c>
      <c r="AB761" s="18">
        <f t="shared" si="164"/>
        <v>0.16666666666666666</v>
      </c>
      <c r="AC761" s="18">
        <f t="shared" si="165"/>
        <v>2</v>
      </c>
      <c r="AD761" s="13"/>
      <c r="AE761" s="13"/>
      <c r="AF761" s="13" t="s">
        <v>1850</v>
      </c>
      <c r="AG761" s="13" t="s">
        <v>1851</v>
      </c>
      <c r="AH761" s="13" t="s">
        <v>1851</v>
      </c>
      <c r="AI761" s="13" t="s">
        <v>1851</v>
      </c>
      <c r="AJ761" s="13">
        <v>3</v>
      </c>
      <c r="AK761" s="13">
        <v>2</v>
      </c>
      <c r="AL761" s="13"/>
      <c r="AM761" s="13"/>
      <c r="AN761"/>
      <c r="AO761"/>
      <c r="AP761"/>
      <c r="AQ761"/>
      <c r="AR761"/>
      <c r="AS761"/>
      <c r="AT761"/>
      <c r="AU761"/>
      <c r="AV761"/>
      <c r="AW761"/>
      <c r="AX761"/>
      <c r="AY761"/>
      <c r="AZ761"/>
      <c r="BA761"/>
      <c r="BB761"/>
      <c r="BC761"/>
      <c r="BD761" s="13"/>
      <c r="BE761"/>
      <c r="BF761"/>
      <c r="BG761"/>
      <c r="BH761"/>
      <c r="BI761"/>
      <c r="BJ761"/>
      <c r="BK761"/>
      <c r="BL761"/>
      <c r="BM761"/>
      <c r="BN761"/>
      <c r="BO761"/>
      <c r="BP761" s="13"/>
      <c r="BQ761"/>
      <c r="BR761"/>
      <c r="BS761"/>
      <c r="BT761"/>
      <c r="BU761"/>
      <c r="BV761"/>
      <c r="BW761"/>
      <c r="BX761"/>
      <c r="BY761"/>
      <c r="BZ761"/>
      <c r="CA761"/>
      <c r="CB761"/>
      <c r="CC761"/>
      <c r="CD761"/>
      <c r="CE761"/>
      <c r="CF761"/>
      <c r="CG761"/>
      <c r="CH761"/>
      <c r="CI761"/>
      <c r="CJ761"/>
      <c r="CK761"/>
      <c r="CL761"/>
      <c r="CM761"/>
      <c r="CN761"/>
      <c r="CO761"/>
      <c r="CP761"/>
      <c r="CQ761"/>
      <c r="CR761"/>
      <c r="CS761"/>
      <c r="CT761"/>
      <c r="CU761"/>
      <c r="CV761"/>
      <c r="CW761"/>
      <c r="CX761"/>
      <c r="CY761"/>
      <c r="CZ761"/>
      <c r="DA761"/>
      <c r="DB761"/>
      <c r="DC761"/>
      <c r="DD761"/>
      <c r="DE761"/>
      <c r="DF761" s="13"/>
      <c r="DG761"/>
      <c r="DH761"/>
      <c r="DI761"/>
      <c r="DJ761"/>
      <c r="DK761"/>
      <c r="DL761"/>
      <c r="DM761"/>
      <c r="DN761"/>
      <c r="DO761"/>
      <c r="DP761"/>
      <c r="DQ761"/>
      <c r="DR761"/>
      <c r="DS761"/>
      <c r="DT761"/>
      <c r="DU761"/>
      <c r="DV761"/>
      <c r="DW761"/>
      <c r="DX761"/>
      <c r="DY761"/>
      <c r="DZ761"/>
      <c r="EA761"/>
      <c r="EB761"/>
      <c r="EC761"/>
      <c r="ED761"/>
      <c r="EE761"/>
      <c r="EF761"/>
      <c r="EG761"/>
      <c r="EH761"/>
      <c r="EI761"/>
      <c r="EJ761"/>
      <c r="EK761"/>
      <c r="EL761"/>
      <c r="EM761"/>
      <c r="EN761"/>
      <c r="EO761"/>
      <c r="EP761"/>
      <c r="EQ761"/>
      <c r="ER761"/>
      <c r="ES761"/>
      <c r="ET761"/>
      <c r="EU761"/>
      <c r="EV761"/>
      <c r="EW761"/>
      <c r="EX761"/>
      <c r="EY761"/>
      <c r="EZ761"/>
      <c r="FA761"/>
      <c r="FB761"/>
      <c r="FC761"/>
      <c r="FD761"/>
      <c r="FE761"/>
      <c r="FF761"/>
      <c r="FG761"/>
      <c r="FH761"/>
      <c r="FI761"/>
      <c r="FJ761"/>
      <c r="FK761"/>
      <c r="FL761"/>
      <c r="FM761"/>
      <c r="FN761"/>
      <c r="FO761"/>
      <c r="FP761"/>
      <c r="FQ761"/>
      <c r="FR761"/>
      <c r="FS761"/>
      <c r="FT761"/>
      <c r="FU761"/>
      <c r="FV761"/>
      <c r="FW761"/>
      <c r="FX761"/>
      <c r="FY761"/>
      <c r="FZ761"/>
      <c r="GA761"/>
      <c r="GB761"/>
      <c r="GC761"/>
      <c r="GD761"/>
      <c r="GE761"/>
      <c r="GF761"/>
      <c r="GG761"/>
      <c r="GH761"/>
      <c r="GI761"/>
      <c r="GJ761"/>
      <c r="GK761"/>
      <c r="GL761"/>
      <c r="GM761"/>
      <c r="GN761"/>
      <c r="GO761"/>
      <c r="GP761"/>
      <c r="GQ761"/>
      <c r="GR761"/>
      <c r="GS761"/>
      <c r="GT761"/>
      <c r="GU761"/>
      <c r="GV761"/>
      <c r="GW761"/>
      <c r="GX761"/>
      <c r="GY761"/>
      <c r="GZ761"/>
      <c r="HA761"/>
      <c r="HB761"/>
      <c r="HC761"/>
      <c r="HD761"/>
      <c r="HE761"/>
      <c r="HF761"/>
      <c r="HG761"/>
      <c r="HH761"/>
      <c r="HI761"/>
      <c r="HJ761"/>
      <c r="HK761"/>
      <c r="HL761"/>
      <c r="HM761"/>
      <c r="HN761"/>
      <c r="HO761"/>
      <c r="HP761"/>
      <c r="HQ761"/>
      <c r="HR761"/>
      <c r="HS761"/>
      <c r="HT761"/>
      <c r="HU761"/>
      <c r="HV761"/>
      <c r="HW761"/>
      <c r="HX761"/>
      <c r="HY761"/>
      <c r="HZ761"/>
      <c r="IA761"/>
      <c r="IB761"/>
      <c r="IC761"/>
      <c r="ID761"/>
      <c r="IE761"/>
      <c r="IF761"/>
      <c r="IG761"/>
      <c r="IH761"/>
      <c r="II761"/>
      <c r="IJ761"/>
      <c r="IK761"/>
      <c r="IL761"/>
      <c r="IM761"/>
      <c r="IN761"/>
      <c r="IO761"/>
      <c r="IP761"/>
      <c r="IQ761"/>
      <c r="IR761"/>
      <c r="IS761"/>
      <c r="IT761"/>
      <c r="IU761"/>
      <c r="IV761"/>
      <c r="IW761"/>
      <c r="IX761"/>
      <c r="IY761"/>
      <c r="IZ761"/>
      <c r="JA761"/>
      <c r="JB761"/>
      <c r="JC761"/>
      <c r="JD761"/>
      <c r="JE761"/>
      <c r="JF761"/>
      <c r="JG761"/>
      <c r="JH761"/>
      <c r="JI761"/>
      <c r="JJ761"/>
    </row>
    <row r="762" spans="1:270" ht="112">
      <c r="A762" s="9">
        <v>1999</v>
      </c>
      <c r="B762" s="9" t="s">
        <v>0</v>
      </c>
      <c r="C762" s="9">
        <v>0</v>
      </c>
      <c r="D762" s="9" t="s">
        <v>1590</v>
      </c>
      <c r="E762" s="9" t="s">
        <v>2633</v>
      </c>
      <c r="F762" s="9" t="s">
        <v>1230</v>
      </c>
      <c r="G762" s="9" t="s">
        <v>2744</v>
      </c>
      <c r="H762" s="9" t="s">
        <v>1852</v>
      </c>
      <c r="I762" s="9" t="s">
        <v>1736</v>
      </c>
      <c r="J762" s="9">
        <v>0</v>
      </c>
      <c r="K762" s="9"/>
      <c r="L762" s="9" t="s">
        <v>2645</v>
      </c>
      <c r="M762" s="9" t="s">
        <v>2676</v>
      </c>
      <c r="N762" s="34" t="s">
        <v>1590</v>
      </c>
      <c r="O762" s="35" t="s">
        <v>1590</v>
      </c>
      <c r="P762" s="35" t="s">
        <v>1590</v>
      </c>
      <c r="Q762" s="35" t="s">
        <v>1590</v>
      </c>
      <c r="R762" s="34" t="s">
        <v>1590</v>
      </c>
      <c r="S762" s="34" t="s">
        <v>1590</v>
      </c>
      <c r="T762" s="34" t="s">
        <v>1590</v>
      </c>
      <c r="U762" s="34" t="s">
        <v>1590</v>
      </c>
      <c r="V762" s="38" t="s">
        <v>1590</v>
      </c>
      <c r="W762" s="38" t="s">
        <v>1590</v>
      </c>
      <c r="X762" s="38" t="s">
        <v>1590</v>
      </c>
      <c r="Y762" s="8">
        <f t="shared" si="167"/>
        <v>1176</v>
      </c>
      <c r="Z762" s="8">
        <f t="shared" si="168"/>
        <v>2316</v>
      </c>
      <c r="AA762" s="8">
        <f t="shared" si="169"/>
        <v>4116</v>
      </c>
      <c r="AB762" s="18">
        <f t="shared" si="164"/>
        <v>0.22619047619047619</v>
      </c>
      <c r="AC762" s="18">
        <f>SUM(AK762, AQ762, AW762, BC762, BI762,  BO762, BU762, CA762, CG762, CM762, CS762, CY762, DE762, DK762, DQ762, DW762, EC762, EK762, EQ762, EW762, FC762, FI762, FO762, FU762, GA762, GI762, GO762, GW762, HC762, HI762, HO762, HU762, IA762, II762, IO762, IU762, JC762, JI762)/7</f>
        <v>2.7142857142857144</v>
      </c>
      <c r="AD762" s="13"/>
      <c r="AE762" s="13"/>
      <c r="AF762" s="13" t="s">
        <v>1741</v>
      </c>
      <c r="AG762" s="13">
        <v>20</v>
      </c>
      <c r="AH762" s="13">
        <v>30</v>
      </c>
      <c r="AI762" s="13">
        <v>50</v>
      </c>
      <c r="AJ762" s="13">
        <v>3</v>
      </c>
      <c r="AK762" s="13">
        <v>0</v>
      </c>
      <c r="AL762" s="13" t="s">
        <v>1853</v>
      </c>
      <c r="AM762" s="13">
        <v>10</v>
      </c>
      <c r="AN762" s="13">
        <v>20</v>
      </c>
      <c r="AO762" s="13">
        <v>30</v>
      </c>
      <c r="AP762" s="13">
        <v>6</v>
      </c>
      <c r="AQ762" s="13">
        <v>0</v>
      </c>
      <c r="AR762" s="13" t="s">
        <v>1854</v>
      </c>
      <c r="AS762" s="13">
        <v>10</v>
      </c>
      <c r="AT762" s="13">
        <v>15</v>
      </c>
      <c r="AU762" s="13">
        <v>25</v>
      </c>
      <c r="AV762" s="13">
        <v>6</v>
      </c>
      <c r="AW762" s="13">
        <v>7</v>
      </c>
      <c r="AX762" t="s">
        <v>1855</v>
      </c>
      <c r="AY762" s="13">
        <v>10</v>
      </c>
      <c r="AZ762" s="13">
        <v>30</v>
      </c>
      <c r="BA762" s="13">
        <v>60</v>
      </c>
      <c r="BB762" s="13">
        <v>3</v>
      </c>
      <c r="BC762" s="13">
        <v>2</v>
      </c>
      <c r="BD762" s="13" t="s">
        <v>1856</v>
      </c>
      <c r="BE762" s="13">
        <v>10</v>
      </c>
      <c r="BF762" s="13">
        <v>20</v>
      </c>
      <c r="BG762" s="13">
        <v>30</v>
      </c>
      <c r="BH762" s="13">
        <v>6</v>
      </c>
      <c r="BI762" s="13">
        <v>4</v>
      </c>
      <c r="BJ762" t="s">
        <v>1857</v>
      </c>
      <c r="BK762" s="13">
        <v>6</v>
      </c>
      <c r="BL762" s="13">
        <v>6</v>
      </c>
      <c r="BM762" s="13">
        <v>6</v>
      </c>
      <c r="BN762" s="13">
        <v>6</v>
      </c>
      <c r="BO762" s="13">
        <v>0</v>
      </c>
      <c r="BP762" s="13" t="s">
        <v>1858</v>
      </c>
      <c r="BQ762" s="13">
        <v>10</v>
      </c>
      <c r="BR762" s="13">
        <v>20</v>
      </c>
      <c r="BS762" s="13">
        <v>30</v>
      </c>
      <c r="BT762"/>
      <c r="BU762" s="13">
        <v>6</v>
      </c>
      <c r="BV762" t="s">
        <v>1859</v>
      </c>
      <c r="BW762" s="13">
        <v>6</v>
      </c>
      <c r="BX762">
        <v>6</v>
      </c>
      <c r="BY762" s="13">
        <v>6</v>
      </c>
      <c r="BZ762">
        <v>6</v>
      </c>
      <c r="CA762"/>
      <c r="CB762" s="13" t="s">
        <v>1741</v>
      </c>
      <c r="CC762">
        <v>5</v>
      </c>
      <c r="CD762">
        <v>15</v>
      </c>
      <c r="CE762">
        <v>25</v>
      </c>
      <c r="CF762">
        <v>6</v>
      </c>
      <c r="CG762"/>
      <c r="CH762" t="s">
        <v>1860</v>
      </c>
      <c r="CI762">
        <v>1</v>
      </c>
      <c r="CJ762">
        <v>1</v>
      </c>
      <c r="CK762">
        <v>1</v>
      </c>
      <c r="CL762">
        <v>6</v>
      </c>
      <c r="CM762"/>
      <c r="CN762" t="s">
        <v>1861</v>
      </c>
      <c r="CO762">
        <v>5</v>
      </c>
      <c r="CP762">
        <v>15</v>
      </c>
      <c r="CQ762">
        <v>40</v>
      </c>
      <c r="CR762">
        <v>6</v>
      </c>
      <c r="CS762"/>
      <c r="CT762" t="s">
        <v>1862</v>
      </c>
      <c r="CU762">
        <v>5</v>
      </c>
      <c r="CV762">
        <v>15</v>
      </c>
      <c r="CW762">
        <v>40</v>
      </c>
      <c r="CX762">
        <v>6</v>
      </c>
      <c r="CY762"/>
      <c r="CZ762"/>
      <c r="DA762"/>
      <c r="DB762"/>
      <c r="DC762"/>
      <c r="DD762"/>
      <c r="DE762"/>
      <c r="DF762"/>
      <c r="DG762"/>
      <c r="DH762"/>
      <c r="DI762"/>
      <c r="DJ762"/>
      <c r="DK762"/>
      <c r="DL762"/>
      <c r="DM762"/>
      <c r="DN762"/>
      <c r="DO762"/>
      <c r="DP762"/>
      <c r="DQ762"/>
      <c r="DR762"/>
      <c r="DS762"/>
      <c r="DT762"/>
      <c r="DU762"/>
      <c r="DV762"/>
      <c r="DW762"/>
      <c r="DX762"/>
      <c r="DY762"/>
      <c r="DZ762"/>
      <c r="EA762"/>
      <c r="EB762"/>
      <c r="EC762"/>
      <c r="ED762"/>
      <c r="EE762"/>
      <c r="EF762"/>
      <c r="EG762"/>
      <c r="EH762"/>
      <c r="EI762"/>
      <c r="EJ762"/>
      <c r="EK762"/>
      <c r="EL762"/>
      <c r="EM762"/>
      <c r="EN762"/>
      <c r="EO762"/>
      <c r="EP762"/>
      <c r="EQ762"/>
      <c r="ER762"/>
      <c r="ES762"/>
      <c r="ET762"/>
      <c r="EU762"/>
      <c r="EV762"/>
      <c r="EW762"/>
      <c r="EX762"/>
      <c r="EY762"/>
      <c r="EZ762"/>
      <c r="FA762"/>
      <c r="FB762"/>
      <c r="FC762"/>
      <c r="FD762"/>
      <c r="FE762"/>
      <c r="FF762"/>
      <c r="FG762"/>
      <c r="FH762"/>
      <c r="FI762"/>
      <c r="FJ762"/>
      <c r="FK762"/>
      <c r="FL762"/>
      <c r="FM762"/>
      <c r="FN762"/>
      <c r="FO762"/>
      <c r="FP762"/>
      <c r="FQ762"/>
      <c r="FR762"/>
      <c r="FS762"/>
      <c r="FT762"/>
      <c r="FU762"/>
      <c r="FV762"/>
      <c r="FW762"/>
      <c r="FX762"/>
      <c r="FY762"/>
      <c r="FZ762"/>
      <c r="GA762"/>
      <c r="GB762"/>
      <c r="GC762"/>
      <c r="GD762"/>
      <c r="GE762"/>
      <c r="GF762"/>
      <c r="GG762"/>
      <c r="GH762"/>
      <c r="GI762"/>
      <c r="GJ762"/>
      <c r="GK762"/>
      <c r="GL762"/>
      <c r="GM762"/>
      <c r="GN762"/>
      <c r="GO762"/>
      <c r="GP762"/>
      <c r="GQ762"/>
      <c r="GR762"/>
      <c r="GS762"/>
      <c r="GT762"/>
      <c r="GU762"/>
      <c r="GV762"/>
      <c r="GW762"/>
      <c r="GX762"/>
      <c r="GY762"/>
      <c r="GZ762"/>
      <c r="HA762"/>
      <c r="HB762"/>
      <c r="HC762"/>
      <c r="HD762"/>
      <c r="HE762"/>
      <c r="HF762"/>
      <c r="HG762"/>
      <c r="HH762"/>
      <c r="HI762"/>
      <c r="HJ762"/>
      <c r="HK762"/>
      <c r="HL762"/>
      <c r="HM762"/>
      <c r="HN762"/>
      <c r="HO762"/>
      <c r="HP762"/>
      <c r="HQ762"/>
      <c r="HR762"/>
      <c r="HS762"/>
      <c r="HT762"/>
      <c r="HU762"/>
      <c r="HV762"/>
      <c r="HW762"/>
      <c r="HX762"/>
      <c r="HY762"/>
      <c r="HZ762"/>
      <c r="IA762"/>
      <c r="IB762"/>
      <c r="IC762"/>
      <c r="ID762"/>
      <c r="IE762"/>
      <c r="IF762"/>
      <c r="IG762"/>
      <c r="IH762"/>
      <c r="II762"/>
      <c r="IJ762"/>
      <c r="IK762"/>
      <c r="IL762"/>
      <c r="IM762"/>
      <c r="IN762"/>
      <c r="IO762"/>
      <c r="IP762"/>
      <c r="IQ762"/>
      <c r="IR762"/>
      <c r="IS762"/>
      <c r="IT762"/>
      <c r="IU762"/>
      <c r="IV762"/>
      <c r="IW762"/>
      <c r="IX762"/>
      <c r="IY762"/>
      <c r="IZ762"/>
      <c r="JA762"/>
      <c r="JB762"/>
      <c r="JC762"/>
      <c r="JD762"/>
      <c r="JE762"/>
      <c r="JF762"/>
      <c r="JG762"/>
      <c r="JH762"/>
      <c r="JI762"/>
      <c r="JJ762"/>
    </row>
    <row r="763" spans="1:270" ht="64">
      <c r="A763" s="9">
        <v>1999</v>
      </c>
      <c r="B763" s="9" t="s">
        <v>0</v>
      </c>
      <c r="C763" s="9">
        <v>0</v>
      </c>
      <c r="D763" s="9" t="s">
        <v>1590</v>
      </c>
      <c r="E763" s="9" t="s">
        <v>2633</v>
      </c>
      <c r="F763" s="9" t="s">
        <v>1230</v>
      </c>
      <c r="G763" s="9" t="s">
        <v>2744</v>
      </c>
      <c r="H763" s="9" t="s">
        <v>1863</v>
      </c>
      <c r="I763" s="9" t="s">
        <v>1864</v>
      </c>
      <c r="J763" s="9">
        <v>0</v>
      </c>
      <c r="K763" s="9"/>
      <c r="L763" s="9" t="s">
        <v>1866</v>
      </c>
      <c r="M763" s="9" t="s">
        <v>2676</v>
      </c>
      <c r="N763" s="9">
        <f t="shared" si="171"/>
        <v>3.3200000000000003</v>
      </c>
      <c r="O763" s="9">
        <v>16.600000000000001</v>
      </c>
      <c r="P763" s="9">
        <v>5</v>
      </c>
      <c r="Q763" s="9">
        <v>17</v>
      </c>
      <c r="R763" s="8">
        <f t="shared" si="170"/>
        <v>3.4</v>
      </c>
      <c r="S763" s="8">
        <f>Q763/Z763</f>
        <v>0.70833333333333337</v>
      </c>
      <c r="T763" s="8">
        <f>Q763/AA763</f>
        <v>0.35416666666666669</v>
      </c>
      <c r="U763" s="8">
        <f t="shared" ref="U763:U826" si="172">T763*12</f>
        <v>4.25</v>
      </c>
      <c r="V763" s="38">
        <f t="shared" si="166"/>
        <v>2.6875</v>
      </c>
      <c r="W763" s="38">
        <f t="shared" si="163"/>
        <v>-0.8125</v>
      </c>
      <c r="X763" s="38">
        <f t="shared" si="162"/>
        <v>1.5208333333333335</v>
      </c>
      <c r="Y763" s="8">
        <f t="shared" si="167"/>
        <v>12</v>
      </c>
      <c r="Z763" s="8">
        <f t="shared" si="168"/>
        <v>24</v>
      </c>
      <c r="AA763" s="8">
        <f t="shared" si="169"/>
        <v>48</v>
      </c>
      <c r="AB763" s="18">
        <f t="shared" si="164"/>
        <v>2.3333333333333335</v>
      </c>
      <c r="AC763" s="18">
        <f t="shared" si="165"/>
        <v>28</v>
      </c>
      <c r="AD763" s="13"/>
      <c r="AE763" s="13"/>
      <c r="AF763" s="13" t="s">
        <v>1865</v>
      </c>
      <c r="AG763" s="13">
        <v>1</v>
      </c>
      <c r="AH763" s="13">
        <v>2</v>
      </c>
      <c r="AI763" s="13">
        <v>4</v>
      </c>
      <c r="AJ763" s="13">
        <v>23</v>
      </c>
      <c r="AK763" s="13">
        <v>28</v>
      </c>
      <c r="AL763" s="13"/>
      <c r="AM763" s="13"/>
      <c r="AN763"/>
      <c r="AO763"/>
      <c r="AP763"/>
      <c r="AQ763"/>
      <c r="AR763"/>
      <c r="AS763"/>
      <c r="AT763"/>
      <c r="AU763"/>
      <c r="AV763"/>
      <c r="AW763"/>
      <c r="AX763"/>
      <c r="AY763"/>
      <c r="AZ763"/>
      <c r="BA763"/>
      <c r="BB763"/>
      <c r="BC763"/>
      <c r="BD763" s="13"/>
      <c r="BE763"/>
      <c r="BF763"/>
      <c r="BG763"/>
      <c r="BH763"/>
      <c r="BI763"/>
      <c r="BJ763"/>
      <c r="BK763"/>
      <c r="BL763"/>
      <c r="BM763"/>
      <c r="BN763"/>
      <c r="BO763"/>
      <c r="BP763" s="13"/>
      <c r="BQ763"/>
      <c r="BR763"/>
      <c r="BS763"/>
      <c r="BT763"/>
      <c r="BU763"/>
      <c r="BV763"/>
      <c r="BW763"/>
      <c r="BX763"/>
      <c r="BY763"/>
      <c r="BZ763"/>
      <c r="CA763"/>
      <c r="CB763"/>
      <c r="CC763"/>
      <c r="CD763"/>
      <c r="CE763"/>
      <c r="CF763"/>
      <c r="CG763"/>
      <c r="CH763"/>
      <c r="CI763"/>
      <c r="CJ763"/>
      <c r="CK763"/>
      <c r="CL763"/>
      <c r="CM763"/>
      <c r="CN763"/>
      <c r="CO763"/>
      <c r="CP763"/>
      <c r="CQ763"/>
      <c r="CR763"/>
      <c r="CS763"/>
      <c r="CT763"/>
      <c r="CU763"/>
      <c r="CV763"/>
      <c r="CW763"/>
      <c r="CX763"/>
      <c r="CY763"/>
      <c r="CZ763"/>
      <c r="DA763"/>
      <c r="DB763"/>
      <c r="DC763"/>
      <c r="DD763"/>
      <c r="DE763"/>
      <c r="DF763"/>
      <c r="DG763"/>
      <c r="DH763"/>
      <c r="DI763"/>
      <c r="DJ763"/>
      <c r="DK763"/>
      <c r="DL763"/>
      <c r="DM763"/>
      <c r="DN763"/>
      <c r="DO763"/>
      <c r="DP763"/>
      <c r="DQ763"/>
      <c r="DR763"/>
      <c r="DS763"/>
      <c r="DT763"/>
      <c r="DU763"/>
      <c r="DV763"/>
      <c r="DW763"/>
      <c r="DX763"/>
      <c r="DY763"/>
      <c r="DZ763"/>
      <c r="EA763"/>
      <c r="EB763"/>
      <c r="EC763"/>
      <c r="ED763"/>
      <c r="EE763"/>
      <c r="EF763"/>
      <c r="EG763"/>
      <c r="EH763"/>
      <c r="EI763"/>
      <c r="EJ763"/>
      <c r="EK763"/>
      <c r="EL763"/>
      <c r="EM763"/>
      <c r="EN763"/>
      <c r="EO763"/>
      <c r="EP763"/>
      <c r="EQ763"/>
      <c r="ER763"/>
      <c r="ES763"/>
      <c r="ET763"/>
      <c r="EU763"/>
      <c r="EV763"/>
      <c r="EW763"/>
      <c r="EX763"/>
      <c r="EY763"/>
      <c r="EZ763"/>
      <c r="FA763"/>
      <c r="FB763"/>
      <c r="FC763"/>
      <c r="FD763"/>
      <c r="FE763"/>
      <c r="FF763"/>
      <c r="FG763"/>
      <c r="FH763"/>
      <c r="FI763"/>
      <c r="FJ763"/>
      <c r="FK763"/>
      <c r="FL763"/>
      <c r="FM763"/>
      <c r="FN763"/>
      <c r="FO763"/>
      <c r="FP763"/>
      <c r="FQ763"/>
      <c r="FR763"/>
      <c r="FS763"/>
      <c r="FT763"/>
      <c r="FU763"/>
      <c r="FV763"/>
      <c r="FW763"/>
      <c r="FX763"/>
      <c r="FY763"/>
      <c r="FZ763"/>
      <c r="GA763"/>
      <c r="GB763"/>
      <c r="GC763"/>
      <c r="GD763"/>
      <c r="GE763"/>
      <c r="GF763"/>
      <c r="GG763"/>
      <c r="GH763"/>
      <c r="GI763"/>
      <c r="GJ763"/>
      <c r="GK763"/>
      <c r="GL763"/>
      <c r="GM763"/>
      <c r="GN763"/>
      <c r="GO763"/>
      <c r="GP763"/>
      <c r="GQ763"/>
      <c r="GR763"/>
      <c r="GS763"/>
      <c r="GT763"/>
      <c r="GU763"/>
      <c r="GV763"/>
      <c r="GW763"/>
      <c r="GX763"/>
      <c r="GY763"/>
      <c r="GZ763"/>
      <c r="HA763"/>
      <c r="HB763"/>
      <c r="HC763"/>
      <c r="HD763"/>
      <c r="HE763"/>
      <c r="HF763"/>
      <c r="HG763"/>
      <c r="HH763"/>
      <c r="HI763"/>
      <c r="HJ763"/>
      <c r="HK763"/>
      <c r="HL763"/>
      <c r="HM763"/>
      <c r="HN763"/>
      <c r="HO763"/>
      <c r="HP763"/>
      <c r="HQ763"/>
      <c r="HR763"/>
      <c r="HS763"/>
      <c r="HT763"/>
      <c r="HU763"/>
      <c r="HV763"/>
      <c r="HW763"/>
      <c r="HX763"/>
      <c r="HY763"/>
      <c r="HZ763"/>
      <c r="IA763"/>
      <c r="IB763"/>
      <c r="IC763"/>
      <c r="ID763"/>
      <c r="IE763"/>
      <c r="IF763"/>
      <c r="IG763"/>
      <c r="IH763"/>
      <c r="II763"/>
      <c r="IJ763"/>
      <c r="IK763"/>
      <c r="IL763"/>
      <c r="IM763"/>
      <c r="IN763"/>
      <c r="IO763"/>
      <c r="IP763"/>
      <c r="IQ763"/>
      <c r="IR763"/>
      <c r="IS763"/>
      <c r="IT763"/>
      <c r="IU763"/>
      <c r="IV763"/>
      <c r="IW763"/>
      <c r="IX763"/>
      <c r="IY763"/>
      <c r="IZ763"/>
      <c r="JA763"/>
      <c r="JB763"/>
      <c r="JC763"/>
      <c r="JD763"/>
      <c r="JE763"/>
      <c r="JF763"/>
      <c r="JG763"/>
      <c r="JH763"/>
      <c r="JI763"/>
      <c r="JJ763"/>
    </row>
    <row r="764" spans="1:270" ht="112">
      <c r="A764" s="9">
        <v>1999</v>
      </c>
      <c r="B764" s="9" t="s">
        <v>0</v>
      </c>
      <c r="C764" s="9">
        <v>0</v>
      </c>
      <c r="D764" s="9" t="s">
        <v>1590</v>
      </c>
      <c r="E764" s="9" t="s">
        <v>2633</v>
      </c>
      <c r="F764" s="9" t="s">
        <v>1230</v>
      </c>
      <c r="G764" s="9" t="s">
        <v>2744</v>
      </c>
      <c r="H764" s="9" t="s">
        <v>1867</v>
      </c>
      <c r="I764" s="9" t="s">
        <v>1868</v>
      </c>
      <c r="J764" s="9">
        <v>0</v>
      </c>
      <c r="K764" s="9"/>
      <c r="L764" s="9" t="s">
        <v>1870</v>
      </c>
      <c r="M764" s="9" t="s">
        <v>2676</v>
      </c>
      <c r="N764" s="9">
        <f t="shared" si="171"/>
        <v>1.0741920801092399E-2</v>
      </c>
      <c r="O764" s="9">
        <v>23.6</v>
      </c>
      <c r="P764" s="9">
        <v>2197</v>
      </c>
      <c r="Q764" s="9">
        <v>17966</v>
      </c>
      <c r="R764" s="8">
        <f t="shared" si="170"/>
        <v>8.1775147928994087</v>
      </c>
      <c r="S764" s="8">
        <f>Q764/Z764</f>
        <v>7.4858333333333329</v>
      </c>
      <c r="T764" s="8">
        <f>Q764/AA764</f>
        <v>4.2776190476190479</v>
      </c>
      <c r="U764" s="8">
        <f t="shared" si="172"/>
        <v>51.331428571428575</v>
      </c>
      <c r="V764" s="38">
        <f t="shared" si="166"/>
        <v>5.5276190476190479</v>
      </c>
      <c r="W764" s="38">
        <f t="shared" si="163"/>
        <v>3.5633333333333335</v>
      </c>
      <c r="X764" s="38">
        <f t="shared" si="162"/>
        <v>4.8133333333333335</v>
      </c>
      <c r="Y764" s="8">
        <f t="shared" si="167"/>
        <v>360</v>
      </c>
      <c r="Z764" s="8">
        <f t="shared" si="168"/>
        <v>2400</v>
      </c>
      <c r="AA764" s="8">
        <f t="shared" si="169"/>
        <v>4200</v>
      </c>
      <c r="AB764" s="18">
        <f t="shared" si="164"/>
        <v>1.25</v>
      </c>
      <c r="AC764" s="18">
        <f t="shared" si="165"/>
        <v>15</v>
      </c>
      <c r="AD764" s="13"/>
      <c r="AE764" s="13"/>
      <c r="AF764" s="13" t="s">
        <v>1869</v>
      </c>
      <c r="AG764" s="13">
        <v>30</v>
      </c>
      <c r="AH764" s="13">
        <v>200</v>
      </c>
      <c r="AI764" s="13">
        <v>350</v>
      </c>
      <c r="AJ764" s="13">
        <v>19</v>
      </c>
      <c r="AK764" s="13">
        <v>15</v>
      </c>
      <c r="AL764" s="13"/>
      <c r="AM764" s="13"/>
      <c r="AN764"/>
      <c r="AO764"/>
      <c r="AP764"/>
      <c r="AQ764"/>
      <c r="AR764"/>
      <c r="AS764"/>
      <c r="AT764"/>
      <c r="AU764"/>
      <c r="AV764"/>
      <c r="AW764"/>
      <c r="AX764"/>
      <c r="AY764"/>
      <c r="AZ764"/>
      <c r="BA764"/>
      <c r="BB764"/>
      <c r="BC764"/>
      <c r="BD764" s="13"/>
      <c r="BE764"/>
      <c r="BF764"/>
      <c r="BG764"/>
      <c r="BH764"/>
      <c r="BI764"/>
      <c r="BJ764"/>
      <c r="BK764"/>
      <c r="BL764"/>
      <c r="BM764"/>
      <c r="BN764"/>
      <c r="BO764"/>
      <c r="BP764" s="13"/>
      <c r="BQ764"/>
      <c r="BR764"/>
      <c r="BS764"/>
      <c r="BT764"/>
      <c r="BU764"/>
      <c r="BV764"/>
      <c r="BW764"/>
      <c r="BX764"/>
      <c r="BY764"/>
      <c r="BZ764"/>
      <c r="CA764"/>
      <c r="CB764"/>
      <c r="CC764"/>
      <c r="CD764"/>
      <c r="CE764"/>
      <c r="CF764"/>
      <c r="CG764"/>
      <c r="CH764"/>
      <c r="CI764"/>
      <c r="CJ764"/>
      <c r="CK764"/>
      <c r="CL764"/>
      <c r="CM764"/>
      <c r="CN764"/>
      <c r="CO764"/>
      <c r="CP764"/>
      <c r="CQ764"/>
      <c r="CR764"/>
      <c r="CS764"/>
      <c r="CT764"/>
      <c r="CU764"/>
      <c r="CV764"/>
      <c r="CW764"/>
      <c r="CX764"/>
      <c r="CY764"/>
      <c r="CZ764"/>
      <c r="DA764"/>
      <c r="DB764"/>
      <c r="DC764"/>
      <c r="DD764"/>
      <c r="DE764"/>
      <c r="DF764"/>
      <c r="DG764"/>
      <c r="DH764"/>
      <c r="DI764"/>
      <c r="DJ764"/>
      <c r="DK764"/>
      <c r="DL764"/>
      <c r="DM764"/>
      <c r="DN764"/>
      <c r="DO764"/>
      <c r="DP764"/>
      <c r="DQ764"/>
      <c r="DR764"/>
      <c r="DS764"/>
      <c r="DT764"/>
      <c r="DU764"/>
      <c r="DV764"/>
      <c r="DW764"/>
      <c r="DX764"/>
      <c r="DY764"/>
      <c r="DZ764"/>
      <c r="EA764"/>
      <c r="EB764"/>
      <c r="EC764"/>
      <c r="ED764"/>
      <c r="EE764"/>
      <c r="EF764"/>
      <c r="EG764"/>
      <c r="EH764"/>
      <c r="EI764"/>
      <c r="EJ764"/>
      <c r="EK764"/>
      <c r="EL764"/>
      <c r="EM764"/>
      <c r="EN764"/>
      <c r="EO764"/>
      <c r="EP764"/>
      <c r="EQ764"/>
      <c r="ER764"/>
      <c r="ES764"/>
      <c r="ET764"/>
      <c r="EU764"/>
      <c r="EV764"/>
      <c r="EW764"/>
      <c r="EX764"/>
      <c r="EY764"/>
      <c r="EZ764"/>
      <c r="FA764"/>
      <c r="FB764"/>
      <c r="FC764"/>
      <c r="FD764"/>
      <c r="FE764"/>
      <c r="FF764"/>
      <c r="FG764"/>
      <c r="FH764"/>
      <c r="FI764"/>
      <c r="FJ764"/>
      <c r="FK764"/>
      <c r="FL764"/>
      <c r="FM764"/>
      <c r="FN764"/>
      <c r="FO764"/>
      <c r="FP764"/>
      <c r="FQ764"/>
      <c r="FR764"/>
      <c r="FS764"/>
      <c r="FT764"/>
      <c r="FU764"/>
      <c r="FV764"/>
      <c r="FW764"/>
      <c r="FX764"/>
      <c r="FY764"/>
      <c r="FZ764"/>
      <c r="GA764"/>
      <c r="GB764"/>
      <c r="GC764"/>
      <c r="GD764"/>
      <c r="GE764"/>
      <c r="GF764"/>
      <c r="GG764"/>
      <c r="GH764"/>
      <c r="GI764"/>
      <c r="GJ764"/>
      <c r="GK764"/>
      <c r="GL764"/>
      <c r="GM764"/>
      <c r="GN764"/>
      <c r="GO764"/>
      <c r="GP764"/>
      <c r="GQ764"/>
      <c r="GR764"/>
      <c r="GS764"/>
      <c r="GT764"/>
      <c r="GU764"/>
      <c r="GV764"/>
      <c r="GW764"/>
      <c r="GX764"/>
      <c r="GY764"/>
      <c r="GZ764"/>
      <c r="HA764"/>
      <c r="HB764"/>
      <c r="HC764"/>
      <c r="HD764"/>
      <c r="HE764"/>
      <c r="HF764"/>
      <c r="HG764"/>
      <c r="HH764"/>
      <c r="HI764"/>
      <c r="HJ764"/>
      <c r="HK764"/>
      <c r="HL764"/>
      <c r="HM764"/>
      <c r="HN764"/>
      <c r="HO764"/>
      <c r="HP764"/>
      <c r="HQ764"/>
      <c r="HR764"/>
      <c r="HS764"/>
      <c r="HT764"/>
      <c r="HU764"/>
      <c r="HV764"/>
      <c r="HW764"/>
      <c r="HX764"/>
      <c r="HY764"/>
      <c r="HZ764"/>
      <c r="IA764"/>
      <c r="IB764"/>
      <c r="IC764"/>
      <c r="ID764"/>
      <c r="IE764"/>
      <c r="IF764"/>
      <c r="IG764"/>
      <c r="IH764"/>
      <c r="II764"/>
      <c r="IJ764"/>
      <c r="IK764"/>
      <c r="IL764"/>
      <c r="IM764"/>
      <c r="IN764"/>
      <c r="IO764"/>
      <c r="IP764"/>
      <c r="IQ764"/>
      <c r="IR764"/>
      <c r="IS764"/>
      <c r="IT764"/>
      <c r="IU764"/>
      <c r="IV764"/>
      <c r="IW764"/>
      <c r="IX764"/>
      <c r="IY764"/>
      <c r="IZ764"/>
      <c r="JA764"/>
      <c r="JB764"/>
      <c r="JC764"/>
      <c r="JD764"/>
      <c r="JE764"/>
      <c r="JF764"/>
      <c r="JG764"/>
      <c r="JH764"/>
      <c r="JI764"/>
      <c r="JJ764"/>
    </row>
    <row r="765" spans="1:270" ht="32">
      <c r="A765" s="9">
        <v>1999</v>
      </c>
      <c r="B765" s="9" t="s">
        <v>0</v>
      </c>
      <c r="C765" s="9">
        <v>0</v>
      </c>
      <c r="D765" s="9" t="s">
        <v>1590</v>
      </c>
      <c r="E765" s="9" t="s">
        <v>2633</v>
      </c>
      <c r="F765" s="9" t="s">
        <v>1230</v>
      </c>
      <c r="G765" s="9" t="s">
        <v>2744</v>
      </c>
      <c r="H765" s="9" t="s">
        <v>1871</v>
      </c>
      <c r="I765" s="9" t="s">
        <v>1872</v>
      </c>
      <c r="J765" s="9">
        <v>0</v>
      </c>
      <c r="K765" s="9"/>
      <c r="L765" s="9"/>
      <c r="M765" s="9" t="s">
        <v>2676</v>
      </c>
      <c r="N765" s="34" t="s">
        <v>1590</v>
      </c>
      <c r="O765" s="35" t="s">
        <v>1590</v>
      </c>
      <c r="P765" s="35" t="s">
        <v>1590</v>
      </c>
      <c r="Q765" s="35" t="s">
        <v>1590</v>
      </c>
      <c r="R765" s="34" t="s">
        <v>1590</v>
      </c>
      <c r="S765" s="34" t="s">
        <v>1590</v>
      </c>
      <c r="T765" s="34" t="s">
        <v>1590</v>
      </c>
      <c r="U765" s="34" t="s">
        <v>1590</v>
      </c>
      <c r="V765" s="38" t="s">
        <v>1590</v>
      </c>
      <c r="W765" s="38" t="s">
        <v>1590</v>
      </c>
      <c r="X765" s="38" t="s">
        <v>1590</v>
      </c>
      <c r="Y765" s="8">
        <f t="shared" si="167"/>
        <v>12</v>
      </c>
      <c r="Z765" s="8">
        <f t="shared" si="168"/>
        <v>24</v>
      </c>
      <c r="AA765" s="8">
        <f t="shared" si="169"/>
        <v>48</v>
      </c>
      <c r="AB765" s="18">
        <f t="shared" si="164"/>
        <v>1.4166666666666667</v>
      </c>
      <c r="AC765" s="18">
        <f t="shared" si="165"/>
        <v>17</v>
      </c>
      <c r="AD765" s="13"/>
      <c r="AE765" s="13"/>
      <c r="AF765" s="13" t="s">
        <v>1865</v>
      </c>
      <c r="AG765" s="13">
        <v>1</v>
      </c>
      <c r="AH765" s="13">
        <v>2</v>
      </c>
      <c r="AI765" s="13">
        <v>4</v>
      </c>
      <c r="AJ765" s="13">
        <v>15</v>
      </c>
      <c r="AK765" s="13">
        <v>17</v>
      </c>
      <c r="AL765" s="13"/>
      <c r="AM765" s="13"/>
      <c r="AN765"/>
      <c r="AO765"/>
      <c r="AP765"/>
      <c r="AQ765"/>
      <c r="AR765"/>
      <c r="AS765"/>
      <c r="AT765"/>
      <c r="AU765"/>
      <c r="AV765"/>
      <c r="AW765"/>
      <c r="AX765"/>
      <c r="AY765"/>
      <c r="AZ765"/>
      <c r="BA765"/>
      <c r="BB765"/>
      <c r="BC765"/>
      <c r="BD765" s="13"/>
      <c r="BE765"/>
      <c r="BF765"/>
      <c r="BG765"/>
      <c r="BH765"/>
      <c r="BI765"/>
      <c r="BJ765"/>
      <c r="BK765"/>
      <c r="BL765"/>
      <c r="BM765"/>
      <c r="BN765"/>
      <c r="BO765"/>
      <c r="BP765" s="13"/>
      <c r="BQ765"/>
      <c r="BR765"/>
      <c r="BS765"/>
      <c r="BT765"/>
      <c r="BU765"/>
      <c r="BV765"/>
      <c r="BW765"/>
      <c r="BX765"/>
      <c r="BY765"/>
      <c r="BZ765"/>
      <c r="CA765"/>
      <c r="CB765"/>
      <c r="CC765"/>
      <c r="CD765"/>
      <c r="CE765"/>
      <c r="CF765"/>
      <c r="CG765"/>
      <c r="CH765"/>
      <c r="CI765"/>
      <c r="CJ765"/>
      <c r="CK765"/>
      <c r="CL765"/>
      <c r="CM765"/>
      <c r="CN765"/>
      <c r="CO765"/>
      <c r="CP765"/>
      <c r="CQ765"/>
      <c r="CR765"/>
      <c r="CS765"/>
      <c r="CT765"/>
      <c r="CU765"/>
      <c r="CV765"/>
      <c r="CW765"/>
      <c r="CX765"/>
      <c r="CY765"/>
      <c r="CZ765"/>
      <c r="DA765"/>
      <c r="DB765"/>
      <c r="DC765"/>
      <c r="DD765"/>
      <c r="DE765"/>
      <c r="DF765"/>
      <c r="DG765"/>
      <c r="DH765"/>
      <c r="DI765"/>
      <c r="DJ765"/>
      <c r="DK765"/>
      <c r="DL765"/>
      <c r="DM765"/>
      <c r="DN765"/>
      <c r="DO765"/>
      <c r="DP765"/>
      <c r="DQ765"/>
      <c r="DR765"/>
      <c r="DS765"/>
      <c r="DT765"/>
      <c r="DU765"/>
      <c r="DV765"/>
      <c r="DW765"/>
      <c r="DX765"/>
      <c r="DY765"/>
      <c r="DZ765"/>
      <c r="EA765"/>
      <c r="EB765"/>
      <c r="EC765"/>
      <c r="ED765"/>
      <c r="EE765"/>
      <c r="EF765"/>
      <c r="EG765"/>
      <c r="EH765"/>
      <c r="EI765"/>
      <c r="EJ765"/>
      <c r="EK765"/>
      <c r="EL765"/>
      <c r="EM765"/>
      <c r="EN765"/>
      <c r="EO765"/>
      <c r="EP765"/>
      <c r="EQ765"/>
      <c r="ER765"/>
      <c r="ES765"/>
      <c r="ET765"/>
      <c r="EU765"/>
      <c r="EV765"/>
      <c r="EW765"/>
      <c r="EX765"/>
      <c r="EY765"/>
      <c r="EZ765"/>
      <c r="FA765"/>
      <c r="FB765"/>
      <c r="FC765"/>
      <c r="FD765"/>
      <c r="FE765"/>
      <c r="FF765"/>
      <c r="FG765"/>
      <c r="FH765"/>
      <c r="FI765"/>
      <c r="FJ765"/>
      <c r="FK765"/>
      <c r="FL765"/>
      <c r="FM765"/>
      <c r="FN765"/>
      <c r="FO765"/>
      <c r="FP765"/>
      <c r="FQ765"/>
      <c r="FR765"/>
      <c r="FS765"/>
      <c r="FT765"/>
      <c r="FU765"/>
      <c r="FV765"/>
      <c r="FW765"/>
      <c r="FX765"/>
      <c r="FY765"/>
      <c r="FZ765"/>
      <c r="GA765"/>
      <c r="GB765"/>
      <c r="GC765"/>
      <c r="GD765"/>
      <c r="GE765"/>
      <c r="GF765"/>
      <c r="GG765"/>
      <c r="GH765"/>
      <c r="GI765"/>
      <c r="GJ765"/>
      <c r="GK765"/>
      <c r="GL765"/>
      <c r="GM765"/>
      <c r="GN765"/>
      <c r="GO765"/>
      <c r="GP765"/>
      <c r="GQ765"/>
      <c r="GR765"/>
      <c r="GS765"/>
      <c r="GT765"/>
      <c r="GU765"/>
      <c r="GV765"/>
      <c r="GW765"/>
      <c r="GX765"/>
      <c r="GY765"/>
      <c r="GZ765"/>
      <c r="HA765"/>
      <c r="HB765"/>
      <c r="HC765"/>
      <c r="HD765"/>
      <c r="HE765"/>
      <c r="HF765"/>
      <c r="HG765"/>
      <c r="HH765"/>
      <c r="HI765"/>
      <c r="HJ765"/>
      <c r="HK765"/>
      <c r="HL765"/>
      <c r="HM765"/>
      <c r="HN765"/>
      <c r="HO765"/>
      <c r="HP765"/>
      <c r="HQ765"/>
      <c r="HR765"/>
      <c r="HS765"/>
      <c r="HT765"/>
      <c r="HU765"/>
      <c r="HV765"/>
      <c r="HW765"/>
      <c r="HX765"/>
      <c r="HY765"/>
      <c r="HZ765"/>
      <c r="IA765"/>
      <c r="IB765"/>
      <c r="IC765"/>
      <c r="ID765"/>
      <c r="IE765"/>
      <c r="IF765"/>
      <c r="IG765"/>
      <c r="IH765"/>
      <c r="II765"/>
      <c r="IJ765"/>
      <c r="IK765"/>
      <c r="IL765"/>
      <c r="IM765"/>
      <c r="IN765"/>
      <c r="IO765"/>
      <c r="IP765"/>
      <c r="IQ765"/>
      <c r="IR765"/>
      <c r="IS765"/>
      <c r="IT765"/>
      <c r="IU765"/>
      <c r="IV765"/>
      <c r="IW765"/>
      <c r="IX765"/>
      <c r="IY765"/>
      <c r="IZ765"/>
      <c r="JA765"/>
      <c r="JB765"/>
      <c r="JC765"/>
      <c r="JD765"/>
      <c r="JE765"/>
      <c r="JF765"/>
      <c r="JG765"/>
      <c r="JH765"/>
      <c r="JI765"/>
      <c r="JJ765"/>
    </row>
    <row r="766" spans="1:270" ht="48">
      <c r="A766" s="9">
        <v>1999</v>
      </c>
      <c r="B766" s="9" t="s">
        <v>0</v>
      </c>
      <c r="C766" s="9">
        <v>0</v>
      </c>
      <c r="D766" s="9" t="s">
        <v>1590</v>
      </c>
      <c r="E766" s="9" t="s">
        <v>2633</v>
      </c>
      <c r="F766" s="9" t="s">
        <v>1230</v>
      </c>
      <c r="G766" s="9" t="s">
        <v>2744</v>
      </c>
      <c r="H766" s="9" t="s">
        <v>1874</v>
      </c>
      <c r="I766" s="9" t="s">
        <v>1873</v>
      </c>
      <c r="J766" s="9">
        <v>0</v>
      </c>
      <c r="K766" s="9"/>
      <c r="L766" s="9"/>
      <c r="M766" s="9" t="s">
        <v>2676</v>
      </c>
      <c r="N766" s="34" t="s">
        <v>1590</v>
      </c>
      <c r="O766" s="35" t="s">
        <v>1590</v>
      </c>
      <c r="P766" s="35" t="s">
        <v>1590</v>
      </c>
      <c r="Q766" s="35" t="s">
        <v>1590</v>
      </c>
      <c r="R766" s="34" t="s">
        <v>1590</v>
      </c>
      <c r="S766" s="34" t="s">
        <v>1590</v>
      </c>
      <c r="T766" s="34" t="s">
        <v>1590</v>
      </c>
      <c r="U766" s="34" t="s">
        <v>1590</v>
      </c>
      <c r="V766" s="38" t="s">
        <v>1590</v>
      </c>
      <c r="W766" s="38" t="s">
        <v>1590</v>
      </c>
      <c r="X766" s="38" t="s">
        <v>1590</v>
      </c>
      <c r="Y766" s="8">
        <f t="shared" si="167"/>
        <v>480</v>
      </c>
      <c r="Z766" s="8">
        <f t="shared" si="168"/>
        <v>9600</v>
      </c>
      <c r="AA766" s="8">
        <f t="shared" si="169"/>
        <v>12000</v>
      </c>
      <c r="AB766" s="18">
        <f t="shared" si="164"/>
        <v>0.95833333333333337</v>
      </c>
      <c r="AC766" s="18">
        <f>SUM(AK766, AQ766, AW766, BC766, BI766,  BO766, BU766, CA766, CG766, CM766, CS766, CY766, DE766, DK766, DQ766, DW766, EC766, EK766, EQ766, EW766, FC766, FI766, FO766, FU766, GA766, GI766, GO766, GW766, HC766, HI766, HO766, HU766, IA766, II766, IO766, IU766, JC766, JI766)/4</f>
        <v>11.5</v>
      </c>
      <c r="AD766" s="13"/>
      <c r="AE766" s="13"/>
      <c r="AF766" s="13" t="s">
        <v>1483</v>
      </c>
      <c r="AG766" s="13">
        <v>10</v>
      </c>
      <c r="AH766" s="13">
        <v>200</v>
      </c>
      <c r="AI766" s="13">
        <v>250</v>
      </c>
      <c r="AJ766" s="13">
        <v>32</v>
      </c>
      <c r="AK766" s="13">
        <v>19</v>
      </c>
      <c r="AL766" s="13" t="s">
        <v>1483</v>
      </c>
      <c r="AM766" s="13">
        <v>10</v>
      </c>
      <c r="AN766" s="13">
        <v>200</v>
      </c>
      <c r="AO766" s="13">
        <v>250</v>
      </c>
      <c r="AP766" s="13">
        <v>14</v>
      </c>
      <c r="AQ766" s="13">
        <v>11</v>
      </c>
      <c r="AR766" t="s">
        <v>1483</v>
      </c>
      <c r="AS766" s="13">
        <v>10</v>
      </c>
      <c r="AT766" s="13">
        <v>200</v>
      </c>
      <c r="AU766" s="13">
        <v>250</v>
      </c>
      <c r="AV766" s="13">
        <v>15</v>
      </c>
      <c r="AW766" s="13">
        <v>8</v>
      </c>
      <c r="AX766" t="s">
        <v>1483</v>
      </c>
      <c r="AY766" s="13">
        <v>10</v>
      </c>
      <c r="AZ766" s="13">
        <v>200</v>
      </c>
      <c r="BA766" s="13">
        <v>250</v>
      </c>
      <c r="BB766" s="13">
        <v>15</v>
      </c>
      <c r="BC766" s="13">
        <v>8</v>
      </c>
      <c r="BD766" s="13"/>
      <c r="BE766"/>
      <c r="BF766"/>
      <c r="BG766"/>
      <c r="BH766"/>
      <c r="BI766"/>
      <c r="BJ766"/>
      <c r="BK766"/>
      <c r="BL766"/>
      <c r="BM766"/>
      <c r="BN766"/>
      <c r="BO766"/>
      <c r="BP766" s="13"/>
      <c r="BQ766"/>
      <c r="BR766"/>
      <c r="BS766"/>
      <c r="BT766"/>
      <c r="BU766"/>
      <c r="BV766"/>
      <c r="BW766"/>
      <c r="BX766"/>
      <c r="BY766"/>
      <c r="BZ766"/>
      <c r="CA766"/>
      <c r="CB766"/>
      <c r="CC766"/>
      <c r="CD766"/>
      <c r="CE766"/>
      <c r="CF766"/>
      <c r="CG766"/>
      <c r="CH766"/>
      <c r="CI766"/>
      <c r="CJ766"/>
      <c r="CK766"/>
      <c r="CL766"/>
      <c r="CM766"/>
      <c r="CN766"/>
      <c r="CO766"/>
      <c r="CP766"/>
      <c r="CQ766"/>
      <c r="CR766"/>
      <c r="CS766"/>
      <c r="CT766"/>
      <c r="CU766"/>
      <c r="CV766"/>
      <c r="CW766"/>
      <c r="CX766"/>
      <c r="CY766"/>
      <c r="CZ766"/>
      <c r="DA766"/>
      <c r="DB766"/>
      <c r="DC766"/>
      <c r="DD766"/>
      <c r="DE766"/>
      <c r="DF766"/>
      <c r="DG766"/>
      <c r="DH766"/>
      <c r="DI766"/>
      <c r="DJ766"/>
      <c r="DK766"/>
      <c r="DL766"/>
      <c r="DM766"/>
      <c r="DN766"/>
      <c r="DO766"/>
      <c r="DP766"/>
      <c r="DQ766"/>
      <c r="DR766"/>
      <c r="DS766"/>
      <c r="DT766"/>
      <c r="DU766"/>
      <c r="DV766"/>
      <c r="DW766"/>
      <c r="DX766"/>
      <c r="DY766"/>
      <c r="DZ766"/>
      <c r="EA766"/>
      <c r="EB766"/>
      <c r="EC766"/>
      <c r="ED766"/>
      <c r="EE766"/>
      <c r="EF766"/>
      <c r="EG766"/>
      <c r="EH766"/>
      <c r="EI766"/>
      <c r="EJ766"/>
      <c r="EK766"/>
      <c r="EL766"/>
      <c r="EM766"/>
      <c r="EN766"/>
      <c r="EO766"/>
      <c r="EP766"/>
      <c r="EQ766"/>
      <c r="ER766"/>
      <c r="ES766"/>
      <c r="ET766"/>
      <c r="EU766"/>
      <c r="EV766"/>
      <c r="EW766"/>
      <c r="EX766"/>
      <c r="EY766"/>
      <c r="EZ766"/>
      <c r="FA766"/>
      <c r="FB766"/>
      <c r="FC766"/>
      <c r="FD766"/>
      <c r="FE766"/>
      <c r="FF766"/>
      <c r="FG766"/>
      <c r="FH766"/>
      <c r="FI766"/>
      <c r="FJ766"/>
      <c r="FK766"/>
      <c r="FL766"/>
      <c r="FM766"/>
      <c r="FN766"/>
      <c r="FO766"/>
      <c r="FP766"/>
      <c r="FQ766"/>
      <c r="FR766"/>
      <c r="FS766"/>
      <c r="FT766"/>
      <c r="FU766"/>
      <c r="FV766"/>
      <c r="FW766"/>
      <c r="FX766"/>
      <c r="FY766"/>
      <c r="FZ766"/>
      <c r="GA766"/>
      <c r="GB766"/>
      <c r="GC766"/>
      <c r="GD766"/>
      <c r="GE766"/>
      <c r="GF766"/>
      <c r="GG766"/>
      <c r="GH766"/>
      <c r="GI766"/>
      <c r="GJ766"/>
      <c r="GK766"/>
      <c r="GL766"/>
      <c r="GM766"/>
      <c r="GN766"/>
      <c r="GO766"/>
      <c r="GP766"/>
      <c r="GQ766"/>
      <c r="GR766"/>
      <c r="GS766"/>
      <c r="GT766"/>
      <c r="GU766"/>
      <c r="GV766"/>
      <c r="GW766"/>
      <c r="GX766"/>
      <c r="GY766"/>
      <c r="GZ766"/>
      <c r="HA766"/>
      <c r="HB766"/>
      <c r="HC766"/>
      <c r="HD766"/>
      <c r="HE766"/>
      <c r="HF766"/>
      <c r="HG766"/>
      <c r="HH766"/>
      <c r="HI766"/>
      <c r="HJ766"/>
      <c r="HK766"/>
      <c r="HL766"/>
      <c r="HM766"/>
      <c r="HN766"/>
      <c r="HO766"/>
      <c r="HP766"/>
      <c r="HQ766"/>
      <c r="HR766"/>
      <c r="HS766"/>
      <c r="HT766"/>
      <c r="HU766"/>
      <c r="HV766"/>
      <c r="HW766"/>
      <c r="HX766"/>
      <c r="HY766"/>
      <c r="HZ766"/>
      <c r="IA766"/>
      <c r="IB766"/>
      <c r="IC766"/>
      <c r="ID766"/>
      <c r="IE766"/>
      <c r="IF766"/>
      <c r="IG766"/>
      <c r="IH766"/>
      <c r="II766"/>
      <c r="IJ766"/>
      <c r="IK766"/>
      <c r="IL766"/>
      <c r="IM766"/>
      <c r="IN766"/>
      <c r="IO766"/>
      <c r="IP766"/>
      <c r="IQ766"/>
      <c r="IR766"/>
      <c r="IS766"/>
      <c r="IT766"/>
      <c r="IU766"/>
      <c r="IV766"/>
      <c r="IW766"/>
      <c r="IX766"/>
      <c r="IY766"/>
      <c r="IZ766"/>
      <c r="JA766"/>
      <c r="JB766"/>
      <c r="JC766"/>
      <c r="JD766"/>
      <c r="JE766"/>
      <c r="JF766"/>
      <c r="JG766"/>
      <c r="JH766"/>
      <c r="JI766"/>
      <c r="JJ766"/>
    </row>
    <row r="767" spans="1:270" ht="80">
      <c r="A767" s="9">
        <v>1999</v>
      </c>
      <c r="B767" s="9" t="s">
        <v>0</v>
      </c>
      <c r="C767" s="9">
        <v>0</v>
      </c>
      <c r="D767" s="9" t="s">
        <v>1590</v>
      </c>
      <c r="E767" s="9" t="s">
        <v>2631</v>
      </c>
      <c r="F767" s="9" t="s">
        <v>1230</v>
      </c>
      <c r="G767" s="9" t="s">
        <v>2744</v>
      </c>
      <c r="H767" s="9" t="s">
        <v>1590</v>
      </c>
      <c r="I767" s="9" t="s">
        <v>1875</v>
      </c>
      <c r="J767" s="9">
        <v>0</v>
      </c>
      <c r="K767" s="9"/>
      <c r="L767" s="9" t="s">
        <v>1876</v>
      </c>
      <c r="M767" s="9" t="s">
        <v>2676</v>
      </c>
      <c r="N767" s="9">
        <f t="shared" si="171"/>
        <v>4.4028103044496487E-3</v>
      </c>
      <c r="O767" s="9">
        <v>9.4</v>
      </c>
      <c r="P767" s="9">
        <v>2135</v>
      </c>
      <c r="Q767" s="9">
        <v>8393</v>
      </c>
      <c r="R767" s="8">
        <f t="shared" si="170"/>
        <v>3.9311475409836065</v>
      </c>
      <c r="S767" s="8">
        <f t="shared" ref="S767:S776" si="173">Q767/Z767</f>
        <v>1.5542592592592592</v>
      </c>
      <c r="T767" s="8">
        <f t="shared" ref="T767:T776" si="174">Q767/AA767</f>
        <v>0.70011678345011674</v>
      </c>
      <c r="U767" s="8">
        <f t="shared" si="172"/>
        <v>8.4014014014014009</v>
      </c>
      <c r="V767" s="38">
        <f t="shared" si="166"/>
        <v>1.3667834501167833</v>
      </c>
      <c r="W767" s="38">
        <f t="shared" si="163"/>
        <v>0.39981648314981649</v>
      </c>
      <c r="X767" s="38">
        <f t="shared" si="162"/>
        <v>1.0664831498164831</v>
      </c>
      <c r="Y767" s="8">
        <f t="shared" si="167"/>
        <v>1200</v>
      </c>
      <c r="Z767" s="8">
        <f t="shared" si="168"/>
        <v>5400</v>
      </c>
      <c r="AA767" s="8">
        <f t="shared" si="169"/>
        <v>11988</v>
      </c>
      <c r="AB767" s="18">
        <f t="shared" si="164"/>
        <v>0.66666666666666663</v>
      </c>
      <c r="AC767" s="18">
        <f t="shared" si="165"/>
        <v>8</v>
      </c>
      <c r="AD767" s="13"/>
      <c r="AE767" s="13"/>
      <c r="AF767" s="13" t="s">
        <v>1877</v>
      </c>
      <c r="AG767" s="13">
        <v>100</v>
      </c>
      <c r="AH767" s="13">
        <v>450</v>
      </c>
      <c r="AI767" s="13">
        <v>999</v>
      </c>
      <c r="AJ767" s="13">
        <v>16</v>
      </c>
      <c r="AK767" s="13">
        <v>8</v>
      </c>
      <c r="AL767" s="13"/>
      <c r="AM767" s="13"/>
      <c r="AN767"/>
      <c r="AO767"/>
      <c r="AP767"/>
      <c r="AQ767"/>
      <c r="AR767"/>
      <c r="AS767"/>
      <c r="AT767"/>
      <c r="AU767"/>
      <c r="AV767"/>
      <c r="AW767"/>
      <c r="AX767"/>
      <c r="AY767"/>
      <c r="AZ767"/>
      <c r="BA767"/>
      <c r="BB767"/>
      <c r="BC767"/>
      <c r="BD767" s="13"/>
      <c r="BE767"/>
      <c r="BF767"/>
      <c r="BG767"/>
      <c r="BH767"/>
      <c r="BI767"/>
      <c r="BJ767"/>
      <c r="BK767"/>
      <c r="BL767"/>
      <c r="BM767"/>
      <c r="BN767"/>
      <c r="BO767"/>
      <c r="BP767" s="13"/>
      <c r="BQ767"/>
      <c r="BR767"/>
      <c r="BS767"/>
      <c r="BT767"/>
      <c r="BU767"/>
      <c r="BV767"/>
      <c r="BW767"/>
      <c r="BX767"/>
      <c r="BY767"/>
      <c r="BZ767"/>
      <c r="CA767"/>
      <c r="CB767"/>
      <c r="CC767"/>
      <c r="CD767"/>
      <c r="CE767"/>
      <c r="CF767"/>
      <c r="CG767"/>
      <c r="CH767"/>
      <c r="CI767"/>
      <c r="CJ767"/>
      <c r="CK767"/>
      <c r="CL767"/>
      <c r="CM767"/>
      <c r="CN767"/>
      <c r="CO767"/>
      <c r="CP767"/>
      <c r="CQ767"/>
      <c r="CR767"/>
      <c r="CS767"/>
      <c r="CT767"/>
      <c r="CU767"/>
      <c r="CV767"/>
      <c r="CW767"/>
      <c r="CX767"/>
      <c r="CY767"/>
      <c r="CZ767"/>
      <c r="DA767"/>
      <c r="DB767"/>
      <c r="DC767"/>
      <c r="DD767"/>
      <c r="DE767"/>
      <c r="DF767"/>
      <c r="DG767"/>
      <c r="DH767"/>
      <c r="DI767"/>
      <c r="DJ767"/>
      <c r="DK767"/>
      <c r="DL767"/>
      <c r="DM767"/>
      <c r="DN767"/>
      <c r="DO767"/>
      <c r="DP767"/>
      <c r="DQ767"/>
      <c r="DR767"/>
      <c r="DS767"/>
      <c r="DT767"/>
      <c r="DU767"/>
      <c r="DV767"/>
      <c r="DW767"/>
      <c r="DX767"/>
      <c r="DY767"/>
      <c r="DZ767"/>
      <c r="EA767"/>
      <c r="EB767"/>
      <c r="EC767"/>
      <c r="ED767"/>
      <c r="EE767"/>
      <c r="EF767"/>
      <c r="EG767"/>
      <c r="EH767"/>
      <c r="EI767"/>
      <c r="EJ767"/>
      <c r="EK767"/>
      <c r="EL767"/>
      <c r="EM767"/>
      <c r="EN767"/>
      <c r="EO767"/>
      <c r="EP767"/>
      <c r="EQ767"/>
      <c r="ER767"/>
      <c r="ES767"/>
      <c r="ET767"/>
      <c r="EU767"/>
      <c r="EV767"/>
      <c r="EW767"/>
      <c r="EX767"/>
      <c r="EY767"/>
      <c r="EZ767"/>
      <c r="FA767"/>
      <c r="FB767"/>
      <c r="FC767"/>
      <c r="FD767"/>
      <c r="FE767"/>
      <c r="FF767"/>
      <c r="FG767"/>
      <c r="FH767"/>
      <c r="FI767"/>
      <c r="FJ767"/>
      <c r="FK767"/>
      <c r="FL767"/>
      <c r="FM767"/>
      <c r="FN767"/>
      <c r="FO767"/>
      <c r="FP767"/>
      <c r="FQ767"/>
      <c r="FR767"/>
      <c r="FS767"/>
      <c r="FT767"/>
      <c r="FU767"/>
      <c r="FV767"/>
      <c r="FW767"/>
      <c r="FX767"/>
      <c r="FY767"/>
      <c r="FZ767"/>
      <c r="GA767"/>
      <c r="GB767"/>
      <c r="GC767"/>
      <c r="GD767"/>
      <c r="GE767"/>
      <c r="GF767"/>
      <c r="GG767"/>
      <c r="GH767"/>
      <c r="GI767"/>
      <c r="GJ767"/>
      <c r="GK767"/>
      <c r="GL767"/>
      <c r="GM767"/>
      <c r="GN767"/>
      <c r="GO767"/>
      <c r="GP767"/>
      <c r="GQ767"/>
      <c r="GR767"/>
      <c r="GS767"/>
      <c r="GT767"/>
      <c r="GU767"/>
      <c r="GV767"/>
      <c r="GW767"/>
      <c r="GX767"/>
      <c r="GY767"/>
      <c r="GZ767"/>
      <c r="HA767"/>
      <c r="HB767"/>
      <c r="HC767"/>
      <c r="HD767"/>
      <c r="HE767"/>
      <c r="HF767"/>
      <c r="HG767"/>
      <c r="HH767"/>
      <c r="HI767"/>
      <c r="HJ767"/>
      <c r="HK767"/>
      <c r="HL767"/>
      <c r="HM767"/>
      <c r="HN767"/>
      <c r="HO767"/>
      <c r="HP767"/>
      <c r="HQ767"/>
      <c r="HR767"/>
      <c r="HS767"/>
      <c r="HT767"/>
      <c r="HU767"/>
      <c r="HV767"/>
      <c r="HW767"/>
      <c r="HX767"/>
      <c r="HY767"/>
      <c r="HZ767"/>
      <c r="IA767"/>
      <c r="IB767"/>
      <c r="IC767"/>
      <c r="ID767"/>
      <c r="IE767"/>
      <c r="IF767"/>
      <c r="IG767"/>
      <c r="IH767"/>
      <c r="II767"/>
      <c r="IJ767"/>
      <c r="IK767"/>
      <c r="IL767"/>
      <c r="IM767"/>
      <c r="IN767"/>
      <c r="IO767"/>
      <c r="IP767"/>
      <c r="IQ767"/>
      <c r="IR767"/>
      <c r="IS767"/>
      <c r="IT767"/>
      <c r="IU767"/>
      <c r="IV767"/>
      <c r="IW767"/>
      <c r="IX767"/>
      <c r="IY767"/>
      <c r="IZ767"/>
      <c r="JA767"/>
      <c r="JB767"/>
      <c r="JC767"/>
      <c r="JD767"/>
      <c r="JE767"/>
      <c r="JF767"/>
      <c r="JG767"/>
      <c r="JH767"/>
      <c r="JI767"/>
      <c r="JJ767"/>
    </row>
    <row r="768" spans="1:270" ht="96">
      <c r="A768" s="9">
        <v>1999</v>
      </c>
      <c r="B768" s="9" t="s">
        <v>0</v>
      </c>
      <c r="C768" s="9">
        <v>0</v>
      </c>
      <c r="D768" s="9" t="s">
        <v>1590</v>
      </c>
      <c r="E768" s="9" t="s">
        <v>2631</v>
      </c>
      <c r="F768" s="9" t="s">
        <v>1230</v>
      </c>
      <c r="G768" s="9" t="s">
        <v>2744</v>
      </c>
      <c r="H768" s="9" t="s">
        <v>1590</v>
      </c>
      <c r="I768" s="9" t="s">
        <v>1878</v>
      </c>
      <c r="J768" s="9">
        <v>0</v>
      </c>
      <c r="K768" s="9"/>
      <c r="L768" s="9" t="s">
        <v>1879</v>
      </c>
      <c r="M768" s="9" t="s">
        <v>2676</v>
      </c>
      <c r="N768" s="9">
        <f t="shared" si="171"/>
        <v>9.1333333333333336E-3</v>
      </c>
      <c r="O768" s="9">
        <v>13.7</v>
      </c>
      <c r="P768" s="9">
        <v>1500</v>
      </c>
      <c r="Q768" s="9">
        <v>10924</v>
      </c>
      <c r="R768" s="8">
        <f t="shared" si="170"/>
        <v>7.2826666666666666</v>
      </c>
      <c r="S768" s="8">
        <f t="shared" si="173"/>
        <v>2.0229629629629629</v>
      </c>
      <c r="T768" s="8">
        <f t="shared" si="174"/>
        <v>0.91124457791124458</v>
      </c>
      <c r="U768" s="8">
        <f t="shared" si="172"/>
        <v>10.934934934934935</v>
      </c>
      <c r="V768" s="38">
        <f t="shared" si="166"/>
        <v>1.9112445779112446</v>
      </c>
      <c r="W768" s="38">
        <f t="shared" si="163"/>
        <v>0.46079412746079412</v>
      </c>
      <c r="X768" s="38">
        <f t="shared" si="162"/>
        <v>1.4607941274607941</v>
      </c>
      <c r="Y768" s="8">
        <f t="shared" si="167"/>
        <v>1200</v>
      </c>
      <c r="Z768" s="8">
        <f t="shared" si="168"/>
        <v>5400</v>
      </c>
      <c r="AA768" s="8">
        <f t="shared" si="169"/>
        <v>11988</v>
      </c>
      <c r="AB768" s="18">
        <f t="shared" si="164"/>
        <v>1</v>
      </c>
      <c r="AC768" s="18">
        <f t="shared" si="165"/>
        <v>12</v>
      </c>
      <c r="AD768" s="13"/>
      <c r="AE768" s="13"/>
      <c r="AF768" s="13" t="s">
        <v>1483</v>
      </c>
      <c r="AG768" s="13">
        <v>100</v>
      </c>
      <c r="AH768" s="13">
        <v>450</v>
      </c>
      <c r="AI768" s="13">
        <v>999</v>
      </c>
      <c r="AJ768" s="13">
        <v>12</v>
      </c>
      <c r="AK768" s="13">
        <v>12</v>
      </c>
      <c r="AL768" s="13"/>
      <c r="AM768" s="13"/>
      <c r="AN768"/>
      <c r="AO768"/>
      <c r="AP768"/>
      <c r="AQ768"/>
      <c r="AR768"/>
      <c r="AS768"/>
      <c r="AT768"/>
      <c r="AU768"/>
      <c r="AV768"/>
      <c r="AW768"/>
      <c r="AX768"/>
      <c r="AY768"/>
      <c r="AZ768"/>
      <c r="BA768"/>
      <c r="BB768"/>
      <c r="BC768"/>
      <c r="BD768" s="13"/>
      <c r="BE768"/>
      <c r="BF768"/>
      <c r="BG768"/>
      <c r="BH768"/>
      <c r="BI768"/>
      <c r="BJ768"/>
      <c r="BK768"/>
      <c r="BL768"/>
      <c r="BM768"/>
      <c r="BN768"/>
      <c r="BO768"/>
      <c r="BP768" s="13"/>
      <c r="BQ768"/>
      <c r="BR768"/>
      <c r="BS768"/>
      <c r="BT768"/>
      <c r="BU768"/>
      <c r="BV768"/>
      <c r="BW768"/>
      <c r="BX768"/>
      <c r="BY768"/>
      <c r="BZ768"/>
      <c r="CA768"/>
      <c r="CB768"/>
      <c r="CC768"/>
      <c r="CD768"/>
      <c r="CE768"/>
      <c r="CF768"/>
      <c r="CG768"/>
      <c r="CH768"/>
      <c r="CI768"/>
      <c r="CJ768"/>
      <c r="CK768"/>
      <c r="CL768"/>
      <c r="CM768"/>
      <c r="CN768"/>
      <c r="CO768"/>
      <c r="CP768"/>
      <c r="CQ768"/>
      <c r="CR768"/>
      <c r="CS768"/>
      <c r="CT768"/>
      <c r="CU768"/>
      <c r="CV768"/>
      <c r="CW768"/>
      <c r="CX768"/>
      <c r="CY768"/>
      <c r="CZ768"/>
      <c r="DA768"/>
      <c r="DB768"/>
      <c r="DC768"/>
      <c r="DD768"/>
      <c r="DE768"/>
      <c r="DF768"/>
      <c r="DG768"/>
      <c r="DH768"/>
      <c r="DI768"/>
      <c r="DJ768"/>
      <c r="DK768"/>
      <c r="DL768"/>
      <c r="DM768"/>
      <c r="DN768"/>
      <c r="DO768"/>
      <c r="DP768"/>
      <c r="DQ768"/>
      <c r="DR768"/>
      <c r="DS768"/>
      <c r="DT768"/>
      <c r="DU768"/>
      <c r="DV768"/>
      <c r="DW768"/>
      <c r="DX768"/>
      <c r="DY768"/>
      <c r="DZ768"/>
      <c r="EA768"/>
      <c r="EB768"/>
      <c r="EC768"/>
      <c r="ED768"/>
      <c r="EE768"/>
      <c r="EF768"/>
      <c r="EG768"/>
      <c r="EH768"/>
      <c r="EI768"/>
      <c r="EJ768"/>
      <c r="EK768"/>
      <c r="EL768"/>
      <c r="EM768"/>
      <c r="EN768"/>
      <c r="EO768"/>
      <c r="EP768"/>
      <c r="EQ768"/>
      <c r="ER768"/>
      <c r="ES768"/>
      <c r="ET768"/>
      <c r="EU768"/>
      <c r="EV768"/>
      <c r="EW768"/>
      <c r="EX768"/>
      <c r="EY768"/>
      <c r="EZ768"/>
      <c r="FA768"/>
      <c r="FB768"/>
      <c r="FC768"/>
      <c r="FD768"/>
      <c r="FE768"/>
      <c r="FF768"/>
      <c r="FG768"/>
      <c r="FH768"/>
      <c r="FI768"/>
      <c r="FJ768"/>
      <c r="FK768"/>
      <c r="FL768"/>
      <c r="FM768"/>
      <c r="FN768"/>
      <c r="FO768"/>
      <c r="FP768"/>
      <c r="FQ768"/>
      <c r="FR768"/>
      <c r="FS768"/>
      <c r="FT768"/>
      <c r="FU768"/>
      <c r="FV768"/>
      <c r="FW768"/>
      <c r="FX768"/>
      <c r="FY768"/>
      <c r="FZ768"/>
      <c r="GA768"/>
      <c r="GB768"/>
      <c r="GC768"/>
      <c r="GD768"/>
      <c r="GE768"/>
      <c r="GF768"/>
      <c r="GG768"/>
      <c r="GH768"/>
      <c r="GI768"/>
      <c r="GJ768"/>
      <c r="GK768"/>
      <c r="GL768"/>
      <c r="GM768"/>
      <c r="GN768"/>
      <c r="GO768"/>
      <c r="GP768"/>
      <c r="GQ768"/>
      <c r="GR768"/>
      <c r="GS768"/>
      <c r="GT768"/>
      <c r="GU768"/>
      <c r="GV768"/>
      <c r="GW768"/>
      <c r="GX768"/>
      <c r="GY768"/>
      <c r="GZ768"/>
      <c r="HA768"/>
      <c r="HB768"/>
      <c r="HC768"/>
      <c r="HD768"/>
      <c r="HE768"/>
      <c r="HF768"/>
      <c r="HG768"/>
      <c r="HH768"/>
      <c r="HI768"/>
      <c r="HJ768"/>
      <c r="HK768"/>
      <c r="HL768"/>
      <c r="HM768"/>
      <c r="HN768"/>
      <c r="HO768"/>
      <c r="HP768"/>
      <c r="HQ768"/>
      <c r="HR768"/>
      <c r="HS768"/>
      <c r="HT768"/>
      <c r="HU768"/>
      <c r="HV768"/>
      <c r="HW768"/>
      <c r="HX768"/>
      <c r="HY768"/>
      <c r="HZ768"/>
      <c r="IA768"/>
      <c r="IB768"/>
      <c r="IC768"/>
      <c r="ID768"/>
      <c r="IE768"/>
      <c r="IF768"/>
      <c r="IG768"/>
      <c r="IH768"/>
      <c r="II768"/>
      <c r="IJ768"/>
      <c r="IK768"/>
      <c r="IL768"/>
      <c r="IM768"/>
      <c r="IN768"/>
      <c r="IO768"/>
      <c r="IP768"/>
      <c r="IQ768"/>
      <c r="IR768"/>
      <c r="IS768"/>
      <c r="IT768"/>
      <c r="IU768"/>
      <c r="IV768"/>
      <c r="IW768"/>
      <c r="IX768"/>
      <c r="IY768"/>
      <c r="IZ768"/>
      <c r="JA768"/>
      <c r="JB768"/>
      <c r="JC768"/>
      <c r="JD768"/>
      <c r="JE768"/>
      <c r="JF768"/>
      <c r="JG768"/>
      <c r="JH768"/>
      <c r="JI768"/>
      <c r="JJ768"/>
    </row>
    <row r="769" spans="1:270" ht="64">
      <c r="A769" s="9">
        <v>1999</v>
      </c>
      <c r="B769" s="9" t="s">
        <v>0</v>
      </c>
      <c r="C769" s="9">
        <v>0</v>
      </c>
      <c r="D769" s="9" t="s">
        <v>1590</v>
      </c>
      <c r="E769" s="9" t="s">
        <v>2631</v>
      </c>
      <c r="F769" s="9" t="s">
        <v>1230</v>
      </c>
      <c r="G769" s="9" t="s">
        <v>2744</v>
      </c>
      <c r="H769" s="9" t="s">
        <v>1590</v>
      </c>
      <c r="I769" s="9" t="s">
        <v>1880</v>
      </c>
      <c r="J769" s="9">
        <v>0</v>
      </c>
      <c r="K769" s="9"/>
      <c r="L769" s="9" t="s">
        <v>1882</v>
      </c>
      <c r="M769" s="9" t="s">
        <v>2676</v>
      </c>
      <c r="N769" s="9">
        <f t="shared" si="171"/>
        <v>1.0175438596491228E-2</v>
      </c>
      <c r="O769" s="9">
        <v>14.5</v>
      </c>
      <c r="P769" s="9">
        <v>1425</v>
      </c>
      <c r="Q769" s="9">
        <v>7436</v>
      </c>
      <c r="R769" s="8">
        <f t="shared" si="170"/>
        <v>5.2182456140350881</v>
      </c>
      <c r="S769" s="8">
        <f t="shared" si="173"/>
        <v>1.6524444444444444</v>
      </c>
      <c r="T769" s="8">
        <f t="shared" si="174"/>
        <v>0.82622222222222219</v>
      </c>
      <c r="U769" s="8">
        <f t="shared" si="172"/>
        <v>9.9146666666666654</v>
      </c>
      <c r="V769" s="38">
        <f t="shared" si="166"/>
        <v>1.8262222222222222</v>
      </c>
      <c r="W769" s="38">
        <f t="shared" si="163"/>
        <v>0.32622222222222225</v>
      </c>
      <c r="X769" s="38">
        <f t="shared" si="162"/>
        <v>1.3262222222222222</v>
      </c>
      <c r="Y769" s="8">
        <f t="shared" si="167"/>
        <v>1200</v>
      </c>
      <c r="Z769" s="8">
        <f t="shared" si="168"/>
        <v>4500</v>
      </c>
      <c r="AA769" s="8">
        <f t="shared" si="169"/>
        <v>9000</v>
      </c>
      <c r="AB769" s="18">
        <f t="shared" si="164"/>
        <v>1</v>
      </c>
      <c r="AC769" s="18">
        <f t="shared" si="165"/>
        <v>12</v>
      </c>
      <c r="AD769" s="13"/>
      <c r="AE769" s="13"/>
      <c r="AF769" s="13" t="s">
        <v>1881</v>
      </c>
      <c r="AG769" s="13">
        <v>100</v>
      </c>
      <c r="AH769" s="13">
        <v>375</v>
      </c>
      <c r="AI769" s="13">
        <v>750</v>
      </c>
      <c r="AJ769" s="13">
        <v>12</v>
      </c>
      <c r="AK769" s="13">
        <v>12</v>
      </c>
      <c r="AL769" s="13"/>
      <c r="AM769" s="13"/>
      <c r="AN769"/>
      <c r="AO769"/>
      <c r="AP769"/>
      <c r="AQ769"/>
      <c r="AR769"/>
      <c r="AS769"/>
      <c r="AT769"/>
      <c r="AU769"/>
      <c r="AV769"/>
      <c r="AW769"/>
      <c r="AX769"/>
      <c r="AY769"/>
      <c r="AZ769"/>
      <c r="BA769"/>
      <c r="BB769"/>
      <c r="BC769"/>
      <c r="BD769" s="13"/>
      <c r="BE769"/>
      <c r="BF769"/>
      <c r="BG769"/>
      <c r="BH769"/>
      <c r="BI769"/>
      <c r="BJ769"/>
      <c r="BK769"/>
      <c r="BL769"/>
      <c r="BM769"/>
      <c r="BN769"/>
      <c r="BO769"/>
      <c r="BP769" s="13"/>
      <c r="BQ769"/>
      <c r="BR769"/>
      <c r="BS769"/>
      <c r="BT769"/>
      <c r="BU769"/>
      <c r="BV769"/>
      <c r="BW769"/>
      <c r="BX769"/>
      <c r="BY769"/>
      <c r="BZ769"/>
      <c r="CA769"/>
      <c r="CB769"/>
      <c r="CC769"/>
      <c r="CD769"/>
      <c r="CE769"/>
      <c r="CF769"/>
      <c r="CG769"/>
      <c r="CH769"/>
      <c r="CI769"/>
      <c r="CJ769"/>
      <c r="CK769"/>
      <c r="CL769"/>
      <c r="CM769"/>
      <c r="CN769"/>
      <c r="CO769"/>
      <c r="CP769"/>
      <c r="CQ769"/>
      <c r="CR769"/>
      <c r="CS769"/>
      <c r="CT769"/>
      <c r="CU769"/>
      <c r="CV769"/>
      <c r="CW769"/>
      <c r="CX769"/>
      <c r="CY769"/>
      <c r="CZ769"/>
      <c r="DA769"/>
      <c r="DB769"/>
      <c r="DC769"/>
      <c r="DD769"/>
      <c r="DE769"/>
      <c r="DF769"/>
      <c r="DG769"/>
      <c r="DH769"/>
      <c r="DI769"/>
      <c r="DJ769"/>
      <c r="DK769"/>
      <c r="DL769"/>
      <c r="DM769"/>
      <c r="DN769"/>
      <c r="DO769"/>
      <c r="DP769"/>
      <c r="DQ769"/>
      <c r="DR769"/>
      <c r="DS769"/>
      <c r="DT769"/>
      <c r="DU769"/>
      <c r="DV769"/>
      <c r="DW769"/>
      <c r="DX769"/>
      <c r="DY769"/>
      <c r="DZ769"/>
      <c r="EA769"/>
      <c r="EB769"/>
      <c r="EC769"/>
      <c r="ED769"/>
      <c r="EE769"/>
      <c r="EF769"/>
      <c r="EG769"/>
      <c r="EH769"/>
      <c r="EI769"/>
      <c r="EJ769"/>
      <c r="EK769"/>
      <c r="EL769"/>
      <c r="EM769"/>
      <c r="EN769"/>
      <c r="EO769"/>
      <c r="EP769"/>
      <c r="EQ769"/>
      <c r="ER769"/>
      <c r="ES769"/>
      <c r="ET769"/>
      <c r="EU769"/>
      <c r="EV769"/>
      <c r="EW769"/>
      <c r="EX769"/>
      <c r="EY769"/>
      <c r="EZ769"/>
      <c r="FA769"/>
      <c r="FB769"/>
      <c r="FC769"/>
      <c r="FD769"/>
      <c r="FE769"/>
      <c r="FF769"/>
      <c r="FG769"/>
      <c r="FH769"/>
      <c r="FI769"/>
      <c r="FJ769"/>
      <c r="FK769"/>
      <c r="FL769"/>
      <c r="FM769"/>
      <c r="FN769"/>
      <c r="FO769"/>
      <c r="FP769"/>
      <c r="FQ769"/>
      <c r="FR769"/>
      <c r="FS769"/>
      <c r="FT769"/>
      <c r="FU769"/>
      <c r="FV769"/>
      <c r="FW769"/>
      <c r="FX769"/>
      <c r="FY769"/>
      <c r="FZ769"/>
      <c r="GA769"/>
      <c r="GB769"/>
      <c r="GC769"/>
      <c r="GD769"/>
      <c r="GE769"/>
      <c r="GF769"/>
      <c r="GG769"/>
      <c r="GH769"/>
      <c r="GI769"/>
      <c r="GJ769"/>
      <c r="GK769"/>
      <c r="GL769"/>
      <c r="GM769"/>
      <c r="GN769"/>
      <c r="GO769"/>
      <c r="GP769"/>
      <c r="GQ769"/>
      <c r="GR769"/>
      <c r="GS769"/>
      <c r="GT769"/>
      <c r="GU769"/>
      <c r="GV769"/>
      <c r="GW769"/>
      <c r="GX769"/>
      <c r="GY769"/>
      <c r="GZ769"/>
      <c r="HA769"/>
      <c r="HB769"/>
      <c r="HC769"/>
      <c r="HD769"/>
      <c r="HE769"/>
      <c r="HF769"/>
      <c r="HG769"/>
      <c r="HH769"/>
      <c r="HI769"/>
      <c r="HJ769"/>
      <c r="HK769"/>
      <c r="HL769"/>
      <c r="HM769"/>
      <c r="HN769"/>
      <c r="HO769"/>
      <c r="HP769"/>
      <c r="HQ769"/>
      <c r="HR769"/>
      <c r="HS769"/>
      <c r="HT769"/>
      <c r="HU769"/>
      <c r="HV769"/>
      <c r="HW769"/>
      <c r="HX769"/>
      <c r="HY769"/>
      <c r="HZ769"/>
      <c r="IA769"/>
      <c r="IB769"/>
      <c r="IC769"/>
      <c r="ID769"/>
      <c r="IE769"/>
      <c r="IF769"/>
      <c r="IG769"/>
      <c r="IH769"/>
      <c r="II769"/>
      <c r="IJ769"/>
      <c r="IK769"/>
      <c r="IL769"/>
      <c r="IM769"/>
      <c r="IN769"/>
      <c r="IO769"/>
      <c r="IP769"/>
      <c r="IQ769"/>
      <c r="IR769"/>
      <c r="IS769"/>
      <c r="IT769"/>
      <c r="IU769"/>
      <c r="IV769"/>
      <c r="IW769"/>
      <c r="IX769"/>
      <c r="IY769"/>
      <c r="IZ769"/>
      <c r="JA769"/>
      <c r="JB769"/>
      <c r="JC769"/>
      <c r="JD769"/>
      <c r="JE769"/>
      <c r="JF769"/>
      <c r="JG769"/>
      <c r="JH769"/>
      <c r="JI769"/>
      <c r="JJ769"/>
    </row>
    <row r="770" spans="1:270" ht="32">
      <c r="A770" s="9">
        <v>1999</v>
      </c>
      <c r="B770" s="9" t="s">
        <v>0</v>
      </c>
      <c r="C770" s="9">
        <v>0</v>
      </c>
      <c r="D770" s="9" t="s">
        <v>1590</v>
      </c>
      <c r="E770" s="9" t="s">
        <v>2631</v>
      </c>
      <c r="F770" s="9" t="s">
        <v>1230</v>
      </c>
      <c r="G770" s="9" t="s">
        <v>2744</v>
      </c>
      <c r="H770" s="9" t="s">
        <v>1590</v>
      </c>
      <c r="I770" s="9" t="s">
        <v>1883</v>
      </c>
      <c r="J770" s="9">
        <v>0</v>
      </c>
      <c r="K770" s="9"/>
      <c r="L770" s="9" t="s">
        <v>1884</v>
      </c>
      <c r="M770" s="9" t="s">
        <v>2676</v>
      </c>
      <c r="N770" s="9">
        <f t="shared" si="171"/>
        <v>1.1562224183583407E-2</v>
      </c>
      <c r="O770" s="9">
        <v>13.1</v>
      </c>
      <c r="P770" s="9">
        <v>1133</v>
      </c>
      <c r="Q770" s="9">
        <v>4311</v>
      </c>
      <c r="R770" s="8">
        <f t="shared" si="170"/>
        <v>3.8049426301853488</v>
      </c>
      <c r="S770" s="8">
        <f t="shared" si="173"/>
        <v>0.95799999999999996</v>
      </c>
      <c r="T770" s="8">
        <f t="shared" si="174"/>
        <v>0.47899999999999998</v>
      </c>
      <c r="U770" s="8">
        <f t="shared" si="172"/>
        <v>5.7479999999999993</v>
      </c>
      <c r="V770" s="38">
        <f t="shared" si="166"/>
        <v>1.4790000000000001</v>
      </c>
      <c r="W770" s="38">
        <f t="shared" si="163"/>
        <v>-2.1000000000000001E-2</v>
      </c>
      <c r="X770" s="38">
        <f t="shared" si="162"/>
        <v>0.97899999999999998</v>
      </c>
      <c r="Y770" s="8">
        <f t="shared" si="167"/>
        <v>1200</v>
      </c>
      <c r="Z770" s="8">
        <f t="shared" si="168"/>
        <v>4500</v>
      </c>
      <c r="AA770" s="8">
        <f t="shared" si="169"/>
        <v>9000</v>
      </c>
      <c r="AB770" s="18">
        <f t="shared" si="164"/>
        <v>1</v>
      </c>
      <c r="AC770" s="18">
        <f t="shared" si="165"/>
        <v>12</v>
      </c>
      <c r="AD770" s="13"/>
      <c r="AE770" s="13"/>
      <c r="AF770" s="13" t="s">
        <v>1881</v>
      </c>
      <c r="AG770" s="13">
        <v>100</v>
      </c>
      <c r="AH770" s="13">
        <v>375</v>
      </c>
      <c r="AI770" s="13">
        <v>750</v>
      </c>
      <c r="AJ770" s="13">
        <v>12</v>
      </c>
      <c r="AK770" s="13">
        <v>12</v>
      </c>
      <c r="AL770" s="13"/>
      <c r="AM770" s="13"/>
      <c r="AN770"/>
      <c r="AO770"/>
      <c r="AP770"/>
      <c r="AQ770"/>
      <c r="AR770"/>
      <c r="AS770"/>
      <c r="AT770"/>
      <c r="AU770"/>
      <c r="AV770"/>
      <c r="AW770"/>
      <c r="AX770"/>
      <c r="AY770"/>
      <c r="AZ770"/>
      <c r="BA770"/>
      <c r="BB770"/>
      <c r="BC770"/>
      <c r="BD770" s="13"/>
      <c r="BE770"/>
      <c r="BF770"/>
      <c r="BG770"/>
      <c r="BH770"/>
      <c r="BI770"/>
      <c r="BJ770"/>
      <c r="BK770"/>
      <c r="BL770"/>
      <c r="BM770"/>
      <c r="BN770"/>
      <c r="BO770"/>
      <c r="BP770" s="13"/>
      <c r="BQ770"/>
      <c r="BR770"/>
      <c r="BS770"/>
      <c r="BT770"/>
      <c r="BU770"/>
      <c r="BV770"/>
      <c r="BW770"/>
      <c r="BX770"/>
      <c r="BY770"/>
      <c r="BZ770"/>
      <c r="CA770"/>
      <c r="CB770"/>
      <c r="CC770"/>
      <c r="CD770"/>
      <c r="CE770"/>
      <c r="CF770"/>
      <c r="CG770"/>
      <c r="CH770"/>
      <c r="CI770"/>
      <c r="CJ770"/>
      <c r="CK770"/>
      <c r="CL770"/>
      <c r="CM770"/>
      <c r="CN770"/>
      <c r="CO770"/>
      <c r="CP770"/>
      <c r="CQ770"/>
      <c r="CR770"/>
      <c r="CS770"/>
      <c r="CT770"/>
      <c r="CU770"/>
      <c r="CV770"/>
      <c r="CW770"/>
      <c r="CX770"/>
      <c r="CY770"/>
      <c r="CZ770"/>
      <c r="DA770"/>
      <c r="DB770"/>
      <c r="DC770"/>
      <c r="DD770"/>
      <c r="DE770"/>
      <c r="DF770"/>
      <c r="DG770"/>
      <c r="DH770"/>
      <c r="DI770"/>
      <c r="DJ770"/>
      <c r="DK770"/>
      <c r="DL770"/>
      <c r="DM770"/>
      <c r="DN770"/>
      <c r="DO770"/>
      <c r="DP770"/>
      <c r="DQ770"/>
      <c r="DR770"/>
      <c r="DS770"/>
      <c r="DT770"/>
      <c r="DU770"/>
      <c r="DV770"/>
      <c r="DW770"/>
      <c r="DX770"/>
      <c r="DY770"/>
      <c r="DZ770"/>
      <c r="EA770"/>
      <c r="EB770"/>
      <c r="EC770"/>
      <c r="ED770"/>
      <c r="EE770"/>
      <c r="EF770"/>
      <c r="EG770"/>
      <c r="EH770"/>
      <c r="EI770"/>
      <c r="EJ770"/>
      <c r="EK770"/>
      <c r="EL770"/>
      <c r="EM770"/>
      <c r="EN770"/>
      <c r="EO770"/>
      <c r="EP770"/>
      <c r="EQ770"/>
      <c r="ER770"/>
      <c r="ES770"/>
      <c r="ET770"/>
      <c r="EU770"/>
      <c r="EV770"/>
      <c r="EW770"/>
      <c r="EX770"/>
      <c r="EY770"/>
      <c r="EZ770"/>
      <c r="FA770"/>
      <c r="FB770"/>
      <c r="FC770"/>
      <c r="FD770"/>
      <c r="FE770"/>
      <c r="FF770"/>
      <c r="FG770"/>
      <c r="FH770"/>
      <c r="FI770"/>
      <c r="FJ770"/>
      <c r="FK770"/>
      <c r="FL770"/>
      <c r="FM770"/>
      <c r="FN770"/>
      <c r="FO770"/>
      <c r="FP770"/>
      <c r="FQ770"/>
      <c r="FR770"/>
      <c r="FS770"/>
      <c r="FT770"/>
      <c r="FU770"/>
      <c r="FV770"/>
      <c r="FW770"/>
      <c r="FX770"/>
      <c r="FY770"/>
      <c r="FZ770"/>
      <c r="GA770"/>
      <c r="GB770"/>
      <c r="GC770"/>
      <c r="GD770"/>
      <c r="GE770"/>
      <c r="GF770"/>
      <c r="GG770"/>
      <c r="GH770"/>
      <c r="GI770"/>
      <c r="GJ770"/>
      <c r="GK770"/>
      <c r="GL770"/>
      <c r="GM770"/>
      <c r="GN770"/>
      <c r="GO770"/>
      <c r="GP770"/>
      <c r="GQ770"/>
      <c r="GR770"/>
      <c r="GS770"/>
      <c r="GT770"/>
      <c r="GU770"/>
      <c r="GV770"/>
      <c r="GW770"/>
      <c r="GX770"/>
      <c r="GY770"/>
      <c r="GZ770"/>
      <c r="HA770"/>
      <c r="HB770"/>
      <c r="HC770"/>
      <c r="HD770"/>
      <c r="HE770"/>
      <c r="HF770"/>
      <c r="HG770"/>
      <c r="HH770"/>
      <c r="HI770"/>
      <c r="HJ770"/>
      <c r="HK770"/>
      <c r="HL770"/>
      <c r="HM770"/>
      <c r="HN770"/>
      <c r="HO770"/>
      <c r="HP770"/>
      <c r="HQ770"/>
      <c r="HR770"/>
      <c r="HS770"/>
      <c r="HT770"/>
      <c r="HU770"/>
      <c r="HV770"/>
      <c r="HW770"/>
      <c r="HX770"/>
      <c r="HY770"/>
      <c r="HZ770"/>
      <c r="IA770"/>
      <c r="IB770"/>
      <c r="IC770"/>
      <c r="ID770"/>
      <c r="IE770"/>
      <c r="IF770"/>
      <c r="IG770"/>
      <c r="IH770"/>
      <c r="II770"/>
      <c r="IJ770"/>
      <c r="IK770"/>
      <c r="IL770"/>
      <c r="IM770"/>
      <c r="IN770"/>
      <c r="IO770"/>
      <c r="IP770"/>
      <c r="IQ770"/>
      <c r="IR770"/>
      <c r="IS770"/>
      <c r="IT770"/>
      <c r="IU770"/>
      <c r="IV770"/>
      <c r="IW770"/>
      <c r="IX770"/>
      <c r="IY770"/>
      <c r="IZ770"/>
      <c r="JA770"/>
      <c r="JB770"/>
      <c r="JC770"/>
      <c r="JD770"/>
      <c r="JE770"/>
      <c r="JF770"/>
      <c r="JG770"/>
      <c r="JH770"/>
      <c r="JI770"/>
      <c r="JJ770"/>
    </row>
    <row r="771" spans="1:270" ht="32">
      <c r="A771" s="9">
        <v>1999</v>
      </c>
      <c r="B771" s="9" t="s">
        <v>0</v>
      </c>
      <c r="C771" s="9">
        <v>0</v>
      </c>
      <c r="D771" s="9" t="s">
        <v>1590</v>
      </c>
      <c r="E771" s="9" t="s">
        <v>2631</v>
      </c>
      <c r="F771" s="9" t="s">
        <v>1230</v>
      </c>
      <c r="G771" s="9" t="s">
        <v>2744</v>
      </c>
      <c r="H771" s="9" t="s">
        <v>1590</v>
      </c>
      <c r="I771" s="9" t="s">
        <v>1885</v>
      </c>
      <c r="J771" s="9">
        <v>0</v>
      </c>
      <c r="K771" s="9"/>
      <c r="L771" s="9"/>
      <c r="M771" s="9" t="s">
        <v>2676</v>
      </c>
      <c r="N771" s="9">
        <f t="shared" si="171"/>
        <v>1.3414634146341465E-2</v>
      </c>
      <c r="O771" s="9">
        <v>4.4000000000000004</v>
      </c>
      <c r="P771" s="9">
        <v>328</v>
      </c>
      <c r="Q771" s="9">
        <v>1327</v>
      </c>
      <c r="R771" s="8">
        <f t="shared" si="170"/>
        <v>4.0457317073170733</v>
      </c>
      <c r="S771" s="8">
        <f t="shared" si="173"/>
        <v>0.36861111111111111</v>
      </c>
      <c r="T771" s="8">
        <f t="shared" si="174"/>
        <v>0.14744444444444443</v>
      </c>
      <c r="U771" s="8">
        <f t="shared" si="172"/>
        <v>1.7693333333333332</v>
      </c>
      <c r="V771" s="38">
        <f t="shared" si="166"/>
        <v>1.1474444444444445</v>
      </c>
      <c r="W771" s="38">
        <f t="shared" si="163"/>
        <v>-0.25255555555555553</v>
      </c>
      <c r="X771" s="38">
        <f t="shared" si="162"/>
        <v>0.74744444444444447</v>
      </c>
      <c r="Y771" s="8">
        <f t="shared" si="167"/>
        <v>900</v>
      </c>
      <c r="Z771" s="8">
        <f t="shared" si="168"/>
        <v>3600</v>
      </c>
      <c r="AA771" s="8">
        <f t="shared" si="169"/>
        <v>9000</v>
      </c>
      <c r="AB771" s="18">
        <f t="shared" si="164"/>
        <v>1</v>
      </c>
      <c r="AC771" s="18">
        <f t="shared" si="165"/>
        <v>12</v>
      </c>
      <c r="AD771" s="13"/>
      <c r="AE771" s="13"/>
      <c r="AF771" s="13" t="s">
        <v>1881</v>
      </c>
      <c r="AG771" s="13">
        <v>75</v>
      </c>
      <c r="AH771" s="13">
        <v>300</v>
      </c>
      <c r="AI771" s="13">
        <v>750</v>
      </c>
      <c r="AJ771" s="13">
        <v>12</v>
      </c>
      <c r="AK771" s="13">
        <v>12</v>
      </c>
      <c r="AL771" s="13"/>
      <c r="AM771" s="13"/>
      <c r="AN771"/>
      <c r="AO771"/>
      <c r="AP771"/>
      <c r="AQ771"/>
      <c r="AR771"/>
      <c r="AS771"/>
      <c r="AT771"/>
      <c r="AU771"/>
      <c r="AV771"/>
      <c r="AW771"/>
      <c r="AX771"/>
      <c r="AY771"/>
      <c r="AZ771"/>
      <c r="BA771"/>
      <c r="BB771"/>
      <c r="BC771"/>
      <c r="BD771" s="13"/>
      <c r="BE771"/>
      <c r="BF771"/>
      <c r="BG771"/>
      <c r="BH771"/>
      <c r="BI771"/>
      <c r="BJ771"/>
      <c r="BK771"/>
      <c r="BL771"/>
      <c r="BM771"/>
      <c r="BN771"/>
      <c r="BO771"/>
      <c r="BP771" s="13"/>
      <c r="BQ771"/>
      <c r="BR771"/>
      <c r="BS771"/>
      <c r="BT771"/>
      <c r="BU771"/>
      <c r="BV771"/>
      <c r="BW771"/>
      <c r="BX771"/>
      <c r="BY771"/>
      <c r="BZ771"/>
      <c r="CA771"/>
      <c r="CB771"/>
      <c r="CC771"/>
      <c r="CD771"/>
      <c r="CE771"/>
      <c r="CF771"/>
      <c r="CG771"/>
      <c r="CH771"/>
      <c r="CI771"/>
      <c r="CJ771"/>
      <c r="CK771"/>
      <c r="CL771"/>
      <c r="CM771"/>
      <c r="CN771"/>
      <c r="CO771"/>
      <c r="CP771"/>
      <c r="CQ771"/>
      <c r="CR771"/>
      <c r="CS771"/>
      <c r="CT771"/>
      <c r="CU771"/>
      <c r="CV771"/>
      <c r="CW771"/>
      <c r="CX771"/>
      <c r="CY771"/>
      <c r="CZ771"/>
      <c r="DA771"/>
      <c r="DB771"/>
      <c r="DC771"/>
      <c r="DD771"/>
      <c r="DE771"/>
      <c r="DF771"/>
      <c r="DG771"/>
      <c r="DH771"/>
      <c r="DI771"/>
      <c r="DJ771"/>
      <c r="DK771"/>
      <c r="DL771"/>
      <c r="DM771"/>
      <c r="DN771"/>
      <c r="DO771"/>
      <c r="DP771"/>
      <c r="DQ771"/>
      <c r="DR771"/>
      <c r="DS771"/>
      <c r="DT771"/>
      <c r="DU771"/>
      <c r="DV771"/>
      <c r="DW771"/>
      <c r="DX771"/>
      <c r="DY771"/>
      <c r="DZ771"/>
      <c r="EA771"/>
      <c r="EB771"/>
      <c r="EC771"/>
      <c r="ED771"/>
      <c r="EE771"/>
      <c r="EF771"/>
      <c r="EG771"/>
      <c r="EH771"/>
      <c r="EI771"/>
      <c r="EJ771"/>
      <c r="EK771"/>
      <c r="EL771"/>
      <c r="EM771"/>
      <c r="EN771"/>
      <c r="EO771"/>
      <c r="EP771"/>
      <c r="EQ771"/>
      <c r="ER771"/>
      <c r="ES771"/>
      <c r="ET771"/>
      <c r="EU771"/>
      <c r="EV771"/>
      <c r="EW771"/>
      <c r="EX771"/>
      <c r="EY771"/>
      <c r="EZ771"/>
      <c r="FA771"/>
      <c r="FB771"/>
      <c r="FC771"/>
      <c r="FD771"/>
      <c r="FE771"/>
      <c r="FF771"/>
      <c r="FG771"/>
      <c r="FH771"/>
      <c r="FI771"/>
      <c r="FJ771"/>
      <c r="FK771"/>
      <c r="FL771"/>
      <c r="FM771"/>
      <c r="FN771"/>
      <c r="FO771"/>
      <c r="FP771"/>
      <c r="FQ771"/>
      <c r="FR771"/>
      <c r="FS771"/>
      <c r="FT771"/>
      <c r="FU771"/>
      <c r="FV771"/>
      <c r="FW771"/>
      <c r="FX771"/>
      <c r="FY771"/>
      <c r="FZ771"/>
      <c r="GA771"/>
      <c r="GB771"/>
      <c r="GC771"/>
      <c r="GD771"/>
      <c r="GE771"/>
      <c r="GF771"/>
      <c r="GG771"/>
      <c r="GH771"/>
      <c r="GI771"/>
      <c r="GJ771"/>
      <c r="GK771"/>
      <c r="GL771"/>
      <c r="GM771"/>
      <c r="GN771"/>
      <c r="GO771"/>
      <c r="GP771"/>
      <c r="GQ771"/>
      <c r="GR771"/>
      <c r="GS771"/>
      <c r="GT771"/>
      <c r="GU771"/>
      <c r="GV771"/>
      <c r="GW771"/>
      <c r="GX771"/>
      <c r="GY771"/>
      <c r="GZ771"/>
      <c r="HA771"/>
      <c r="HB771"/>
      <c r="HC771"/>
      <c r="HD771"/>
      <c r="HE771"/>
      <c r="HF771"/>
      <c r="HG771"/>
      <c r="HH771"/>
      <c r="HI771"/>
      <c r="HJ771"/>
      <c r="HK771"/>
      <c r="HL771"/>
      <c r="HM771"/>
      <c r="HN771"/>
      <c r="HO771"/>
      <c r="HP771"/>
      <c r="HQ771"/>
      <c r="HR771"/>
      <c r="HS771"/>
      <c r="HT771"/>
      <c r="HU771"/>
      <c r="HV771"/>
      <c r="HW771"/>
      <c r="HX771"/>
      <c r="HY771"/>
      <c r="HZ771"/>
      <c r="IA771"/>
      <c r="IB771"/>
      <c r="IC771"/>
      <c r="ID771"/>
      <c r="IE771"/>
      <c r="IF771"/>
      <c r="IG771"/>
      <c r="IH771"/>
      <c r="II771"/>
      <c r="IJ771"/>
      <c r="IK771"/>
      <c r="IL771"/>
      <c r="IM771"/>
      <c r="IN771"/>
      <c r="IO771"/>
      <c r="IP771"/>
      <c r="IQ771"/>
      <c r="IR771"/>
      <c r="IS771"/>
      <c r="IT771"/>
      <c r="IU771"/>
      <c r="IV771"/>
      <c r="IW771"/>
      <c r="IX771"/>
      <c r="IY771"/>
      <c r="IZ771"/>
      <c r="JA771"/>
      <c r="JB771"/>
      <c r="JC771"/>
      <c r="JD771"/>
      <c r="JE771"/>
      <c r="JF771"/>
      <c r="JG771"/>
      <c r="JH771"/>
      <c r="JI771"/>
      <c r="JJ771"/>
    </row>
    <row r="772" spans="1:270" ht="64">
      <c r="A772" s="9">
        <v>1999</v>
      </c>
      <c r="B772" s="9" t="s">
        <v>0</v>
      </c>
      <c r="C772" s="9">
        <v>0</v>
      </c>
      <c r="D772" s="9" t="s">
        <v>1590</v>
      </c>
      <c r="E772" s="9" t="s">
        <v>2631</v>
      </c>
      <c r="F772" s="9" t="s">
        <v>1230</v>
      </c>
      <c r="G772" s="9" t="s">
        <v>2744</v>
      </c>
      <c r="H772" s="9" t="s">
        <v>1590</v>
      </c>
      <c r="I772" s="9" t="s">
        <v>1886</v>
      </c>
      <c r="J772" s="9">
        <v>0</v>
      </c>
      <c r="K772" s="9"/>
      <c r="L772" s="9" t="s">
        <v>1888</v>
      </c>
      <c r="M772" s="9" t="s">
        <v>2676</v>
      </c>
      <c r="N772" s="9">
        <f t="shared" si="171"/>
        <v>1.8803418803418806E-2</v>
      </c>
      <c r="O772" s="9">
        <v>2.2000000000000002</v>
      </c>
      <c r="P772" s="9">
        <v>117</v>
      </c>
      <c r="Q772" s="9">
        <v>842</v>
      </c>
      <c r="R772" s="8">
        <f t="shared" si="170"/>
        <v>7.1965811965811968</v>
      </c>
      <c r="S772" s="8">
        <f t="shared" si="173"/>
        <v>0.17541666666666667</v>
      </c>
      <c r="T772" s="8">
        <f t="shared" si="174"/>
        <v>9.3555555555555558E-2</v>
      </c>
      <c r="U772" s="8">
        <f t="shared" si="172"/>
        <v>1.1226666666666667</v>
      </c>
      <c r="V772" s="38">
        <f t="shared" si="166"/>
        <v>1.0935555555555556</v>
      </c>
      <c r="W772" s="38">
        <f t="shared" si="163"/>
        <v>-0.43977777777777777</v>
      </c>
      <c r="X772" s="38">
        <f t="shared" ref="X772:X834" si="175">W772+AB772</f>
        <v>0.56022222222222218</v>
      </c>
      <c r="Y772" s="8">
        <f t="shared" si="167"/>
        <v>900</v>
      </c>
      <c r="Z772" s="8">
        <f t="shared" si="168"/>
        <v>4800</v>
      </c>
      <c r="AA772" s="8">
        <f t="shared" si="169"/>
        <v>9000</v>
      </c>
      <c r="AB772" s="18">
        <f t="shared" si="164"/>
        <v>1</v>
      </c>
      <c r="AC772" s="18">
        <f t="shared" si="165"/>
        <v>12</v>
      </c>
      <c r="AD772" s="13"/>
      <c r="AE772" s="13"/>
      <c r="AF772" s="13" t="s">
        <v>1887</v>
      </c>
      <c r="AG772" s="13">
        <v>75</v>
      </c>
      <c r="AH772" s="13">
        <v>400</v>
      </c>
      <c r="AI772" s="13">
        <v>750</v>
      </c>
      <c r="AJ772" s="13">
        <v>18</v>
      </c>
      <c r="AK772" s="13">
        <v>12</v>
      </c>
      <c r="AL772" s="13"/>
      <c r="AM772" s="13"/>
      <c r="AN772"/>
      <c r="AO772"/>
      <c r="AP772"/>
      <c r="AQ772"/>
      <c r="AR772"/>
      <c r="AS772"/>
      <c r="AT772"/>
      <c r="AU772"/>
      <c r="AV772"/>
      <c r="AW772"/>
      <c r="AX772"/>
      <c r="AY772"/>
      <c r="AZ772"/>
      <c r="BA772"/>
      <c r="BB772"/>
      <c r="BC772"/>
      <c r="BD772" s="13"/>
      <c r="BE772"/>
      <c r="BF772"/>
      <c r="BG772"/>
      <c r="BH772"/>
      <c r="BI772"/>
      <c r="BJ772"/>
      <c r="BK772"/>
      <c r="BL772"/>
      <c r="BM772"/>
      <c r="BN772"/>
      <c r="BO772"/>
      <c r="BP772" s="13"/>
      <c r="BQ772"/>
      <c r="BR772"/>
      <c r="BS772"/>
      <c r="BT772"/>
      <c r="BU772"/>
      <c r="BV772"/>
      <c r="BW772"/>
      <c r="BX772"/>
      <c r="BY772"/>
      <c r="BZ772"/>
      <c r="CA772"/>
      <c r="CB772"/>
      <c r="CC772"/>
      <c r="CD772"/>
      <c r="CE772"/>
      <c r="CF772"/>
      <c r="CG772"/>
      <c r="CH772"/>
      <c r="CI772"/>
      <c r="CJ772"/>
      <c r="CK772"/>
      <c r="CL772"/>
      <c r="CM772"/>
      <c r="CN772"/>
      <c r="CO772"/>
      <c r="CP772"/>
      <c r="CQ772"/>
      <c r="CR772"/>
      <c r="CS772"/>
      <c r="CT772"/>
      <c r="CU772"/>
      <c r="CV772"/>
      <c r="CW772"/>
      <c r="CX772"/>
      <c r="CY772"/>
      <c r="CZ772"/>
      <c r="DA772"/>
      <c r="DB772"/>
      <c r="DC772"/>
      <c r="DD772"/>
      <c r="DE772"/>
      <c r="DF772"/>
      <c r="DG772"/>
      <c r="DH772"/>
      <c r="DI772"/>
      <c r="DJ772"/>
      <c r="DK772"/>
      <c r="DL772"/>
      <c r="DM772"/>
      <c r="DN772"/>
      <c r="DO772"/>
      <c r="DP772"/>
      <c r="DQ772"/>
      <c r="DR772"/>
      <c r="DS772"/>
      <c r="DT772"/>
      <c r="DU772"/>
      <c r="DV772"/>
      <c r="DW772"/>
      <c r="DX772"/>
      <c r="DY772"/>
      <c r="DZ772"/>
      <c r="EA772"/>
      <c r="EB772"/>
      <c r="EC772"/>
      <c r="ED772"/>
      <c r="EE772"/>
      <c r="EF772"/>
      <c r="EG772"/>
      <c r="EH772"/>
      <c r="EI772"/>
      <c r="EJ772"/>
      <c r="EK772"/>
      <c r="EL772"/>
      <c r="EM772"/>
      <c r="EN772"/>
      <c r="EO772"/>
      <c r="EP772"/>
      <c r="EQ772"/>
      <c r="ER772"/>
      <c r="ES772"/>
      <c r="ET772"/>
      <c r="EU772"/>
      <c r="EV772"/>
      <c r="EW772"/>
      <c r="EX772"/>
      <c r="EY772"/>
      <c r="EZ772"/>
      <c r="FA772"/>
      <c r="FB772"/>
      <c r="FC772"/>
      <c r="FD772"/>
      <c r="FE772"/>
      <c r="FF772"/>
      <c r="FG772"/>
      <c r="FH772"/>
      <c r="FI772"/>
      <c r="FJ772"/>
      <c r="FK772"/>
      <c r="FL772"/>
      <c r="FM772"/>
      <c r="FN772"/>
      <c r="FO772"/>
      <c r="FP772"/>
      <c r="FQ772"/>
      <c r="FR772"/>
      <c r="FS772"/>
      <c r="FT772"/>
      <c r="FU772"/>
      <c r="FV772"/>
      <c r="FW772"/>
      <c r="FX772"/>
      <c r="FY772"/>
      <c r="FZ772"/>
      <c r="GA772"/>
      <c r="GB772"/>
      <c r="GC772"/>
      <c r="GD772"/>
      <c r="GE772"/>
      <c r="GF772"/>
      <c r="GG772"/>
      <c r="GH772"/>
      <c r="GI772"/>
      <c r="GJ772"/>
      <c r="GK772"/>
      <c r="GL772"/>
      <c r="GM772"/>
      <c r="GN772"/>
      <c r="GO772"/>
      <c r="GP772"/>
      <c r="GQ772"/>
      <c r="GR772"/>
      <c r="GS772"/>
      <c r="GT772"/>
      <c r="GU772"/>
      <c r="GV772"/>
      <c r="GW772"/>
      <c r="GX772"/>
      <c r="GY772"/>
      <c r="GZ772"/>
      <c r="HA772"/>
      <c r="HB772"/>
      <c r="HC772"/>
      <c r="HD772"/>
      <c r="HE772"/>
      <c r="HF772"/>
      <c r="HG772"/>
      <c r="HH772"/>
      <c r="HI772"/>
      <c r="HJ772"/>
      <c r="HK772"/>
      <c r="HL772"/>
      <c r="HM772"/>
      <c r="HN772"/>
      <c r="HO772"/>
      <c r="HP772"/>
      <c r="HQ772"/>
      <c r="HR772"/>
      <c r="HS772"/>
      <c r="HT772"/>
      <c r="HU772"/>
      <c r="HV772"/>
      <c r="HW772"/>
      <c r="HX772"/>
      <c r="HY772"/>
      <c r="HZ772"/>
      <c r="IA772"/>
      <c r="IB772"/>
      <c r="IC772"/>
      <c r="ID772"/>
      <c r="IE772"/>
      <c r="IF772"/>
      <c r="IG772"/>
      <c r="IH772"/>
      <c r="II772"/>
      <c r="IJ772"/>
      <c r="IK772"/>
      <c r="IL772"/>
      <c r="IM772"/>
      <c r="IN772"/>
      <c r="IO772"/>
      <c r="IP772"/>
      <c r="IQ772"/>
      <c r="IR772"/>
      <c r="IS772"/>
      <c r="IT772"/>
      <c r="IU772"/>
      <c r="IV772"/>
      <c r="IW772"/>
      <c r="IX772"/>
      <c r="IY772"/>
      <c r="IZ772"/>
      <c r="JA772"/>
      <c r="JB772"/>
      <c r="JC772"/>
      <c r="JD772"/>
      <c r="JE772"/>
      <c r="JF772"/>
      <c r="JG772"/>
      <c r="JH772"/>
      <c r="JI772"/>
      <c r="JJ772"/>
    </row>
    <row r="773" spans="1:270" ht="64">
      <c r="A773" s="9">
        <v>1999</v>
      </c>
      <c r="B773" s="9" t="s">
        <v>0</v>
      </c>
      <c r="C773" s="9">
        <v>0</v>
      </c>
      <c r="D773" s="9" t="s">
        <v>1590</v>
      </c>
      <c r="E773" s="9" t="s">
        <v>2631</v>
      </c>
      <c r="F773" s="9" t="s">
        <v>1230</v>
      </c>
      <c r="G773" s="9" t="s">
        <v>2744</v>
      </c>
      <c r="H773" s="9" t="s">
        <v>1590</v>
      </c>
      <c r="I773" s="9" t="s">
        <v>1889</v>
      </c>
      <c r="J773" s="9">
        <v>0</v>
      </c>
      <c r="K773" s="9"/>
      <c r="L773" s="9" t="s">
        <v>1888</v>
      </c>
      <c r="M773" s="9" t="s">
        <v>2676</v>
      </c>
      <c r="N773" s="9">
        <f t="shared" si="171"/>
        <v>2.0657276995305167E-2</v>
      </c>
      <c r="O773" s="9">
        <v>4.4000000000000004</v>
      </c>
      <c r="P773" s="9">
        <v>213</v>
      </c>
      <c r="Q773" s="9">
        <v>1346</v>
      </c>
      <c r="R773" s="8">
        <f t="shared" si="170"/>
        <v>6.31924882629108</v>
      </c>
      <c r="S773" s="8">
        <f t="shared" si="173"/>
        <v>0.28041666666666665</v>
      </c>
      <c r="T773" s="8">
        <f t="shared" si="174"/>
        <v>0.14955555555555555</v>
      </c>
      <c r="U773" s="8">
        <f t="shared" si="172"/>
        <v>1.7946666666666666</v>
      </c>
      <c r="V773" s="38">
        <f t="shared" si="166"/>
        <v>1.1495555555555557</v>
      </c>
      <c r="W773" s="38">
        <f t="shared" si="163"/>
        <v>-0.38377777777777777</v>
      </c>
      <c r="X773" s="38">
        <f t="shared" si="175"/>
        <v>0.61622222222222223</v>
      </c>
      <c r="Y773" s="8">
        <f t="shared" si="167"/>
        <v>900</v>
      </c>
      <c r="Z773" s="8">
        <f t="shared" si="168"/>
        <v>4800</v>
      </c>
      <c r="AA773" s="8">
        <f t="shared" si="169"/>
        <v>9000</v>
      </c>
      <c r="AB773" s="18">
        <f t="shared" si="164"/>
        <v>1</v>
      </c>
      <c r="AC773" s="18">
        <f t="shared" si="165"/>
        <v>12</v>
      </c>
      <c r="AD773" s="13"/>
      <c r="AE773" s="13"/>
      <c r="AF773" s="13" t="s">
        <v>1887</v>
      </c>
      <c r="AG773" s="13">
        <v>75</v>
      </c>
      <c r="AH773" s="13">
        <v>400</v>
      </c>
      <c r="AI773" s="13">
        <v>750</v>
      </c>
      <c r="AJ773" s="13">
        <v>18</v>
      </c>
      <c r="AK773" s="13">
        <v>12</v>
      </c>
      <c r="AL773" s="13"/>
      <c r="AM773" s="13"/>
      <c r="AN773"/>
      <c r="AO773"/>
      <c r="AP773"/>
      <c r="AQ773"/>
      <c r="AR773"/>
      <c r="AS773"/>
      <c r="AT773"/>
      <c r="AU773"/>
      <c r="AV773"/>
      <c r="AW773"/>
      <c r="AX773"/>
      <c r="AY773"/>
      <c r="AZ773"/>
      <c r="BA773"/>
      <c r="BB773"/>
      <c r="BC773"/>
      <c r="BD773" s="13"/>
      <c r="BE773"/>
      <c r="BF773"/>
      <c r="BG773"/>
      <c r="BH773"/>
      <c r="BI773"/>
      <c r="BJ773"/>
      <c r="BK773"/>
      <c r="BL773"/>
      <c r="BM773"/>
      <c r="BN773"/>
      <c r="BO773"/>
      <c r="BP773" s="13"/>
      <c r="BQ773"/>
      <c r="BR773"/>
      <c r="BS773"/>
      <c r="BT773"/>
      <c r="BU773"/>
      <c r="BV773"/>
      <c r="BW773"/>
      <c r="BX773"/>
      <c r="BY773"/>
      <c r="BZ773"/>
      <c r="CA773"/>
      <c r="CB773"/>
      <c r="CC773"/>
      <c r="CD773"/>
      <c r="CE773"/>
      <c r="CF773"/>
      <c r="CG773"/>
      <c r="CH773"/>
      <c r="CI773"/>
      <c r="CJ773"/>
      <c r="CK773"/>
      <c r="CL773"/>
      <c r="CM773"/>
      <c r="CN773"/>
      <c r="CO773"/>
      <c r="CP773"/>
      <c r="CQ773"/>
      <c r="CR773"/>
      <c r="CS773"/>
      <c r="CT773"/>
      <c r="CU773"/>
      <c r="CV773"/>
      <c r="CW773"/>
      <c r="CX773"/>
      <c r="CY773"/>
      <c r="CZ773"/>
      <c r="DA773"/>
      <c r="DB773"/>
      <c r="DC773"/>
      <c r="DD773"/>
      <c r="DE773"/>
      <c r="DF773"/>
      <c r="DG773"/>
      <c r="DH773"/>
      <c r="DI773"/>
      <c r="DJ773"/>
      <c r="DK773"/>
      <c r="DL773"/>
      <c r="DM773"/>
      <c r="DN773"/>
      <c r="DO773"/>
      <c r="DP773"/>
      <c r="DQ773"/>
      <c r="DR773"/>
      <c r="DS773"/>
      <c r="DT773"/>
      <c r="DU773"/>
      <c r="DV773"/>
      <c r="DW773"/>
      <c r="DX773"/>
      <c r="DY773"/>
      <c r="DZ773"/>
      <c r="EA773"/>
      <c r="EB773"/>
      <c r="EC773"/>
      <c r="ED773"/>
      <c r="EE773"/>
      <c r="EF773"/>
      <c r="EG773"/>
      <c r="EH773"/>
      <c r="EI773"/>
      <c r="EJ773"/>
      <c r="EK773"/>
      <c r="EL773"/>
      <c r="EM773"/>
      <c r="EN773"/>
      <c r="EO773"/>
      <c r="EP773"/>
      <c r="EQ773"/>
      <c r="ER773"/>
      <c r="ES773"/>
      <c r="ET773"/>
      <c r="EU773"/>
      <c r="EV773"/>
      <c r="EW773"/>
      <c r="EX773"/>
      <c r="EY773"/>
      <c r="EZ773"/>
      <c r="FA773"/>
      <c r="FB773"/>
      <c r="FC773"/>
      <c r="FD773"/>
      <c r="FE773"/>
      <c r="FF773"/>
      <c r="FG773"/>
      <c r="FH773"/>
      <c r="FI773"/>
      <c r="FJ773"/>
      <c r="FK773"/>
      <c r="FL773"/>
      <c r="FM773"/>
      <c r="FN773"/>
      <c r="FO773"/>
      <c r="FP773"/>
      <c r="FQ773"/>
      <c r="FR773"/>
      <c r="FS773"/>
      <c r="FT773"/>
      <c r="FU773"/>
      <c r="FV773"/>
      <c r="FW773"/>
      <c r="FX773"/>
      <c r="FY773"/>
      <c r="FZ773"/>
      <c r="GA773"/>
      <c r="GB773"/>
      <c r="GC773"/>
      <c r="GD773"/>
      <c r="GE773"/>
      <c r="GF773"/>
      <c r="GG773"/>
      <c r="GH773"/>
      <c r="GI773"/>
      <c r="GJ773"/>
      <c r="GK773"/>
      <c r="GL773"/>
      <c r="GM773"/>
      <c r="GN773"/>
      <c r="GO773"/>
      <c r="GP773"/>
      <c r="GQ773"/>
      <c r="GR773"/>
      <c r="GS773"/>
      <c r="GT773"/>
      <c r="GU773"/>
      <c r="GV773"/>
      <c r="GW773"/>
      <c r="GX773"/>
      <c r="GY773"/>
      <c r="GZ773"/>
      <c r="HA773"/>
      <c r="HB773"/>
      <c r="HC773"/>
      <c r="HD773"/>
      <c r="HE773"/>
      <c r="HF773"/>
      <c r="HG773"/>
      <c r="HH773"/>
      <c r="HI773"/>
      <c r="HJ773"/>
      <c r="HK773"/>
      <c r="HL773"/>
      <c r="HM773"/>
      <c r="HN773"/>
      <c r="HO773"/>
      <c r="HP773"/>
      <c r="HQ773"/>
      <c r="HR773"/>
      <c r="HS773"/>
      <c r="HT773"/>
      <c r="HU773"/>
      <c r="HV773"/>
      <c r="HW773"/>
      <c r="HX773"/>
      <c r="HY773"/>
      <c r="HZ773"/>
      <c r="IA773"/>
      <c r="IB773"/>
      <c r="IC773"/>
      <c r="ID773"/>
      <c r="IE773"/>
      <c r="IF773"/>
      <c r="IG773"/>
      <c r="IH773"/>
      <c r="II773"/>
      <c r="IJ773"/>
      <c r="IK773"/>
      <c r="IL773"/>
      <c r="IM773"/>
      <c r="IN773"/>
      <c r="IO773"/>
      <c r="IP773"/>
      <c r="IQ773"/>
      <c r="IR773"/>
      <c r="IS773"/>
      <c r="IT773"/>
      <c r="IU773"/>
      <c r="IV773"/>
      <c r="IW773"/>
      <c r="IX773"/>
      <c r="IY773"/>
      <c r="IZ773"/>
      <c r="JA773"/>
      <c r="JB773"/>
      <c r="JC773"/>
      <c r="JD773"/>
      <c r="JE773"/>
      <c r="JF773"/>
      <c r="JG773"/>
      <c r="JH773"/>
      <c r="JI773"/>
      <c r="JJ773"/>
    </row>
    <row r="774" spans="1:270" ht="64">
      <c r="A774" s="9">
        <v>1999</v>
      </c>
      <c r="B774" s="9" t="s">
        <v>0</v>
      </c>
      <c r="C774" s="9">
        <v>0</v>
      </c>
      <c r="D774" s="9" t="s">
        <v>1590</v>
      </c>
      <c r="E774" s="9" t="s">
        <v>2631</v>
      </c>
      <c r="F774" s="9" t="s">
        <v>1230</v>
      </c>
      <c r="G774" s="9" t="s">
        <v>2744</v>
      </c>
      <c r="H774" s="9" t="s">
        <v>1590</v>
      </c>
      <c r="I774" s="9" t="s">
        <v>1890</v>
      </c>
      <c r="J774" s="9">
        <v>0</v>
      </c>
      <c r="K774" s="9"/>
      <c r="L774" s="9" t="s">
        <v>1891</v>
      </c>
      <c r="M774" s="9" t="s">
        <v>2676</v>
      </c>
      <c r="N774" s="9">
        <f t="shared" si="171"/>
        <v>1.0180623973727423E-2</v>
      </c>
      <c r="O774" s="9">
        <v>18.600000000000001</v>
      </c>
      <c r="P774" s="9">
        <v>1827</v>
      </c>
      <c r="Q774" s="9">
        <v>6927</v>
      </c>
      <c r="R774" s="8">
        <f t="shared" si="170"/>
        <v>3.7914614121510675</v>
      </c>
      <c r="S774" s="8">
        <f t="shared" si="173"/>
        <v>1.443125</v>
      </c>
      <c r="T774" s="8">
        <f t="shared" si="174"/>
        <v>0.96208333333333329</v>
      </c>
      <c r="U774" s="8">
        <f t="shared" si="172"/>
        <v>11.545</v>
      </c>
      <c r="V774" s="38">
        <f t="shared" si="166"/>
        <v>1.3787499999999999</v>
      </c>
      <c r="W774" s="38">
        <f t="shared" ref="W774:W837" si="176">((Q774-(AB774*Z774))/AA774)</f>
        <v>0.6843055555555555</v>
      </c>
      <c r="X774" s="38">
        <f t="shared" si="175"/>
        <v>1.1009722222222222</v>
      </c>
      <c r="Y774" s="8">
        <f t="shared" si="167"/>
        <v>1800</v>
      </c>
      <c r="Z774" s="8">
        <f t="shared" si="168"/>
        <v>4800</v>
      </c>
      <c r="AA774" s="8">
        <f t="shared" si="169"/>
        <v>7200</v>
      </c>
      <c r="AB774" s="18">
        <f t="shared" ref="AB774:AB837" si="177">AC774/12</f>
        <v>0.41666666666666669</v>
      </c>
      <c r="AC774" s="18">
        <f>SUM(AK774, AQ774, AW774, BC774, BI774,  BO774, BU774, CA774, CG774, CM774, CS774, CY774, DE774, DK774, DQ774, DW774, EC774, EK774, EQ774, EW774, FC774, FI774, FO774, FU774, GA774, GI774, GO774, GW774, HC774, HI774, HO774, HU774, IA774, II774, IO774, IU774, JC774, JI774)/2</f>
        <v>5</v>
      </c>
      <c r="AD774" s="13"/>
      <c r="AE774" s="13"/>
      <c r="AF774" s="13" t="s">
        <v>1892</v>
      </c>
      <c r="AG774" s="13">
        <v>75</v>
      </c>
      <c r="AH774" s="13">
        <v>200</v>
      </c>
      <c r="AI774" s="13">
        <v>300</v>
      </c>
      <c r="AJ774" s="13">
        <v>5</v>
      </c>
      <c r="AK774" s="13">
        <v>5</v>
      </c>
      <c r="AL774" s="13" t="s">
        <v>1483</v>
      </c>
      <c r="AM774" s="13">
        <v>75</v>
      </c>
      <c r="AN774" s="13">
        <v>200</v>
      </c>
      <c r="AO774" s="13">
        <v>300</v>
      </c>
      <c r="AP774" s="13">
        <v>10</v>
      </c>
      <c r="AQ774" s="13">
        <v>5</v>
      </c>
      <c r="AR774"/>
      <c r="AS774"/>
      <c r="AT774"/>
      <c r="AU774"/>
      <c r="AV774"/>
      <c r="AW774"/>
      <c r="AX774"/>
      <c r="AY774"/>
      <c r="AZ774"/>
      <c r="BA774"/>
      <c r="BB774"/>
      <c r="BC774"/>
      <c r="BD774" s="13"/>
      <c r="BE774"/>
      <c r="BF774"/>
      <c r="BG774"/>
      <c r="BH774"/>
      <c r="BI774"/>
      <c r="BJ774"/>
      <c r="BK774"/>
      <c r="BL774"/>
      <c r="BM774"/>
      <c r="BN774"/>
      <c r="BO774"/>
      <c r="BP774" s="13"/>
      <c r="BQ774"/>
      <c r="BR774"/>
      <c r="BS774"/>
      <c r="BT774"/>
      <c r="BU774"/>
      <c r="BV774"/>
      <c r="BW774"/>
      <c r="BX774"/>
      <c r="BY774"/>
      <c r="BZ774"/>
      <c r="CA774"/>
      <c r="CB774"/>
      <c r="CC774"/>
      <c r="CD774"/>
      <c r="CE774"/>
      <c r="CF774"/>
      <c r="CG774"/>
      <c r="CH774"/>
      <c r="CI774"/>
      <c r="CJ774"/>
      <c r="CK774"/>
      <c r="CL774"/>
      <c r="CM774"/>
      <c r="CN774"/>
      <c r="CO774"/>
      <c r="CP774"/>
      <c r="CQ774"/>
      <c r="CR774"/>
      <c r="CS774"/>
      <c r="CT774"/>
      <c r="CU774"/>
      <c r="CV774"/>
      <c r="CW774"/>
      <c r="CX774"/>
      <c r="CY774"/>
      <c r="CZ774"/>
      <c r="DA774"/>
      <c r="DB774"/>
      <c r="DC774"/>
      <c r="DD774"/>
      <c r="DE774"/>
      <c r="DF774"/>
      <c r="DG774"/>
      <c r="DH774"/>
      <c r="DI774"/>
      <c r="DJ774"/>
      <c r="DK774"/>
      <c r="DL774"/>
      <c r="DM774"/>
      <c r="DN774"/>
      <c r="DO774"/>
      <c r="DP774"/>
      <c r="DQ774"/>
      <c r="DR774"/>
      <c r="DS774"/>
      <c r="DT774"/>
      <c r="DU774"/>
      <c r="DV774"/>
      <c r="DW774"/>
      <c r="DX774"/>
      <c r="DY774"/>
      <c r="DZ774"/>
      <c r="EA774"/>
      <c r="EB774"/>
      <c r="EC774"/>
      <c r="ED774"/>
      <c r="EE774"/>
      <c r="EF774"/>
      <c r="EG774"/>
      <c r="EH774"/>
      <c r="EI774"/>
      <c r="EJ774"/>
      <c r="EK774"/>
      <c r="EL774"/>
      <c r="EM774"/>
      <c r="EN774"/>
      <c r="EO774"/>
      <c r="EP774"/>
      <c r="EQ774"/>
      <c r="ER774"/>
      <c r="ES774"/>
      <c r="ET774"/>
      <c r="EU774"/>
      <c r="EV774"/>
      <c r="EW774"/>
      <c r="EX774"/>
      <c r="EY774"/>
      <c r="EZ774"/>
      <c r="FA774"/>
      <c r="FB774"/>
      <c r="FC774"/>
      <c r="FD774"/>
      <c r="FE774"/>
      <c r="FF774"/>
      <c r="FG774"/>
      <c r="FH774"/>
      <c r="FI774"/>
      <c r="FJ774"/>
      <c r="FK774"/>
      <c r="FL774"/>
      <c r="FM774"/>
      <c r="FN774"/>
      <c r="FO774"/>
      <c r="FP774"/>
      <c r="FQ774"/>
      <c r="FR774"/>
      <c r="FS774"/>
      <c r="FT774"/>
      <c r="FU774"/>
      <c r="FV774"/>
      <c r="FW774"/>
      <c r="FX774"/>
      <c r="FY774"/>
      <c r="FZ774"/>
      <c r="GA774"/>
      <c r="GB774"/>
      <c r="GC774"/>
      <c r="GD774"/>
      <c r="GE774"/>
      <c r="GF774"/>
      <c r="GG774"/>
      <c r="GH774"/>
      <c r="GI774"/>
      <c r="GJ774"/>
      <c r="GK774"/>
      <c r="GL774"/>
      <c r="GM774"/>
      <c r="GN774"/>
      <c r="GO774"/>
      <c r="GP774"/>
      <c r="GQ774"/>
      <c r="GR774"/>
      <c r="GS774"/>
      <c r="GT774"/>
      <c r="GU774"/>
      <c r="GV774"/>
      <c r="GW774"/>
      <c r="GX774"/>
      <c r="GY774"/>
      <c r="GZ774"/>
      <c r="HA774"/>
      <c r="HB774"/>
      <c r="HC774"/>
      <c r="HD774"/>
      <c r="HE774"/>
      <c r="HF774"/>
      <c r="HG774"/>
      <c r="HH774"/>
      <c r="HI774"/>
      <c r="HJ774"/>
      <c r="HK774"/>
      <c r="HL774"/>
      <c r="HM774"/>
      <c r="HN774"/>
      <c r="HO774"/>
      <c r="HP774"/>
      <c r="HQ774"/>
      <c r="HR774"/>
      <c r="HS774"/>
      <c r="HT774"/>
      <c r="HU774"/>
      <c r="HV774"/>
      <c r="HW774"/>
      <c r="HX774"/>
      <c r="HY774"/>
      <c r="HZ774"/>
      <c r="IA774"/>
      <c r="IB774"/>
      <c r="IC774"/>
      <c r="ID774"/>
      <c r="IE774"/>
      <c r="IF774"/>
      <c r="IG774"/>
      <c r="IH774"/>
      <c r="II774"/>
      <c r="IJ774"/>
      <c r="IK774"/>
      <c r="IL774"/>
      <c r="IM774"/>
      <c r="IN774"/>
      <c r="IO774"/>
      <c r="IP774"/>
      <c r="IQ774"/>
      <c r="IR774"/>
      <c r="IS774"/>
      <c r="IT774"/>
      <c r="IU774"/>
      <c r="IV774"/>
      <c r="IW774"/>
      <c r="IX774"/>
      <c r="IY774"/>
      <c r="IZ774"/>
      <c r="JA774"/>
      <c r="JB774"/>
      <c r="JC774"/>
      <c r="JD774"/>
      <c r="JE774"/>
      <c r="JF774"/>
      <c r="JG774"/>
      <c r="JH774"/>
      <c r="JI774"/>
      <c r="JJ774"/>
    </row>
    <row r="775" spans="1:270" ht="32">
      <c r="A775" s="9">
        <v>1999</v>
      </c>
      <c r="B775" s="9" t="s">
        <v>0</v>
      </c>
      <c r="C775" s="9">
        <v>0</v>
      </c>
      <c r="D775" s="9" t="s">
        <v>1590</v>
      </c>
      <c r="E775" s="9" t="s">
        <v>2631</v>
      </c>
      <c r="F775" s="9" t="s">
        <v>1230</v>
      </c>
      <c r="G775" s="9" t="s">
        <v>2744</v>
      </c>
      <c r="H775" s="9" t="s">
        <v>1893</v>
      </c>
      <c r="I775" s="9" t="s">
        <v>1894</v>
      </c>
      <c r="J775" s="9">
        <v>0</v>
      </c>
      <c r="K775" s="9"/>
      <c r="L775" s="9"/>
      <c r="M775" s="9" t="s">
        <v>2676</v>
      </c>
      <c r="N775" s="9">
        <f t="shared" si="171"/>
        <v>1.85</v>
      </c>
      <c r="O775" s="9">
        <v>3.7</v>
      </c>
      <c r="P775" s="9">
        <v>2</v>
      </c>
      <c r="Q775" s="9">
        <v>10</v>
      </c>
      <c r="R775" s="8">
        <f t="shared" si="170"/>
        <v>5</v>
      </c>
      <c r="S775" s="8">
        <f t="shared" si="173"/>
        <v>0.83333333333333337</v>
      </c>
      <c r="T775" s="8">
        <f t="shared" si="174"/>
        <v>0.83333333333333337</v>
      </c>
      <c r="U775" s="8">
        <f t="shared" si="172"/>
        <v>10</v>
      </c>
      <c r="V775" s="38">
        <f t="shared" si="166"/>
        <v>1.5833333333333335</v>
      </c>
      <c r="W775" s="38">
        <f t="shared" si="176"/>
        <v>8.3333333333333329E-2</v>
      </c>
      <c r="X775" s="38">
        <f t="shared" si="175"/>
        <v>0.83333333333333337</v>
      </c>
      <c r="Y775" s="8">
        <f t="shared" si="167"/>
        <v>12</v>
      </c>
      <c r="Z775" s="8">
        <f t="shared" si="168"/>
        <v>12</v>
      </c>
      <c r="AA775" s="8">
        <f t="shared" si="169"/>
        <v>12</v>
      </c>
      <c r="AB775" s="18">
        <f t="shared" si="177"/>
        <v>0.75</v>
      </c>
      <c r="AC775" s="18">
        <f t="shared" si="165"/>
        <v>9</v>
      </c>
      <c r="AD775" s="13"/>
      <c r="AE775" s="13"/>
      <c r="AF775" s="13" t="s">
        <v>1895</v>
      </c>
      <c r="AG775" s="13">
        <v>1</v>
      </c>
      <c r="AH775" s="13">
        <v>1</v>
      </c>
      <c r="AI775" s="13">
        <v>1</v>
      </c>
      <c r="AJ775" s="13">
        <v>5</v>
      </c>
      <c r="AK775" s="13">
        <v>9</v>
      </c>
      <c r="AL775" s="13"/>
      <c r="AM775" s="13"/>
      <c r="AN775"/>
      <c r="AO775"/>
      <c r="AP775"/>
      <c r="AQ775"/>
      <c r="AR775"/>
      <c r="AS775"/>
      <c r="AT775"/>
      <c r="AU775"/>
      <c r="AV775"/>
      <c r="AW775"/>
      <c r="AX775"/>
      <c r="AY775"/>
      <c r="AZ775"/>
      <c r="BA775"/>
      <c r="BB775"/>
      <c r="BC775"/>
      <c r="BD775" s="13"/>
      <c r="BE775"/>
      <c r="BF775"/>
      <c r="BG775"/>
      <c r="BH775"/>
      <c r="BI775"/>
      <c r="BJ775"/>
      <c r="BK775"/>
      <c r="BL775"/>
      <c r="BM775"/>
      <c r="BN775"/>
      <c r="BO775"/>
      <c r="BP775" s="13"/>
      <c r="BQ775"/>
      <c r="BR775"/>
      <c r="BS775"/>
      <c r="BT775"/>
      <c r="BU775"/>
      <c r="BV775"/>
      <c r="BW775"/>
      <c r="BX775"/>
      <c r="BY775"/>
      <c r="BZ775"/>
      <c r="CA775"/>
      <c r="CB775"/>
      <c r="CC775"/>
      <c r="CD775"/>
      <c r="CE775"/>
      <c r="CF775"/>
      <c r="CG775"/>
      <c r="CH775"/>
      <c r="CI775"/>
      <c r="CJ775"/>
      <c r="CK775"/>
      <c r="CL775"/>
      <c r="CM775"/>
      <c r="CN775"/>
      <c r="CO775"/>
      <c r="CP775"/>
      <c r="CQ775"/>
      <c r="CR775"/>
      <c r="CS775"/>
      <c r="CT775"/>
      <c r="CU775"/>
      <c r="CV775"/>
      <c r="CW775"/>
      <c r="CX775"/>
      <c r="CY775"/>
      <c r="CZ775"/>
      <c r="DA775"/>
      <c r="DB775"/>
      <c r="DC775"/>
      <c r="DD775"/>
      <c r="DE775"/>
      <c r="DF775"/>
      <c r="DG775"/>
      <c r="DH775"/>
      <c r="DI775"/>
      <c r="DJ775"/>
      <c r="DK775"/>
      <c r="DL775"/>
      <c r="DM775"/>
      <c r="DN775"/>
      <c r="DO775"/>
      <c r="DP775"/>
      <c r="DQ775"/>
      <c r="DR775"/>
      <c r="DS775"/>
      <c r="DT775"/>
      <c r="DU775"/>
      <c r="DV775"/>
      <c r="DW775"/>
      <c r="DX775"/>
      <c r="DY775"/>
      <c r="DZ775"/>
      <c r="EA775"/>
      <c r="EB775"/>
      <c r="EC775"/>
      <c r="ED775"/>
      <c r="EE775"/>
      <c r="EF775"/>
      <c r="EG775"/>
      <c r="EH775"/>
      <c r="EI775"/>
      <c r="EJ775"/>
      <c r="EK775"/>
      <c r="EL775"/>
      <c r="EM775"/>
      <c r="EN775"/>
      <c r="EO775"/>
      <c r="EP775"/>
      <c r="EQ775"/>
      <c r="ER775"/>
      <c r="ES775"/>
      <c r="ET775"/>
      <c r="EU775"/>
      <c r="EV775"/>
      <c r="EW775"/>
      <c r="EX775"/>
      <c r="EY775"/>
      <c r="EZ775"/>
      <c r="FA775"/>
      <c r="FB775"/>
      <c r="FC775"/>
      <c r="FD775"/>
      <c r="FE775"/>
      <c r="FF775"/>
      <c r="FG775"/>
      <c r="FH775"/>
      <c r="FI775"/>
      <c r="FJ775"/>
      <c r="FK775"/>
      <c r="FL775"/>
      <c r="FM775"/>
      <c r="FN775"/>
      <c r="FO775"/>
      <c r="FP775"/>
      <c r="FQ775"/>
      <c r="FR775"/>
      <c r="FS775"/>
      <c r="FT775"/>
      <c r="FU775"/>
      <c r="FV775"/>
      <c r="FW775"/>
      <c r="FX775"/>
      <c r="FY775"/>
      <c r="FZ775"/>
      <c r="GA775"/>
      <c r="GB775"/>
      <c r="GC775"/>
      <c r="GD775"/>
      <c r="GE775"/>
      <c r="GF775"/>
      <c r="GG775"/>
      <c r="GH775"/>
      <c r="GI775"/>
      <c r="GJ775"/>
      <c r="GK775"/>
      <c r="GL775"/>
      <c r="GM775"/>
      <c r="GN775"/>
      <c r="GO775"/>
      <c r="GP775"/>
      <c r="GQ775"/>
      <c r="GR775"/>
      <c r="GS775"/>
      <c r="GT775"/>
      <c r="GU775"/>
      <c r="GV775"/>
      <c r="GW775"/>
      <c r="GX775"/>
      <c r="GY775"/>
      <c r="GZ775"/>
      <c r="HA775"/>
      <c r="HB775"/>
      <c r="HC775"/>
      <c r="HD775"/>
      <c r="HE775"/>
      <c r="HF775"/>
      <c r="HG775"/>
      <c r="HH775"/>
      <c r="HI775"/>
      <c r="HJ775"/>
      <c r="HK775"/>
      <c r="HL775"/>
      <c r="HM775"/>
      <c r="HN775"/>
      <c r="HO775"/>
      <c r="HP775"/>
      <c r="HQ775"/>
      <c r="HR775"/>
      <c r="HS775"/>
      <c r="HT775"/>
      <c r="HU775"/>
      <c r="HV775"/>
      <c r="HW775"/>
      <c r="HX775"/>
      <c r="HY775"/>
      <c r="HZ775"/>
      <c r="IA775"/>
      <c r="IB775"/>
      <c r="IC775"/>
      <c r="ID775"/>
      <c r="IE775"/>
      <c r="IF775"/>
      <c r="IG775"/>
      <c r="IH775"/>
      <c r="II775"/>
      <c r="IJ775"/>
      <c r="IK775"/>
      <c r="IL775"/>
      <c r="IM775"/>
      <c r="IN775"/>
      <c r="IO775"/>
      <c r="IP775"/>
      <c r="IQ775"/>
      <c r="IR775"/>
      <c r="IS775"/>
      <c r="IT775"/>
      <c r="IU775"/>
      <c r="IV775"/>
      <c r="IW775"/>
      <c r="IX775"/>
      <c r="IY775"/>
      <c r="IZ775"/>
      <c r="JA775"/>
      <c r="JB775"/>
      <c r="JC775"/>
      <c r="JD775"/>
      <c r="JE775"/>
      <c r="JF775"/>
      <c r="JG775"/>
      <c r="JH775"/>
      <c r="JI775"/>
      <c r="JJ775"/>
    </row>
    <row r="776" spans="1:270" ht="144">
      <c r="A776" s="9">
        <v>1999</v>
      </c>
      <c r="B776" s="9" t="s">
        <v>0</v>
      </c>
      <c r="C776" s="9">
        <v>0</v>
      </c>
      <c r="D776" s="9" t="s">
        <v>1590</v>
      </c>
      <c r="E776" s="9" t="s">
        <v>2631</v>
      </c>
      <c r="F776" s="9" t="s">
        <v>1230</v>
      </c>
      <c r="G776" s="9" t="s">
        <v>2744</v>
      </c>
      <c r="H776" s="9" t="s">
        <v>1896</v>
      </c>
      <c r="I776" s="9" t="s">
        <v>1897</v>
      </c>
      <c r="J776" s="9">
        <v>0</v>
      </c>
      <c r="K776" s="9"/>
      <c r="L776" s="9" t="s">
        <v>1898</v>
      </c>
      <c r="M776" s="9" t="s">
        <v>2676</v>
      </c>
      <c r="N776" s="9">
        <f t="shared" si="171"/>
        <v>4.3888888888888894E-2</v>
      </c>
      <c r="O776" s="9">
        <v>7.9</v>
      </c>
      <c r="P776" s="9">
        <v>180</v>
      </c>
      <c r="Q776" s="9">
        <v>4793</v>
      </c>
      <c r="R776" s="8">
        <f t="shared" si="170"/>
        <v>26.627777777777776</v>
      </c>
      <c r="S776" s="8">
        <f t="shared" si="173"/>
        <v>9.9854166666666675</v>
      </c>
      <c r="T776" s="8">
        <f t="shared" si="174"/>
        <v>3.9941666666666666</v>
      </c>
      <c r="U776" s="8">
        <f t="shared" si="172"/>
        <v>47.93</v>
      </c>
      <c r="V776" s="38">
        <f t="shared" si="166"/>
        <v>4.7858333333333336</v>
      </c>
      <c r="W776" s="38">
        <f t="shared" si="176"/>
        <v>3.6775000000000002</v>
      </c>
      <c r="X776" s="38">
        <f t="shared" si="175"/>
        <v>4.4691666666666672</v>
      </c>
      <c r="Y776" s="8">
        <f t="shared" si="167"/>
        <v>96</v>
      </c>
      <c r="Z776" s="8">
        <f t="shared" si="168"/>
        <v>480</v>
      </c>
      <c r="AA776" s="8">
        <f t="shared" si="169"/>
        <v>1200</v>
      </c>
      <c r="AB776" s="18">
        <f t="shared" si="177"/>
        <v>0.79166666666666663</v>
      </c>
      <c r="AC776" s="18">
        <f>SUM(AK776, AQ776, AW776, BC776, BI776,  BO776, BU776, CA776, CG776, CM776, CS776, CY776, DE776, DK776, DQ776, DW776, EC776, EK776, EQ776, EW776, FC776, FI776, FO776, FU776, GA776, GI776, GO776, GW776, HC776, HI776, HO776, HU776, IA776, II776, IO776, IU776, JC776, JI776)/2</f>
        <v>9.5</v>
      </c>
      <c r="AD776" s="13"/>
      <c r="AE776" s="13"/>
      <c r="AF776" s="13" t="s">
        <v>1899</v>
      </c>
      <c r="AG776" s="13">
        <v>4</v>
      </c>
      <c r="AH776" s="13">
        <v>20</v>
      </c>
      <c r="AI776" s="13">
        <v>50</v>
      </c>
      <c r="AJ776" s="13">
        <v>17</v>
      </c>
      <c r="AK776" s="13">
        <v>8</v>
      </c>
      <c r="AL776" s="13" t="s">
        <v>1483</v>
      </c>
      <c r="AM776" s="13">
        <v>4</v>
      </c>
      <c r="AN776" s="13">
        <v>20</v>
      </c>
      <c r="AO776" s="13">
        <v>50</v>
      </c>
      <c r="AP776" s="13">
        <v>10</v>
      </c>
      <c r="AQ776" s="13">
        <v>11</v>
      </c>
      <c r="AR776"/>
      <c r="AS776"/>
      <c r="AT776"/>
      <c r="AU776"/>
      <c r="AV776"/>
      <c r="AW776"/>
      <c r="AX776"/>
      <c r="AY776"/>
      <c r="AZ776"/>
      <c r="BA776"/>
      <c r="BB776"/>
      <c r="BC776"/>
      <c r="BD776" s="13"/>
      <c r="BE776"/>
      <c r="BF776"/>
      <c r="BG776"/>
      <c r="BH776"/>
      <c r="BI776"/>
      <c r="BJ776"/>
      <c r="BK776"/>
      <c r="BL776"/>
      <c r="BM776"/>
      <c r="BN776"/>
      <c r="BO776"/>
      <c r="BP776" s="13"/>
      <c r="BQ776"/>
      <c r="BR776"/>
      <c r="BS776"/>
      <c r="BT776"/>
      <c r="BU776"/>
      <c r="BV776"/>
      <c r="BW776"/>
      <c r="BX776"/>
      <c r="BY776"/>
      <c r="BZ776"/>
      <c r="CA776"/>
      <c r="CB776"/>
      <c r="CC776"/>
      <c r="CD776"/>
      <c r="CE776"/>
      <c r="CF776"/>
      <c r="CG776"/>
      <c r="CH776"/>
      <c r="CI776"/>
      <c r="CJ776"/>
      <c r="CK776"/>
      <c r="CL776"/>
      <c r="CM776"/>
      <c r="CN776"/>
      <c r="CO776"/>
      <c r="CP776"/>
      <c r="CQ776"/>
      <c r="CR776"/>
      <c r="CS776"/>
      <c r="CT776"/>
      <c r="CU776"/>
      <c r="CV776"/>
      <c r="CW776"/>
      <c r="CX776"/>
      <c r="CY776"/>
      <c r="CZ776"/>
      <c r="DA776"/>
      <c r="DB776"/>
      <c r="DC776"/>
      <c r="DD776"/>
      <c r="DE776"/>
      <c r="DF776"/>
      <c r="DG776"/>
      <c r="DH776"/>
      <c r="DI776"/>
      <c r="DJ776"/>
      <c r="DK776"/>
      <c r="DL776"/>
      <c r="DM776"/>
      <c r="DN776"/>
      <c r="DO776"/>
      <c r="DP776"/>
      <c r="DQ776"/>
      <c r="DR776"/>
      <c r="DS776"/>
      <c r="DT776"/>
      <c r="DU776"/>
      <c r="DV776"/>
      <c r="DW776"/>
      <c r="DX776"/>
      <c r="DY776"/>
      <c r="DZ776"/>
      <c r="EA776"/>
      <c r="EB776"/>
      <c r="EC776"/>
      <c r="ED776"/>
      <c r="EE776"/>
      <c r="EF776"/>
      <c r="EG776"/>
      <c r="EH776"/>
      <c r="EI776"/>
      <c r="EJ776"/>
      <c r="EK776"/>
      <c r="EL776"/>
      <c r="EM776"/>
      <c r="EN776"/>
      <c r="EO776"/>
      <c r="EP776"/>
      <c r="EQ776"/>
      <c r="ER776"/>
      <c r="ES776"/>
      <c r="ET776"/>
      <c r="EU776"/>
      <c r="EV776"/>
      <c r="EW776"/>
      <c r="EX776"/>
      <c r="EY776"/>
      <c r="EZ776"/>
      <c r="FA776"/>
      <c r="FB776"/>
      <c r="FC776"/>
      <c r="FD776"/>
      <c r="FE776"/>
      <c r="FF776"/>
      <c r="FG776"/>
      <c r="FH776"/>
      <c r="FI776"/>
      <c r="FJ776"/>
      <c r="FK776"/>
      <c r="FL776"/>
      <c r="FM776"/>
      <c r="FN776"/>
      <c r="FO776"/>
      <c r="FP776"/>
      <c r="FQ776"/>
      <c r="FR776"/>
      <c r="FS776"/>
      <c r="FT776"/>
      <c r="FU776"/>
      <c r="FV776"/>
      <c r="FW776"/>
      <c r="FX776"/>
      <c r="FY776"/>
      <c r="FZ776"/>
      <c r="GA776"/>
      <c r="GB776"/>
      <c r="GC776"/>
      <c r="GD776"/>
      <c r="GE776"/>
      <c r="GF776"/>
      <c r="GG776"/>
      <c r="GH776"/>
      <c r="GI776"/>
      <c r="GJ776"/>
      <c r="GK776"/>
      <c r="GL776"/>
      <c r="GM776"/>
      <c r="GN776"/>
      <c r="GO776"/>
      <c r="GP776"/>
      <c r="GQ776"/>
      <c r="GR776"/>
      <c r="GS776"/>
      <c r="GT776"/>
      <c r="GU776"/>
      <c r="GV776"/>
      <c r="GW776"/>
      <c r="GX776"/>
      <c r="GY776"/>
      <c r="GZ776"/>
      <c r="HA776"/>
      <c r="HB776"/>
      <c r="HC776"/>
      <c r="HD776"/>
      <c r="HE776"/>
      <c r="HF776"/>
      <c r="HG776"/>
      <c r="HH776"/>
      <c r="HI776"/>
      <c r="HJ776"/>
      <c r="HK776"/>
      <c r="HL776"/>
      <c r="HM776"/>
      <c r="HN776"/>
      <c r="HO776"/>
      <c r="HP776"/>
      <c r="HQ776"/>
      <c r="HR776"/>
      <c r="HS776"/>
      <c r="HT776"/>
      <c r="HU776"/>
      <c r="HV776"/>
      <c r="HW776"/>
      <c r="HX776"/>
      <c r="HY776"/>
      <c r="HZ776"/>
      <c r="IA776"/>
      <c r="IB776"/>
      <c r="IC776"/>
      <c r="ID776"/>
      <c r="IE776"/>
      <c r="IF776"/>
      <c r="IG776"/>
      <c r="IH776"/>
      <c r="II776"/>
      <c r="IJ776"/>
      <c r="IK776"/>
      <c r="IL776"/>
      <c r="IM776"/>
      <c r="IN776"/>
      <c r="IO776"/>
      <c r="IP776"/>
      <c r="IQ776"/>
      <c r="IR776"/>
      <c r="IS776"/>
      <c r="IT776"/>
      <c r="IU776"/>
      <c r="IV776"/>
      <c r="IW776"/>
      <c r="IX776"/>
      <c r="IY776"/>
      <c r="IZ776"/>
      <c r="JA776"/>
      <c r="JB776"/>
      <c r="JC776"/>
      <c r="JD776"/>
      <c r="JE776"/>
      <c r="JF776"/>
      <c r="JG776"/>
      <c r="JH776"/>
      <c r="JI776"/>
      <c r="JJ776"/>
    </row>
    <row r="777" spans="1:270" ht="48">
      <c r="A777" s="9">
        <v>1999</v>
      </c>
      <c r="B777" s="9" t="s">
        <v>0</v>
      </c>
      <c r="C777" s="9">
        <v>0</v>
      </c>
      <c r="D777" s="9" t="s">
        <v>1590</v>
      </c>
      <c r="E777" s="9" t="s">
        <v>2631</v>
      </c>
      <c r="F777" s="9" t="s">
        <v>1230</v>
      </c>
      <c r="G777" s="9" t="s">
        <v>2744</v>
      </c>
      <c r="H777" s="9" t="s">
        <v>1357</v>
      </c>
      <c r="I777" s="9" t="s">
        <v>1900</v>
      </c>
      <c r="J777" s="9">
        <v>0</v>
      </c>
      <c r="K777" s="9"/>
      <c r="L777" s="9" t="s">
        <v>1901</v>
      </c>
      <c r="M777" s="9" t="s">
        <v>2676</v>
      </c>
      <c r="N777" s="34" t="s">
        <v>1590</v>
      </c>
      <c r="O777" s="35" t="s">
        <v>1590</v>
      </c>
      <c r="P777" s="35" t="s">
        <v>1590</v>
      </c>
      <c r="Q777" s="35" t="s">
        <v>1590</v>
      </c>
      <c r="R777" s="34" t="s">
        <v>1590</v>
      </c>
      <c r="S777" s="34" t="s">
        <v>1590</v>
      </c>
      <c r="T777" s="34" t="s">
        <v>1590</v>
      </c>
      <c r="U777" s="34" t="s">
        <v>1590</v>
      </c>
      <c r="V777" s="38" t="s">
        <v>1590</v>
      </c>
      <c r="W777" s="38" t="s">
        <v>1590</v>
      </c>
      <c r="X777" s="38" t="s">
        <v>1590</v>
      </c>
      <c r="Y777" s="8">
        <f t="shared" si="167"/>
        <v>360</v>
      </c>
      <c r="Z777" s="8">
        <f t="shared" si="168"/>
        <v>1320</v>
      </c>
      <c r="AA777" s="8">
        <f t="shared" si="169"/>
        <v>2520</v>
      </c>
      <c r="AB777" s="18">
        <f t="shared" si="177"/>
        <v>1.2083333333333333</v>
      </c>
      <c r="AC777" s="18">
        <f>SUM(AK777, AQ777, AW777, BC777, BI777,  BO777, BU777, CA777, CG777, CM777, CS777, CY777, DE777, DK777, DQ777, DW777, EC777, EK777, EQ777, EW777, FC777, FI777, FO777, FU777, GA777, GI777, GO777, GW777, HC777, HI777, HO777, HU777, IA777, II777, IO777, IU777, JC777, JI777)/2</f>
        <v>14.5</v>
      </c>
      <c r="AD777" s="13"/>
      <c r="AE777" s="13"/>
      <c r="AF777" s="13" t="s">
        <v>1746</v>
      </c>
      <c r="AG777" s="13">
        <v>10</v>
      </c>
      <c r="AH777" s="13">
        <v>20</v>
      </c>
      <c r="AI777" s="13">
        <v>60</v>
      </c>
      <c r="AJ777" s="13"/>
      <c r="AK777" s="13">
        <v>14</v>
      </c>
      <c r="AL777" s="13" t="s">
        <v>1747</v>
      </c>
      <c r="AM777" s="13">
        <v>10</v>
      </c>
      <c r="AN777" s="13">
        <v>65</v>
      </c>
      <c r="AO777" s="13">
        <v>90</v>
      </c>
      <c r="AP777" s="13">
        <v>20</v>
      </c>
      <c r="AQ777" s="13">
        <v>15</v>
      </c>
      <c r="AR777" s="13" t="s">
        <v>1902</v>
      </c>
      <c r="AS777" s="13">
        <v>5</v>
      </c>
      <c r="AT777" s="13">
        <v>10</v>
      </c>
      <c r="AU777" s="13">
        <v>20</v>
      </c>
      <c r="AV777" s="13">
        <v>20</v>
      </c>
      <c r="AW777"/>
      <c r="AX777" t="s">
        <v>1483</v>
      </c>
      <c r="AY777" s="13">
        <v>5</v>
      </c>
      <c r="AZ777" s="13">
        <v>15</v>
      </c>
      <c r="BA777" s="13">
        <v>40</v>
      </c>
      <c r="BB777" s="13">
        <v>20</v>
      </c>
      <c r="BC777"/>
      <c r="BD777" s="13"/>
      <c r="BE777"/>
      <c r="BF777"/>
      <c r="BG777"/>
      <c r="BH777"/>
      <c r="BI777"/>
      <c r="BJ777"/>
      <c r="BK777"/>
      <c r="BL777"/>
      <c r="BM777"/>
      <c r="BN777"/>
      <c r="BO777"/>
      <c r="BP777" s="13"/>
      <c r="BQ777"/>
      <c r="BR777"/>
      <c r="BS777"/>
      <c r="BT777"/>
      <c r="BU777"/>
      <c r="BV777"/>
      <c r="BW777"/>
      <c r="BX777"/>
      <c r="BY777"/>
      <c r="BZ777"/>
      <c r="CA777"/>
      <c r="CB777"/>
      <c r="CC777"/>
      <c r="CD777"/>
      <c r="CE777"/>
      <c r="CF777"/>
      <c r="CG777"/>
      <c r="CH777"/>
      <c r="CI777"/>
      <c r="CJ777"/>
      <c r="CK777"/>
      <c r="CL777"/>
      <c r="CM777"/>
      <c r="CN777"/>
      <c r="CO777"/>
      <c r="CP777"/>
      <c r="CQ777"/>
      <c r="CR777"/>
      <c r="CS777"/>
      <c r="CT777"/>
      <c r="CU777"/>
      <c r="CV777"/>
      <c r="CW777"/>
      <c r="CX777"/>
      <c r="CY777"/>
      <c r="CZ777"/>
      <c r="DA777"/>
      <c r="DB777"/>
      <c r="DC777"/>
      <c r="DD777"/>
      <c r="DE777"/>
      <c r="DF777"/>
      <c r="DG777"/>
      <c r="DH777"/>
      <c r="DI777"/>
      <c r="DJ777"/>
      <c r="DK777"/>
      <c r="DL777"/>
      <c r="DM777"/>
      <c r="DN777"/>
      <c r="DO777"/>
      <c r="DP777"/>
      <c r="DQ777"/>
      <c r="DR777"/>
      <c r="DS777"/>
      <c r="DT777"/>
      <c r="DU777"/>
      <c r="DV777"/>
      <c r="DW777"/>
      <c r="DX777"/>
      <c r="DY777"/>
      <c r="DZ777"/>
      <c r="EA777"/>
      <c r="EB777"/>
      <c r="EC777"/>
      <c r="ED777"/>
      <c r="EE777"/>
      <c r="EF777"/>
      <c r="EG777"/>
      <c r="EH777"/>
      <c r="EI777"/>
      <c r="EJ777"/>
      <c r="EK777"/>
      <c r="EL777"/>
      <c r="EM777"/>
      <c r="EN777"/>
      <c r="EO777"/>
      <c r="EP777"/>
      <c r="EQ777"/>
      <c r="ER777"/>
      <c r="ES777"/>
      <c r="ET777"/>
      <c r="EU777"/>
      <c r="EV777"/>
      <c r="EW777"/>
      <c r="EX777"/>
      <c r="EY777"/>
      <c r="EZ777"/>
      <c r="FA777"/>
      <c r="FB777"/>
      <c r="FC777"/>
      <c r="FD777"/>
      <c r="FE777"/>
      <c r="FF777"/>
      <c r="FG777"/>
      <c r="FH777"/>
      <c r="FI777"/>
      <c r="FJ777"/>
      <c r="FK777"/>
      <c r="FL777"/>
      <c r="FM777"/>
      <c r="FN777"/>
      <c r="FO777"/>
      <c r="FP777"/>
      <c r="FQ777"/>
      <c r="FR777"/>
      <c r="FS777"/>
      <c r="FT777"/>
      <c r="FU777"/>
      <c r="FV777"/>
      <c r="FW777"/>
      <c r="FX777"/>
      <c r="FY777"/>
      <c r="FZ777"/>
      <c r="GA777"/>
      <c r="GB777"/>
      <c r="GC777"/>
      <c r="GD777"/>
      <c r="GE777"/>
      <c r="GF777"/>
      <c r="GG777"/>
      <c r="GH777"/>
      <c r="GI777"/>
      <c r="GJ777"/>
      <c r="GK777"/>
      <c r="GL777"/>
      <c r="GM777"/>
      <c r="GN777"/>
      <c r="GO777"/>
      <c r="GP777"/>
      <c r="GQ777"/>
      <c r="GR777"/>
      <c r="GS777"/>
      <c r="GT777"/>
      <c r="GU777"/>
      <c r="GV777"/>
      <c r="GW777"/>
      <c r="GX777"/>
      <c r="GY777"/>
      <c r="GZ777"/>
      <c r="HA777"/>
      <c r="HB777"/>
      <c r="HC777"/>
      <c r="HD777"/>
      <c r="HE777"/>
      <c r="HF777"/>
      <c r="HG777"/>
      <c r="HH777"/>
      <c r="HI777"/>
      <c r="HJ777"/>
      <c r="HK777"/>
      <c r="HL777"/>
      <c r="HM777"/>
      <c r="HN777"/>
      <c r="HO777"/>
      <c r="HP777"/>
      <c r="HQ777"/>
      <c r="HR777"/>
      <c r="HS777"/>
      <c r="HT777"/>
      <c r="HU777"/>
      <c r="HV777"/>
      <c r="HW777"/>
      <c r="HX777"/>
      <c r="HY777"/>
      <c r="HZ777"/>
      <c r="IA777"/>
      <c r="IB777"/>
      <c r="IC777"/>
      <c r="ID777"/>
      <c r="IE777"/>
      <c r="IF777"/>
      <c r="IG777"/>
      <c r="IH777"/>
      <c r="II777"/>
      <c r="IJ777"/>
      <c r="IK777"/>
      <c r="IL777"/>
      <c r="IM777"/>
      <c r="IN777"/>
      <c r="IO777"/>
      <c r="IP777"/>
      <c r="IQ777"/>
      <c r="IR777"/>
      <c r="IS777"/>
      <c r="IT777"/>
      <c r="IU777"/>
      <c r="IV777"/>
      <c r="IW777"/>
      <c r="IX777"/>
      <c r="IY777"/>
      <c r="IZ777"/>
      <c r="JA777"/>
      <c r="JB777"/>
      <c r="JC777"/>
      <c r="JD777"/>
      <c r="JE777"/>
      <c r="JF777"/>
      <c r="JG777"/>
      <c r="JH777"/>
      <c r="JI777"/>
      <c r="JJ777"/>
    </row>
    <row r="778" spans="1:270" ht="128">
      <c r="A778" s="9">
        <v>1999</v>
      </c>
      <c r="B778" s="9" t="s">
        <v>0</v>
      </c>
      <c r="C778" s="9">
        <v>0</v>
      </c>
      <c r="D778" s="9" t="s">
        <v>1590</v>
      </c>
      <c r="E778" s="9" t="s">
        <v>2631</v>
      </c>
      <c r="F778" s="9" t="s">
        <v>1230</v>
      </c>
      <c r="G778" s="9" t="s">
        <v>2744</v>
      </c>
      <c r="H778" s="9" t="s">
        <v>1903</v>
      </c>
      <c r="I778" s="9" t="s">
        <v>1904</v>
      </c>
      <c r="J778" s="9">
        <v>0</v>
      </c>
      <c r="K778" s="9"/>
      <c r="L778" s="9" t="s">
        <v>1907</v>
      </c>
      <c r="M778" s="9" t="s">
        <v>2676</v>
      </c>
      <c r="N778" s="34" t="s">
        <v>1590</v>
      </c>
      <c r="O778" s="35" t="s">
        <v>1590</v>
      </c>
      <c r="P778" s="35" t="s">
        <v>1590</v>
      </c>
      <c r="Q778" s="35" t="s">
        <v>1590</v>
      </c>
      <c r="R778" s="34" t="s">
        <v>1590</v>
      </c>
      <c r="S778" s="34" t="s">
        <v>1590</v>
      </c>
      <c r="T778" s="34" t="s">
        <v>1590</v>
      </c>
      <c r="U778" s="34" t="s">
        <v>1590</v>
      </c>
      <c r="V778" s="38" t="s">
        <v>1590</v>
      </c>
      <c r="W778" s="38" t="s">
        <v>1590</v>
      </c>
      <c r="X778" s="38" t="s">
        <v>1590</v>
      </c>
      <c r="Y778" s="8">
        <f t="shared" si="167"/>
        <v>600</v>
      </c>
      <c r="Z778" s="8">
        <f t="shared" si="168"/>
        <v>3000</v>
      </c>
      <c r="AA778" s="8">
        <f t="shared" si="169"/>
        <v>9000</v>
      </c>
      <c r="AB778" s="18">
        <f t="shared" si="177"/>
        <v>1.3333333333333333</v>
      </c>
      <c r="AC778" s="18">
        <f>SUM(AK778, AQ778, AW778, BC778, BI778,  BO778, BU778, CA778, CG778, CM778, CS778, CY778, DE778, DK778, DQ778, DW778, EC778, EK778, EQ778, EW778, FC778, FI778, FO778, FU778, GA778, GI778, GO778, GW778, HC778, HI778, HO778, HU778, IA778, II778, IO778, IU778, JC778, JI778)/2</f>
        <v>16</v>
      </c>
      <c r="AD778" s="13"/>
      <c r="AE778" s="13"/>
      <c r="AF778" s="13" t="s">
        <v>1905</v>
      </c>
      <c r="AG778" s="13"/>
      <c r="AH778" s="13"/>
      <c r="AI778" s="13"/>
      <c r="AJ778" s="13">
        <v>13</v>
      </c>
      <c r="AK778" s="13">
        <v>16</v>
      </c>
      <c r="AL778" s="13" t="s">
        <v>1906</v>
      </c>
      <c r="AM778" s="13">
        <v>50</v>
      </c>
      <c r="AN778" s="13">
        <v>250</v>
      </c>
      <c r="AO778" s="13">
        <v>750</v>
      </c>
      <c r="AP778" s="13">
        <v>16</v>
      </c>
      <c r="AQ778" s="13">
        <v>16</v>
      </c>
      <c r="AR778"/>
      <c r="AS778"/>
      <c r="AT778"/>
      <c r="AU778"/>
      <c r="AV778"/>
      <c r="AW778"/>
      <c r="AX778"/>
      <c r="AY778"/>
      <c r="AZ778"/>
      <c r="BA778"/>
      <c r="BB778"/>
      <c r="BC778"/>
      <c r="BD778" s="13"/>
      <c r="BE778"/>
      <c r="BF778"/>
      <c r="BG778"/>
      <c r="BH778"/>
      <c r="BI778"/>
      <c r="BJ778"/>
      <c r="BK778"/>
      <c r="BL778"/>
      <c r="BM778"/>
      <c r="BN778"/>
      <c r="BO778"/>
      <c r="BP778" s="13"/>
      <c r="BQ778"/>
      <c r="BR778"/>
      <c r="BS778"/>
      <c r="BT778"/>
      <c r="BU778"/>
      <c r="BV778"/>
      <c r="BW778"/>
      <c r="BX778"/>
      <c r="BY778"/>
      <c r="BZ778"/>
      <c r="CA778"/>
      <c r="CB778"/>
      <c r="CC778"/>
      <c r="CD778"/>
      <c r="CE778"/>
      <c r="CF778"/>
      <c r="CG778"/>
      <c r="CH778"/>
      <c r="CI778"/>
      <c r="CJ778"/>
      <c r="CK778"/>
      <c r="CL778"/>
      <c r="CM778"/>
      <c r="CN778"/>
      <c r="CO778"/>
      <c r="CP778"/>
      <c r="CQ778"/>
      <c r="CR778"/>
      <c r="CS778"/>
      <c r="CT778"/>
      <c r="CU778"/>
      <c r="CV778"/>
      <c r="CW778"/>
      <c r="CX778"/>
      <c r="CY778"/>
      <c r="CZ778"/>
      <c r="DA778"/>
      <c r="DB778"/>
      <c r="DC778"/>
      <c r="DD778"/>
      <c r="DE778"/>
      <c r="DF778"/>
      <c r="DG778"/>
      <c r="DH778"/>
      <c r="DI778"/>
      <c r="DJ778"/>
      <c r="DK778"/>
      <c r="DL778"/>
      <c r="DM778"/>
      <c r="DN778"/>
      <c r="DO778"/>
      <c r="DP778"/>
      <c r="DQ778"/>
      <c r="DR778"/>
      <c r="DS778"/>
      <c r="DT778"/>
      <c r="DU778"/>
      <c r="DV778"/>
      <c r="DW778"/>
      <c r="DX778"/>
      <c r="DY778"/>
      <c r="DZ778"/>
      <c r="EA778"/>
      <c r="EB778"/>
      <c r="EC778"/>
      <c r="ED778"/>
      <c r="EE778"/>
      <c r="EF778"/>
      <c r="EG778"/>
      <c r="EH778"/>
      <c r="EI778"/>
      <c r="EJ778"/>
      <c r="EK778"/>
      <c r="EL778"/>
      <c r="EM778"/>
      <c r="EN778"/>
      <c r="EO778"/>
      <c r="EP778"/>
      <c r="EQ778"/>
      <c r="ER778"/>
      <c r="ES778"/>
      <c r="ET778"/>
      <c r="EU778"/>
      <c r="EV778"/>
      <c r="EW778"/>
      <c r="EX778"/>
      <c r="EY778"/>
      <c r="EZ778"/>
      <c r="FA778"/>
      <c r="FB778"/>
      <c r="FC778"/>
      <c r="FD778"/>
      <c r="FE778"/>
      <c r="FF778"/>
      <c r="FG778"/>
      <c r="FH778"/>
      <c r="FI778"/>
      <c r="FJ778"/>
      <c r="FK778"/>
      <c r="FL778"/>
      <c r="FM778"/>
      <c r="FN778"/>
      <c r="FO778"/>
      <c r="FP778"/>
      <c r="FQ778"/>
      <c r="FR778"/>
      <c r="FS778"/>
      <c r="FT778"/>
      <c r="FU778"/>
      <c r="FV778"/>
      <c r="FW778"/>
      <c r="FX778"/>
      <c r="FY778"/>
      <c r="FZ778"/>
      <c r="GA778"/>
      <c r="GB778"/>
      <c r="GC778"/>
      <c r="GD778"/>
      <c r="GE778"/>
      <c r="GF778"/>
      <c r="GG778"/>
      <c r="GH778"/>
      <c r="GI778"/>
      <c r="GJ778"/>
      <c r="GK778"/>
      <c r="GL778"/>
      <c r="GM778"/>
      <c r="GN778"/>
      <c r="GO778"/>
      <c r="GP778"/>
      <c r="GQ778"/>
      <c r="GR778"/>
      <c r="GS778"/>
      <c r="GT778"/>
      <c r="GU778"/>
      <c r="GV778"/>
      <c r="GW778"/>
      <c r="GX778"/>
      <c r="GY778"/>
      <c r="GZ778"/>
      <c r="HA778"/>
      <c r="HB778"/>
      <c r="HC778"/>
      <c r="HD778"/>
      <c r="HE778"/>
      <c r="HF778"/>
      <c r="HG778"/>
      <c r="HH778"/>
      <c r="HI778"/>
      <c r="HJ778"/>
      <c r="HK778"/>
      <c r="HL778"/>
      <c r="HM778"/>
      <c r="HN778"/>
      <c r="HO778"/>
      <c r="HP778"/>
      <c r="HQ778"/>
      <c r="HR778"/>
      <c r="HS778"/>
      <c r="HT778"/>
      <c r="HU778"/>
      <c r="HV778"/>
      <c r="HW778"/>
      <c r="HX778"/>
      <c r="HY778"/>
      <c r="HZ778"/>
      <c r="IA778"/>
      <c r="IB778"/>
      <c r="IC778"/>
      <c r="ID778"/>
      <c r="IE778"/>
      <c r="IF778"/>
      <c r="IG778"/>
      <c r="IH778"/>
      <c r="II778"/>
      <c r="IJ778"/>
      <c r="IK778"/>
      <c r="IL778"/>
      <c r="IM778"/>
      <c r="IN778"/>
      <c r="IO778"/>
      <c r="IP778"/>
      <c r="IQ778"/>
      <c r="IR778"/>
      <c r="IS778"/>
      <c r="IT778"/>
      <c r="IU778"/>
      <c r="IV778"/>
      <c r="IW778"/>
      <c r="IX778"/>
      <c r="IY778"/>
      <c r="IZ778"/>
      <c r="JA778"/>
      <c r="JB778"/>
      <c r="JC778"/>
      <c r="JD778"/>
      <c r="JE778"/>
      <c r="JF778"/>
      <c r="JG778"/>
      <c r="JH778"/>
      <c r="JI778"/>
      <c r="JJ778"/>
    </row>
    <row r="779" spans="1:270" ht="48">
      <c r="A779" s="9">
        <v>1999</v>
      </c>
      <c r="B779" s="9" t="s">
        <v>0</v>
      </c>
      <c r="C779" s="9">
        <v>0</v>
      </c>
      <c r="D779" s="9" t="s">
        <v>1590</v>
      </c>
      <c r="E779" s="9" t="s">
        <v>2631</v>
      </c>
      <c r="F779" s="9" t="s">
        <v>1230</v>
      </c>
      <c r="G779" s="9" t="s">
        <v>2744</v>
      </c>
      <c r="H779" s="9" t="s">
        <v>1351</v>
      </c>
      <c r="I779" s="9" t="s">
        <v>1908</v>
      </c>
      <c r="J779" s="9">
        <v>0</v>
      </c>
      <c r="K779" s="9"/>
      <c r="L779" s="9" t="s">
        <v>1913</v>
      </c>
      <c r="M779" s="9" t="s">
        <v>2676</v>
      </c>
      <c r="N779" s="34" t="s">
        <v>1590</v>
      </c>
      <c r="O779" s="35" t="s">
        <v>1590</v>
      </c>
      <c r="P779" s="35" t="s">
        <v>1590</v>
      </c>
      <c r="Q779" s="35" t="s">
        <v>1590</v>
      </c>
      <c r="R779" s="34" t="s">
        <v>1590</v>
      </c>
      <c r="S779" s="34" t="s">
        <v>1590</v>
      </c>
      <c r="T779" s="34" t="s">
        <v>1590</v>
      </c>
      <c r="U779" s="34" t="s">
        <v>1590</v>
      </c>
      <c r="V779" s="38" t="s">
        <v>1590</v>
      </c>
      <c r="W779" s="38" t="s">
        <v>1590</v>
      </c>
      <c r="X779" s="38" t="s">
        <v>1590</v>
      </c>
      <c r="Y779" s="8">
        <f t="shared" si="167"/>
        <v>12</v>
      </c>
      <c r="Z779" s="8">
        <f t="shared" si="168"/>
        <v>12</v>
      </c>
      <c r="AA779" s="8">
        <f t="shared" si="169"/>
        <v>12</v>
      </c>
      <c r="AB779" s="18">
        <f t="shared" si="177"/>
        <v>3.6666666666666665</v>
      </c>
      <c r="AC779" s="18">
        <f t="shared" si="165"/>
        <v>44</v>
      </c>
      <c r="AD779" s="13"/>
      <c r="AE779" s="13"/>
      <c r="AF779" s="13" t="s">
        <v>1909</v>
      </c>
      <c r="AG779" s="13">
        <v>1</v>
      </c>
      <c r="AH779" s="13">
        <v>1</v>
      </c>
      <c r="AI779" s="13">
        <v>1</v>
      </c>
      <c r="AJ779" s="13">
        <v>40</v>
      </c>
      <c r="AK779" s="13">
        <v>44</v>
      </c>
      <c r="AL779" s="13"/>
      <c r="AM779" s="13"/>
      <c r="AN779"/>
      <c r="AO779"/>
      <c r="AP779"/>
      <c r="AQ779"/>
      <c r="AR779"/>
      <c r="AS779"/>
      <c r="AT779"/>
      <c r="AU779"/>
      <c r="AV779"/>
      <c r="AW779"/>
      <c r="AX779"/>
      <c r="AY779"/>
      <c r="AZ779"/>
      <c r="BA779"/>
      <c r="BB779"/>
      <c r="BC779"/>
      <c r="BD779" s="13"/>
      <c r="BE779"/>
      <c r="BF779"/>
      <c r="BG779"/>
      <c r="BH779"/>
      <c r="BI779"/>
      <c r="BJ779"/>
      <c r="BK779"/>
      <c r="BL779"/>
      <c r="BM779"/>
      <c r="BN779"/>
      <c r="BO779"/>
      <c r="BP779" s="13"/>
      <c r="BQ779"/>
      <c r="BR779"/>
      <c r="BS779"/>
      <c r="BT779"/>
      <c r="BU779"/>
      <c r="BV779"/>
      <c r="BW779"/>
      <c r="BX779"/>
      <c r="BY779"/>
      <c r="BZ779"/>
      <c r="CA779"/>
      <c r="CB779"/>
      <c r="CC779"/>
      <c r="CD779"/>
      <c r="CE779"/>
      <c r="CF779"/>
      <c r="CG779"/>
      <c r="CH779"/>
      <c r="CI779"/>
      <c r="CJ779"/>
      <c r="CK779"/>
      <c r="CL779"/>
      <c r="CM779"/>
      <c r="CN779"/>
      <c r="CO779"/>
      <c r="CP779"/>
      <c r="CQ779"/>
      <c r="CR779"/>
      <c r="CS779"/>
      <c r="CT779"/>
      <c r="CU779"/>
      <c r="CV779"/>
      <c r="CW779"/>
      <c r="CX779"/>
      <c r="CY779"/>
      <c r="CZ779"/>
      <c r="DA779"/>
      <c r="DB779"/>
      <c r="DC779"/>
      <c r="DD779"/>
      <c r="DE779"/>
      <c r="DF779"/>
      <c r="DG779"/>
      <c r="DH779"/>
      <c r="DI779"/>
      <c r="DJ779"/>
      <c r="DK779"/>
      <c r="DL779"/>
      <c r="DM779"/>
      <c r="DN779"/>
      <c r="DO779"/>
      <c r="DP779"/>
      <c r="DQ779"/>
      <c r="DR779"/>
      <c r="DS779"/>
      <c r="DT779"/>
      <c r="DU779"/>
      <c r="DV779"/>
      <c r="DW779"/>
      <c r="DX779"/>
      <c r="DY779"/>
      <c r="DZ779"/>
      <c r="EA779"/>
      <c r="EB779"/>
      <c r="EC779"/>
      <c r="ED779"/>
      <c r="EE779"/>
      <c r="EF779"/>
      <c r="EG779"/>
      <c r="EH779"/>
      <c r="EI779"/>
      <c r="EJ779"/>
      <c r="EK779"/>
      <c r="EL779"/>
      <c r="EM779"/>
      <c r="EN779"/>
      <c r="EO779"/>
      <c r="EP779"/>
      <c r="EQ779"/>
      <c r="ER779"/>
      <c r="ES779"/>
      <c r="ET779"/>
      <c r="EU779"/>
      <c r="EV779"/>
      <c r="EW779"/>
      <c r="EX779"/>
      <c r="EY779"/>
      <c r="EZ779"/>
      <c r="FA779"/>
      <c r="FB779"/>
      <c r="FC779"/>
      <c r="FD779"/>
      <c r="FE779"/>
      <c r="FF779"/>
      <c r="FG779"/>
      <c r="FH779"/>
      <c r="FI779"/>
      <c r="FJ779"/>
      <c r="FK779"/>
      <c r="FL779"/>
      <c r="FM779"/>
      <c r="FN779"/>
      <c r="FO779"/>
      <c r="FP779"/>
      <c r="FQ779"/>
      <c r="FR779"/>
      <c r="FS779"/>
      <c r="FT779"/>
      <c r="FU779"/>
      <c r="FV779"/>
      <c r="FW779"/>
      <c r="FX779"/>
      <c r="FY779"/>
      <c r="FZ779"/>
      <c r="GA779"/>
      <c r="GB779"/>
      <c r="GC779"/>
      <c r="GD779"/>
      <c r="GE779"/>
      <c r="GF779"/>
      <c r="GG779"/>
      <c r="GH779"/>
      <c r="GI779"/>
      <c r="GJ779"/>
      <c r="GK779"/>
      <c r="GL779"/>
      <c r="GM779"/>
      <c r="GN779"/>
      <c r="GO779"/>
      <c r="GP779"/>
      <c r="GQ779"/>
      <c r="GR779"/>
      <c r="GS779"/>
      <c r="GT779"/>
      <c r="GU779"/>
      <c r="GV779"/>
      <c r="GW779"/>
      <c r="GX779"/>
      <c r="GY779"/>
      <c r="GZ779"/>
      <c r="HA779"/>
      <c r="HB779"/>
      <c r="HC779"/>
      <c r="HD779"/>
      <c r="HE779"/>
      <c r="HF779"/>
      <c r="HG779"/>
      <c r="HH779"/>
      <c r="HI779"/>
      <c r="HJ779"/>
      <c r="HK779"/>
      <c r="HL779"/>
      <c r="HM779"/>
      <c r="HN779"/>
      <c r="HO779"/>
      <c r="HP779"/>
      <c r="HQ779"/>
      <c r="HR779"/>
      <c r="HS779"/>
      <c r="HT779"/>
      <c r="HU779"/>
      <c r="HV779"/>
      <c r="HW779"/>
      <c r="HX779"/>
      <c r="HY779"/>
      <c r="HZ779"/>
      <c r="IA779"/>
      <c r="IB779"/>
      <c r="IC779"/>
      <c r="ID779"/>
      <c r="IE779"/>
      <c r="IF779"/>
      <c r="IG779"/>
      <c r="IH779"/>
      <c r="II779"/>
      <c r="IJ779"/>
      <c r="IK779"/>
      <c r="IL779"/>
      <c r="IM779"/>
      <c r="IN779"/>
      <c r="IO779"/>
      <c r="IP779"/>
      <c r="IQ779"/>
      <c r="IR779"/>
      <c r="IS779"/>
      <c r="IT779"/>
      <c r="IU779"/>
      <c r="IV779"/>
      <c r="IW779"/>
      <c r="IX779"/>
      <c r="IY779"/>
      <c r="IZ779"/>
      <c r="JA779"/>
      <c r="JB779"/>
      <c r="JC779"/>
      <c r="JD779"/>
      <c r="JE779"/>
      <c r="JF779"/>
      <c r="JG779"/>
      <c r="JH779"/>
      <c r="JI779"/>
      <c r="JJ779"/>
    </row>
    <row r="780" spans="1:270" ht="32">
      <c r="A780" s="9">
        <v>1999</v>
      </c>
      <c r="B780" s="9" t="s">
        <v>0</v>
      </c>
      <c r="C780" s="9">
        <v>0</v>
      </c>
      <c r="D780" s="9" t="s">
        <v>1590</v>
      </c>
      <c r="E780" s="9" t="s">
        <v>2631</v>
      </c>
      <c r="F780" s="9" t="s">
        <v>1230</v>
      </c>
      <c r="G780" s="9" t="s">
        <v>2744</v>
      </c>
      <c r="H780" s="9" t="s">
        <v>1351</v>
      </c>
      <c r="I780" s="9" t="s">
        <v>1910</v>
      </c>
      <c r="J780" s="9">
        <v>0</v>
      </c>
      <c r="K780" s="9"/>
      <c r="L780" s="9" t="s">
        <v>1914</v>
      </c>
      <c r="M780" s="9" t="s">
        <v>2676</v>
      </c>
      <c r="N780" s="34" t="s">
        <v>1590</v>
      </c>
      <c r="O780" s="35" t="s">
        <v>1590</v>
      </c>
      <c r="P780" s="35" t="s">
        <v>1590</v>
      </c>
      <c r="Q780" s="35" t="s">
        <v>1590</v>
      </c>
      <c r="R780" s="34" t="s">
        <v>1590</v>
      </c>
      <c r="S780" s="34" t="s">
        <v>1590</v>
      </c>
      <c r="T780" s="34" t="s">
        <v>1590</v>
      </c>
      <c r="U780" s="34" t="s">
        <v>1590</v>
      </c>
      <c r="V780" s="38" t="s">
        <v>1590</v>
      </c>
      <c r="W780" s="38" t="s">
        <v>1590</v>
      </c>
      <c r="X780" s="38" t="s">
        <v>1590</v>
      </c>
      <c r="Y780" s="8">
        <f t="shared" si="167"/>
        <v>12</v>
      </c>
      <c r="Z780" s="8">
        <f t="shared" si="168"/>
        <v>60</v>
      </c>
      <c r="AA780" s="8">
        <f t="shared" si="169"/>
        <v>360</v>
      </c>
      <c r="AB780" s="18">
        <f t="shared" si="177"/>
        <v>0.5</v>
      </c>
      <c r="AC780" s="18">
        <f t="shared" ref="AC780:AC843" si="178">SUM(AK780, AQ780, AW780, BC780, BI780,  BO780, BU780, CA780, CG780, CM780, CS780, CY780, DE780, DK780, DQ780, DW780, EC780, EK780, EQ780, EW780, FC780, FI780, FO780, FU780, GA780, GI780, GO780, GW780, HC780, HI780, HO780, HU780, IA780, II780, IO780, IU780, JC780, JI780)/1</f>
        <v>6</v>
      </c>
      <c r="AD780" s="13"/>
      <c r="AE780"/>
      <c r="AF780" s="13" t="s">
        <v>1912</v>
      </c>
      <c r="AG780">
        <v>1</v>
      </c>
      <c r="AH780">
        <v>5</v>
      </c>
      <c r="AI780">
        <v>30</v>
      </c>
      <c r="AJ780">
        <v>7</v>
      </c>
      <c r="AK780">
        <v>6</v>
      </c>
      <c r="AL780" s="13"/>
      <c r="AM780" s="13"/>
      <c r="AN780"/>
      <c r="AO780"/>
      <c r="AP780"/>
      <c r="AQ780"/>
      <c r="AR780"/>
      <c r="AS780"/>
      <c r="AT780"/>
      <c r="AU780"/>
      <c r="AV780"/>
      <c r="AW780"/>
      <c r="AX780"/>
      <c r="AY780"/>
      <c r="AZ780"/>
      <c r="BA780"/>
      <c r="BB780"/>
      <c r="BC780"/>
      <c r="BD780" s="13"/>
      <c r="BE780"/>
      <c r="BF780"/>
      <c r="BG780"/>
      <c r="BH780"/>
      <c r="BI780"/>
      <c r="BJ780"/>
      <c r="BK780"/>
      <c r="BL780"/>
      <c r="BM780"/>
      <c r="BN780"/>
      <c r="BO780"/>
      <c r="BP780" s="13"/>
      <c r="BQ780"/>
      <c r="BR780"/>
      <c r="BS780"/>
      <c r="BT780"/>
      <c r="BU780"/>
      <c r="BV780"/>
      <c r="BW780"/>
      <c r="BX780"/>
      <c r="BY780"/>
      <c r="BZ780"/>
      <c r="CA780"/>
      <c r="CB780"/>
      <c r="CC780"/>
      <c r="CD780"/>
      <c r="CE780"/>
      <c r="CF780"/>
      <c r="CG780"/>
      <c r="CH780"/>
      <c r="CI780"/>
      <c r="CJ780"/>
      <c r="CK780"/>
      <c r="CL780"/>
      <c r="CM780"/>
      <c r="CN780"/>
      <c r="CO780"/>
      <c r="CP780"/>
      <c r="CQ780"/>
      <c r="CR780"/>
      <c r="CS780"/>
      <c r="CT780"/>
      <c r="CU780"/>
      <c r="CV780"/>
      <c r="CW780"/>
      <c r="CX780"/>
      <c r="CY780"/>
      <c r="CZ780"/>
      <c r="DA780"/>
      <c r="DB780"/>
      <c r="DC780"/>
      <c r="DD780"/>
      <c r="DE780"/>
      <c r="DF780"/>
      <c r="DG780"/>
      <c r="DH780"/>
      <c r="DI780"/>
      <c r="DJ780"/>
      <c r="DK780"/>
      <c r="DL780"/>
      <c r="DM780"/>
      <c r="DN780"/>
      <c r="DO780"/>
      <c r="DP780"/>
      <c r="DQ780"/>
      <c r="DR780"/>
      <c r="DS780"/>
      <c r="DT780"/>
      <c r="DU780"/>
      <c r="DV780"/>
      <c r="DW780"/>
      <c r="DX780"/>
      <c r="DY780"/>
      <c r="DZ780"/>
      <c r="EA780"/>
      <c r="EB780"/>
      <c r="EC780"/>
      <c r="ED780"/>
      <c r="EE780"/>
      <c r="EF780"/>
      <c r="EG780"/>
      <c r="EH780"/>
      <c r="EI780"/>
      <c r="EJ780"/>
      <c r="EK780"/>
      <c r="EL780"/>
      <c r="EM780"/>
      <c r="EN780"/>
      <c r="EO780"/>
      <c r="EP780"/>
      <c r="EQ780"/>
      <c r="ER780"/>
      <c r="ES780"/>
      <c r="ET780"/>
      <c r="EU780"/>
      <c r="EV780"/>
      <c r="EW780"/>
      <c r="EX780"/>
      <c r="EY780"/>
      <c r="EZ780"/>
      <c r="FA780"/>
      <c r="FB780"/>
      <c r="FC780"/>
      <c r="FD780"/>
      <c r="FE780"/>
      <c r="FF780"/>
      <c r="FG780"/>
      <c r="FH780"/>
      <c r="FI780"/>
      <c r="FJ780"/>
      <c r="FK780"/>
      <c r="FL780"/>
      <c r="FM780"/>
      <c r="FN780"/>
      <c r="FO780"/>
      <c r="FP780"/>
      <c r="FQ780"/>
      <c r="FR780"/>
      <c r="FS780"/>
      <c r="FT780"/>
      <c r="FU780"/>
      <c r="FV780"/>
      <c r="FW780"/>
      <c r="FX780"/>
      <c r="FY780"/>
      <c r="FZ780"/>
      <c r="GA780"/>
      <c r="GB780"/>
      <c r="GC780"/>
      <c r="GD780"/>
      <c r="GE780"/>
      <c r="GF780"/>
      <c r="GG780"/>
      <c r="GH780"/>
      <c r="GI780"/>
      <c r="GJ780"/>
      <c r="GK780"/>
      <c r="GL780"/>
      <c r="GM780"/>
      <c r="GN780"/>
      <c r="GO780"/>
      <c r="GP780"/>
      <c r="GQ780"/>
      <c r="GR780"/>
      <c r="GS780"/>
      <c r="GT780"/>
      <c r="GU780"/>
      <c r="GV780"/>
      <c r="GW780"/>
      <c r="GX780"/>
      <c r="GY780"/>
      <c r="GZ780"/>
      <c r="HA780"/>
      <c r="HB780"/>
      <c r="HC780"/>
      <c r="HD780"/>
      <c r="HE780"/>
      <c r="HF780"/>
      <c r="HG780"/>
      <c r="HH780"/>
      <c r="HI780"/>
      <c r="HJ780"/>
      <c r="HK780"/>
      <c r="HL780"/>
      <c r="HM780"/>
      <c r="HN780"/>
      <c r="HO780"/>
      <c r="HP780"/>
      <c r="HQ780"/>
      <c r="HR780"/>
      <c r="HS780"/>
      <c r="HT780"/>
      <c r="HU780"/>
      <c r="HV780"/>
      <c r="HW780"/>
      <c r="HX780"/>
      <c r="HY780"/>
      <c r="HZ780"/>
      <c r="IA780"/>
      <c r="IB780"/>
      <c r="IC780"/>
      <c r="ID780"/>
      <c r="IE780"/>
      <c r="IF780"/>
      <c r="IG780"/>
      <c r="IH780"/>
      <c r="II780"/>
      <c r="IJ780"/>
      <c r="IK780"/>
      <c r="IL780"/>
      <c r="IM780"/>
      <c r="IN780"/>
      <c r="IO780"/>
      <c r="IP780"/>
      <c r="IQ780"/>
      <c r="IR780"/>
      <c r="IS780"/>
      <c r="IT780"/>
      <c r="IU780"/>
      <c r="IV780"/>
      <c r="IW780"/>
      <c r="IX780"/>
      <c r="IY780"/>
      <c r="IZ780"/>
      <c r="JA780"/>
      <c r="JB780"/>
      <c r="JC780"/>
      <c r="JD780"/>
      <c r="JE780"/>
      <c r="JF780"/>
      <c r="JG780"/>
      <c r="JH780"/>
      <c r="JI780"/>
      <c r="JJ780"/>
    </row>
    <row r="781" spans="1:270" ht="48">
      <c r="A781" s="9">
        <v>1999</v>
      </c>
      <c r="B781" s="9" t="s">
        <v>0</v>
      </c>
      <c r="C781" s="9">
        <v>0</v>
      </c>
      <c r="D781" s="9" t="s">
        <v>1590</v>
      </c>
      <c r="E781" s="9" t="s">
        <v>2631</v>
      </c>
      <c r="F781" s="9" t="s">
        <v>1230</v>
      </c>
      <c r="G781" s="9" t="s">
        <v>2744</v>
      </c>
      <c r="H781" s="9" t="s">
        <v>1351</v>
      </c>
      <c r="I781" s="9" t="s">
        <v>1915</v>
      </c>
      <c r="J781" s="9">
        <v>0</v>
      </c>
      <c r="K781" s="9"/>
      <c r="L781" s="9"/>
      <c r="M781" s="9" t="s">
        <v>2676</v>
      </c>
      <c r="N781" s="34" t="s">
        <v>1590</v>
      </c>
      <c r="O781" s="35" t="s">
        <v>1590</v>
      </c>
      <c r="P781" s="35" t="s">
        <v>1590</v>
      </c>
      <c r="Q781" s="35" t="s">
        <v>1590</v>
      </c>
      <c r="R781" s="34" t="s">
        <v>1590</v>
      </c>
      <c r="S781" s="34" t="s">
        <v>1590</v>
      </c>
      <c r="T781" s="34" t="s">
        <v>1590</v>
      </c>
      <c r="U781" s="34" t="s">
        <v>1590</v>
      </c>
      <c r="V781" s="38" t="s">
        <v>1590</v>
      </c>
      <c r="W781" s="38" t="s">
        <v>1590</v>
      </c>
      <c r="X781" s="38" t="s">
        <v>1590</v>
      </c>
      <c r="Y781" s="8">
        <f t="shared" si="167"/>
        <v>12</v>
      </c>
      <c r="Z781" s="8">
        <f t="shared" si="168"/>
        <v>72</v>
      </c>
      <c r="AA781" s="8">
        <f t="shared" si="169"/>
        <v>96</v>
      </c>
      <c r="AB781" s="18">
        <f t="shared" si="177"/>
        <v>1.1666666666666667</v>
      </c>
      <c r="AC781" s="18">
        <f t="shared" si="178"/>
        <v>14</v>
      </c>
      <c r="AD781"/>
      <c r="AE781"/>
      <c r="AF781" s="13" t="s">
        <v>1916</v>
      </c>
      <c r="AG781" s="13">
        <v>1</v>
      </c>
      <c r="AH781" s="13">
        <v>6</v>
      </c>
      <c r="AI781" s="13">
        <v>8</v>
      </c>
      <c r="AJ781" s="13">
        <v>22</v>
      </c>
      <c r="AK781" s="13">
        <v>14</v>
      </c>
      <c r="AL781"/>
      <c r="AM781" s="13"/>
      <c r="AN781"/>
      <c r="AO781"/>
      <c r="AP781"/>
      <c r="AQ781"/>
      <c r="AR781"/>
      <c r="AS781"/>
      <c r="AT781"/>
      <c r="AU781"/>
      <c r="AV781"/>
      <c r="AW781"/>
      <c r="AX781"/>
      <c r="AY781"/>
      <c r="AZ781"/>
      <c r="BA781"/>
      <c r="BB781"/>
      <c r="BC781"/>
      <c r="BD781" s="13"/>
      <c r="BE781"/>
      <c r="BF781"/>
      <c r="BG781"/>
      <c r="BH781"/>
      <c r="BI781"/>
      <c r="BJ781"/>
      <c r="BK781"/>
      <c r="BL781"/>
      <c r="BM781"/>
      <c r="BN781"/>
      <c r="BO781"/>
      <c r="BP781" s="13"/>
      <c r="BQ781"/>
      <c r="BR781"/>
      <c r="BS781"/>
      <c r="BT781"/>
      <c r="BU781"/>
      <c r="BV781"/>
      <c r="BW781"/>
      <c r="BX781"/>
      <c r="BY781"/>
      <c r="BZ781"/>
      <c r="CA781"/>
      <c r="CB781"/>
      <c r="CC781"/>
      <c r="CD781"/>
      <c r="CE781"/>
      <c r="CF781"/>
      <c r="CG781"/>
      <c r="CH781"/>
      <c r="CI781"/>
      <c r="CJ781"/>
      <c r="CK781"/>
      <c r="CL781"/>
      <c r="CM781"/>
      <c r="CN781"/>
      <c r="CO781"/>
      <c r="CP781"/>
      <c r="CQ781"/>
      <c r="CR781"/>
      <c r="CS781"/>
      <c r="CT781"/>
      <c r="CU781"/>
      <c r="CV781"/>
      <c r="CW781"/>
      <c r="CX781"/>
      <c r="CY781"/>
      <c r="CZ781"/>
      <c r="DA781"/>
      <c r="DB781"/>
      <c r="DC781"/>
      <c r="DD781"/>
      <c r="DE781"/>
      <c r="DF781"/>
      <c r="DG781"/>
      <c r="DH781"/>
      <c r="DI781"/>
      <c r="DJ781"/>
      <c r="DK781"/>
      <c r="DL781"/>
      <c r="DM781"/>
      <c r="DN781"/>
      <c r="DO781"/>
      <c r="DP781"/>
      <c r="DQ781"/>
      <c r="DR781"/>
      <c r="DS781"/>
      <c r="DT781"/>
      <c r="DU781"/>
      <c r="DV781"/>
      <c r="DW781"/>
      <c r="DX781"/>
      <c r="DY781"/>
      <c r="DZ781"/>
      <c r="EA781"/>
      <c r="EB781"/>
      <c r="EC781"/>
      <c r="ED781"/>
      <c r="EE781"/>
      <c r="EF781"/>
      <c r="EG781"/>
      <c r="EH781"/>
      <c r="EI781"/>
      <c r="EJ781"/>
      <c r="EK781"/>
      <c r="EL781"/>
      <c r="EM781"/>
      <c r="EN781"/>
      <c r="EO781"/>
      <c r="EP781"/>
      <c r="EQ781"/>
      <c r="ER781"/>
      <c r="ES781"/>
      <c r="ET781"/>
      <c r="EU781"/>
      <c r="EV781"/>
      <c r="EW781"/>
      <c r="EX781"/>
      <c r="EY781"/>
      <c r="EZ781"/>
      <c r="FA781"/>
      <c r="FB781"/>
      <c r="FC781"/>
      <c r="FD781"/>
      <c r="FE781"/>
      <c r="FF781"/>
      <c r="FG781"/>
      <c r="FH781"/>
      <c r="FI781"/>
      <c r="FJ781"/>
      <c r="FK781"/>
      <c r="FL781"/>
      <c r="FM781"/>
      <c r="FN781"/>
      <c r="FO781"/>
      <c r="FP781"/>
      <c r="FQ781"/>
      <c r="FR781"/>
      <c r="FS781"/>
      <c r="FT781"/>
      <c r="FU781"/>
      <c r="FV781"/>
      <c r="FW781"/>
      <c r="FX781"/>
      <c r="FY781"/>
      <c r="FZ781"/>
      <c r="GA781"/>
      <c r="GB781"/>
      <c r="GC781"/>
      <c r="GD781"/>
      <c r="GE781"/>
      <c r="GF781"/>
      <c r="GG781"/>
      <c r="GH781"/>
      <c r="GI781"/>
      <c r="GJ781"/>
      <c r="GK781"/>
      <c r="GL781"/>
      <c r="GM781"/>
      <c r="GN781"/>
      <c r="GO781"/>
      <c r="GP781"/>
      <c r="GQ781"/>
      <c r="GR781"/>
      <c r="GS781"/>
      <c r="GT781"/>
      <c r="GU781"/>
      <c r="GV781"/>
      <c r="GW781"/>
      <c r="GX781"/>
      <c r="GY781"/>
      <c r="GZ781"/>
      <c r="HA781"/>
      <c r="HB781"/>
      <c r="HC781"/>
      <c r="HD781"/>
      <c r="HE781"/>
      <c r="HF781"/>
      <c r="HG781"/>
      <c r="HH781"/>
      <c r="HI781"/>
      <c r="HJ781"/>
      <c r="HK781"/>
      <c r="HL781"/>
      <c r="HM781"/>
      <c r="HN781"/>
      <c r="HO781"/>
      <c r="HP781"/>
      <c r="HQ781"/>
      <c r="HR781"/>
      <c r="HS781"/>
      <c r="HT781"/>
      <c r="HU781"/>
      <c r="HV781"/>
      <c r="HW781"/>
      <c r="HX781"/>
      <c r="HY781"/>
      <c r="HZ781"/>
      <c r="IA781"/>
      <c r="IB781"/>
      <c r="IC781"/>
      <c r="ID781"/>
      <c r="IE781"/>
      <c r="IF781"/>
      <c r="IG781"/>
      <c r="IH781"/>
      <c r="II781"/>
      <c r="IJ781"/>
      <c r="IK781"/>
      <c r="IL781"/>
      <c r="IM781"/>
      <c r="IN781"/>
      <c r="IO781"/>
      <c r="IP781"/>
      <c r="IQ781"/>
      <c r="IR781"/>
      <c r="IS781"/>
      <c r="IT781"/>
      <c r="IU781"/>
      <c r="IV781"/>
      <c r="IW781"/>
      <c r="IX781"/>
      <c r="IY781"/>
      <c r="IZ781"/>
      <c r="JA781"/>
      <c r="JB781"/>
      <c r="JC781"/>
      <c r="JD781"/>
      <c r="JE781"/>
      <c r="JF781"/>
      <c r="JG781"/>
      <c r="JH781"/>
      <c r="JI781"/>
      <c r="JJ781"/>
    </row>
    <row r="782" spans="1:270" ht="48">
      <c r="A782" s="9">
        <v>1999</v>
      </c>
      <c r="B782" s="9" t="s">
        <v>0</v>
      </c>
      <c r="C782" s="9">
        <v>0</v>
      </c>
      <c r="D782" s="9" t="s">
        <v>1590</v>
      </c>
      <c r="E782" s="9" t="s">
        <v>2631</v>
      </c>
      <c r="F782" s="9" t="s">
        <v>1230</v>
      </c>
      <c r="G782" s="9" t="s">
        <v>2744</v>
      </c>
      <c r="H782" s="9" t="s">
        <v>1351</v>
      </c>
      <c r="I782" s="9" t="s">
        <v>1911</v>
      </c>
      <c r="J782" s="9">
        <v>0</v>
      </c>
      <c r="K782" s="9"/>
      <c r="L782" s="9"/>
      <c r="M782" s="9" t="s">
        <v>2676</v>
      </c>
      <c r="N782" s="34" t="s">
        <v>1590</v>
      </c>
      <c r="O782" s="35" t="s">
        <v>1590</v>
      </c>
      <c r="P782" s="35" t="s">
        <v>1590</v>
      </c>
      <c r="Q782" s="35" t="s">
        <v>1590</v>
      </c>
      <c r="R782" s="34" t="s">
        <v>1590</v>
      </c>
      <c r="S782" s="34" t="s">
        <v>1590</v>
      </c>
      <c r="T782" s="34" t="s">
        <v>1590</v>
      </c>
      <c r="U782" s="34" t="s">
        <v>1590</v>
      </c>
      <c r="V782" s="38" t="s">
        <v>1590</v>
      </c>
      <c r="W782" s="38" t="s">
        <v>1590</v>
      </c>
      <c r="X782" s="38" t="s">
        <v>1590</v>
      </c>
      <c r="Y782" s="8">
        <f t="shared" si="167"/>
        <v>12</v>
      </c>
      <c r="Z782" s="8">
        <f t="shared" si="168"/>
        <v>0</v>
      </c>
      <c r="AA782" s="8">
        <f t="shared" si="169"/>
        <v>0</v>
      </c>
      <c r="AB782" s="18">
        <f t="shared" si="177"/>
        <v>1.0833333333333333</v>
      </c>
      <c r="AC782" s="18">
        <f t="shared" si="178"/>
        <v>13</v>
      </c>
      <c r="AD782" s="13"/>
      <c r="AE782" s="13"/>
      <c r="AF782" t="s">
        <v>1483</v>
      </c>
      <c r="AG782">
        <v>1</v>
      </c>
      <c r="AH782" t="s">
        <v>715</v>
      </c>
      <c r="AI782" t="s">
        <v>715</v>
      </c>
      <c r="AJ782">
        <v>18</v>
      </c>
      <c r="AK782">
        <v>13</v>
      </c>
      <c r="AL782" s="13"/>
      <c r="AM782" s="13"/>
      <c r="AN782"/>
      <c r="AO782"/>
      <c r="AP782"/>
      <c r="AQ782"/>
      <c r="AR782"/>
      <c r="AS782"/>
      <c r="AT782"/>
      <c r="AU782"/>
      <c r="AV782"/>
      <c r="AW782"/>
      <c r="AX782"/>
      <c r="AY782"/>
      <c r="AZ782"/>
      <c r="BA782"/>
      <c r="BB782"/>
      <c r="BC782"/>
      <c r="BD782" s="13"/>
      <c r="BE782"/>
      <c r="BF782"/>
      <c r="BG782"/>
      <c r="BH782"/>
      <c r="BI782"/>
      <c r="BJ782"/>
      <c r="BK782"/>
      <c r="BL782"/>
      <c r="BM782"/>
      <c r="BN782"/>
      <c r="BO782"/>
      <c r="BP782" s="13"/>
      <c r="BQ782"/>
      <c r="BR782"/>
      <c r="BS782"/>
      <c r="BT782"/>
      <c r="BU782"/>
      <c r="BV782"/>
      <c r="BW782"/>
      <c r="BX782"/>
      <c r="BY782"/>
      <c r="BZ782"/>
      <c r="CA782"/>
      <c r="CB782"/>
      <c r="CC782"/>
      <c r="CD782"/>
      <c r="CE782"/>
      <c r="CF782"/>
      <c r="CG782"/>
      <c r="CH782"/>
      <c r="CI782"/>
      <c r="CJ782"/>
      <c r="CK782"/>
      <c r="CL782"/>
      <c r="CM782"/>
      <c r="CN782"/>
      <c r="CO782"/>
      <c r="CP782"/>
      <c r="CQ782"/>
      <c r="CR782"/>
      <c r="CS782"/>
      <c r="CT782"/>
      <c r="CU782"/>
      <c r="CV782"/>
      <c r="CW782"/>
      <c r="CX782"/>
      <c r="CY782"/>
      <c r="CZ782"/>
      <c r="DA782"/>
      <c r="DB782"/>
      <c r="DC782"/>
      <c r="DD782"/>
      <c r="DE782"/>
      <c r="DF782"/>
      <c r="DG782"/>
      <c r="DH782"/>
      <c r="DI782"/>
      <c r="DJ782"/>
      <c r="DK782"/>
      <c r="DL782"/>
      <c r="DM782"/>
      <c r="DN782"/>
      <c r="DO782"/>
      <c r="DP782"/>
      <c r="DQ782"/>
      <c r="DR782"/>
      <c r="DS782"/>
      <c r="DT782"/>
      <c r="DU782"/>
      <c r="DV782"/>
      <c r="DW782"/>
      <c r="DX782"/>
      <c r="DY782"/>
      <c r="DZ782"/>
      <c r="EA782"/>
      <c r="EB782"/>
      <c r="EC782"/>
      <c r="ED782"/>
      <c r="EE782"/>
      <c r="EF782"/>
      <c r="EG782"/>
      <c r="EH782"/>
      <c r="EI782"/>
      <c r="EJ782"/>
      <c r="EK782"/>
      <c r="EL782"/>
      <c r="EM782"/>
      <c r="EN782"/>
      <c r="EO782"/>
      <c r="EP782"/>
      <c r="EQ782"/>
      <c r="ER782"/>
      <c r="ES782"/>
      <c r="ET782"/>
      <c r="EU782"/>
      <c r="EV782"/>
      <c r="EW782"/>
      <c r="EX782"/>
      <c r="EY782"/>
      <c r="EZ782"/>
      <c r="FA782"/>
      <c r="FB782"/>
      <c r="FC782"/>
      <c r="FD782"/>
      <c r="FE782"/>
      <c r="FF782"/>
      <c r="FG782"/>
      <c r="FH782"/>
      <c r="FI782"/>
      <c r="FJ782"/>
      <c r="FK782"/>
      <c r="FL782"/>
      <c r="FM782"/>
      <c r="FN782"/>
      <c r="FO782"/>
      <c r="FP782"/>
      <c r="FQ782"/>
      <c r="FR782"/>
      <c r="FS782"/>
      <c r="FT782"/>
      <c r="FU782"/>
      <c r="FV782"/>
      <c r="FW782"/>
      <c r="FX782"/>
      <c r="FY782"/>
      <c r="FZ782"/>
      <c r="GA782"/>
      <c r="GB782"/>
      <c r="GC782"/>
      <c r="GD782"/>
      <c r="GE782"/>
      <c r="GF782"/>
      <c r="GG782"/>
      <c r="GH782"/>
      <c r="GI782"/>
      <c r="GJ782"/>
      <c r="GK782"/>
      <c r="GL782"/>
      <c r="GM782"/>
      <c r="GN782"/>
      <c r="GO782"/>
      <c r="GP782"/>
      <c r="GQ782"/>
      <c r="GR782"/>
      <c r="GS782"/>
      <c r="GT782"/>
      <c r="GU782"/>
      <c r="GV782"/>
      <c r="GW782"/>
      <c r="GX782"/>
      <c r="GY782"/>
      <c r="GZ782"/>
      <c r="HA782"/>
      <c r="HB782"/>
      <c r="HC782"/>
      <c r="HD782"/>
      <c r="HE782"/>
      <c r="HF782"/>
      <c r="HG782"/>
      <c r="HH782"/>
      <c r="HI782"/>
      <c r="HJ782"/>
      <c r="HK782"/>
      <c r="HL782"/>
      <c r="HM782"/>
      <c r="HN782"/>
      <c r="HO782"/>
      <c r="HP782"/>
      <c r="HQ782"/>
      <c r="HR782"/>
      <c r="HS782"/>
      <c r="HT782"/>
      <c r="HU782"/>
      <c r="HV782"/>
      <c r="HW782"/>
      <c r="HX782"/>
      <c r="HY782"/>
      <c r="HZ782"/>
      <c r="IA782"/>
      <c r="IB782"/>
      <c r="IC782"/>
      <c r="ID782"/>
      <c r="IE782"/>
      <c r="IF782"/>
      <c r="IG782"/>
      <c r="IH782"/>
      <c r="II782"/>
      <c r="IJ782"/>
      <c r="IK782"/>
      <c r="IL782"/>
      <c r="IM782"/>
      <c r="IN782"/>
      <c r="IO782"/>
      <c r="IP782"/>
      <c r="IQ782"/>
      <c r="IR782"/>
      <c r="IS782"/>
      <c r="IT782"/>
      <c r="IU782"/>
      <c r="IV782"/>
      <c r="IW782"/>
      <c r="IX782"/>
      <c r="IY782"/>
      <c r="IZ782"/>
      <c r="JA782"/>
      <c r="JB782"/>
      <c r="JC782"/>
      <c r="JD782"/>
      <c r="JE782"/>
      <c r="JF782"/>
      <c r="JG782"/>
      <c r="JH782"/>
      <c r="JI782"/>
      <c r="JJ782"/>
    </row>
    <row r="783" spans="1:270" ht="32">
      <c r="A783" s="9">
        <v>1999</v>
      </c>
      <c r="B783" s="9" t="s">
        <v>0</v>
      </c>
      <c r="C783" s="9">
        <v>0</v>
      </c>
      <c r="D783" s="9" t="s">
        <v>1590</v>
      </c>
      <c r="E783" s="9" t="s">
        <v>2631</v>
      </c>
      <c r="F783" s="9" t="s">
        <v>1230</v>
      </c>
      <c r="G783" s="9" t="s">
        <v>2744</v>
      </c>
      <c r="H783" s="9" t="s">
        <v>1917</v>
      </c>
      <c r="I783" s="9" t="s">
        <v>1918</v>
      </c>
      <c r="J783" s="9">
        <v>0</v>
      </c>
      <c r="K783" s="9"/>
      <c r="L783" s="9"/>
      <c r="M783" s="9" t="s">
        <v>2676</v>
      </c>
      <c r="N783" s="34" t="s">
        <v>1590</v>
      </c>
      <c r="O783" s="35" t="s">
        <v>1590</v>
      </c>
      <c r="P783" s="35" t="s">
        <v>1590</v>
      </c>
      <c r="Q783" s="35" t="s">
        <v>1590</v>
      </c>
      <c r="R783" s="34" t="s">
        <v>1590</v>
      </c>
      <c r="S783" s="34" t="s">
        <v>1590</v>
      </c>
      <c r="T783" s="34" t="s">
        <v>1590</v>
      </c>
      <c r="U783" s="34" t="s">
        <v>1590</v>
      </c>
      <c r="V783" s="38" t="s">
        <v>1590</v>
      </c>
      <c r="W783" s="38" t="s">
        <v>1590</v>
      </c>
      <c r="X783" s="38" t="s">
        <v>1590</v>
      </c>
      <c r="Y783" s="8">
        <f t="shared" si="167"/>
        <v>24</v>
      </c>
      <c r="Z783" s="8">
        <f t="shared" si="168"/>
        <v>96</v>
      </c>
      <c r="AA783" s="8">
        <f t="shared" si="169"/>
        <v>192</v>
      </c>
      <c r="AB783" s="18">
        <f t="shared" si="177"/>
        <v>1.0833333333333333</v>
      </c>
      <c r="AC783" s="18">
        <f>SUM(AK783, AQ783, AW783, BC783, BI783,  BO783, BU783, CA783, CG783, CM783, CS783, CY783, DE783, DK783, DQ783, DW783, EC783, EK783, EQ783, EW783, FC783, FI783, FO783, FU783, GA783, GI783, GO783, GW783, HC783, HI783, HO783, HU783, IA783, II783, IO783, IU783, JC783, JI783)/2</f>
        <v>13</v>
      </c>
      <c r="AD783" s="13"/>
      <c r="AE783" s="13"/>
      <c r="AF783" s="13" t="s">
        <v>1919</v>
      </c>
      <c r="AG783" s="13">
        <v>1</v>
      </c>
      <c r="AH783" s="13">
        <v>4</v>
      </c>
      <c r="AI783" s="13">
        <v>8</v>
      </c>
      <c r="AJ783" s="13">
        <v>27</v>
      </c>
      <c r="AK783" s="13">
        <v>16</v>
      </c>
      <c r="AL783" s="13" t="s">
        <v>1483</v>
      </c>
      <c r="AM783" s="13">
        <v>1</v>
      </c>
      <c r="AN783" s="13">
        <v>4</v>
      </c>
      <c r="AO783" s="13">
        <v>8</v>
      </c>
      <c r="AP783" s="13">
        <v>10</v>
      </c>
      <c r="AQ783" s="13">
        <v>10</v>
      </c>
      <c r="AR783"/>
      <c r="AS783"/>
      <c r="AT783"/>
      <c r="AU783"/>
      <c r="AV783"/>
      <c r="AW783"/>
      <c r="AX783"/>
      <c r="AY783"/>
      <c r="AZ783"/>
      <c r="BA783"/>
      <c r="BB783"/>
      <c r="BC783"/>
      <c r="BD783" s="13"/>
      <c r="BE783"/>
      <c r="BF783"/>
      <c r="BG783"/>
      <c r="BH783"/>
      <c r="BI783"/>
      <c r="BJ783"/>
      <c r="BK783"/>
      <c r="BL783"/>
      <c r="BM783"/>
      <c r="BN783"/>
      <c r="BO783"/>
      <c r="BP783" s="13"/>
      <c r="BQ783"/>
      <c r="BR783"/>
      <c r="BS783"/>
      <c r="BT783"/>
      <c r="BU783"/>
      <c r="BV783"/>
      <c r="BW783"/>
      <c r="BX783"/>
      <c r="BY783"/>
      <c r="BZ783"/>
      <c r="CA783"/>
      <c r="CB783"/>
      <c r="CC783"/>
      <c r="CD783"/>
      <c r="CE783"/>
      <c r="CF783"/>
      <c r="CG783"/>
      <c r="CH783"/>
      <c r="CI783"/>
      <c r="CJ783"/>
      <c r="CK783"/>
      <c r="CL783"/>
      <c r="CM783"/>
      <c r="CN783"/>
      <c r="CO783"/>
      <c r="CP783"/>
      <c r="CQ783"/>
      <c r="CR783"/>
      <c r="CS783"/>
      <c r="CT783"/>
      <c r="CU783"/>
      <c r="CV783"/>
      <c r="CW783"/>
      <c r="CX783"/>
      <c r="CY783"/>
      <c r="CZ783"/>
      <c r="DA783"/>
      <c r="DB783"/>
      <c r="DC783"/>
      <c r="DD783"/>
      <c r="DE783"/>
      <c r="DF783"/>
      <c r="DG783"/>
      <c r="DH783"/>
      <c r="DI783"/>
      <c r="DJ783"/>
      <c r="DK783"/>
      <c r="DL783"/>
      <c r="DM783"/>
      <c r="DN783"/>
      <c r="DO783"/>
      <c r="DP783"/>
      <c r="DQ783"/>
      <c r="DR783"/>
      <c r="DS783"/>
      <c r="DT783"/>
      <c r="DU783"/>
      <c r="DV783"/>
      <c r="DW783"/>
      <c r="DX783"/>
      <c r="DY783"/>
      <c r="DZ783"/>
      <c r="EA783"/>
      <c r="EB783"/>
      <c r="EC783"/>
      <c r="ED783"/>
      <c r="EE783"/>
      <c r="EF783"/>
      <c r="EG783"/>
      <c r="EH783"/>
      <c r="EI783"/>
      <c r="EJ783"/>
      <c r="EK783"/>
      <c r="EL783"/>
      <c r="EM783"/>
      <c r="EN783"/>
      <c r="EO783"/>
      <c r="EP783"/>
      <c r="EQ783"/>
      <c r="ER783"/>
      <c r="ES783"/>
      <c r="ET783"/>
      <c r="EU783"/>
      <c r="EV783"/>
      <c r="EW783"/>
      <c r="EX783"/>
      <c r="EY783"/>
      <c r="EZ783"/>
      <c r="FA783"/>
      <c r="FB783"/>
      <c r="FC783"/>
      <c r="FD783"/>
      <c r="FE783"/>
      <c r="FF783"/>
      <c r="FG783"/>
      <c r="FH783"/>
      <c r="FI783"/>
      <c r="FJ783"/>
      <c r="FK783"/>
      <c r="FL783"/>
      <c r="FM783"/>
      <c r="FN783"/>
      <c r="FO783"/>
      <c r="FP783"/>
      <c r="FQ783"/>
      <c r="FR783"/>
      <c r="FS783"/>
      <c r="FT783"/>
      <c r="FU783"/>
      <c r="FV783"/>
      <c r="FW783"/>
      <c r="FX783"/>
      <c r="FY783"/>
      <c r="FZ783"/>
      <c r="GA783"/>
      <c r="GB783"/>
      <c r="GC783"/>
      <c r="GD783"/>
      <c r="GE783"/>
      <c r="GF783"/>
      <c r="GG783"/>
      <c r="GH783"/>
      <c r="GI783"/>
      <c r="GJ783"/>
      <c r="GK783"/>
      <c r="GL783"/>
      <c r="GM783"/>
      <c r="GN783"/>
      <c r="GO783"/>
      <c r="GP783"/>
      <c r="GQ783"/>
      <c r="GR783"/>
      <c r="GS783"/>
      <c r="GT783"/>
      <c r="GU783"/>
      <c r="GV783"/>
      <c r="GW783"/>
      <c r="GX783"/>
      <c r="GY783"/>
      <c r="GZ783"/>
      <c r="HA783"/>
      <c r="HB783"/>
      <c r="HC783"/>
      <c r="HD783"/>
      <c r="HE783"/>
      <c r="HF783"/>
      <c r="HG783"/>
      <c r="HH783"/>
      <c r="HI783"/>
      <c r="HJ783"/>
      <c r="HK783"/>
      <c r="HL783"/>
      <c r="HM783"/>
      <c r="HN783"/>
      <c r="HO783"/>
      <c r="HP783"/>
      <c r="HQ783"/>
      <c r="HR783"/>
      <c r="HS783"/>
      <c r="HT783"/>
      <c r="HU783"/>
      <c r="HV783"/>
      <c r="HW783"/>
      <c r="HX783"/>
      <c r="HY783"/>
      <c r="HZ783"/>
      <c r="IA783"/>
      <c r="IB783"/>
      <c r="IC783"/>
      <c r="ID783"/>
      <c r="IE783"/>
      <c r="IF783"/>
      <c r="IG783"/>
      <c r="IH783"/>
      <c r="II783"/>
      <c r="IJ783"/>
      <c r="IK783"/>
      <c r="IL783"/>
      <c r="IM783"/>
      <c r="IN783"/>
      <c r="IO783"/>
      <c r="IP783"/>
      <c r="IQ783"/>
      <c r="IR783"/>
      <c r="IS783"/>
      <c r="IT783"/>
      <c r="IU783"/>
      <c r="IV783"/>
      <c r="IW783"/>
      <c r="IX783"/>
      <c r="IY783"/>
      <c r="IZ783"/>
      <c r="JA783"/>
      <c r="JB783"/>
      <c r="JC783"/>
      <c r="JD783"/>
      <c r="JE783"/>
      <c r="JF783"/>
      <c r="JG783"/>
      <c r="JH783"/>
      <c r="JI783"/>
      <c r="JJ783"/>
    </row>
    <row r="784" spans="1:270" ht="112">
      <c r="A784" s="9">
        <v>1999</v>
      </c>
      <c r="B784" s="9" t="s">
        <v>0</v>
      </c>
      <c r="C784" s="9">
        <v>0</v>
      </c>
      <c r="D784" s="9" t="s">
        <v>1590</v>
      </c>
      <c r="E784" s="9" t="s">
        <v>2631</v>
      </c>
      <c r="F784" s="9" t="s">
        <v>1230</v>
      </c>
      <c r="G784" s="9" t="s">
        <v>2744</v>
      </c>
      <c r="H784" s="9" t="s">
        <v>1920</v>
      </c>
      <c r="I784" s="9" t="s">
        <v>1921</v>
      </c>
      <c r="J784" s="9">
        <v>0</v>
      </c>
      <c r="K784" s="9"/>
      <c r="L784" s="9" t="s">
        <v>1922</v>
      </c>
      <c r="M784" s="9" t="s">
        <v>2676</v>
      </c>
      <c r="N784" s="9">
        <f t="shared" si="171"/>
        <v>0.22000000000000003</v>
      </c>
      <c r="O784" s="9">
        <v>4.4000000000000004</v>
      </c>
      <c r="P784" s="9">
        <v>20</v>
      </c>
      <c r="Q784" s="9">
        <v>319</v>
      </c>
      <c r="R784" s="8">
        <f t="shared" si="170"/>
        <v>15.95</v>
      </c>
      <c r="S784" s="8">
        <f>Q784/Z784</f>
        <v>0.11458333333333333</v>
      </c>
      <c r="T784" s="8">
        <f>Q784/AA784</f>
        <v>5.4924242424242424E-2</v>
      </c>
      <c r="U784" s="8">
        <f t="shared" si="172"/>
        <v>0.65909090909090906</v>
      </c>
      <c r="V784" s="38">
        <f t="shared" si="166"/>
        <v>0.80492424242424243</v>
      </c>
      <c r="W784" s="38">
        <f t="shared" si="176"/>
        <v>-0.30457988980716255</v>
      </c>
      <c r="X784" s="38">
        <f t="shared" si="175"/>
        <v>0.44542011019283745</v>
      </c>
      <c r="Y784" s="8">
        <f t="shared" si="167"/>
        <v>60</v>
      </c>
      <c r="Z784" s="8">
        <f t="shared" si="168"/>
        <v>2784</v>
      </c>
      <c r="AA784" s="8">
        <f t="shared" si="169"/>
        <v>5808</v>
      </c>
      <c r="AB784" s="18">
        <f t="shared" si="177"/>
        <v>0.75</v>
      </c>
      <c r="AC784" s="18">
        <f>SUM(AK784, AQ784, AW784, BC784, BI784,  BO784, BU784, CA784, CG784, CM784, CS784, CY784, DE784, DK784, DQ784, DW784, EC784, EK784, EQ784, EW784, FC784, FI784, FO784, FU784, GA784, GI784, GO784, GW784, HC784, HI784, HO784, HU784, IA784, II784, IO784, IU784, JC784, JI784)/3</f>
        <v>9</v>
      </c>
      <c r="AD784" s="13"/>
      <c r="AE784" s="13"/>
      <c r="AF784" s="13" t="s">
        <v>1923</v>
      </c>
      <c r="AG784" s="13">
        <v>1</v>
      </c>
      <c r="AH784" s="13">
        <v>12</v>
      </c>
      <c r="AI784" s="13">
        <v>24</v>
      </c>
      <c r="AJ784" s="13">
        <v>6</v>
      </c>
      <c r="AK784" s="13">
        <v>3</v>
      </c>
      <c r="AL784" s="13" t="s">
        <v>1924</v>
      </c>
      <c r="AM784" s="13">
        <v>2</v>
      </c>
      <c r="AN784" s="13">
        <v>100</v>
      </c>
      <c r="AO784" s="13">
        <v>200</v>
      </c>
      <c r="AP784" s="13">
        <v>9</v>
      </c>
      <c r="AQ784" s="13">
        <v>9</v>
      </c>
      <c r="AR784" s="13" t="s">
        <v>1925</v>
      </c>
      <c r="AS784" s="13">
        <v>2</v>
      </c>
      <c r="AT784" s="13">
        <v>120</v>
      </c>
      <c r="AU784" s="13">
        <v>260</v>
      </c>
      <c r="AV784" s="13">
        <v>15</v>
      </c>
      <c r="AW784" s="13">
        <v>15</v>
      </c>
      <c r="AX784"/>
      <c r="AY784"/>
      <c r="AZ784"/>
      <c r="BA784"/>
      <c r="BB784"/>
      <c r="BC784"/>
      <c r="BD784" s="13"/>
      <c r="BE784"/>
      <c r="BF784"/>
      <c r="BG784"/>
      <c r="BH784"/>
      <c r="BI784"/>
      <c r="BJ784"/>
      <c r="BK784"/>
      <c r="BL784"/>
      <c r="BM784"/>
      <c r="BN784"/>
      <c r="BO784"/>
      <c r="BP784" s="13"/>
      <c r="BQ784"/>
      <c r="BR784"/>
      <c r="BS784"/>
      <c r="BT784"/>
      <c r="BU784"/>
      <c r="BV784"/>
      <c r="BW784"/>
      <c r="BX784"/>
      <c r="BY784"/>
      <c r="BZ784"/>
      <c r="CA784"/>
      <c r="CB784"/>
      <c r="CC784"/>
      <c r="CD784"/>
      <c r="CE784"/>
      <c r="CF784"/>
      <c r="CG784"/>
      <c r="CH784"/>
      <c r="CI784"/>
      <c r="CJ784"/>
      <c r="CK784"/>
      <c r="CL784"/>
      <c r="CM784"/>
      <c r="CN784"/>
      <c r="CO784"/>
      <c r="CP784"/>
      <c r="CQ784"/>
      <c r="CR784"/>
      <c r="CS784"/>
      <c r="CT784"/>
      <c r="CU784"/>
      <c r="CV784"/>
      <c r="CW784"/>
      <c r="CX784"/>
      <c r="CY784"/>
      <c r="CZ784"/>
      <c r="DA784"/>
      <c r="DB784"/>
      <c r="DC784"/>
      <c r="DD784"/>
      <c r="DE784"/>
      <c r="DF784"/>
      <c r="DG784"/>
      <c r="DH784"/>
      <c r="DI784"/>
      <c r="DJ784"/>
      <c r="DK784"/>
      <c r="DL784"/>
      <c r="DM784"/>
      <c r="DN784"/>
      <c r="DO784"/>
      <c r="DP784"/>
      <c r="DQ784"/>
      <c r="DR784"/>
      <c r="DS784"/>
      <c r="DT784"/>
      <c r="DU784"/>
      <c r="DV784"/>
      <c r="DW784"/>
      <c r="DX784"/>
      <c r="DY784"/>
      <c r="DZ784"/>
      <c r="EA784"/>
      <c r="EB784"/>
      <c r="EC784"/>
      <c r="ED784"/>
      <c r="EE784"/>
      <c r="EF784"/>
      <c r="EG784"/>
      <c r="EH784"/>
      <c r="EI784"/>
      <c r="EJ784"/>
      <c r="EK784"/>
      <c r="EL784"/>
      <c r="EM784"/>
      <c r="EN784"/>
      <c r="EO784"/>
      <c r="EP784"/>
      <c r="EQ784"/>
      <c r="ER784"/>
      <c r="ES784"/>
      <c r="ET784"/>
      <c r="EU784"/>
      <c r="EV784"/>
      <c r="EW784"/>
      <c r="EX784"/>
      <c r="EY784"/>
      <c r="EZ784"/>
      <c r="FA784"/>
      <c r="FB784"/>
      <c r="FC784"/>
      <c r="FD784"/>
      <c r="FE784"/>
      <c r="FF784"/>
      <c r="FG784"/>
      <c r="FH784"/>
      <c r="FI784"/>
      <c r="FJ784"/>
      <c r="FK784"/>
      <c r="FL784"/>
      <c r="FM784"/>
      <c r="FN784"/>
      <c r="FO784"/>
      <c r="FP784"/>
      <c r="FQ784"/>
      <c r="FR784"/>
      <c r="FS784"/>
      <c r="FT784"/>
      <c r="FU784"/>
      <c r="FV784"/>
      <c r="FW784"/>
      <c r="FX784"/>
      <c r="FY784"/>
      <c r="FZ784"/>
      <c r="GA784"/>
      <c r="GB784"/>
      <c r="GC784"/>
      <c r="GD784"/>
      <c r="GE784"/>
      <c r="GF784"/>
      <c r="GG784"/>
      <c r="GH784"/>
      <c r="GI784"/>
      <c r="GJ784"/>
      <c r="GK784"/>
      <c r="GL784"/>
      <c r="GM784"/>
      <c r="GN784"/>
      <c r="GO784"/>
      <c r="GP784"/>
      <c r="GQ784"/>
      <c r="GR784"/>
      <c r="GS784"/>
      <c r="GT784"/>
      <c r="GU784"/>
      <c r="GV784"/>
      <c r="GW784"/>
      <c r="GX784"/>
      <c r="GY784"/>
      <c r="GZ784"/>
      <c r="HA784"/>
      <c r="HB784"/>
      <c r="HC784"/>
      <c r="HD784"/>
      <c r="HE784"/>
      <c r="HF784"/>
      <c r="HG784"/>
      <c r="HH784"/>
      <c r="HI784"/>
      <c r="HJ784"/>
      <c r="HK784"/>
      <c r="HL784"/>
      <c r="HM784"/>
      <c r="HN784"/>
      <c r="HO784"/>
      <c r="HP784"/>
      <c r="HQ784"/>
      <c r="HR784"/>
      <c r="HS784"/>
      <c r="HT784"/>
      <c r="HU784"/>
      <c r="HV784"/>
      <c r="HW784"/>
      <c r="HX784"/>
      <c r="HY784"/>
      <c r="HZ784"/>
      <c r="IA784"/>
      <c r="IB784"/>
      <c r="IC784"/>
      <c r="ID784"/>
      <c r="IE784"/>
      <c r="IF784"/>
      <c r="IG784"/>
      <c r="IH784"/>
      <c r="II784"/>
      <c r="IJ784"/>
      <c r="IK784"/>
      <c r="IL784"/>
      <c r="IM784"/>
      <c r="IN784"/>
      <c r="IO784"/>
      <c r="IP784"/>
      <c r="IQ784"/>
      <c r="IR784"/>
      <c r="IS784"/>
      <c r="IT784"/>
      <c r="IU784"/>
      <c r="IV784"/>
      <c r="IW784"/>
      <c r="IX784"/>
      <c r="IY784"/>
      <c r="IZ784"/>
      <c r="JA784"/>
      <c r="JB784"/>
      <c r="JC784"/>
      <c r="JD784"/>
      <c r="JE784"/>
      <c r="JF784"/>
      <c r="JG784"/>
      <c r="JH784"/>
      <c r="JI784"/>
      <c r="JJ784"/>
    </row>
    <row r="785" spans="1:270" ht="48">
      <c r="A785" s="9">
        <v>1999</v>
      </c>
      <c r="B785" s="9" t="s">
        <v>0</v>
      </c>
      <c r="C785" s="9">
        <v>0</v>
      </c>
      <c r="D785" s="9" t="s">
        <v>1590</v>
      </c>
      <c r="E785" s="9" t="s">
        <v>2631</v>
      </c>
      <c r="F785" s="9" t="s">
        <v>1230</v>
      </c>
      <c r="G785" s="9" t="s">
        <v>2744</v>
      </c>
      <c r="H785" s="9" t="s">
        <v>1926</v>
      </c>
      <c r="I785" s="9" t="s">
        <v>2677</v>
      </c>
      <c r="J785" s="9">
        <v>0</v>
      </c>
      <c r="K785" s="9"/>
      <c r="L785" s="9"/>
      <c r="M785" s="9" t="s">
        <v>2676</v>
      </c>
      <c r="N785" s="34" t="s">
        <v>1590</v>
      </c>
      <c r="O785" s="35" t="s">
        <v>1590</v>
      </c>
      <c r="P785" s="35" t="s">
        <v>1590</v>
      </c>
      <c r="Q785" s="35" t="s">
        <v>1590</v>
      </c>
      <c r="R785" s="34" t="s">
        <v>1590</v>
      </c>
      <c r="S785" s="34" t="s">
        <v>1590</v>
      </c>
      <c r="T785" s="34" t="s">
        <v>1590</v>
      </c>
      <c r="U785" s="34" t="s">
        <v>1590</v>
      </c>
      <c r="V785" s="38" t="s">
        <v>1590</v>
      </c>
      <c r="W785" s="38" t="s">
        <v>1590</v>
      </c>
      <c r="X785" s="38" t="s">
        <v>1590</v>
      </c>
      <c r="Y785" s="8">
        <f t="shared" si="167"/>
        <v>372</v>
      </c>
      <c r="Z785" s="8">
        <f t="shared" si="168"/>
        <v>22320</v>
      </c>
      <c r="AA785" s="8">
        <f t="shared" si="169"/>
        <v>32640</v>
      </c>
      <c r="AB785" s="18">
        <f t="shared" si="177"/>
        <v>1.6666666666666667</v>
      </c>
      <c r="AC785" s="18">
        <f>SUM(AK785, AQ785, AW785, BC785, BI785,  BO785, BU785, CA785, CG785, CM785, CS785, CY785, DE785, DK785, DQ785, DW785, EC785, EK785, EQ785, EW785, FC785, FI785, FO785, FU785, GA785, GI785, GO785, GW785, HC785, HI785, HO785, HU785, IA785, II785, IO785, IU785, JC785, JI785)/1</f>
        <v>20</v>
      </c>
      <c r="AD785" s="13"/>
      <c r="AE785" s="13"/>
      <c r="AF785" s="13" t="s">
        <v>1909</v>
      </c>
      <c r="AG785" s="13">
        <v>25</v>
      </c>
      <c r="AH785" s="13">
        <v>1400</v>
      </c>
      <c r="AI785" s="13">
        <v>1800</v>
      </c>
      <c r="AJ785" s="13">
        <v>29</v>
      </c>
      <c r="AK785" s="13">
        <v>5</v>
      </c>
      <c r="AL785" s="13" t="s">
        <v>1909</v>
      </c>
      <c r="AM785" s="13">
        <v>2</v>
      </c>
      <c r="AN785" s="13">
        <v>190</v>
      </c>
      <c r="AO785" s="13">
        <v>380</v>
      </c>
      <c r="AP785" s="13">
        <v>29</v>
      </c>
      <c r="AQ785" s="13">
        <v>5</v>
      </c>
      <c r="AR785" s="13" t="s">
        <v>1909</v>
      </c>
      <c r="AS785" s="13">
        <v>2</v>
      </c>
      <c r="AT785" s="13">
        <v>90</v>
      </c>
      <c r="AU785" s="13">
        <v>180</v>
      </c>
      <c r="AV785" s="13">
        <v>29</v>
      </c>
      <c r="AW785" s="13">
        <v>5</v>
      </c>
      <c r="AX785" s="13" t="s">
        <v>1909</v>
      </c>
      <c r="AY785" s="13">
        <v>2</v>
      </c>
      <c r="AZ785" s="13">
        <v>180</v>
      </c>
      <c r="BA785" s="13">
        <v>360</v>
      </c>
      <c r="BB785" s="13">
        <v>29</v>
      </c>
      <c r="BC785" s="13">
        <v>5</v>
      </c>
      <c r="BD785" s="13"/>
      <c r="BE785"/>
      <c r="BF785"/>
      <c r="BG785"/>
      <c r="BH785"/>
      <c r="BI785"/>
      <c r="BJ785"/>
      <c r="BK785"/>
      <c r="BL785"/>
      <c r="BM785"/>
      <c r="BN785"/>
      <c r="BO785"/>
      <c r="BP785" s="13"/>
      <c r="BQ785"/>
      <c r="BR785"/>
      <c r="BS785"/>
      <c r="BT785"/>
      <c r="BU785"/>
      <c r="BV785"/>
      <c r="BW785"/>
      <c r="BX785"/>
      <c r="BY785"/>
      <c r="BZ785"/>
      <c r="CA785"/>
      <c r="CB785"/>
      <c r="CC785"/>
      <c r="CD785"/>
      <c r="CE785"/>
      <c r="CF785"/>
      <c r="CG785"/>
      <c r="CH785"/>
      <c r="CI785"/>
      <c r="CJ785"/>
      <c r="CK785"/>
      <c r="CL785"/>
      <c r="CM785"/>
      <c r="CN785"/>
      <c r="CO785"/>
      <c r="CP785"/>
      <c r="CQ785"/>
      <c r="CR785"/>
      <c r="CS785"/>
      <c r="CT785"/>
      <c r="CU785"/>
      <c r="CV785"/>
      <c r="CW785"/>
      <c r="CX785"/>
      <c r="CY785"/>
      <c r="CZ785"/>
      <c r="DA785"/>
      <c r="DB785"/>
      <c r="DC785"/>
      <c r="DD785"/>
      <c r="DE785"/>
      <c r="DF785"/>
      <c r="DG785"/>
      <c r="DH785"/>
      <c r="DI785"/>
      <c r="DJ785"/>
      <c r="DK785"/>
      <c r="DL785"/>
      <c r="DM785"/>
      <c r="DN785"/>
      <c r="DO785"/>
      <c r="DP785"/>
      <c r="DQ785"/>
      <c r="DR785"/>
      <c r="DS785"/>
      <c r="DT785"/>
      <c r="DU785"/>
      <c r="DV785"/>
      <c r="DW785"/>
      <c r="DX785"/>
      <c r="DY785"/>
      <c r="DZ785"/>
      <c r="EA785"/>
      <c r="EB785"/>
      <c r="EC785"/>
      <c r="ED785"/>
      <c r="EE785"/>
      <c r="EF785"/>
      <c r="EG785"/>
      <c r="EH785"/>
      <c r="EI785"/>
      <c r="EJ785"/>
      <c r="EK785"/>
      <c r="EL785"/>
      <c r="EM785"/>
      <c r="EN785"/>
      <c r="EO785"/>
      <c r="EP785"/>
      <c r="EQ785"/>
      <c r="ER785"/>
      <c r="ES785"/>
      <c r="ET785"/>
      <c r="EU785"/>
      <c r="EV785"/>
      <c r="EW785"/>
      <c r="EX785"/>
      <c r="EY785"/>
      <c r="EZ785"/>
      <c r="FA785"/>
      <c r="FB785"/>
      <c r="FC785"/>
      <c r="FD785"/>
      <c r="FE785"/>
      <c r="FF785"/>
      <c r="FG785"/>
      <c r="FH785"/>
      <c r="FI785"/>
      <c r="FJ785"/>
      <c r="FK785"/>
      <c r="FL785"/>
      <c r="FM785"/>
      <c r="FN785"/>
      <c r="FO785"/>
      <c r="FP785"/>
      <c r="FQ785"/>
      <c r="FR785"/>
      <c r="FS785"/>
      <c r="FT785"/>
      <c r="FU785"/>
      <c r="FV785"/>
      <c r="FW785"/>
      <c r="FX785"/>
      <c r="FY785"/>
      <c r="FZ785"/>
      <c r="GA785"/>
      <c r="GB785"/>
      <c r="GC785"/>
      <c r="GD785"/>
      <c r="GE785"/>
      <c r="GF785"/>
      <c r="GG785"/>
      <c r="GH785"/>
      <c r="GI785"/>
      <c r="GJ785"/>
      <c r="GK785"/>
      <c r="GL785"/>
      <c r="GM785"/>
      <c r="GN785"/>
      <c r="GO785"/>
      <c r="GP785"/>
      <c r="GQ785"/>
      <c r="GR785"/>
      <c r="GS785"/>
      <c r="GT785"/>
      <c r="GU785"/>
      <c r="GV785"/>
      <c r="GW785"/>
      <c r="GX785"/>
      <c r="GY785"/>
      <c r="GZ785"/>
      <c r="HA785"/>
      <c r="HB785"/>
      <c r="HC785"/>
      <c r="HD785"/>
      <c r="HE785"/>
      <c r="HF785"/>
      <c r="HG785"/>
      <c r="HH785"/>
      <c r="HI785"/>
      <c r="HJ785"/>
      <c r="HK785"/>
      <c r="HL785"/>
      <c r="HM785"/>
      <c r="HN785"/>
      <c r="HO785"/>
      <c r="HP785"/>
      <c r="HQ785"/>
      <c r="HR785"/>
      <c r="HS785"/>
      <c r="HT785"/>
      <c r="HU785"/>
      <c r="HV785"/>
      <c r="HW785"/>
      <c r="HX785"/>
      <c r="HY785"/>
      <c r="HZ785"/>
      <c r="IA785"/>
      <c r="IB785"/>
      <c r="IC785"/>
      <c r="ID785"/>
      <c r="IE785"/>
      <c r="IF785"/>
      <c r="IG785"/>
      <c r="IH785"/>
      <c r="II785"/>
      <c r="IJ785"/>
      <c r="IK785"/>
      <c r="IL785"/>
      <c r="IM785"/>
      <c r="IN785"/>
      <c r="IO785"/>
      <c r="IP785"/>
      <c r="IQ785"/>
      <c r="IR785"/>
      <c r="IS785"/>
      <c r="IT785"/>
      <c r="IU785"/>
      <c r="IV785"/>
      <c r="IW785"/>
      <c r="IX785"/>
      <c r="IY785"/>
      <c r="IZ785"/>
      <c r="JA785"/>
      <c r="JB785"/>
      <c r="JC785"/>
      <c r="JD785"/>
      <c r="JE785"/>
      <c r="JF785"/>
      <c r="JG785"/>
      <c r="JH785"/>
      <c r="JI785"/>
      <c r="JJ785"/>
    </row>
    <row r="786" spans="1:270" ht="96">
      <c r="A786" s="9">
        <v>1999</v>
      </c>
      <c r="B786" s="9" t="s">
        <v>0</v>
      </c>
      <c r="C786" s="9">
        <v>0</v>
      </c>
      <c r="D786" s="9" t="s">
        <v>1590</v>
      </c>
      <c r="E786" s="9" t="s">
        <v>2631</v>
      </c>
      <c r="F786" s="9" t="s">
        <v>1230</v>
      </c>
      <c r="G786" s="9" t="s">
        <v>2744</v>
      </c>
      <c r="H786" s="9" t="s">
        <v>1926</v>
      </c>
      <c r="I786" s="9" t="s">
        <v>1927</v>
      </c>
      <c r="J786" s="9">
        <v>0</v>
      </c>
      <c r="K786" s="9"/>
      <c r="L786" s="9" t="s">
        <v>1929</v>
      </c>
      <c r="M786" s="9" t="s">
        <v>2676</v>
      </c>
      <c r="N786" s="34" t="s">
        <v>1590</v>
      </c>
      <c r="O786" s="35" t="s">
        <v>1590</v>
      </c>
      <c r="P786" s="35" t="s">
        <v>1590</v>
      </c>
      <c r="Q786" s="35" t="s">
        <v>1590</v>
      </c>
      <c r="R786" s="34" t="s">
        <v>1590</v>
      </c>
      <c r="S786" s="34" t="s">
        <v>1590</v>
      </c>
      <c r="T786" s="34" t="s">
        <v>1590</v>
      </c>
      <c r="U786" s="34" t="s">
        <v>1590</v>
      </c>
      <c r="V786" s="38" t="s">
        <v>1590</v>
      </c>
      <c r="W786" s="38" t="s">
        <v>1590</v>
      </c>
      <c r="X786" s="38" t="s">
        <v>1590</v>
      </c>
      <c r="Y786" s="8">
        <f t="shared" si="167"/>
        <v>60</v>
      </c>
      <c r="Z786" s="8">
        <f t="shared" si="168"/>
        <v>360</v>
      </c>
      <c r="AA786" s="8">
        <f t="shared" si="169"/>
        <v>1440</v>
      </c>
      <c r="AB786" s="18">
        <f t="shared" si="177"/>
        <v>1.5</v>
      </c>
      <c r="AC786" s="18">
        <f t="shared" si="178"/>
        <v>18</v>
      </c>
      <c r="AD786" s="13"/>
      <c r="AE786" s="13"/>
      <c r="AF786" s="13" t="s">
        <v>1928</v>
      </c>
      <c r="AG786" s="13">
        <v>5</v>
      </c>
      <c r="AH786" s="13">
        <v>30</v>
      </c>
      <c r="AI786" s="13">
        <v>120</v>
      </c>
      <c r="AJ786" s="13"/>
      <c r="AK786" s="13">
        <v>18</v>
      </c>
      <c r="AL786" s="13"/>
      <c r="AM786" s="13"/>
      <c r="AN786"/>
      <c r="AO786"/>
      <c r="AP786"/>
      <c r="AQ786"/>
      <c r="AR786"/>
      <c r="AS786"/>
      <c r="AT786"/>
      <c r="AU786"/>
      <c r="AV786"/>
      <c r="AW786"/>
      <c r="AX786"/>
      <c r="AY786"/>
      <c r="AZ786"/>
      <c r="BA786"/>
      <c r="BB786"/>
      <c r="BC786"/>
      <c r="BD786" s="13"/>
      <c r="BE786"/>
      <c r="BF786"/>
      <c r="BG786"/>
      <c r="BH786"/>
      <c r="BI786"/>
      <c r="BJ786"/>
      <c r="BK786"/>
      <c r="BL786"/>
      <c r="BM786"/>
      <c r="BN786"/>
      <c r="BO786"/>
      <c r="BP786" s="13"/>
      <c r="BQ786"/>
      <c r="BR786"/>
      <c r="BS786"/>
      <c r="BT786"/>
      <c r="BU786"/>
      <c r="BV786"/>
      <c r="BW786"/>
      <c r="BX786"/>
      <c r="BY786"/>
      <c r="BZ786"/>
      <c r="CA786"/>
      <c r="CB786"/>
      <c r="CC786"/>
      <c r="CD786"/>
      <c r="CE786"/>
      <c r="CF786"/>
      <c r="CG786"/>
      <c r="CH786"/>
      <c r="CI786"/>
      <c r="CJ786"/>
      <c r="CK786"/>
      <c r="CL786"/>
      <c r="CM786"/>
      <c r="CN786"/>
      <c r="CO786"/>
      <c r="CP786"/>
      <c r="CQ786"/>
      <c r="CR786"/>
      <c r="CS786"/>
      <c r="CT786"/>
      <c r="CU786"/>
      <c r="CV786"/>
      <c r="CW786"/>
      <c r="CX786"/>
      <c r="CY786"/>
      <c r="CZ786"/>
      <c r="DA786"/>
      <c r="DB786"/>
      <c r="DC786"/>
      <c r="DD786"/>
      <c r="DE786"/>
      <c r="DF786"/>
      <c r="DG786"/>
      <c r="DH786"/>
      <c r="DI786"/>
      <c r="DJ786"/>
      <c r="DK786"/>
      <c r="DL786"/>
      <c r="DM786"/>
      <c r="DN786"/>
      <c r="DO786"/>
      <c r="DP786"/>
      <c r="DQ786"/>
      <c r="DR786"/>
      <c r="DS786"/>
      <c r="DT786"/>
      <c r="DU786"/>
      <c r="DV786"/>
      <c r="DW786"/>
      <c r="DX786"/>
      <c r="DY786"/>
      <c r="DZ786"/>
      <c r="EA786"/>
      <c r="EB786"/>
      <c r="EC786"/>
      <c r="ED786"/>
      <c r="EE786"/>
      <c r="EF786"/>
      <c r="EG786"/>
      <c r="EH786"/>
      <c r="EI786"/>
      <c r="EJ786"/>
      <c r="EK786"/>
      <c r="EL786"/>
      <c r="EM786"/>
      <c r="EN786"/>
      <c r="EO786"/>
      <c r="EP786"/>
      <c r="EQ786"/>
      <c r="ER786"/>
      <c r="ES786"/>
      <c r="ET786"/>
      <c r="EU786"/>
      <c r="EV786"/>
      <c r="EW786"/>
      <c r="EX786"/>
      <c r="EY786"/>
      <c r="EZ786"/>
      <c r="FA786"/>
      <c r="FB786"/>
      <c r="FC786"/>
      <c r="FD786"/>
      <c r="FE786"/>
      <c r="FF786"/>
      <c r="FG786"/>
      <c r="FH786"/>
      <c r="FI786"/>
      <c r="FJ786"/>
      <c r="FK786"/>
      <c r="FL786"/>
      <c r="FM786"/>
      <c r="FN786"/>
      <c r="FO786"/>
      <c r="FP786"/>
      <c r="FQ786"/>
      <c r="FR786"/>
      <c r="FS786"/>
      <c r="FT786"/>
      <c r="FU786"/>
      <c r="FV786"/>
      <c r="FW786"/>
      <c r="FX786"/>
      <c r="FY786"/>
      <c r="FZ786"/>
      <c r="GA786"/>
      <c r="GB786"/>
      <c r="GC786"/>
      <c r="GD786"/>
      <c r="GE786"/>
      <c r="GF786"/>
      <c r="GG786"/>
      <c r="GH786"/>
      <c r="GI786"/>
      <c r="GJ786"/>
      <c r="GK786"/>
      <c r="GL786"/>
      <c r="GM786"/>
      <c r="GN786"/>
      <c r="GO786"/>
      <c r="GP786"/>
      <c r="GQ786"/>
      <c r="GR786"/>
      <c r="GS786"/>
      <c r="GT786"/>
      <c r="GU786"/>
      <c r="GV786"/>
      <c r="GW786"/>
      <c r="GX786"/>
      <c r="GY786"/>
      <c r="GZ786"/>
      <c r="HA786"/>
      <c r="HB786"/>
      <c r="HC786"/>
      <c r="HD786"/>
      <c r="HE786"/>
      <c r="HF786"/>
      <c r="HG786"/>
      <c r="HH786"/>
      <c r="HI786"/>
      <c r="HJ786"/>
      <c r="HK786"/>
      <c r="HL786"/>
      <c r="HM786"/>
      <c r="HN786"/>
      <c r="HO786"/>
      <c r="HP786"/>
      <c r="HQ786"/>
      <c r="HR786"/>
      <c r="HS786"/>
      <c r="HT786"/>
      <c r="HU786"/>
      <c r="HV786"/>
      <c r="HW786"/>
      <c r="HX786"/>
      <c r="HY786"/>
      <c r="HZ786"/>
      <c r="IA786"/>
      <c r="IB786"/>
      <c r="IC786"/>
      <c r="ID786"/>
      <c r="IE786"/>
      <c r="IF786"/>
      <c r="IG786"/>
      <c r="IH786"/>
      <c r="II786"/>
      <c r="IJ786"/>
      <c r="IK786"/>
      <c r="IL786"/>
      <c r="IM786"/>
      <c r="IN786"/>
      <c r="IO786"/>
      <c r="IP786"/>
      <c r="IQ786"/>
      <c r="IR786"/>
      <c r="IS786"/>
      <c r="IT786"/>
      <c r="IU786"/>
      <c r="IV786"/>
      <c r="IW786"/>
      <c r="IX786"/>
      <c r="IY786"/>
      <c r="IZ786"/>
      <c r="JA786"/>
      <c r="JB786"/>
      <c r="JC786"/>
      <c r="JD786"/>
      <c r="JE786"/>
      <c r="JF786"/>
      <c r="JG786"/>
      <c r="JH786"/>
      <c r="JI786"/>
      <c r="JJ786"/>
    </row>
    <row r="787" spans="1:270" ht="64">
      <c r="A787" s="9">
        <v>1999</v>
      </c>
      <c r="B787" s="9" t="s">
        <v>0</v>
      </c>
      <c r="C787" s="9">
        <v>0</v>
      </c>
      <c r="D787" s="9" t="s">
        <v>1590</v>
      </c>
      <c r="E787" s="9" t="s">
        <v>2631</v>
      </c>
      <c r="F787" s="9" t="s">
        <v>1230</v>
      </c>
      <c r="G787" s="9" t="s">
        <v>2744</v>
      </c>
      <c r="H787" s="9" t="s">
        <v>1926</v>
      </c>
      <c r="I787" s="9" t="s">
        <v>1930</v>
      </c>
      <c r="J787" s="9">
        <v>0</v>
      </c>
      <c r="K787" s="9"/>
      <c r="L787" s="9" t="s">
        <v>1932</v>
      </c>
      <c r="M787" s="9" t="s">
        <v>2676</v>
      </c>
      <c r="N787" s="34" t="s">
        <v>1590</v>
      </c>
      <c r="O787" s="35" t="s">
        <v>1590</v>
      </c>
      <c r="P787" s="35" t="s">
        <v>1590</v>
      </c>
      <c r="Q787" s="35" t="s">
        <v>1590</v>
      </c>
      <c r="R787" s="34" t="s">
        <v>1590</v>
      </c>
      <c r="S787" s="34" t="s">
        <v>1590</v>
      </c>
      <c r="T787" s="34" t="s">
        <v>1590</v>
      </c>
      <c r="U787" s="34" t="s">
        <v>1590</v>
      </c>
      <c r="V787" s="38" t="s">
        <v>1590</v>
      </c>
      <c r="W787" s="38" t="s">
        <v>1590</v>
      </c>
      <c r="X787" s="38" t="s">
        <v>1590</v>
      </c>
      <c r="Y787" s="8">
        <f t="shared" si="167"/>
        <v>216</v>
      </c>
      <c r="Z787" s="8">
        <f t="shared" si="168"/>
        <v>2040</v>
      </c>
      <c r="AA787" s="8">
        <f t="shared" si="169"/>
        <v>5832</v>
      </c>
      <c r="AB787" s="18">
        <f t="shared" si="177"/>
        <v>0.91666666666666663</v>
      </c>
      <c r="AC787" s="18">
        <f>SUM(AK787, AQ787, AW787, BC787, BI787,  BO787, BU787, CA787, CG787, CM787, CS787, CY787, DE787, DK787, DQ787, DW787, EC787, EK787, EQ787, EW787, FC787, FI787, FO787, FU787, GA787, GI787, GO787, GW787, HC787, HI787, HO787, HU787, IA787, II787, IO787, IU787, JC787, JI787)/2</f>
        <v>11</v>
      </c>
      <c r="AD787" s="13"/>
      <c r="AE787" s="13"/>
      <c r="AF787" s="13" t="s">
        <v>1931</v>
      </c>
      <c r="AG787" s="13">
        <v>1</v>
      </c>
      <c r="AH787" s="13">
        <v>17</v>
      </c>
      <c r="AI787" s="13">
        <v>27</v>
      </c>
      <c r="AJ787" s="13">
        <v>23</v>
      </c>
      <c r="AK787" s="13">
        <v>11</v>
      </c>
      <c r="AL787" s="13" t="s">
        <v>1931</v>
      </c>
      <c r="AM787" s="13">
        <v>17</v>
      </c>
      <c r="AN787" s="13">
        <v>153</v>
      </c>
      <c r="AO787" s="13">
        <v>459</v>
      </c>
      <c r="AP787" s="13">
        <v>23</v>
      </c>
      <c r="AQ787" s="13">
        <v>11</v>
      </c>
      <c r="AR787"/>
      <c r="AS787"/>
      <c r="AT787"/>
      <c r="AU787"/>
      <c r="AV787"/>
      <c r="AW787"/>
      <c r="AX787"/>
      <c r="AY787"/>
      <c r="AZ787"/>
      <c r="BA787"/>
      <c r="BB787"/>
      <c r="BC787"/>
      <c r="BD787" s="13"/>
      <c r="BE787"/>
      <c r="BF787"/>
      <c r="BG787"/>
      <c r="BH787"/>
      <c r="BI787"/>
      <c r="BJ787"/>
      <c r="BK787"/>
      <c r="BL787"/>
      <c r="BM787"/>
      <c r="BN787"/>
      <c r="BO787"/>
      <c r="BP787" s="13"/>
      <c r="BQ787"/>
      <c r="BR787"/>
      <c r="BS787"/>
      <c r="BT787"/>
      <c r="BU787"/>
      <c r="BV787"/>
      <c r="BW787"/>
      <c r="BX787"/>
      <c r="BY787"/>
      <c r="BZ787"/>
      <c r="CA787"/>
      <c r="CB787"/>
      <c r="CC787"/>
      <c r="CD787"/>
      <c r="CE787"/>
      <c r="CF787"/>
      <c r="CG787"/>
      <c r="CH787"/>
      <c r="CI787"/>
      <c r="CJ787"/>
      <c r="CK787"/>
      <c r="CL787"/>
      <c r="CM787"/>
      <c r="CN787"/>
      <c r="CO787"/>
      <c r="CP787"/>
      <c r="CQ787"/>
      <c r="CR787"/>
      <c r="CS787"/>
      <c r="CT787"/>
      <c r="CU787"/>
      <c r="CV787"/>
      <c r="CW787"/>
      <c r="CX787"/>
      <c r="CY787"/>
      <c r="CZ787"/>
      <c r="DA787"/>
      <c r="DB787"/>
      <c r="DC787"/>
      <c r="DD787"/>
      <c r="DE787"/>
      <c r="DF787"/>
      <c r="DG787"/>
      <c r="DH787"/>
      <c r="DI787"/>
      <c r="DJ787"/>
      <c r="DK787"/>
      <c r="DL787"/>
      <c r="DM787"/>
      <c r="DN787"/>
      <c r="DO787"/>
      <c r="DP787"/>
      <c r="DQ787"/>
      <c r="DR787"/>
      <c r="DS787"/>
      <c r="DT787"/>
      <c r="DU787"/>
      <c r="DV787"/>
      <c r="DW787"/>
      <c r="DX787"/>
      <c r="DY787"/>
      <c r="DZ787"/>
      <c r="EA787"/>
      <c r="EB787"/>
      <c r="EC787"/>
      <c r="ED787"/>
      <c r="EE787"/>
      <c r="EF787"/>
      <c r="EG787"/>
      <c r="EH787"/>
      <c r="EI787"/>
      <c r="EJ787"/>
      <c r="EK787"/>
      <c r="EL787"/>
      <c r="EM787"/>
      <c r="EN787"/>
      <c r="EO787"/>
      <c r="EP787"/>
      <c r="EQ787"/>
      <c r="ER787"/>
      <c r="ES787"/>
      <c r="ET787"/>
      <c r="EU787"/>
      <c r="EV787"/>
      <c r="EW787"/>
      <c r="EX787"/>
      <c r="EY787"/>
      <c r="EZ787"/>
      <c r="FA787"/>
      <c r="FB787"/>
      <c r="FC787"/>
      <c r="FD787"/>
      <c r="FE787"/>
      <c r="FF787"/>
      <c r="FG787"/>
      <c r="FH787"/>
      <c r="FI787"/>
      <c r="FJ787"/>
      <c r="FK787"/>
      <c r="FL787"/>
      <c r="FM787"/>
      <c r="FN787"/>
      <c r="FO787"/>
      <c r="FP787"/>
      <c r="FQ787"/>
      <c r="FR787"/>
      <c r="FS787"/>
      <c r="FT787"/>
      <c r="FU787"/>
      <c r="FV787"/>
      <c r="FW787"/>
      <c r="FX787"/>
      <c r="FY787"/>
      <c r="FZ787"/>
      <c r="GA787"/>
      <c r="GB787"/>
      <c r="GC787"/>
      <c r="GD787"/>
      <c r="GE787"/>
      <c r="GF787"/>
      <c r="GG787"/>
      <c r="GH787"/>
      <c r="GI787"/>
      <c r="GJ787"/>
      <c r="GK787"/>
      <c r="GL787"/>
      <c r="GM787"/>
      <c r="GN787"/>
      <c r="GO787"/>
      <c r="GP787"/>
      <c r="GQ787"/>
      <c r="GR787"/>
      <c r="GS787"/>
      <c r="GT787"/>
      <c r="GU787"/>
      <c r="GV787"/>
      <c r="GW787"/>
      <c r="GX787"/>
      <c r="GY787"/>
      <c r="GZ787"/>
      <c r="HA787"/>
      <c r="HB787"/>
      <c r="HC787"/>
      <c r="HD787"/>
      <c r="HE787"/>
      <c r="HF787"/>
      <c r="HG787"/>
      <c r="HH787"/>
      <c r="HI787"/>
      <c r="HJ787"/>
      <c r="HK787"/>
      <c r="HL787"/>
      <c r="HM787"/>
      <c r="HN787"/>
      <c r="HO787"/>
      <c r="HP787"/>
      <c r="HQ787"/>
      <c r="HR787"/>
      <c r="HS787"/>
      <c r="HT787"/>
      <c r="HU787"/>
      <c r="HV787"/>
      <c r="HW787"/>
      <c r="HX787"/>
      <c r="HY787"/>
      <c r="HZ787"/>
      <c r="IA787"/>
      <c r="IB787"/>
      <c r="IC787"/>
      <c r="ID787"/>
      <c r="IE787"/>
      <c r="IF787"/>
      <c r="IG787"/>
      <c r="IH787"/>
      <c r="II787"/>
      <c r="IJ787"/>
      <c r="IK787"/>
      <c r="IL787"/>
      <c r="IM787"/>
      <c r="IN787"/>
      <c r="IO787"/>
      <c r="IP787"/>
      <c r="IQ787"/>
      <c r="IR787"/>
      <c r="IS787"/>
      <c r="IT787"/>
      <c r="IU787"/>
      <c r="IV787"/>
      <c r="IW787"/>
      <c r="IX787"/>
      <c r="IY787"/>
      <c r="IZ787"/>
      <c r="JA787"/>
      <c r="JB787"/>
      <c r="JC787"/>
      <c r="JD787"/>
      <c r="JE787"/>
      <c r="JF787"/>
      <c r="JG787"/>
      <c r="JH787"/>
      <c r="JI787"/>
      <c r="JJ787"/>
    </row>
    <row r="788" spans="1:270" ht="48">
      <c r="A788" s="9">
        <v>1999</v>
      </c>
      <c r="B788" s="9" t="s">
        <v>0</v>
      </c>
      <c r="C788" s="9">
        <v>0</v>
      </c>
      <c r="D788" s="9" t="s">
        <v>1590</v>
      </c>
      <c r="E788" s="9" t="s">
        <v>2631</v>
      </c>
      <c r="F788" s="9" t="s">
        <v>1230</v>
      </c>
      <c r="G788" s="9" t="s">
        <v>2744</v>
      </c>
      <c r="H788" s="9" t="s">
        <v>1926</v>
      </c>
      <c r="I788" s="9" t="s">
        <v>1933</v>
      </c>
      <c r="J788" s="9">
        <v>0</v>
      </c>
      <c r="K788" s="9"/>
      <c r="L788" s="9" t="s">
        <v>1934</v>
      </c>
      <c r="M788" s="9" t="s">
        <v>2676</v>
      </c>
      <c r="N788" s="34" t="s">
        <v>1590</v>
      </c>
      <c r="O788" s="35" t="s">
        <v>1590</v>
      </c>
      <c r="P788" s="35" t="s">
        <v>1590</v>
      </c>
      <c r="Q788" s="35" t="s">
        <v>1590</v>
      </c>
      <c r="R788" s="34" t="s">
        <v>1590</v>
      </c>
      <c r="S788" s="34" t="s">
        <v>1590</v>
      </c>
      <c r="T788" s="34" t="s">
        <v>1590</v>
      </c>
      <c r="U788" s="34" t="s">
        <v>1590</v>
      </c>
      <c r="V788" s="38" t="s">
        <v>1590</v>
      </c>
      <c r="W788" s="38" t="s">
        <v>1590</v>
      </c>
      <c r="X788" s="38" t="s">
        <v>1590</v>
      </c>
      <c r="Y788" s="8">
        <f t="shared" si="167"/>
        <v>12</v>
      </c>
      <c r="Z788" s="8">
        <f t="shared" si="168"/>
        <v>120</v>
      </c>
      <c r="AA788" s="8">
        <f t="shared" si="169"/>
        <v>300</v>
      </c>
      <c r="AB788" s="18">
        <f t="shared" si="177"/>
        <v>0.33333333333333331</v>
      </c>
      <c r="AC788" s="18">
        <f t="shared" si="178"/>
        <v>4</v>
      </c>
      <c r="AD788" s="13"/>
      <c r="AE788" s="13"/>
      <c r="AF788" s="13" t="s">
        <v>1483</v>
      </c>
      <c r="AG788" s="13">
        <v>1</v>
      </c>
      <c r="AH788" s="13">
        <v>10</v>
      </c>
      <c r="AI788" s="13">
        <v>25</v>
      </c>
      <c r="AJ788" s="13">
        <v>5</v>
      </c>
      <c r="AK788" s="13">
        <v>4</v>
      </c>
      <c r="AL788" s="13"/>
      <c r="AM788" s="13"/>
      <c r="AN788"/>
      <c r="AO788"/>
      <c r="AP788"/>
      <c r="AQ788"/>
      <c r="AR788"/>
      <c r="AS788"/>
      <c r="AT788"/>
      <c r="AU788"/>
      <c r="AV788"/>
      <c r="AW788"/>
      <c r="AX788"/>
      <c r="AY788"/>
      <c r="AZ788"/>
      <c r="BA788"/>
      <c r="BB788"/>
      <c r="BC788"/>
      <c r="BD788" s="13"/>
      <c r="BE788"/>
      <c r="BF788"/>
      <c r="BG788"/>
      <c r="BH788"/>
      <c r="BI788"/>
      <c r="BJ788"/>
      <c r="BK788"/>
      <c r="BL788"/>
      <c r="BM788"/>
      <c r="BN788"/>
      <c r="BO788"/>
      <c r="BP788" s="13"/>
      <c r="BQ788"/>
      <c r="BR788"/>
      <c r="BS788"/>
      <c r="BT788"/>
      <c r="BU788"/>
      <c r="BV788"/>
      <c r="BW788"/>
      <c r="BX788"/>
      <c r="BY788"/>
      <c r="BZ788"/>
      <c r="CA788"/>
      <c r="CB788"/>
      <c r="CC788"/>
      <c r="CD788"/>
      <c r="CE788"/>
      <c r="CF788"/>
      <c r="CG788"/>
      <c r="CH788"/>
      <c r="CI788"/>
      <c r="CJ788"/>
      <c r="CK788"/>
      <c r="CL788"/>
      <c r="CM788"/>
      <c r="CN788"/>
      <c r="CO788"/>
      <c r="CP788"/>
      <c r="CQ788"/>
      <c r="CR788"/>
      <c r="CS788"/>
      <c r="CT788"/>
      <c r="CU788"/>
      <c r="CV788"/>
      <c r="CW788"/>
      <c r="CX788"/>
      <c r="CY788"/>
      <c r="CZ788"/>
      <c r="DA788"/>
      <c r="DB788"/>
      <c r="DC788"/>
      <c r="DD788"/>
      <c r="DE788"/>
      <c r="DF788"/>
      <c r="DG788"/>
      <c r="DH788"/>
      <c r="DI788"/>
      <c r="DJ788"/>
      <c r="DK788"/>
      <c r="DL788"/>
      <c r="DM788"/>
      <c r="DN788"/>
      <c r="DO788"/>
      <c r="DP788"/>
      <c r="DQ788"/>
      <c r="DR788"/>
      <c r="DS788"/>
      <c r="DT788"/>
      <c r="DU788"/>
      <c r="DV788"/>
      <c r="DW788"/>
      <c r="DX788"/>
      <c r="DY788"/>
      <c r="DZ788"/>
      <c r="EA788"/>
      <c r="EB788"/>
      <c r="EC788"/>
      <c r="ED788"/>
      <c r="EE788"/>
      <c r="EF788"/>
      <c r="EG788"/>
      <c r="EH788"/>
      <c r="EI788"/>
      <c r="EJ788"/>
      <c r="EK788"/>
      <c r="EL788"/>
      <c r="EM788"/>
      <c r="EN788"/>
      <c r="EO788"/>
      <c r="EP788"/>
      <c r="EQ788"/>
      <c r="ER788"/>
      <c r="ES788"/>
      <c r="ET788"/>
      <c r="EU788"/>
      <c r="EV788"/>
      <c r="EW788"/>
      <c r="EX788"/>
      <c r="EY788"/>
      <c r="EZ788"/>
      <c r="FA788"/>
      <c r="FB788"/>
      <c r="FC788"/>
      <c r="FD788"/>
      <c r="FE788"/>
      <c r="FF788"/>
      <c r="FG788"/>
      <c r="FH788"/>
      <c r="FI788"/>
      <c r="FJ788"/>
      <c r="FK788"/>
      <c r="FL788"/>
      <c r="FM788"/>
      <c r="FN788"/>
      <c r="FO788"/>
      <c r="FP788"/>
      <c r="FQ788"/>
      <c r="FR788"/>
      <c r="FS788"/>
      <c r="FT788"/>
      <c r="FU788"/>
      <c r="FV788"/>
      <c r="FW788"/>
      <c r="FX788"/>
      <c r="FY788"/>
      <c r="FZ788"/>
      <c r="GA788"/>
      <c r="GB788"/>
      <c r="GC788"/>
      <c r="GD788"/>
      <c r="GE788"/>
      <c r="GF788"/>
      <c r="GG788"/>
      <c r="GH788"/>
      <c r="GI788"/>
      <c r="GJ788"/>
      <c r="GK788"/>
      <c r="GL788"/>
      <c r="GM788"/>
      <c r="GN788"/>
      <c r="GO788"/>
      <c r="GP788"/>
      <c r="GQ788"/>
      <c r="GR788"/>
      <c r="GS788"/>
      <c r="GT788"/>
      <c r="GU788"/>
      <c r="GV788"/>
      <c r="GW788"/>
      <c r="GX788"/>
      <c r="GY788"/>
      <c r="GZ788"/>
      <c r="HA788"/>
      <c r="HB788"/>
      <c r="HC788"/>
      <c r="HD788"/>
      <c r="HE788"/>
      <c r="HF788"/>
      <c r="HG788"/>
      <c r="HH788"/>
      <c r="HI788"/>
      <c r="HJ788"/>
      <c r="HK788"/>
      <c r="HL788"/>
      <c r="HM788"/>
      <c r="HN788"/>
      <c r="HO788"/>
      <c r="HP788"/>
      <c r="HQ788"/>
      <c r="HR788"/>
      <c r="HS788"/>
      <c r="HT788"/>
      <c r="HU788"/>
      <c r="HV788"/>
      <c r="HW788"/>
      <c r="HX788"/>
      <c r="HY788"/>
      <c r="HZ788"/>
      <c r="IA788"/>
      <c r="IB788"/>
      <c r="IC788"/>
      <c r="ID788"/>
      <c r="IE788"/>
      <c r="IF788"/>
      <c r="IG788"/>
      <c r="IH788"/>
      <c r="II788"/>
      <c r="IJ788"/>
      <c r="IK788"/>
      <c r="IL788"/>
      <c r="IM788"/>
      <c r="IN788"/>
      <c r="IO788"/>
      <c r="IP788"/>
      <c r="IQ788"/>
      <c r="IR788"/>
      <c r="IS788"/>
      <c r="IT788"/>
      <c r="IU788"/>
      <c r="IV788"/>
      <c r="IW788"/>
      <c r="IX788"/>
      <c r="IY788"/>
      <c r="IZ788"/>
      <c r="JA788"/>
      <c r="JB788"/>
      <c r="JC788"/>
      <c r="JD788"/>
      <c r="JE788"/>
      <c r="JF788"/>
      <c r="JG788"/>
      <c r="JH788"/>
      <c r="JI788"/>
      <c r="JJ788"/>
    </row>
    <row r="789" spans="1:270" ht="160">
      <c r="A789" s="9">
        <v>1999</v>
      </c>
      <c r="B789" s="9" t="s">
        <v>0</v>
      </c>
      <c r="C789" s="9">
        <v>0</v>
      </c>
      <c r="D789" s="9" t="s">
        <v>1590</v>
      </c>
      <c r="E789" s="9" t="s">
        <v>2631</v>
      </c>
      <c r="F789" s="9" t="s">
        <v>1230</v>
      </c>
      <c r="G789" s="9" t="s">
        <v>2744</v>
      </c>
      <c r="H789" s="9" t="s">
        <v>1926</v>
      </c>
      <c r="I789" s="9" t="s">
        <v>1935</v>
      </c>
      <c r="J789" s="9">
        <v>0</v>
      </c>
      <c r="K789" s="9"/>
      <c r="L789" s="9" t="s">
        <v>1936</v>
      </c>
      <c r="M789" s="9" t="s">
        <v>2676</v>
      </c>
      <c r="N789" s="34" t="s">
        <v>1590</v>
      </c>
      <c r="O789" s="35" t="s">
        <v>1590</v>
      </c>
      <c r="P789" s="35" t="s">
        <v>1590</v>
      </c>
      <c r="Q789" s="35" t="s">
        <v>1590</v>
      </c>
      <c r="R789" s="34" t="s">
        <v>1590</v>
      </c>
      <c r="S789" s="34" t="s">
        <v>1590</v>
      </c>
      <c r="T789" s="34" t="s">
        <v>1590</v>
      </c>
      <c r="U789" s="34" t="s">
        <v>1590</v>
      </c>
      <c r="V789" s="38" t="s">
        <v>1590</v>
      </c>
      <c r="W789" s="38" t="s">
        <v>1590</v>
      </c>
      <c r="X789" s="38" t="s">
        <v>1590</v>
      </c>
      <c r="Y789" s="8">
        <f t="shared" si="167"/>
        <v>12</v>
      </c>
      <c r="Z789" s="8">
        <f t="shared" si="168"/>
        <v>2400</v>
      </c>
      <c r="AA789" s="8">
        <f t="shared" si="169"/>
        <v>3600</v>
      </c>
      <c r="AB789" s="18">
        <f t="shared" si="177"/>
        <v>0.5</v>
      </c>
      <c r="AC789" s="18">
        <f t="shared" si="178"/>
        <v>6</v>
      </c>
      <c r="AD789" s="13"/>
      <c r="AE789" s="13"/>
      <c r="AF789" s="13" t="s">
        <v>1937</v>
      </c>
      <c r="AG789" s="13">
        <v>1</v>
      </c>
      <c r="AH789" s="13">
        <v>200</v>
      </c>
      <c r="AI789" s="13">
        <v>300</v>
      </c>
      <c r="AJ789" s="13">
        <v>31</v>
      </c>
      <c r="AK789" s="13">
        <v>6</v>
      </c>
      <c r="AL789" s="13"/>
      <c r="AM789" s="13"/>
      <c r="AN789"/>
      <c r="AO789"/>
      <c r="AP789"/>
      <c r="AQ789"/>
      <c r="AR789"/>
      <c r="AS789"/>
      <c r="AT789"/>
      <c r="AU789"/>
      <c r="AV789"/>
      <c r="AW789"/>
      <c r="AX789"/>
      <c r="AY789"/>
      <c r="AZ789"/>
      <c r="BA789"/>
      <c r="BB789"/>
      <c r="BC789"/>
      <c r="BD789" s="13"/>
      <c r="BE789"/>
      <c r="BF789"/>
      <c r="BG789"/>
      <c r="BH789"/>
      <c r="BI789"/>
      <c r="BJ789"/>
      <c r="BK789"/>
      <c r="BL789"/>
      <c r="BM789"/>
      <c r="BN789"/>
      <c r="BO789"/>
      <c r="BP789" s="13"/>
      <c r="BQ789"/>
      <c r="BR789"/>
      <c r="BS789"/>
      <c r="BT789"/>
      <c r="BU789"/>
      <c r="BV789"/>
      <c r="BW789"/>
      <c r="BX789"/>
      <c r="BY789"/>
      <c r="BZ789"/>
      <c r="CA789"/>
      <c r="CB789"/>
      <c r="CC789"/>
      <c r="CD789"/>
      <c r="CE789"/>
      <c r="CF789"/>
      <c r="CG789"/>
      <c r="CH789"/>
      <c r="CI789"/>
      <c r="CJ789"/>
      <c r="CK789"/>
      <c r="CL789"/>
      <c r="CM789"/>
      <c r="CN789"/>
      <c r="CO789"/>
      <c r="CP789"/>
      <c r="CQ789"/>
      <c r="CR789"/>
      <c r="CS789"/>
      <c r="CT789"/>
      <c r="CU789"/>
      <c r="CV789"/>
      <c r="CW789"/>
      <c r="CX789"/>
      <c r="CY789"/>
      <c r="CZ789"/>
      <c r="DA789"/>
      <c r="DB789"/>
      <c r="DC789"/>
      <c r="DD789"/>
      <c r="DE789"/>
      <c r="DF789"/>
      <c r="DG789"/>
      <c r="DH789"/>
      <c r="DI789"/>
      <c r="DJ789"/>
      <c r="DK789"/>
      <c r="DL789"/>
      <c r="DM789"/>
      <c r="DN789"/>
      <c r="DO789"/>
      <c r="DP789"/>
      <c r="DQ789"/>
      <c r="DR789"/>
      <c r="DS789"/>
      <c r="DT789"/>
      <c r="DU789"/>
      <c r="DV789"/>
      <c r="DW789"/>
      <c r="DX789"/>
      <c r="DY789"/>
      <c r="DZ789"/>
      <c r="EA789"/>
      <c r="EB789"/>
      <c r="EC789"/>
      <c r="ED789"/>
      <c r="EE789"/>
      <c r="EF789"/>
      <c r="EG789"/>
      <c r="EH789"/>
      <c r="EI789"/>
      <c r="EJ789"/>
      <c r="EK789"/>
      <c r="EL789"/>
      <c r="EM789"/>
      <c r="EN789"/>
      <c r="EO789"/>
      <c r="EP789"/>
      <c r="EQ789"/>
      <c r="ER789"/>
      <c r="ES789"/>
      <c r="ET789"/>
      <c r="EU789"/>
      <c r="EV789"/>
      <c r="EW789"/>
      <c r="EX789"/>
      <c r="EY789"/>
      <c r="EZ789"/>
      <c r="FA789"/>
      <c r="FB789"/>
      <c r="FC789"/>
      <c r="FD789"/>
      <c r="FE789"/>
      <c r="FF789"/>
      <c r="FG789"/>
      <c r="FH789"/>
      <c r="FI789"/>
      <c r="FJ789"/>
      <c r="FK789"/>
      <c r="FL789"/>
      <c r="FM789"/>
      <c r="FN789"/>
      <c r="FO789"/>
      <c r="FP789"/>
      <c r="FQ789"/>
      <c r="FR789"/>
      <c r="FS789"/>
      <c r="FT789"/>
      <c r="FU789"/>
      <c r="FV789"/>
      <c r="FW789"/>
      <c r="FX789"/>
      <c r="FY789"/>
      <c r="FZ789"/>
      <c r="GA789"/>
      <c r="GB789"/>
      <c r="GC789"/>
      <c r="GD789"/>
      <c r="GE789"/>
      <c r="GF789"/>
      <c r="GG789"/>
      <c r="GH789"/>
      <c r="GI789"/>
      <c r="GJ789"/>
      <c r="GK789"/>
      <c r="GL789"/>
      <c r="GM789"/>
      <c r="GN789"/>
      <c r="GO789"/>
      <c r="GP789"/>
      <c r="GQ789"/>
      <c r="GR789"/>
      <c r="GS789"/>
      <c r="GT789"/>
      <c r="GU789"/>
      <c r="GV789"/>
      <c r="GW789"/>
      <c r="GX789"/>
      <c r="GY789"/>
      <c r="GZ789"/>
      <c r="HA789"/>
      <c r="HB789"/>
      <c r="HC789"/>
      <c r="HD789"/>
      <c r="HE789"/>
      <c r="HF789"/>
      <c r="HG789"/>
      <c r="HH789"/>
      <c r="HI789"/>
      <c r="HJ789"/>
      <c r="HK789"/>
      <c r="HL789"/>
      <c r="HM789"/>
      <c r="HN789"/>
      <c r="HO789"/>
      <c r="HP789"/>
      <c r="HQ789"/>
      <c r="HR789"/>
      <c r="HS789"/>
      <c r="HT789"/>
      <c r="HU789"/>
      <c r="HV789"/>
      <c r="HW789"/>
      <c r="HX789"/>
      <c r="HY789"/>
      <c r="HZ789"/>
      <c r="IA789"/>
      <c r="IB789"/>
      <c r="IC789"/>
      <c r="ID789"/>
      <c r="IE789"/>
      <c r="IF789"/>
      <c r="IG789"/>
      <c r="IH789"/>
      <c r="II789"/>
      <c r="IJ789"/>
      <c r="IK789"/>
      <c r="IL789"/>
      <c r="IM789"/>
      <c r="IN789"/>
      <c r="IO789"/>
      <c r="IP789"/>
      <c r="IQ789"/>
      <c r="IR789"/>
      <c r="IS789"/>
      <c r="IT789"/>
      <c r="IU789"/>
      <c r="IV789"/>
      <c r="IW789"/>
      <c r="IX789"/>
      <c r="IY789"/>
      <c r="IZ789"/>
      <c r="JA789"/>
      <c r="JB789"/>
      <c r="JC789"/>
      <c r="JD789"/>
      <c r="JE789"/>
      <c r="JF789"/>
      <c r="JG789"/>
      <c r="JH789"/>
      <c r="JI789"/>
      <c r="JJ789"/>
    </row>
    <row r="790" spans="1:270" ht="16">
      <c r="A790" s="9">
        <v>1999</v>
      </c>
      <c r="B790" s="9" t="s">
        <v>0</v>
      </c>
      <c r="C790" s="9">
        <v>0</v>
      </c>
      <c r="D790" s="9" t="s">
        <v>1590</v>
      </c>
      <c r="E790" s="9" t="s">
        <v>2631</v>
      </c>
      <c r="F790" s="9" t="s">
        <v>1230</v>
      </c>
      <c r="G790" s="9" t="s">
        <v>2744</v>
      </c>
      <c r="H790" s="9" t="s">
        <v>491</v>
      </c>
      <c r="I790" s="9" t="s">
        <v>1938</v>
      </c>
      <c r="J790" s="9">
        <v>0</v>
      </c>
      <c r="K790" s="9"/>
      <c r="L790" s="9" t="s">
        <v>1940</v>
      </c>
      <c r="M790" s="9" t="s">
        <v>2676</v>
      </c>
      <c r="N790" s="34" t="s">
        <v>1590</v>
      </c>
      <c r="O790" s="35" t="s">
        <v>1590</v>
      </c>
      <c r="P790" s="35" t="s">
        <v>1590</v>
      </c>
      <c r="Q790" s="35" t="s">
        <v>1590</v>
      </c>
      <c r="R790" s="34" t="s">
        <v>1590</v>
      </c>
      <c r="S790" s="34" t="s">
        <v>1590</v>
      </c>
      <c r="T790" s="34" t="s">
        <v>1590</v>
      </c>
      <c r="U790" s="34" t="s">
        <v>1590</v>
      </c>
      <c r="V790" s="38" t="s">
        <v>1590</v>
      </c>
      <c r="W790" s="38" t="s">
        <v>1590</v>
      </c>
      <c r="X790" s="38" t="s">
        <v>1590</v>
      </c>
      <c r="Y790" s="8">
        <f t="shared" si="167"/>
        <v>3060</v>
      </c>
      <c r="Z790" s="8">
        <f t="shared" si="168"/>
        <v>6084</v>
      </c>
      <c r="AA790" s="8">
        <f t="shared" si="169"/>
        <v>15204</v>
      </c>
      <c r="AB790" s="18">
        <f t="shared" si="177"/>
        <v>0</v>
      </c>
      <c r="AC790" s="18">
        <f t="shared" si="178"/>
        <v>0</v>
      </c>
      <c r="AD790" s="13"/>
      <c r="AE790" s="13"/>
      <c r="AF790" s="13" t="s">
        <v>1939</v>
      </c>
      <c r="AG790" s="13">
        <v>200</v>
      </c>
      <c r="AH790" s="13">
        <v>400</v>
      </c>
      <c r="AI790" s="13">
        <v>1000</v>
      </c>
      <c r="AJ790" s="13"/>
      <c r="AK790" s="13">
        <v>0</v>
      </c>
      <c r="AL790" s="13" t="s">
        <v>1483</v>
      </c>
      <c r="AM790" s="13">
        <v>5</v>
      </c>
      <c r="AN790">
        <v>7</v>
      </c>
      <c r="AO790">
        <v>17</v>
      </c>
      <c r="AP790"/>
      <c r="AQ790"/>
      <c r="AR790" s="13" t="s">
        <v>1939</v>
      </c>
      <c r="AS790">
        <v>50</v>
      </c>
      <c r="AT790">
        <v>100</v>
      </c>
      <c r="AU790">
        <v>250</v>
      </c>
      <c r="AV790"/>
      <c r="AW790"/>
      <c r="AX790"/>
      <c r="AY790"/>
      <c r="AZ790"/>
      <c r="BA790"/>
      <c r="BB790"/>
      <c r="BC790"/>
      <c r="BD790" s="13"/>
      <c r="BE790"/>
      <c r="BF790"/>
      <c r="BG790"/>
      <c r="BH790"/>
      <c r="BI790"/>
      <c r="BJ790"/>
      <c r="BK790"/>
      <c r="BL790"/>
      <c r="BM790"/>
      <c r="BN790"/>
      <c r="BO790"/>
      <c r="BP790" s="13"/>
      <c r="BQ790"/>
      <c r="BR790"/>
      <c r="BS790"/>
      <c r="BT790"/>
      <c r="BU790"/>
      <c r="BV790"/>
      <c r="BW790"/>
      <c r="BX790"/>
      <c r="BY790"/>
      <c r="BZ790"/>
      <c r="CA790"/>
      <c r="CB790"/>
      <c r="CC790"/>
      <c r="CD790"/>
      <c r="CE790"/>
      <c r="CF790"/>
      <c r="CG790"/>
      <c r="CH790"/>
      <c r="CI790"/>
      <c r="CJ790"/>
      <c r="CK790"/>
      <c r="CL790"/>
      <c r="CM790"/>
      <c r="CN790"/>
      <c r="CO790"/>
      <c r="CP790"/>
      <c r="CQ790"/>
      <c r="CR790"/>
      <c r="CS790"/>
      <c r="CT790"/>
      <c r="CU790"/>
      <c r="CV790"/>
      <c r="CW790"/>
      <c r="CX790"/>
      <c r="CY790"/>
      <c r="CZ790"/>
      <c r="DA790"/>
      <c r="DB790"/>
      <c r="DC790"/>
      <c r="DD790"/>
      <c r="DE790"/>
      <c r="DF790"/>
      <c r="DG790"/>
      <c r="DH790"/>
      <c r="DI790"/>
      <c r="DJ790"/>
      <c r="DK790"/>
      <c r="DL790"/>
      <c r="DM790"/>
      <c r="DN790"/>
      <c r="DO790"/>
      <c r="DP790"/>
      <c r="DQ790"/>
      <c r="DR790"/>
      <c r="DS790"/>
      <c r="DT790"/>
      <c r="DU790"/>
      <c r="DV790"/>
      <c r="DW790"/>
      <c r="DX790"/>
      <c r="DY790"/>
      <c r="DZ790"/>
      <c r="EA790"/>
      <c r="EB790"/>
      <c r="EC790"/>
      <c r="ED790"/>
      <c r="EE790"/>
      <c r="EF790"/>
      <c r="EG790"/>
      <c r="EH790"/>
      <c r="EI790"/>
      <c r="EJ790"/>
      <c r="EK790"/>
      <c r="EL790"/>
      <c r="EM790"/>
      <c r="EN790"/>
      <c r="EO790"/>
      <c r="EP790"/>
      <c r="EQ790"/>
      <c r="ER790"/>
      <c r="ES790"/>
      <c r="ET790"/>
      <c r="EU790"/>
      <c r="EV790"/>
      <c r="EW790"/>
      <c r="EX790"/>
      <c r="EY790"/>
      <c r="EZ790"/>
      <c r="FA790"/>
      <c r="FB790"/>
      <c r="FC790"/>
      <c r="FD790"/>
      <c r="FE790"/>
      <c r="FF790"/>
      <c r="FG790"/>
      <c r="FH790"/>
      <c r="FI790"/>
      <c r="FJ790"/>
      <c r="FK790"/>
      <c r="FL790"/>
      <c r="FM790"/>
      <c r="FN790"/>
      <c r="FO790"/>
      <c r="FP790"/>
      <c r="FQ790"/>
      <c r="FR790"/>
      <c r="FS790"/>
      <c r="FT790"/>
      <c r="FU790"/>
      <c r="FV790"/>
      <c r="FW790"/>
      <c r="FX790"/>
      <c r="FY790"/>
      <c r="FZ790"/>
      <c r="GA790"/>
      <c r="GB790"/>
      <c r="GC790"/>
      <c r="GD790"/>
      <c r="GE790"/>
      <c r="GF790"/>
      <c r="GG790"/>
      <c r="GH790"/>
      <c r="GI790"/>
      <c r="GJ790"/>
      <c r="GK790"/>
      <c r="GL790"/>
      <c r="GM790"/>
      <c r="GN790"/>
      <c r="GO790"/>
      <c r="GP790"/>
      <c r="GQ790"/>
      <c r="GR790"/>
      <c r="GS790"/>
      <c r="GT790"/>
      <c r="GU790"/>
      <c r="GV790"/>
      <c r="GW790"/>
      <c r="GX790"/>
      <c r="GY790"/>
      <c r="GZ790"/>
      <c r="HA790"/>
      <c r="HB790"/>
      <c r="HC790"/>
      <c r="HD790"/>
      <c r="HE790"/>
      <c r="HF790"/>
      <c r="HG790"/>
      <c r="HH790"/>
      <c r="HI790"/>
      <c r="HJ790"/>
      <c r="HK790"/>
      <c r="HL790"/>
      <c r="HM790"/>
      <c r="HN790"/>
      <c r="HO790"/>
      <c r="HP790"/>
      <c r="HQ790"/>
      <c r="HR790"/>
      <c r="HS790"/>
      <c r="HT790"/>
      <c r="HU790"/>
      <c r="HV790"/>
      <c r="HW790"/>
      <c r="HX790"/>
      <c r="HY790"/>
      <c r="HZ790"/>
      <c r="IA790"/>
      <c r="IB790"/>
      <c r="IC790"/>
      <c r="ID790"/>
      <c r="IE790"/>
      <c r="IF790"/>
      <c r="IG790"/>
      <c r="IH790"/>
      <c r="II790"/>
      <c r="IJ790"/>
      <c r="IK790"/>
      <c r="IL790"/>
      <c r="IM790"/>
      <c r="IN790"/>
      <c r="IO790"/>
      <c r="IP790"/>
      <c r="IQ790"/>
      <c r="IR790"/>
      <c r="IS790"/>
      <c r="IT790"/>
      <c r="IU790"/>
      <c r="IV790"/>
      <c r="IW790"/>
      <c r="IX790"/>
      <c r="IY790"/>
      <c r="IZ790"/>
      <c r="JA790"/>
      <c r="JB790"/>
      <c r="JC790"/>
      <c r="JD790"/>
      <c r="JE790"/>
      <c r="JF790"/>
      <c r="JG790"/>
      <c r="JH790"/>
      <c r="JI790"/>
      <c r="JJ790"/>
    </row>
    <row r="791" spans="1:270" ht="64">
      <c r="A791" s="9">
        <v>1999</v>
      </c>
      <c r="B791" s="9" t="s">
        <v>0</v>
      </c>
      <c r="C791" s="9">
        <v>0</v>
      </c>
      <c r="D791" s="9" t="s">
        <v>1590</v>
      </c>
      <c r="E791" s="9" t="s">
        <v>2631</v>
      </c>
      <c r="F791" s="9" t="s">
        <v>1230</v>
      </c>
      <c r="G791" s="9" t="s">
        <v>2744</v>
      </c>
      <c r="H791" s="9" t="s">
        <v>1941</v>
      </c>
      <c r="I791" s="9" t="s">
        <v>1942</v>
      </c>
      <c r="J791" s="9">
        <v>0</v>
      </c>
      <c r="K791" s="9"/>
      <c r="L791" s="9"/>
      <c r="M791" s="9" t="s">
        <v>2676</v>
      </c>
      <c r="N791" s="34" t="s">
        <v>1590</v>
      </c>
      <c r="O791" s="35" t="s">
        <v>1590</v>
      </c>
      <c r="P791" s="35" t="s">
        <v>1590</v>
      </c>
      <c r="Q791" s="35" t="s">
        <v>1590</v>
      </c>
      <c r="R791" s="34" t="s">
        <v>1590</v>
      </c>
      <c r="S791" s="34" t="s">
        <v>1590</v>
      </c>
      <c r="T791" s="34" t="s">
        <v>1590</v>
      </c>
      <c r="U791" s="34" t="s">
        <v>1590</v>
      </c>
      <c r="V791" s="38" t="s">
        <v>1590</v>
      </c>
      <c r="W791" s="38" t="s">
        <v>1590</v>
      </c>
      <c r="X791" s="38" t="s">
        <v>1590</v>
      </c>
      <c r="Y791" s="8">
        <f t="shared" si="167"/>
        <v>48</v>
      </c>
      <c r="Z791" s="8">
        <f t="shared" si="168"/>
        <v>8400</v>
      </c>
      <c r="AA791" s="8">
        <f t="shared" si="169"/>
        <v>12600</v>
      </c>
      <c r="AB791" s="18">
        <f t="shared" si="177"/>
        <v>0</v>
      </c>
      <c r="AC791" s="18">
        <f t="shared" si="178"/>
        <v>0</v>
      </c>
      <c r="AD791" s="13"/>
      <c r="AE791" s="13"/>
      <c r="AF791" s="13" t="s">
        <v>1928</v>
      </c>
      <c r="AG791" s="13">
        <v>4</v>
      </c>
      <c r="AH791" s="13">
        <v>700</v>
      </c>
      <c r="AI791" s="13">
        <v>1050</v>
      </c>
      <c r="AJ791" s="13">
        <v>13</v>
      </c>
      <c r="AK791" s="13">
        <v>0</v>
      </c>
      <c r="AL791" s="13"/>
      <c r="AM791" s="13"/>
      <c r="AN791"/>
      <c r="AO791"/>
      <c r="AP791"/>
      <c r="AQ791"/>
      <c r="AR791"/>
      <c r="AS791"/>
      <c r="AT791"/>
      <c r="AU791"/>
      <c r="AV791"/>
      <c r="AW791"/>
      <c r="AX791"/>
      <c r="AY791"/>
      <c r="AZ791"/>
      <c r="BA791"/>
      <c r="BB791"/>
      <c r="BC791"/>
      <c r="BD791" s="13"/>
      <c r="BE791"/>
      <c r="BF791"/>
      <c r="BG791"/>
      <c r="BH791"/>
      <c r="BI791"/>
      <c r="BJ791"/>
      <c r="BK791"/>
      <c r="BL791"/>
      <c r="BM791"/>
      <c r="BN791"/>
      <c r="BO791"/>
      <c r="BP791" s="13"/>
      <c r="BQ791"/>
      <c r="BR791"/>
      <c r="BS791"/>
      <c r="BT791"/>
      <c r="BU791"/>
      <c r="BV791"/>
      <c r="BW791"/>
      <c r="BX791"/>
      <c r="BY791"/>
      <c r="BZ791"/>
      <c r="CA791"/>
      <c r="CB791"/>
      <c r="CC791"/>
      <c r="CD791"/>
      <c r="CE791"/>
      <c r="CF791"/>
      <c r="CG791"/>
      <c r="CH791"/>
      <c r="CI791"/>
      <c r="CJ791"/>
      <c r="CK791"/>
      <c r="CL791"/>
      <c r="CM791"/>
      <c r="CN791"/>
      <c r="CO791"/>
      <c r="CP791"/>
      <c r="CQ791"/>
      <c r="CR791"/>
      <c r="CS791"/>
      <c r="CT791"/>
      <c r="CU791"/>
      <c r="CV791"/>
      <c r="CW791"/>
      <c r="CX791"/>
      <c r="CY791"/>
      <c r="CZ791"/>
      <c r="DA791"/>
      <c r="DB791"/>
      <c r="DC791"/>
      <c r="DD791"/>
      <c r="DE791"/>
      <c r="DF791"/>
      <c r="DG791"/>
      <c r="DH791"/>
      <c r="DI791"/>
      <c r="DJ791"/>
      <c r="DK791"/>
      <c r="DL791"/>
      <c r="DM791"/>
      <c r="DN791"/>
      <c r="DO791"/>
      <c r="DP791"/>
      <c r="DQ791"/>
      <c r="DR791"/>
      <c r="DS791"/>
      <c r="DT791"/>
      <c r="DU791"/>
      <c r="DV791"/>
      <c r="DW791"/>
      <c r="DX791"/>
      <c r="DY791"/>
      <c r="DZ791"/>
      <c r="EA791"/>
      <c r="EB791"/>
      <c r="EC791"/>
      <c r="ED791"/>
      <c r="EE791"/>
      <c r="EF791"/>
      <c r="EG791"/>
      <c r="EH791"/>
      <c r="EI791"/>
      <c r="EJ791"/>
      <c r="EK791"/>
      <c r="EL791"/>
      <c r="EM791"/>
      <c r="EN791"/>
      <c r="EO791"/>
      <c r="EP791"/>
      <c r="EQ791"/>
      <c r="ER791"/>
      <c r="ES791"/>
      <c r="ET791"/>
      <c r="EU791"/>
      <c r="EV791"/>
      <c r="EW791"/>
      <c r="EX791"/>
      <c r="EY791"/>
      <c r="EZ791"/>
      <c r="FA791"/>
      <c r="FB791"/>
      <c r="FC791"/>
      <c r="FD791"/>
      <c r="FE791"/>
      <c r="FF791"/>
      <c r="FG791"/>
      <c r="FH791"/>
      <c r="FI791"/>
      <c r="FJ791"/>
      <c r="FK791"/>
      <c r="FL791"/>
      <c r="FM791"/>
      <c r="FN791"/>
      <c r="FO791"/>
      <c r="FP791"/>
      <c r="FQ791"/>
      <c r="FR791"/>
      <c r="FS791"/>
      <c r="FT791"/>
      <c r="FU791"/>
      <c r="FV791"/>
      <c r="FW791"/>
      <c r="FX791"/>
      <c r="FY791"/>
      <c r="FZ791"/>
      <c r="GA791"/>
      <c r="GB791"/>
      <c r="GC791"/>
      <c r="GD791"/>
      <c r="GE791"/>
      <c r="GF791"/>
      <c r="GG791"/>
      <c r="GH791"/>
      <c r="GI791"/>
      <c r="GJ791"/>
      <c r="GK791"/>
      <c r="GL791"/>
      <c r="GM791"/>
      <c r="GN791"/>
      <c r="GO791"/>
      <c r="GP791"/>
      <c r="GQ791"/>
      <c r="GR791"/>
      <c r="GS791"/>
      <c r="GT791"/>
      <c r="GU791"/>
      <c r="GV791"/>
      <c r="GW791"/>
      <c r="GX791"/>
      <c r="GY791"/>
      <c r="GZ791"/>
      <c r="HA791"/>
      <c r="HB791"/>
      <c r="HC791"/>
      <c r="HD791"/>
      <c r="HE791"/>
      <c r="HF791"/>
      <c r="HG791"/>
      <c r="HH791"/>
      <c r="HI791"/>
      <c r="HJ791"/>
      <c r="HK791"/>
      <c r="HL791"/>
      <c r="HM791"/>
      <c r="HN791"/>
      <c r="HO791"/>
      <c r="HP791"/>
      <c r="HQ791"/>
      <c r="HR791"/>
      <c r="HS791"/>
      <c r="HT791"/>
      <c r="HU791"/>
      <c r="HV791"/>
      <c r="HW791"/>
      <c r="HX791"/>
      <c r="HY791"/>
      <c r="HZ791"/>
      <c r="IA791"/>
      <c r="IB791"/>
      <c r="IC791"/>
      <c r="ID791"/>
      <c r="IE791"/>
      <c r="IF791"/>
      <c r="IG791"/>
      <c r="IH791"/>
      <c r="II791"/>
      <c r="IJ791"/>
      <c r="IK791"/>
      <c r="IL791"/>
      <c r="IM791"/>
      <c r="IN791"/>
      <c r="IO791"/>
      <c r="IP791"/>
      <c r="IQ791"/>
      <c r="IR791"/>
      <c r="IS791"/>
      <c r="IT791"/>
      <c r="IU791"/>
      <c r="IV791"/>
      <c r="IW791"/>
      <c r="IX791"/>
      <c r="IY791"/>
      <c r="IZ791"/>
      <c r="JA791"/>
      <c r="JB791"/>
      <c r="JC791"/>
      <c r="JD791"/>
      <c r="JE791"/>
      <c r="JF791"/>
      <c r="JG791"/>
      <c r="JH791"/>
      <c r="JI791"/>
      <c r="JJ791"/>
    </row>
    <row r="792" spans="1:270" ht="32">
      <c r="A792" s="9">
        <v>1999</v>
      </c>
      <c r="B792" s="9" t="s">
        <v>0</v>
      </c>
      <c r="C792" s="9">
        <v>0</v>
      </c>
      <c r="D792" s="9" t="s">
        <v>1590</v>
      </c>
      <c r="E792" s="9" t="s">
        <v>2631</v>
      </c>
      <c r="F792" s="9" t="s">
        <v>1230</v>
      </c>
      <c r="G792" s="9" t="s">
        <v>2744</v>
      </c>
      <c r="H792" s="9" t="s">
        <v>460</v>
      </c>
      <c r="I792" s="9" t="s">
        <v>1943</v>
      </c>
      <c r="J792" s="9">
        <v>0</v>
      </c>
      <c r="K792" s="9"/>
      <c r="L792" s="9"/>
      <c r="M792" s="9" t="s">
        <v>2676</v>
      </c>
      <c r="N792" s="9">
        <f t="shared" si="171"/>
        <v>5.4545454545454543E-2</v>
      </c>
      <c r="O792" s="9">
        <v>3</v>
      </c>
      <c r="P792" s="9">
        <v>55</v>
      </c>
      <c r="Q792" s="9">
        <v>1964</v>
      </c>
      <c r="R792" s="8">
        <f t="shared" si="170"/>
        <v>35.709090909090911</v>
      </c>
      <c r="S792" s="8">
        <f>Q792/Z792</f>
        <v>20.458333333333332</v>
      </c>
      <c r="T792" s="8">
        <f>Q792/AA792</f>
        <v>8.1833333333333336</v>
      </c>
      <c r="U792" s="8">
        <f t="shared" si="172"/>
        <v>98.2</v>
      </c>
      <c r="V792" s="38">
        <f t="shared" ref="V792:V848" si="179">T792+AB792</f>
        <v>8.7666666666666675</v>
      </c>
      <c r="W792" s="38">
        <f t="shared" si="176"/>
        <v>7.95</v>
      </c>
      <c r="X792" s="38">
        <f t="shared" si="175"/>
        <v>8.5333333333333332</v>
      </c>
      <c r="Y792" s="8">
        <f t="shared" si="167"/>
        <v>60</v>
      </c>
      <c r="Z792" s="8">
        <f t="shared" si="168"/>
        <v>96</v>
      </c>
      <c r="AA792" s="8">
        <f t="shared" si="169"/>
        <v>240</v>
      </c>
      <c r="AB792" s="18">
        <f t="shared" si="177"/>
        <v>0.58333333333333337</v>
      </c>
      <c r="AC792" s="18">
        <f t="shared" si="178"/>
        <v>7</v>
      </c>
      <c r="AD792" s="13"/>
      <c r="AE792" s="13"/>
      <c r="AF792" s="13" t="s">
        <v>1483</v>
      </c>
      <c r="AG792" s="13">
        <v>5</v>
      </c>
      <c r="AH792" s="13">
        <v>8</v>
      </c>
      <c r="AI792" s="13">
        <v>20</v>
      </c>
      <c r="AJ792" s="13">
        <v>12</v>
      </c>
      <c r="AK792" s="13">
        <v>7</v>
      </c>
      <c r="AL792" s="13"/>
      <c r="AM792" s="13"/>
      <c r="AN792"/>
      <c r="AO792"/>
      <c r="AP792"/>
      <c r="AQ792"/>
      <c r="AR792"/>
      <c r="AS792"/>
      <c r="AT792"/>
      <c r="AU792"/>
      <c r="AV792"/>
      <c r="AW792"/>
      <c r="AX792"/>
      <c r="AY792"/>
      <c r="AZ792"/>
      <c r="BA792"/>
      <c r="BB792"/>
      <c r="BC792"/>
      <c r="BD792" s="13"/>
      <c r="BE792"/>
      <c r="BF792"/>
      <c r="BG792"/>
      <c r="BH792"/>
      <c r="BI792"/>
      <c r="BJ792"/>
      <c r="BK792"/>
      <c r="BL792"/>
      <c r="BM792"/>
      <c r="BN792"/>
      <c r="BO792"/>
      <c r="BP792" s="13"/>
      <c r="BQ792"/>
      <c r="BR792"/>
      <c r="BS792"/>
      <c r="BT792"/>
      <c r="BU792"/>
      <c r="BV792"/>
      <c r="BW792"/>
      <c r="BX792"/>
      <c r="BY792"/>
      <c r="BZ792"/>
      <c r="CA792"/>
      <c r="CB792"/>
      <c r="CC792"/>
      <c r="CD792"/>
      <c r="CE792"/>
      <c r="CF792"/>
      <c r="CG792"/>
      <c r="CH792"/>
      <c r="CI792"/>
      <c r="CJ792"/>
      <c r="CK792"/>
      <c r="CL792"/>
      <c r="CM792"/>
      <c r="CN792"/>
      <c r="CO792"/>
      <c r="CP792"/>
      <c r="CQ792"/>
      <c r="CR792"/>
      <c r="CS792"/>
      <c r="CT792"/>
      <c r="CU792"/>
      <c r="CV792"/>
      <c r="CW792"/>
      <c r="CX792"/>
      <c r="CY792"/>
      <c r="CZ792"/>
      <c r="DA792"/>
      <c r="DB792"/>
      <c r="DC792"/>
      <c r="DD792"/>
      <c r="DE792"/>
      <c r="DF792"/>
      <c r="DG792"/>
      <c r="DH792"/>
      <c r="DI792"/>
      <c r="DJ792"/>
      <c r="DK792"/>
      <c r="DL792"/>
      <c r="DM792"/>
      <c r="DN792"/>
      <c r="DO792"/>
      <c r="DP792"/>
      <c r="DQ792"/>
      <c r="DR792"/>
      <c r="DS792"/>
      <c r="DT792"/>
      <c r="DU792"/>
      <c r="DV792"/>
      <c r="DW792"/>
      <c r="DX792"/>
      <c r="DY792"/>
      <c r="DZ792"/>
      <c r="EA792"/>
      <c r="EB792"/>
      <c r="EC792"/>
      <c r="ED792"/>
      <c r="EE792"/>
      <c r="EF792"/>
      <c r="EG792"/>
      <c r="EH792"/>
      <c r="EI792"/>
      <c r="EJ792"/>
      <c r="EK792"/>
      <c r="EL792"/>
      <c r="EM792"/>
      <c r="EN792"/>
      <c r="EO792"/>
      <c r="EP792"/>
      <c r="EQ792"/>
      <c r="ER792"/>
      <c r="ES792"/>
      <c r="ET792"/>
      <c r="EU792"/>
      <c r="EV792"/>
      <c r="EW792"/>
      <c r="EX792"/>
      <c r="EY792"/>
      <c r="EZ792"/>
      <c r="FA792"/>
      <c r="FB792"/>
      <c r="FC792"/>
      <c r="FD792"/>
      <c r="FE792"/>
      <c r="FF792"/>
      <c r="FG792"/>
      <c r="FH792"/>
      <c r="FI792"/>
      <c r="FJ792"/>
      <c r="FK792"/>
      <c r="FL792"/>
      <c r="FM792"/>
      <c r="FN792"/>
      <c r="FO792"/>
      <c r="FP792"/>
      <c r="FQ792"/>
      <c r="FR792"/>
      <c r="FS792"/>
      <c r="FT792"/>
      <c r="FU792"/>
      <c r="FV792"/>
      <c r="FW792"/>
      <c r="FX792"/>
      <c r="FY792"/>
      <c r="FZ792"/>
      <c r="GA792"/>
      <c r="GB792"/>
      <c r="GC792"/>
      <c r="GD792"/>
      <c r="GE792"/>
      <c r="GF792"/>
      <c r="GG792"/>
      <c r="GH792"/>
      <c r="GI792"/>
      <c r="GJ792"/>
      <c r="GK792"/>
      <c r="GL792"/>
      <c r="GM792"/>
      <c r="GN792"/>
      <c r="GO792"/>
      <c r="GP792"/>
      <c r="GQ792"/>
      <c r="GR792"/>
      <c r="GS792"/>
      <c r="GT792"/>
      <c r="GU792"/>
      <c r="GV792"/>
      <c r="GW792"/>
      <c r="GX792"/>
      <c r="GY792"/>
      <c r="GZ792"/>
      <c r="HA792"/>
      <c r="HB792"/>
      <c r="HC792"/>
      <c r="HD792"/>
      <c r="HE792"/>
      <c r="HF792"/>
      <c r="HG792"/>
      <c r="HH792"/>
      <c r="HI792"/>
      <c r="HJ792"/>
      <c r="HK792"/>
      <c r="HL792"/>
      <c r="HM792"/>
      <c r="HN792"/>
      <c r="HO792"/>
      <c r="HP792"/>
      <c r="HQ792"/>
      <c r="HR792"/>
      <c r="HS792"/>
      <c r="HT792"/>
      <c r="HU792"/>
      <c r="HV792"/>
      <c r="HW792"/>
      <c r="HX792"/>
      <c r="HY792"/>
      <c r="HZ792"/>
      <c r="IA792"/>
      <c r="IB792"/>
      <c r="IC792"/>
      <c r="ID792"/>
      <c r="IE792"/>
      <c r="IF792"/>
      <c r="IG792"/>
      <c r="IH792"/>
      <c r="II792"/>
      <c r="IJ792"/>
      <c r="IK792"/>
      <c r="IL792"/>
      <c r="IM792"/>
      <c r="IN792"/>
      <c r="IO792"/>
      <c r="IP792"/>
      <c r="IQ792"/>
      <c r="IR792"/>
      <c r="IS792"/>
      <c r="IT792"/>
      <c r="IU792"/>
      <c r="IV792"/>
      <c r="IW792"/>
      <c r="IX792"/>
      <c r="IY792"/>
      <c r="IZ792"/>
      <c r="JA792"/>
      <c r="JB792"/>
      <c r="JC792"/>
      <c r="JD792"/>
      <c r="JE792"/>
      <c r="JF792"/>
      <c r="JG792"/>
      <c r="JH792"/>
      <c r="JI792"/>
      <c r="JJ792"/>
    </row>
    <row r="793" spans="1:270" ht="48">
      <c r="A793" s="9">
        <v>1999</v>
      </c>
      <c r="B793" s="9" t="s">
        <v>0</v>
      </c>
      <c r="C793" s="9">
        <v>0</v>
      </c>
      <c r="D793" s="9" t="s">
        <v>1590</v>
      </c>
      <c r="E793" s="9" t="s">
        <v>2631</v>
      </c>
      <c r="F793" s="9" t="s">
        <v>1230</v>
      </c>
      <c r="G793" s="9" t="s">
        <v>2744</v>
      </c>
      <c r="H793" s="9" t="s">
        <v>1944</v>
      </c>
      <c r="I793" s="9" t="s">
        <v>1945</v>
      </c>
      <c r="J793" s="9">
        <v>0</v>
      </c>
      <c r="K793" s="9"/>
      <c r="L793" s="9"/>
      <c r="M793" s="9" t="s">
        <v>2676</v>
      </c>
      <c r="N793" s="9">
        <f t="shared" si="171"/>
        <v>1.9</v>
      </c>
      <c r="O793" s="9">
        <v>3.8</v>
      </c>
      <c r="P793" s="9">
        <v>2</v>
      </c>
      <c r="Q793" s="9">
        <v>9</v>
      </c>
      <c r="R793" s="8">
        <f t="shared" si="170"/>
        <v>4.5</v>
      </c>
      <c r="S793" s="8">
        <f>Q793/Z793</f>
        <v>3.7499999999999999E-2</v>
      </c>
      <c r="T793" s="8">
        <f>Q793/AA793</f>
        <v>1.4999999999999999E-2</v>
      </c>
      <c r="U793" s="8">
        <f t="shared" si="172"/>
        <v>0.18</v>
      </c>
      <c r="V793" s="38">
        <f t="shared" si="179"/>
        <v>0.34833333333333333</v>
      </c>
      <c r="W793" s="38">
        <f t="shared" si="176"/>
        <v>-0.11833333333333333</v>
      </c>
      <c r="X793" s="38">
        <f t="shared" si="175"/>
        <v>0.21499999999999997</v>
      </c>
      <c r="Y793" s="8">
        <f t="shared" si="167"/>
        <v>48</v>
      </c>
      <c r="Z793" s="8">
        <f t="shared" si="168"/>
        <v>240</v>
      </c>
      <c r="AA793" s="8">
        <f t="shared" si="169"/>
        <v>600</v>
      </c>
      <c r="AB793" s="18">
        <f t="shared" si="177"/>
        <v>0.33333333333333331</v>
      </c>
      <c r="AC793" s="18">
        <f>SUM(AK793, AQ793, AW793, BC793, BI793,  BO793, BU793, CA793, CG793, CM793, CS793, CY793, DE793, DK793, DQ793, DW793, EC793, EK793, EQ793, EW793, FC793, FI793, FO793, FU793, GA793, GI793, GO793, GW793, HC793, HI793, HO793, HU793, IA793, II793, IO793, IU793, JC793, JI793)/2</f>
        <v>4</v>
      </c>
      <c r="AD793" s="13"/>
      <c r="AE793" s="13"/>
      <c r="AF793" s="13" t="s">
        <v>1946</v>
      </c>
      <c r="AG793" s="13">
        <v>2</v>
      </c>
      <c r="AH793" s="13">
        <v>10</v>
      </c>
      <c r="AI793" s="13">
        <v>25</v>
      </c>
      <c r="AJ793" s="13">
        <v>4</v>
      </c>
      <c r="AK793" s="13">
        <v>4</v>
      </c>
      <c r="AL793" s="13" t="s">
        <v>1947</v>
      </c>
      <c r="AM793" s="13">
        <v>2</v>
      </c>
      <c r="AN793" s="13">
        <v>10</v>
      </c>
      <c r="AO793" s="13">
        <v>25</v>
      </c>
      <c r="AP793" s="13">
        <v>4</v>
      </c>
      <c r="AQ793" s="13">
        <v>4</v>
      </c>
      <c r="AR793"/>
      <c r="AS793"/>
      <c r="AT793"/>
      <c r="AU793"/>
      <c r="AV793"/>
      <c r="AW793"/>
      <c r="AX793"/>
      <c r="AY793"/>
      <c r="AZ793"/>
      <c r="BA793"/>
      <c r="BB793"/>
      <c r="BC793"/>
      <c r="BD793" s="13"/>
      <c r="BE793"/>
      <c r="BF793"/>
      <c r="BG793"/>
      <c r="BH793"/>
      <c r="BI793"/>
      <c r="BJ793"/>
      <c r="BK793"/>
      <c r="BL793"/>
      <c r="BM793"/>
      <c r="BN793"/>
      <c r="BO793"/>
      <c r="BP793" s="13"/>
      <c r="BQ793"/>
      <c r="BR793"/>
      <c r="BS793"/>
      <c r="BT793"/>
      <c r="BU793"/>
      <c r="BV793"/>
      <c r="BW793"/>
      <c r="BX793"/>
      <c r="BY793"/>
      <c r="BZ793"/>
      <c r="CA793"/>
      <c r="CB793"/>
      <c r="CC793"/>
      <c r="CD793"/>
      <c r="CE793"/>
      <c r="CF793"/>
      <c r="CG793"/>
      <c r="CH793"/>
      <c r="CI793"/>
      <c r="CJ793"/>
      <c r="CK793"/>
      <c r="CL793"/>
      <c r="CM793"/>
      <c r="CN793"/>
      <c r="CO793"/>
      <c r="CP793"/>
      <c r="CQ793"/>
      <c r="CR793"/>
      <c r="CS793"/>
      <c r="CT793"/>
      <c r="CU793"/>
      <c r="CV793"/>
      <c r="CW793"/>
      <c r="CX793"/>
      <c r="CY793"/>
      <c r="CZ793"/>
      <c r="DA793"/>
      <c r="DB793"/>
      <c r="DC793"/>
      <c r="DD793"/>
      <c r="DE793"/>
      <c r="DF793"/>
      <c r="DG793"/>
      <c r="DH793"/>
      <c r="DI793"/>
      <c r="DJ793"/>
      <c r="DK793"/>
      <c r="DL793"/>
      <c r="DM793"/>
      <c r="DN793"/>
      <c r="DO793"/>
      <c r="DP793"/>
      <c r="DQ793"/>
      <c r="DR793"/>
      <c r="DS793"/>
      <c r="DT793"/>
      <c r="DU793"/>
      <c r="DV793"/>
      <c r="DW793"/>
      <c r="DX793"/>
      <c r="DY793"/>
      <c r="DZ793"/>
      <c r="EA793"/>
      <c r="EB793"/>
      <c r="EC793"/>
      <c r="ED793"/>
      <c r="EE793"/>
      <c r="EF793"/>
      <c r="EG793"/>
      <c r="EH793"/>
      <c r="EI793"/>
      <c r="EJ793"/>
      <c r="EK793"/>
      <c r="EL793"/>
      <c r="EM793"/>
      <c r="EN793"/>
      <c r="EO793"/>
      <c r="EP793"/>
      <c r="EQ793"/>
      <c r="ER793"/>
      <c r="ES793"/>
      <c r="ET793"/>
      <c r="EU793"/>
      <c r="EV793"/>
      <c r="EW793"/>
      <c r="EX793"/>
      <c r="EY793"/>
      <c r="EZ793"/>
      <c r="FA793"/>
      <c r="FB793"/>
      <c r="FC793"/>
      <c r="FD793"/>
      <c r="FE793"/>
      <c r="FF793"/>
      <c r="FG793"/>
      <c r="FH793"/>
      <c r="FI793"/>
      <c r="FJ793"/>
      <c r="FK793"/>
      <c r="FL793"/>
      <c r="FM793"/>
      <c r="FN793"/>
      <c r="FO793"/>
      <c r="FP793"/>
      <c r="FQ793"/>
      <c r="FR793"/>
      <c r="FS793"/>
      <c r="FT793"/>
      <c r="FU793"/>
      <c r="FV793"/>
      <c r="FW793"/>
      <c r="FX793"/>
      <c r="FY793"/>
      <c r="FZ793"/>
      <c r="GA793"/>
      <c r="GB793"/>
      <c r="GC793"/>
      <c r="GD793"/>
      <c r="GE793"/>
      <c r="GF793"/>
      <c r="GG793"/>
      <c r="GH793"/>
      <c r="GI793"/>
      <c r="GJ793"/>
      <c r="GK793"/>
      <c r="GL793"/>
      <c r="GM793"/>
      <c r="GN793"/>
      <c r="GO793"/>
      <c r="GP793"/>
      <c r="GQ793"/>
      <c r="GR793"/>
      <c r="GS793"/>
      <c r="GT793"/>
      <c r="GU793"/>
      <c r="GV793"/>
      <c r="GW793"/>
      <c r="GX793"/>
      <c r="GY793"/>
      <c r="GZ793"/>
      <c r="HA793"/>
      <c r="HB793"/>
      <c r="HC793"/>
      <c r="HD793"/>
      <c r="HE793"/>
      <c r="HF793"/>
      <c r="HG793"/>
      <c r="HH793"/>
      <c r="HI793"/>
      <c r="HJ793"/>
      <c r="HK793"/>
      <c r="HL793"/>
      <c r="HM793"/>
      <c r="HN793"/>
      <c r="HO793"/>
      <c r="HP793"/>
      <c r="HQ793"/>
      <c r="HR793"/>
      <c r="HS793"/>
      <c r="HT793"/>
      <c r="HU793"/>
      <c r="HV793"/>
      <c r="HW793"/>
      <c r="HX793"/>
      <c r="HY793"/>
      <c r="HZ793"/>
      <c r="IA793"/>
      <c r="IB793"/>
      <c r="IC793"/>
      <c r="ID793"/>
      <c r="IE793"/>
      <c r="IF793"/>
      <c r="IG793"/>
      <c r="IH793"/>
      <c r="II793"/>
      <c r="IJ793"/>
      <c r="IK793"/>
      <c r="IL793"/>
      <c r="IM793"/>
      <c r="IN793"/>
      <c r="IO793"/>
      <c r="IP793"/>
      <c r="IQ793"/>
      <c r="IR793"/>
      <c r="IS793"/>
      <c r="IT793"/>
      <c r="IU793"/>
      <c r="IV793"/>
      <c r="IW793"/>
      <c r="IX793"/>
      <c r="IY793"/>
      <c r="IZ793"/>
      <c r="JA793"/>
      <c r="JB793"/>
      <c r="JC793"/>
      <c r="JD793"/>
      <c r="JE793"/>
      <c r="JF793"/>
      <c r="JG793"/>
      <c r="JH793"/>
      <c r="JI793"/>
      <c r="JJ793"/>
    </row>
    <row r="794" spans="1:270" ht="32">
      <c r="A794" s="9">
        <v>1999</v>
      </c>
      <c r="B794" s="9" t="s">
        <v>0</v>
      </c>
      <c r="C794" s="9">
        <v>0</v>
      </c>
      <c r="D794" s="9" t="s">
        <v>1590</v>
      </c>
      <c r="E794" s="9" t="s">
        <v>2631</v>
      </c>
      <c r="F794" s="9" t="s">
        <v>1230</v>
      </c>
      <c r="G794" s="9" t="s">
        <v>2744</v>
      </c>
      <c r="H794" s="9" t="s">
        <v>1948</v>
      </c>
      <c r="I794" s="9" t="s">
        <v>1949</v>
      </c>
      <c r="J794" s="9">
        <v>0</v>
      </c>
      <c r="K794" s="9"/>
      <c r="L794" s="9" t="s">
        <v>1951</v>
      </c>
      <c r="M794" s="9" t="s">
        <v>2676</v>
      </c>
      <c r="N794" s="34" t="s">
        <v>1590</v>
      </c>
      <c r="O794" s="35" t="s">
        <v>1590</v>
      </c>
      <c r="P794" s="35" t="s">
        <v>1590</v>
      </c>
      <c r="Q794" s="9">
        <v>2</v>
      </c>
      <c r="R794" s="34" t="s">
        <v>1590</v>
      </c>
      <c r="S794" s="8">
        <f>Q794/Z794</f>
        <v>4.1666666666666664E-2</v>
      </c>
      <c r="T794" s="8">
        <f>Q794/AA794</f>
        <v>2.0833333333333332E-2</v>
      </c>
      <c r="U794" s="8">
        <f t="shared" si="172"/>
        <v>0.25</v>
      </c>
      <c r="V794" s="38">
        <f t="shared" si="179"/>
        <v>0.9375</v>
      </c>
      <c r="W794" s="38">
        <f t="shared" si="176"/>
        <v>-0.4375</v>
      </c>
      <c r="X794" s="38">
        <f t="shared" si="175"/>
        <v>0.47916666666666663</v>
      </c>
      <c r="Y794" s="8">
        <f t="shared" si="167"/>
        <v>12</v>
      </c>
      <c r="Z794" s="8">
        <f t="shared" si="168"/>
        <v>48</v>
      </c>
      <c r="AA794" s="8">
        <f t="shared" si="169"/>
        <v>96</v>
      </c>
      <c r="AB794" s="18">
        <f t="shared" si="177"/>
        <v>0.91666666666666663</v>
      </c>
      <c r="AC794" s="18">
        <f t="shared" si="178"/>
        <v>11</v>
      </c>
      <c r="AD794" s="13"/>
      <c r="AE794" s="13"/>
      <c r="AF794" s="13" t="s">
        <v>1950</v>
      </c>
      <c r="AG794" s="13">
        <v>1</v>
      </c>
      <c r="AH794" s="13">
        <v>4</v>
      </c>
      <c r="AI794" s="13">
        <v>8</v>
      </c>
      <c r="AJ794" s="13">
        <v>14</v>
      </c>
      <c r="AK794" s="13">
        <v>11</v>
      </c>
      <c r="AL794" s="13"/>
      <c r="AM794" s="13"/>
      <c r="AN794"/>
      <c r="AO794"/>
      <c r="AP794"/>
      <c r="AQ794"/>
      <c r="AR794"/>
      <c r="AS794"/>
      <c r="AT794"/>
      <c r="AU794"/>
      <c r="AV794"/>
      <c r="AW794"/>
      <c r="AX794"/>
      <c r="AY794"/>
      <c r="AZ794"/>
      <c r="BA794"/>
      <c r="BB794"/>
      <c r="BC794"/>
      <c r="BD794" s="13"/>
      <c r="BE794"/>
      <c r="BF794"/>
      <c r="BG794"/>
      <c r="BH794"/>
      <c r="BI794"/>
      <c r="BJ794"/>
      <c r="BK794"/>
      <c r="BL794"/>
      <c r="BM794"/>
      <c r="BN794"/>
      <c r="BO794"/>
      <c r="BP794" s="13"/>
      <c r="BQ794"/>
      <c r="BR794"/>
      <c r="BS794"/>
      <c r="BT794"/>
      <c r="BU794"/>
      <c r="BV794"/>
      <c r="BW794"/>
      <c r="BX794"/>
      <c r="BY794"/>
      <c r="BZ794"/>
      <c r="CA794"/>
      <c r="CB794"/>
      <c r="CC794"/>
      <c r="CD794"/>
      <c r="CE794"/>
      <c r="CF794"/>
      <c r="CG794"/>
      <c r="CH794"/>
      <c r="CI794"/>
      <c r="CJ794"/>
      <c r="CK794"/>
      <c r="CL794"/>
      <c r="CM794"/>
      <c r="CN794"/>
      <c r="CO794"/>
      <c r="CP794"/>
      <c r="CQ794"/>
      <c r="CR794"/>
      <c r="CS794"/>
      <c r="CT794"/>
      <c r="CU794"/>
      <c r="CV794"/>
      <c r="CW794"/>
      <c r="CX794"/>
      <c r="CY794"/>
      <c r="CZ794"/>
      <c r="DA794"/>
      <c r="DB794"/>
      <c r="DC794"/>
      <c r="DD794"/>
      <c r="DE794"/>
      <c r="DF794"/>
      <c r="DG794"/>
      <c r="DH794"/>
      <c r="DI794"/>
      <c r="DJ794"/>
      <c r="DK794"/>
      <c r="DL794"/>
      <c r="DM794"/>
      <c r="DN794"/>
      <c r="DO794"/>
      <c r="DP794"/>
      <c r="DQ794"/>
      <c r="DR794"/>
      <c r="DS794"/>
      <c r="DT794"/>
      <c r="DU794"/>
      <c r="DV794"/>
      <c r="DW794"/>
      <c r="DX794"/>
      <c r="DY794"/>
      <c r="DZ794"/>
      <c r="EA794"/>
      <c r="EB794"/>
      <c r="EC794"/>
      <c r="ED794"/>
      <c r="EE794"/>
      <c r="EF794"/>
      <c r="EG794"/>
      <c r="EH794"/>
      <c r="EI794"/>
      <c r="EJ794"/>
      <c r="EK794"/>
      <c r="EL794"/>
      <c r="EM794"/>
      <c r="EN794"/>
      <c r="EO794"/>
      <c r="EP794"/>
      <c r="EQ794"/>
      <c r="ER794"/>
      <c r="ES794"/>
      <c r="ET794"/>
      <c r="EU794"/>
      <c r="EV794"/>
      <c r="EW794"/>
      <c r="EX794"/>
      <c r="EY794"/>
      <c r="EZ794"/>
      <c r="FA794"/>
      <c r="FB794"/>
      <c r="FC794"/>
      <c r="FD794"/>
      <c r="FE794"/>
      <c r="FF794"/>
      <c r="FG794"/>
      <c r="FH794"/>
      <c r="FI794"/>
      <c r="FJ794"/>
      <c r="FK794"/>
      <c r="FL794"/>
      <c r="FM794"/>
      <c r="FN794"/>
      <c r="FO794"/>
      <c r="FP794"/>
      <c r="FQ794"/>
      <c r="FR794"/>
      <c r="FS794"/>
      <c r="FT794"/>
      <c r="FU794"/>
      <c r="FV794"/>
      <c r="FW794"/>
      <c r="FX794"/>
      <c r="FY794"/>
      <c r="FZ794"/>
      <c r="GA794"/>
      <c r="GB794"/>
      <c r="GC794"/>
      <c r="GD794"/>
      <c r="GE794"/>
      <c r="GF794"/>
      <c r="GG794"/>
      <c r="GH794"/>
      <c r="GI794"/>
      <c r="GJ794"/>
      <c r="GK794"/>
      <c r="GL794"/>
      <c r="GM794"/>
      <c r="GN794"/>
      <c r="GO794"/>
      <c r="GP794"/>
      <c r="GQ794"/>
      <c r="GR794"/>
      <c r="GS794"/>
      <c r="GT794"/>
      <c r="GU794"/>
      <c r="GV794"/>
      <c r="GW794"/>
      <c r="GX794"/>
      <c r="GY794"/>
      <c r="GZ794"/>
      <c r="HA794"/>
      <c r="HB794"/>
      <c r="HC794"/>
      <c r="HD794"/>
      <c r="HE794"/>
      <c r="HF794"/>
      <c r="HG794"/>
      <c r="HH794"/>
      <c r="HI794"/>
      <c r="HJ794"/>
      <c r="HK794"/>
      <c r="HL794"/>
      <c r="HM794"/>
      <c r="HN794"/>
      <c r="HO794"/>
      <c r="HP794"/>
      <c r="HQ794"/>
      <c r="HR794"/>
      <c r="HS794"/>
      <c r="HT794"/>
      <c r="HU794"/>
      <c r="HV794"/>
      <c r="HW794"/>
      <c r="HX794"/>
      <c r="HY794"/>
      <c r="HZ794"/>
      <c r="IA794"/>
      <c r="IB794"/>
      <c r="IC794"/>
      <c r="ID794"/>
      <c r="IE794"/>
      <c r="IF794"/>
      <c r="IG794"/>
      <c r="IH794"/>
      <c r="II794"/>
      <c r="IJ794"/>
      <c r="IK794"/>
      <c r="IL794"/>
      <c r="IM794"/>
      <c r="IN794"/>
      <c r="IO794"/>
      <c r="IP794"/>
      <c r="IQ794"/>
      <c r="IR794"/>
      <c r="IS794"/>
      <c r="IT794"/>
      <c r="IU794"/>
      <c r="IV794"/>
      <c r="IW794"/>
      <c r="IX794"/>
      <c r="IY794"/>
      <c r="IZ794"/>
      <c r="JA794"/>
      <c r="JB794"/>
      <c r="JC794"/>
      <c r="JD794"/>
      <c r="JE794"/>
      <c r="JF794"/>
      <c r="JG794"/>
      <c r="JH794"/>
      <c r="JI794"/>
      <c r="JJ794"/>
    </row>
    <row r="795" spans="1:270" ht="32">
      <c r="A795" s="9">
        <v>1999</v>
      </c>
      <c r="B795" s="9" t="s">
        <v>0</v>
      </c>
      <c r="C795" s="9">
        <v>0</v>
      </c>
      <c r="D795" s="9" t="s">
        <v>1590</v>
      </c>
      <c r="E795" s="9" t="s">
        <v>2631</v>
      </c>
      <c r="F795" s="9" t="s">
        <v>1230</v>
      </c>
      <c r="G795" s="9" t="s">
        <v>2744</v>
      </c>
      <c r="H795" s="9" t="s">
        <v>1952</v>
      </c>
      <c r="I795" s="9" t="s">
        <v>1953</v>
      </c>
      <c r="J795" s="9">
        <v>0</v>
      </c>
      <c r="K795" s="9"/>
      <c r="L795" s="9"/>
      <c r="M795" s="9" t="s">
        <v>2676</v>
      </c>
      <c r="N795" s="34" t="s">
        <v>1590</v>
      </c>
      <c r="O795" s="35" t="s">
        <v>1590</v>
      </c>
      <c r="P795" s="35" t="s">
        <v>1590</v>
      </c>
      <c r="Q795" s="9">
        <v>714</v>
      </c>
      <c r="R795" s="34" t="s">
        <v>1590</v>
      </c>
      <c r="S795" s="8">
        <f>Q795/Z795</f>
        <v>1.9833333333333334</v>
      </c>
      <c r="T795" s="8">
        <f>Q795/AA795</f>
        <v>1.19</v>
      </c>
      <c r="U795" s="8">
        <f t="shared" si="172"/>
        <v>14.28</v>
      </c>
      <c r="V795" s="38">
        <f t="shared" si="179"/>
        <v>1.6066666666666667</v>
      </c>
      <c r="W795" s="38">
        <f t="shared" si="176"/>
        <v>0.94</v>
      </c>
      <c r="X795" s="38">
        <f t="shared" si="175"/>
        <v>1.3566666666666667</v>
      </c>
      <c r="Y795" s="8">
        <f t="shared" si="167"/>
        <v>120</v>
      </c>
      <c r="Z795" s="8">
        <f t="shared" si="168"/>
        <v>360</v>
      </c>
      <c r="AA795" s="8">
        <f t="shared" si="169"/>
        <v>600</v>
      </c>
      <c r="AB795" s="18">
        <f t="shared" si="177"/>
        <v>0.41666666666666669</v>
      </c>
      <c r="AC795" s="18">
        <f t="shared" si="178"/>
        <v>5</v>
      </c>
      <c r="AD795" s="13"/>
      <c r="AE795" s="13"/>
      <c r="AF795" s="13" t="s">
        <v>1483</v>
      </c>
      <c r="AG795" s="13">
        <v>10</v>
      </c>
      <c r="AH795" s="13">
        <v>30</v>
      </c>
      <c r="AI795" s="13">
        <v>50</v>
      </c>
      <c r="AJ795" s="13">
        <v>2</v>
      </c>
      <c r="AK795" s="13">
        <v>5</v>
      </c>
      <c r="AL795" s="13"/>
      <c r="AM795" s="13"/>
      <c r="AN795"/>
      <c r="AO795"/>
      <c r="AP795"/>
      <c r="AQ795"/>
      <c r="AR795"/>
      <c r="AS795"/>
      <c r="AT795"/>
      <c r="AU795"/>
      <c r="AV795"/>
      <c r="AW795"/>
      <c r="AX795"/>
      <c r="AY795"/>
      <c r="AZ795"/>
      <c r="BA795"/>
      <c r="BB795"/>
      <c r="BC795"/>
      <c r="BD795" s="13"/>
      <c r="BE795"/>
      <c r="BF795"/>
      <c r="BG795"/>
      <c r="BH795"/>
      <c r="BI795"/>
      <c r="BJ795"/>
      <c r="BK795"/>
      <c r="BL795"/>
      <c r="BM795"/>
      <c r="BN795"/>
      <c r="BO795"/>
      <c r="BP795" s="13"/>
      <c r="BQ795"/>
      <c r="BR795"/>
      <c r="BS795"/>
      <c r="BT795"/>
      <c r="BU795"/>
      <c r="BV795"/>
      <c r="BW795"/>
      <c r="BX795"/>
      <c r="BY795"/>
      <c r="BZ795"/>
      <c r="CA795"/>
      <c r="CB795"/>
      <c r="CC795"/>
      <c r="CD795"/>
      <c r="CE795"/>
      <c r="CF795"/>
      <c r="CG795"/>
      <c r="CH795"/>
      <c r="CI795"/>
      <c r="CJ795"/>
      <c r="CK795"/>
      <c r="CL795"/>
      <c r="CM795"/>
      <c r="CN795"/>
      <c r="CO795"/>
      <c r="CP795"/>
      <c r="CQ795"/>
      <c r="CR795"/>
      <c r="CS795"/>
      <c r="CT795"/>
      <c r="CU795"/>
      <c r="CV795"/>
      <c r="CW795"/>
      <c r="CX795"/>
      <c r="CY795"/>
      <c r="CZ795"/>
      <c r="DA795"/>
      <c r="DB795"/>
      <c r="DC795"/>
      <c r="DD795"/>
      <c r="DE795"/>
      <c r="DF795"/>
      <c r="DG795"/>
      <c r="DH795"/>
      <c r="DI795"/>
      <c r="DJ795"/>
      <c r="DK795"/>
      <c r="DL795"/>
      <c r="DM795"/>
      <c r="DN795"/>
      <c r="DO795"/>
      <c r="DP795"/>
      <c r="DQ795"/>
      <c r="DR795"/>
      <c r="DS795"/>
      <c r="DT795"/>
      <c r="DU795"/>
      <c r="DV795"/>
      <c r="DW795"/>
      <c r="DX795"/>
      <c r="DY795"/>
      <c r="DZ795"/>
      <c r="EA795"/>
      <c r="EB795"/>
      <c r="EC795"/>
      <c r="ED795"/>
      <c r="EE795"/>
      <c r="EF795"/>
      <c r="EG795"/>
      <c r="EH795"/>
      <c r="EI795"/>
      <c r="EJ795"/>
      <c r="EK795"/>
      <c r="EL795"/>
      <c r="EM795"/>
      <c r="EN795"/>
      <c r="EO795"/>
      <c r="EP795"/>
      <c r="EQ795"/>
      <c r="ER795"/>
      <c r="ES795"/>
      <c r="ET795"/>
      <c r="EU795"/>
      <c r="EV795"/>
      <c r="EW795"/>
      <c r="EX795"/>
      <c r="EY795"/>
      <c r="EZ795"/>
      <c r="FA795"/>
      <c r="FB795"/>
      <c r="FC795"/>
      <c r="FD795"/>
      <c r="FE795"/>
      <c r="FF795"/>
      <c r="FG795"/>
      <c r="FH795"/>
      <c r="FI795"/>
      <c r="FJ795"/>
      <c r="FK795"/>
      <c r="FL795"/>
      <c r="FM795"/>
      <c r="FN795"/>
      <c r="FO795"/>
      <c r="FP795"/>
      <c r="FQ795"/>
      <c r="FR795"/>
      <c r="FS795"/>
      <c r="FT795"/>
      <c r="FU795"/>
      <c r="FV795"/>
      <c r="FW795"/>
      <c r="FX795"/>
      <c r="FY795"/>
      <c r="FZ795"/>
      <c r="GA795"/>
      <c r="GB795"/>
      <c r="GC795"/>
      <c r="GD795"/>
      <c r="GE795"/>
      <c r="GF795"/>
      <c r="GG795"/>
      <c r="GH795"/>
      <c r="GI795"/>
      <c r="GJ795"/>
      <c r="GK795"/>
      <c r="GL795"/>
      <c r="GM795"/>
      <c r="GN795"/>
      <c r="GO795"/>
      <c r="GP795"/>
      <c r="GQ795"/>
      <c r="GR795"/>
      <c r="GS795"/>
      <c r="GT795"/>
      <c r="GU795"/>
      <c r="GV795"/>
      <c r="GW795"/>
      <c r="GX795"/>
      <c r="GY795"/>
      <c r="GZ795"/>
      <c r="HA795"/>
      <c r="HB795"/>
      <c r="HC795"/>
      <c r="HD795"/>
      <c r="HE795"/>
      <c r="HF795"/>
      <c r="HG795"/>
      <c r="HH795"/>
      <c r="HI795"/>
      <c r="HJ795"/>
      <c r="HK795"/>
      <c r="HL795"/>
      <c r="HM795"/>
      <c r="HN795"/>
      <c r="HO795"/>
      <c r="HP795"/>
      <c r="HQ795"/>
      <c r="HR795"/>
      <c r="HS795"/>
      <c r="HT795"/>
      <c r="HU795"/>
      <c r="HV795"/>
      <c r="HW795"/>
      <c r="HX795"/>
      <c r="HY795"/>
      <c r="HZ795"/>
      <c r="IA795"/>
      <c r="IB795"/>
      <c r="IC795"/>
      <c r="ID795"/>
      <c r="IE795"/>
      <c r="IF795"/>
      <c r="IG795"/>
      <c r="IH795"/>
      <c r="II795"/>
      <c r="IJ795"/>
      <c r="IK795"/>
      <c r="IL795"/>
      <c r="IM795"/>
      <c r="IN795"/>
      <c r="IO795"/>
      <c r="IP795"/>
      <c r="IQ795"/>
      <c r="IR795"/>
      <c r="IS795"/>
      <c r="IT795"/>
      <c r="IU795"/>
      <c r="IV795"/>
      <c r="IW795"/>
      <c r="IX795"/>
      <c r="IY795"/>
      <c r="IZ795"/>
      <c r="JA795"/>
      <c r="JB795"/>
      <c r="JC795"/>
      <c r="JD795"/>
      <c r="JE795"/>
      <c r="JF795"/>
      <c r="JG795"/>
      <c r="JH795"/>
      <c r="JI795"/>
      <c r="JJ795"/>
    </row>
    <row r="796" spans="1:270" ht="48">
      <c r="A796" s="9">
        <v>1999</v>
      </c>
      <c r="B796" s="9" t="s">
        <v>0</v>
      </c>
      <c r="C796" s="9">
        <v>0</v>
      </c>
      <c r="D796" s="9" t="s">
        <v>1590</v>
      </c>
      <c r="E796" s="9" t="s">
        <v>2631</v>
      </c>
      <c r="F796" s="9" t="s">
        <v>1230</v>
      </c>
      <c r="G796" s="9" t="s">
        <v>2744</v>
      </c>
      <c r="H796" s="9" t="s">
        <v>1958</v>
      </c>
      <c r="I796" s="9" t="s">
        <v>1954</v>
      </c>
      <c r="J796" s="9">
        <v>0</v>
      </c>
      <c r="K796" s="9"/>
      <c r="L796" s="9"/>
      <c r="M796" s="9" t="s">
        <v>2676</v>
      </c>
      <c r="N796" s="34" t="s">
        <v>1590</v>
      </c>
      <c r="O796" s="35" t="s">
        <v>1590</v>
      </c>
      <c r="P796" s="35" t="s">
        <v>1590</v>
      </c>
      <c r="Q796" s="35" t="s">
        <v>1590</v>
      </c>
      <c r="R796" s="34" t="s">
        <v>1590</v>
      </c>
      <c r="S796" s="34" t="s">
        <v>1590</v>
      </c>
      <c r="T796" s="34" t="s">
        <v>1590</v>
      </c>
      <c r="U796" s="34" t="s">
        <v>1590</v>
      </c>
      <c r="V796" s="38" t="s">
        <v>1590</v>
      </c>
      <c r="W796" s="38" t="s">
        <v>1590</v>
      </c>
      <c r="X796" s="38" t="s">
        <v>1590</v>
      </c>
      <c r="Y796" s="8">
        <f t="shared" si="167"/>
        <v>144</v>
      </c>
      <c r="Z796" s="8">
        <f t="shared" si="168"/>
        <v>720</v>
      </c>
      <c r="AA796" s="8">
        <f t="shared" si="169"/>
        <v>1080</v>
      </c>
      <c r="AB796" s="18">
        <f t="shared" si="177"/>
        <v>0.69444444444444453</v>
      </c>
      <c r="AC796" s="18">
        <f>SUM(AK796, AQ796, AW796, BC796, BI796,  BO796, BU796, CA796, CG796, CM796, CS796, CY796, DE796, DK796, DQ796, DW796, EC796, EK796, EQ796, EW796, FC796, FI796, FO796, FU796, GA796, GI796, GO796, GW796, HC796, HI796, HO796, HU796, IA796, II796, IO796, IU796, JC796, JI796)/3</f>
        <v>8.3333333333333339</v>
      </c>
      <c r="AD796" s="13"/>
      <c r="AE796" s="13"/>
      <c r="AF796" s="13" t="s">
        <v>1955</v>
      </c>
      <c r="AG796" s="13">
        <v>4</v>
      </c>
      <c r="AH796" s="13">
        <v>20</v>
      </c>
      <c r="AI796" s="13">
        <v>30</v>
      </c>
      <c r="AJ796" s="13">
        <v>11</v>
      </c>
      <c r="AK796" s="13">
        <v>12</v>
      </c>
      <c r="AL796" s="13" t="s">
        <v>1956</v>
      </c>
      <c r="AM796" s="13">
        <v>4</v>
      </c>
      <c r="AN796" s="13">
        <v>20</v>
      </c>
      <c r="AO796" s="13">
        <v>30</v>
      </c>
      <c r="AP796" s="13">
        <v>8</v>
      </c>
      <c r="AQ796" s="13">
        <v>7</v>
      </c>
      <c r="AR796" t="s">
        <v>1957</v>
      </c>
      <c r="AS796" s="13">
        <v>4</v>
      </c>
      <c r="AT796" s="13">
        <v>20</v>
      </c>
      <c r="AU796" s="13">
        <v>30</v>
      </c>
      <c r="AV796" s="13">
        <v>8</v>
      </c>
      <c r="AW796" s="13">
        <v>6</v>
      </c>
      <c r="AX796"/>
      <c r="AY796"/>
      <c r="AZ796"/>
      <c r="BA796"/>
      <c r="BB796"/>
      <c r="BC796"/>
      <c r="BD796" s="13"/>
      <c r="BE796"/>
      <c r="BF796"/>
      <c r="BG796"/>
      <c r="BH796"/>
      <c r="BI796"/>
      <c r="BJ796"/>
      <c r="BK796"/>
      <c r="BL796"/>
      <c r="BM796"/>
      <c r="BN796"/>
      <c r="BO796"/>
      <c r="BP796" s="13"/>
      <c r="BQ796"/>
      <c r="BR796"/>
      <c r="BS796"/>
      <c r="BT796"/>
      <c r="BU796"/>
      <c r="BV796"/>
      <c r="BW796"/>
      <c r="BX796"/>
      <c r="BY796"/>
      <c r="BZ796"/>
      <c r="CA796"/>
      <c r="CB796"/>
      <c r="CC796"/>
      <c r="CD796"/>
      <c r="CE796"/>
      <c r="CF796"/>
      <c r="CG796"/>
      <c r="CH796"/>
      <c r="CI796"/>
      <c r="CJ796"/>
      <c r="CK796"/>
      <c r="CL796"/>
      <c r="CM796"/>
      <c r="CN796"/>
      <c r="CO796"/>
      <c r="CP796"/>
      <c r="CQ796"/>
      <c r="CR796"/>
      <c r="CS796"/>
      <c r="CT796"/>
      <c r="CU796"/>
      <c r="CV796"/>
      <c r="CW796"/>
      <c r="CX796"/>
      <c r="CY796"/>
      <c r="CZ796"/>
      <c r="DA796"/>
      <c r="DB796"/>
      <c r="DC796"/>
      <c r="DD796"/>
      <c r="DE796"/>
      <c r="DF796"/>
      <c r="DG796"/>
      <c r="DH796"/>
      <c r="DI796"/>
      <c r="DJ796"/>
      <c r="DK796"/>
      <c r="DL796"/>
      <c r="DM796"/>
      <c r="DN796"/>
      <c r="DO796"/>
      <c r="DP796"/>
      <c r="DQ796"/>
      <c r="DR796"/>
      <c r="DS796"/>
      <c r="DT796"/>
      <c r="DU796"/>
      <c r="DV796"/>
      <c r="DW796"/>
      <c r="DX796"/>
      <c r="DY796"/>
      <c r="DZ796"/>
      <c r="EA796"/>
      <c r="EB796"/>
      <c r="EC796"/>
      <c r="ED796"/>
      <c r="EE796"/>
      <c r="EF796"/>
      <c r="EG796"/>
      <c r="EH796"/>
      <c r="EI796"/>
      <c r="EJ796"/>
      <c r="EK796"/>
      <c r="EL796"/>
      <c r="EM796"/>
      <c r="EN796"/>
      <c r="EO796"/>
      <c r="EP796"/>
      <c r="EQ796"/>
      <c r="ER796"/>
      <c r="ES796"/>
      <c r="ET796"/>
      <c r="EU796"/>
      <c r="EV796"/>
      <c r="EW796"/>
      <c r="EX796"/>
      <c r="EY796"/>
      <c r="EZ796"/>
      <c r="FA796"/>
      <c r="FB796"/>
      <c r="FC796"/>
      <c r="FD796"/>
      <c r="FE796"/>
      <c r="FF796"/>
      <c r="FG796"/>
      <c r="FH796"/>
      <c r="FI796"/>
      <c r="FJ796"/>
      <c r="FK796"/>
      <c r="FL796"/>
      <c r="FM796"/>
      <c r="FN796"/>
      <c r="FO796"/>
      <c r="FP796"/>
      <c r="FQ796"/>
      <c r="FR796"/>
      <c r="FS796"/>
      <c r="FT796"/>
      <c r="FU796"/>
      <c r="FV796"/>
      <c r="FW796"/>
      <c r="FX796"/>
      <c r="FY796"/>
      <c r="FZ796"/>
      <c r="GA796"/>
      <c r="GB796"/>
      <c r="GC796"/>
      <c r="GD796"/>
      <c r="GE796"/>
      <c r="GF796"/>
      <c r="GG796"/>
      <c r="GH796"/>
      <c r="GI796"/>
      <c r="GJ796"/>
      <c r="GK796"/>
      <c r="GL796"/>
      <c r="GM796"/>
      <c r="GN796"/>
      <c r="GO796"/>
      <c r="GP796"/>
      <c r="GQ796"/>
      <c r="GR796"/>
      <c r="GS796"/>
      <c r="GT796"/>
      <c r="GU796"/>
      <c r="GV796"/>
      <c r="GW796"/>
      <c r="GX796"/>
      <c r="GY796"/>
      <c r="GZ796"/>
      <c r="HA796"/>
      <c r="HB796"/>
      <c r="HC796"/>
      <c r="HD796"/>
      <c r="HE796"/>
      <c r="HF796"/>
      <c r="HG796"/>
      <c r="HH796"/>
      <c r="HI796"/>
      <c r="HJ796"/>
      <c r="HK796"/>
      <c r="HL796"/>
      <c r="HM796"/>
      <c r="HN796"/>
      <c r="HO796"/>
      <c r="HP796"/>
      <c r="HQ796"/>
      <c r="HR796"/>
      <c r="HS796"/>
      <c r="HT796"/>
      <c r="HU796"/>
      <c r="HV796"/>
      <c r="HW796"/>
      <c r="HX796"/>
      <c r="HY796"/>
      <c r="HZ796"/>
      <c r="IA796"/>
      <c r="IB796"/>
      <c r="IC796"/>
      <c r="ID796"/>
      <c r="IE796"/>
      <c r="IF796"/>
      <c r="IG796"/>
      <c r="IH796"/>
      <c r="II796"/>
      <c r="IJ796"/>
      <c r="IK796"/>
      <c r="IL796"/>
      <c r="IM796"/>
      <c r="IN796"/>
      <c r="IO796"/>
      <c r="IP796"/>
      <c r="IQ796"/>
      <c r="IR796"/>
      <c r="IS796"/>
      <c r="IT796"/>
      <c r="IU796"/>
      <c r="IV796"/>
      <c r="IW796"/>
      <c r="IX796"/>
      <c r="IY796"/>
      <c r="IZ796"/>
      <c r="JA796"/>
      <c r="JB796"/>
      <c r="JC796"/>
      <c r="JD796"/>
      <c r="JE796"/>
      <c r="JF796"/>
      <c r="JG796"/>
      <c r="JH796"/>
      <c r="JI796"/>
      <c r="JJ796"/>
    </row>
    <row r="797" spans="1:270" ht="48">
      <c r="A797" s="9">
        <v>1999</v>
      </c>
      <c r="B797" s="9" t="s">
        <v>0</v>
      </c>
      <c r="C797" s="9">
        <v>0</v>
      </c>
      <c r="D797" s="9" t="s">
        <v>1590</v>
      </c>
      <c r="E797" s="9" t="s">
        <v>2631</v>
      </c>
      <c r="F797" s="9" t="s">
        <v>1230</v>
      </c>
      <c r="G797" s="9" t="s">
        <v>2744</v>
      </c>
      <c r="H797" s="9" t="s">
        <v>1959</v>
      </c>
      <c r="I797" s="9" t="s">
        <v>1960</v>
      </c>
      <c r="J797" s="9">
        <v>0</v>
      </c>
      <c r="K797" s="9"/>
      <c r="L797" s="9" t="s">
        <v>1961</v>
      </c>
      <c r="M797" s="9" t="s">
        <v>2676</v>
      </c>
      <c r="N797" s="9">
        <f t="shared" si="171"/>
        <v>9.6103896103896108E-2</v>
      </c>
      <c r="O797" s="9">
        <v>7.4</v>
      </c>
      <c r="P797" s="9">
        <v>77</v>
      </c>
      <c r="Q797" s="9">
        <v>397</v>
      </c>
      <c r="R797" s="8">
        <f t="shared" si="170"/>
        <v>5.1558441558441555</v>
      </c>
      <c r="S797" s="8">
        <f>Q797/Z797</f>
        <v>3.3083333333333331</v>
      </c>
      <c r="T797" s="8">
        <f>Q797/AA797</f>
        <v>1.3233333333333333</v>
      </c>
      <c r="U797" s="8">
        <f t="shared" si="172"/>
        <v>15.879999999999999</v>
      </c>
      <c r="V797" s="38">
        <f t="shared" si="179"/>
        <v>1.3233333333333333</v>
      </c>
      <c r="W797" s="38">
        <f t="shared" si="176"/>
        <v>1.3233333333333333</v>
      </c>
      <c r="X797" s="38">
        <f t="shared" si="175"/>
        <v>1.3233333333333333</v>
      </c>
      <c r="Y797" s="8">
        <f t="shared" si="167"/>
        <v>60</v>
      </c>
      <c r="Z797" s="8">
        <f t="shared" si="168"/>
        <v>120</v>
      </c>
      <c r="AA797" s="8">
        <f t="shared" si="169"/>
        <v>300</v>
      </c>
      <c r="AB797" s="18">
        <f t="shared" si="177"/>
        <v>0</v>
      </c>
      <c r="AC797" s="18">
        <f t="shared" si="178"/>
        <v>0</v>
      </c>
      <c r="AD797" s="13"/>
      <c r="AE797" s="13"/>
      <c r="AF797" s="13" t="s">
        <v>1483</v>
      </c>
      <c r="AG797" s="13">
        <v>5</v>
      </c>
      <c r="AH797" s="13">
        <v>10</v>
      </c>
      <c r="AI797" s="13">
        <v>25</v>
      </c>
      <c r="AJ797" s="13">
        <v>12</v>
      </c>
      <c r="AK797" s="13">
        <v>0</v>
      </c>
      <c r="AL797" s="13"/>
      <c r="AM797" s="13"/>
      <c r="AN797"/>
      <c r="AO797"/>
      <c r="AP797"/>
      <c r="AQ797"/>
      <c r="AR797"/>
      <c r="AS797"/>
      <c r="AT797"/>
      <c r="AU797"/>
      <c r="AV797"/>
      <c r="AW797"/>
      <c r="AX797"/>
      <c r="AY797"/>
      <c r="AZ797"/>
      <c r="BA797"/>
      <c r="BB797"/>
      <c r="BC797"/>
      <c r="BD797" s="13"/>
      <c r="BE797"/>
      <c r="BF797"/>
      <c r="BG797"/>
      <c r="BH797"/>
      <c r="BI797"/>
      <c r="BJ797"/>
      <c r="BK797"/>
      <c r="BL797"/>
      <c r="BM797"/>
      <c r="BN797"/>
      <c r="BO797"/>
      <c r="BP797" s="13"/>
      <c r="BQ797"/>
      <c r="BR797"/>
      <c r="BS797"/>
      <c r="BT797"/>
      <c r="BU797"/>
      <c r="BV797"/>
      <c r="BW797"/>
      <c r="BX797"/>
      <c r="BY797"/>
      <c r="BZ797"/>
      <c r="CA797"/>
      <c r="CB797"/>
      <c r="CC797"/>
      <c r="CD797"/>
      <c r="CE797"/>
      <c r="CF797"/>
      <c r="CG797"/>
      <c r="CH797"/>
      <c r="CI797"/>
      <c r="CJ797"/>
      <c r="CK797"/>
      <c r="CL797"/>
      <c r="CM797"/>
      <c r="CN797"/>
      <c r="CO797"/>
      <c r="CP797"/>
      <c r="CQ797"/>
      <c r="CR797"/>
      <c r="CS797"/>
      <c r="CT797"/>
      <c r="CU797"/>
      <c r="CV797"/>
      <c r="CW797"/>
      <c r="CX797"/>
      <c r="CY797"/>
      <c r="CZ797"/>
      <c r="DA797"/>
      <c r="DB797"/>
      <c r="DC797"/>
      <c r="DD797"/>
      <c r="DE797"/>
      <c r="DF797"/>
      <c r="DG797"/>
      <c r="DH797"/>
      <c r="DI797"/>
      <c r="DJ797"/>
      <c r="DK797"/>
      <c r="DL797"/>
      <c r="DM797"/>
      <c r="DN797"/>
      <c r="DO797"/>
      <c r="DP797"/>
      <c r="DQ797"/>
      <c r="DR797"/>
      <c r="DS797"/>
      <c r="DT797"/>
      <c r="DU797"/>
      <c r="DV797"/>
      <c r="DW797"/>
      <c r="DX797"/>
      <c r="DY797"/>
      <c r="DZ797"/>
      <c r="EA797"/>
      <c r="EB797"/>
      <c r="EC797"/>
      <c r="ED797"/>
      <c r="EE797"/>
      <c r="EF797"/>
      <c r="EG797"/>
      <c r="EH797"/>
      <c r="EI797"/>
      <c r="EJ797"/>
      <c r="EK797"/>
      <c r="EL797"/>
      <c r="EM797"/>
      <c r="EN797"/>
      <c r="EO797"/>
      <c r="EP797"/>
      <c r="EQ797"/>
      <c r="ER797"/>
      <c r="ES797"/>
      <c r="ET797"/>
      <c r="EU797"/>
      <c r="EV797"/>
      <c r="EW797"/>
      <c r="EX797"/>
      <c r="EY797"/>
      <c r="EZ797"/>
      <c r="FA797"/>
      <c r="FB797"/>
      <c r="FC797"/>
      <c r="FD797"/>
      <c r="FE797"/>
      <c r="FF797"/>
      <c r="FG797"/>
      <c r="FH797"/>
      <c r="FI797"/>
      <c r="FJ797"/>
      <c r="FK797"/>
      <c r="FL797"/>
      <c r="FM797"/>
      <c r="FN797"/>
      <c r="FO797"/>
      <c r="FP797"/>
      <c r="FQ797"/>
      <c r="FR797"/>
      <c r="FS797"/>
      <c r="FT797"/>
      <c r="FU797"/>
      <c r="FV797"/>
      <c r="FW797"/>
      <c r="FX797"/>
      <c r="FY797"/>
      <c r="FZ797"/>
      <c r="GA797"/>
      <c r="GB797"/>
      <c r="GC797"/>
      <c r="GD797"/>
      <c r="GE797"/>
      <c r="GF797"/>
      <c r="GG797"/>
      <c r="GH797"/>
      <c r="GI797"/>
      <c r="GJ797"/>
      <c r="GK797"/>
      <c r="GL797"/>
      <c r="GM797"/>
      <c r="GN797"/>
      <c r="GO797"/>
      <c r="GP797"/>
      <c r="GQ797"/>
      <c r="GR797"/>
      <c r="GS797"/>
      <c r="GT797"/>
      <c r="GU797"/>
      <c r="GV797"/>
      <c r="GW797"/>
      <c r="GX797"/>
      <c r="GY797"/>
      <c r="GZ797"/>
      <c r="HA797"/>
      <c r="HB797"/>
      <c r="HC797"/>
      <c r="HD797"/>
      <c r="HE797"/>
      <c r="HF797"/>
      <c r="HG797"/>
      <c r="HH797"/>
      <c r="HI797"/>
      <c r="HJ797"/>
      <c r="HK797"/>
      <c r="HL797"/>
      <c r="HM797"/>
      <c r="HN797"/>
      <c r="HO797"/>
      <c r="HP797"/>
      <c r="HQ797"/>
      <c r="HR797"/>
      <c r="HS797"/>
      <c r="HT797"/>
      <c r="HU797"/>
      <c r="HV797"/>
      <c r="HW797"/>
      <c r="HX797"/>
      <c r="HY797"/>
      <c r="HZ797"/>
      <c r="IA797"/>
      <c r="IB797"/>
      <c r="IC797"/>
      <c r="ID797"/>
      <c r="IE797"/>
      <c r="IF797"/>
      <c r="IG797"/>
      <c r="IH797"/>
      <c r="II797"/>
      <c r="IJ797"/>
      <c r="IK797"/>
      <c r="IL797"/>
      <c r="IM797"/>
      <c r="IN797"/>
      <c r="IO797"/>
      <c r="IP797"/>
      <c r="IQ797"/>
      <c r="IR797"/>
      <c r="IS797"/>
      <c r="IT797"/>
      <c r="IU797"/>
      <c r="IV797"/>
      <c r="IW797"/>
      <c r="IX797"/>
      <c r="IY797"/>
      <c r="IZ797"/>
      <c r="JA797"/>
      <c r="JB797"/>
      <c r="JC797"/>
      <c r="JD797"/>
      <c r="JE797"/>
      <c r="JF797"/>
      <c r="JG797"/>
      <c r="JH797"/>
      <c r="JI797"/>
      <c r="JJ797"/>
    </row>
    <row r="798" spans="1:270" ht="48">
      <c r="A798" s="9">
        <v>1999</v>
      </c>
      <c r="B798" s="9" t="s">
        <v>0</v>
      </c>
      <c r="C798" s="9">
        <v>0</v>
      </c>
      <c r="D798" s="9" t="s">
        <v>1590</v>
      </c>
      <c r="E798" s="9" t="s">
        <v>2631</v>
      </c>
      <c r="F798" s="9" t="s">
        <v>1230</v>
      </c>
      <c r="G798" s="9" t="s">
        <v>2744</v>
      </c>
      <c r="H798" s="9" t="s">
        <v>1962</v>
      </c>
      <c r="I798" s="9" t="s">
        <v>1963</v>
      </c>
      <c r="J798" s="9">
        <v>0</v>
      </c>
      <c r="K798" s="9"/>
      <c r="L798" s="9" t="s">
        <v>1964</v>
      </c>
      <c r="M798" s="9" t="s">
        <v>2676</v>
      </c>
      <c r="N798" s="9">
        <f t="shared" si="171"/>
        <v>5.3</v>
      </c>
      <c r="O798" s="9">
        <v>5.3</v>
      </c>
      <c r="P798" s="9">
        <v>1</v>
      </c>
      <c r="Q798" s="9">
        <v>2</v>
      </c>
      <c r="R798" s="8">
        <f t="shared" si="170"/>
        <v>2</v>
      </c>
      <c r="S798" s="8">
        <f>Q798/Z798</f>
        <v>4.1666666666666664E-2</v>
      </c>
      <c r="T798" s="8">
        <f>Q798/AA798</f>
        <v>3.3333333333333333E-2</v>
      </c>
      <c r="U798" s="8">
        <f t="shared" si="172"/>
        <v>0.4</v>
      </c>
      <c r="V798" s="38">
        <f t="shared" si="179"/>
        <v>0.78333333333333333</v>
      </c>
      <c r="W798" s="38">
        <f t="shared" si="176"/>
        <v>-0.56666666666666665</v>
      </c>
      <c r="X798" s="38">
        <f t="shared" si="175"/>
        <v>0.18333333333333335</v>
      </c>
      <c r="Y798" s="8">
        <f t="shared" si="167"/>
        <v>12</v>
      </c>
      <c r="Z798" s="8">
        <f t="shared" si="168"/>
        <v>48</v>
      </c>
      <c r="AA798" s="8">
        <f t="shared" si="169"/>
        <v>60</v>
      </c>
      <c r="AB798" s="18">
        <f t="shared" si="177"/>
        <v>0.75</v>
      </c>
      <c r="AC798" s="18">
        <f t="shared" si="178"/>
        <v>9</v>
      </c>
      <c r="AD798" s="13"/>
      <c r="AE798" s="13"/>
      <c r="AF798" s="13" t="s">
        <v>1483</v>
      </c>
      <c r="AG798" s="13">
        <v>1</v>
      </c>
      <c r="AH798" s="13">
        <v>4</v>
      </c>
      <c r="AI798" s="13">
        <v>5</v>
      </c>
      <c r="AJ798" s="13">
        <v>12</v>
      </c>
      <c r="AK798" s="13">
        <v>9</v>
      </c>
      <c r="AL798" s="13"/>
      <c r="AM798" s="13"/>
      <c r="AN798"/>
      <c r="AO798"/>
      <c r="AP798"/>
      <c r="AQ798"/>
      <c r="AR798"/>
      <c r="AS798"/>
      <c r="AT798"/>
      <c r="AU798"/>
      <c r="AV798"/>
      <c r="AW798"/>
      <c r="AX798"/>
      <c r="AY798"/>
      <c r="AZ798"/>
      <c r="BA798"/>
      <c r="BB798"/>
      <c r="BC798"/>
      <c r="BD798" s="13"/>
      <c r="BE798"/>
      <c r="BF798"/>
      <c r="BG798"/>
      <c r="BH798"/>
      <c r="BI798"/>
      <c r="BJ798"/>
      <c r="BK798"/>
      <c r="BL798"/>
      <c r="BM798"/>
      <c r="BN798"/>
      <c r="BO798"/>
      <c r="BP798" s="13"/>
      <c r="BQ798"/>
      <c r="BR798"/>
      <c r="BS798"/>
      <c r="BT798"/>
      <c r="BU798"/>
      <c r="BV798"/>
      <c r="BW798"/>
      <c r="BX798"/>
      <c r="BY798"/>
      <c r="BZ798"/>
      <c r="CA798"/>
      <c r="CB798"/>
      <c r="CC798"/>
      <c r="CD798"/>
      <c r="CE798"/>
      <c r="CF798"/>
      <c r="CG798"/>
      <c r="CH798"/>
      <c r="CI798"/>
      <c r="CJ798"/>
      <c r="CK798"/>
      <c r="CL798"/>
      <c r="CM798"/>
      <c r="CN798"/>
      <c r="CO798"/>
      <c r="CP798"/>
      <c r="CQ798"/>
      <c r="CR798"/>
      <c r="CS798"/>
      <c r="CT798"/>
      <c r="CU798"/>
      <c r="CV798"/>
      <c r="CW798"/>
      <c r="CX798"/>
      <c r="CY798"/>
      <c r="CZ798"/>
      <c r="DA798"/>
      <c r="DB798"/>
      <c r="DC798"/>
      <c r="DD798"/>
      <c r="DE798"/>
      <c r="DF798"/>
      <c r="DG798"/>
      <c r="DH798"/>
      <c r="DI798"/>
      <c r="DJ798"/>
      <c r="DK798"/>
      <c r="DL798"/>
      <c r="DM798"/>
      <c r="DN798"/>
      <c r="DO798"/>
      <c r="DP798"/>
      <c r="DQ798"/>
      <c r="DR798"/>
      <c r="DS798"/>
      <c r="DT798"/>
      <c r="DU798"/>
      <c r="DV798"/>
      <c r="DW798"/>
      <c r="DX798"/>
      <c r="DY798"/>
      <c r="DZ798"/>
      <c r="EA798"/>
      <c r="EB798"/>
      <c r="EC798"/>
      <c r="ED798"/>
      <c r="EE798"/>
      <c r="EF798"/>
      <c r="EG798"/>
      <c r="EH798"/>
      <c r="EI798"/>
      <c r="EJ798"/>
      <c r="EK798"/>
      <c r="EL798"/>
      <c r="EM798"/>
      <c r="EN798"/>
      <c r="EO798"/>
      <c r="EP798"/>
      <c r="EQ798"/>
      <c r="ER798"/>
      <c r="ES798"/>
      <c r="ET798"/>
      <c r="EU798"/>
      <c r="EV798"/>
      <c r="EW798"/>
      <c r="EX798"/>
      <c r="EY798"/>
      <c r="EZ798"/>
      <c r="FA798"/>
      <c r="FB798"/>
      <c r="FC798"/>
      <c r="FD798"/>
      <c r="FE798"/>
      <c r="FF798"/>
      <c r="FG798"/>
      <c r="FH798"/>
      <c r="FI798"/>
      <c r="FJ798"/>
      <c r="FK798"/>
      <c r="FL798"/>
      <c r="FM798"/>
      <c r="FN798"/>
      <c r="FO798"/>
      <c r="FP798"/>
      <c r="FQ798"/>
      <c r="FR798"/>
      <c r="FS798"/>
      <c r="FT798"/>
      <c r="FU798"/>
      <c r="FV798"/>
      <c r="FW798"/>
      <c r="FX798"/>
      <c r="FY798"/>
      <c r="FZ798"/>
      <c r="GA798"/>
      <c r="GB798"/>
      <c r="GC798"/>
      <c r="GD798"/>
      <c r="GE798"/>
      <c r="GF798"/>
      <c r="GG798"/>
      <c r="GH798"/>
      <c r="GI798"/>
      <c r="GJ798"/>
      <c r="GK798"/>
      <c r="GL798"/>
      <c r="GM798"/>
      <c r="GN798"/>
      <c r="GO798"/>
      <c r="GP798"/>
      <c r="GQ798"/>
      <c r="GR798"/>
      <c r="GS798"/>
      <c r="GT798"/>
      <c r="GU798"/>
      <c r="GV798"/>
      <c r="GW798"/>
      <c r="GX798"/>
      <c r="GY798"/>
      <c r="GZ798"/>
      <c r="HA798"/>
      <c r="HB798"/>
      <c r="HC798"/>
      <c r="HD798"/>
      <c r="HE798"/>
      <c r="HF798"/>
      <c r="HG798"/>
      <c r="HH798"/>
      <c r="HI798"/>
      <c r="HJ798"/>
      <c r="HK798"/>
      <c r="HL798"/>
      <c r="HM798"/>
      <c r="HN798"/>
      <c r="HO798"/>
      <c r="HP798"/>
      <c r="HQ798"/>
      <c r="HR798"/>
      <c r="HS798"/>
      <c r="HT798"/>
      <c r="HU798"/>
      <c r="HV798"/>
      <c r="HW798"/>
      <c r="HX798"/>
      <c r="HY798"/>
      <c r="HZ798"/>
      <c r="IA798"/>
      <c r="IB798"/>
      <c r="IC798"/>
      <c r="ID798"/>
      <c r="IE798"/>
      <c r="IF798"/>
      <c r="IG798"/>
      <c r="IH798"/>
      <c r="II798"/>
      <c r="IJ798"/>
      <c r="IK798"/>
      <c r="IL798"/>
      <c r="IM798"/>
      <c r="IN798"/>
      <c r="IO798"/>
      <c r="IP798"/>
      <c r="IQ798"/>
      <c r="IR798"/>
      <c r="IS798"/>
      <c r="IT798"/>
      <c r="IU798"/>
      <c r="IV798"/>
      <c r="IW798"/>
      <c r="IX798"/>
      <c r="IY798"/>
      <c r="IZ798"/>
      <c r="JA798"/>
      <c r="JB798"/>
      <c r="JC798"/>
      <c r="JD798"/>
      <c r="JE798"/>
      <c r="JF798"/>
      <c r="JG798"/>
      <c r="JH798"/>
      <c r="JI798"/>
      <c r="JJ798"/>
    </row>
    <row r="799" spans="1:270" ht="32">
      <c r="A799" s="9">
        <v>1999</v>
      </c>
      <c r="B799" s="9" t="s">
        <v>0</v>
      </c>
      <c r="C799" s="9">
        <v>0</v>
      </c>
      <c r="D799" s="9" t="s">
        <v>1590</v>
      </c>
      <c r="E799" s="9" t="s">
        <v>2631</v>
      </c>
      <c r="F799" s="9" t="s">
        <v>1230</v>
      </c>
      <c r="G799" s="9" t="s">
        <v>2744</v>
      </c>
      <c r="H799" s="9" t="s">
        <v>1965</v>
      </c>
      <c r="I799" s="9" t="s">
        <v>1966</v>
      </c>
      <c r="J799" s="9">
        <v>0</v>
      </c>
      <c r="K799" s="9"/>
      <c r="L799" s="9" t="s">
        <v>1967</v>
      </c>
      <c r="M799" s="9" t="s">
        <v>2676</v>
      </c>
      <c r="N799" s="9">
        <f t="shared" si="171"/>
        <v>0.24615384615384617</v>
      </c>
      <c r="O799" s="9">
        <v>6.4</v>
      </c>
      <c r="P799" s="9">
        <v>26</v>
      </c>
      <c r="Q799" s="9">
        <v>135</v>
      </c>
      <c r="R799" s="8">
        <f t="shared" si="170"/>
        <v>5.1923076923076925</v>
      </c>
      <c r="S799" s="8">
        <f>Q799/Z799</f>
        <v>1.125</v>
      </c>
      <c r="T799" s="8">
        <f>Q799/AA799</f>
        <v>0.75</v>
      </c>
      <c r="U799" s="8">
        <f t="shared" si="172"/>
        <v>9</v>
      </c>
      <c r="V799" s="38">
        <f t="shared" si="179"/>
        <v>1.3333333333333335</v>
      </c>
      <c r="W799" s="38">
        <f t="shared" si="176"/>
        <v>0.3611111111111111</v>
      </c>
      <c r="X799" s="38">
        <f t="shared" si="175"/>
        <v>0.94444444444444442</v>
      </c>
      <c r="Y799" s="8">
        <f t="shared" si="167"/>
        <v>36</v>
      </c>
      <c r="Z799" s="8">
        <f t="shared" si="168"/>
        <v>120</v>
      </c>
      <c r="AA799" s="8">
        <f t="shared" si="169"/>
        <v>180</v>
      </c>
      <c r="AB799" s="18">
        <f t="shared" si="177"/>
        <v>0.58333333333333337</v>
      </c>
      <c r="AC799" s="18">
        <f t="shared" si="178"/>
        <v>7</v>
      </c>
      <c r="AD799" s="13"/>
      <c r="AE799" s="13"/>
      <c r="AF799" s="13" t="s">
        <v>1483</v>
      </c>
      <c r="AG799" s="13">
        <v>3</v>
      </c>
      <c r="AH799" s="13">
        <v>10</v>
      </c>
      <c r="AI799" s="13">
        <v>15</v>
      </c>
      <c r="AJ799" s="13">
        <v>6</v>
      </c>
      <c r="AK799" s="13">
        <v>7</v>
      </c>
      <c r="AL799" s="13"/>
      <c r="AM799" s="13"/>
      <c r="AN799"/>
      <c r="AO799"/>
      <c r="AP799"/>
      <c r="AQ799"/>
      <c r="AR799"/>
      <c r="AS799"/>
      <c r="AT799"/>
      <c r="AU799"/>
      <c r="AV799"/>
      <c r="AW799"/>
      <c r="AX799"/>
      <c r="AY799"/>
      <c r="AZ799"/>
      <c r="BA799"/>
      <c r="BB799"/>
      <c r="BC799"/>
      <c r="BD799" s="13"/>
      <c r="BE799"/>
      <c r="BF799"/>
      <c r="BG799"/>
      <c r="BH799"/>
      <c r="BI799"/>
      <c r="BJ799"/>
      <c r="BK799"/>
      <c r="BL799"/>
      <c r="BM799"/>
      <c r="BN799"/>
      <c r="BO799"/>
      <c r="BP799" s="13"/>
      <c r="BQ799"/>
      <c r="BR799"/>
      <c r="BS799"/>
      <c r="BT799"/>
      <c r="BU799"/>
      <c r="BV799"/>
      <c r="BW799"/>
      <c r="BX799"/>
      <c r="BY799"/>
      <c r="BZ799"/>
      <c r="CA799"/>
      <c r="CB799"/>
      <c r="CC799"/>
      <c r="CD799"/>
      <c r="CE799"/>
      <c r="CF799"/>
      <c r="CG799"/>
      <c r="CH799"/>
      <c r="CI799"/>
      <c r="CJ799"/>
      <c r="CK799"/>
      <c r="CL799"/>
      <c r="CM799"/>
      <c r="CN799"/>
      <c r="CO799"/>
      <c r="CP799"/>
      <c r="CQ799"/>
      <c r="CR799"/>
      <c r="CS799"/>
      <c r="CT799"/>
      <c r="CU799"/>
      <c r="CV799"/>
      <c r="CW799"/>
      <c r="CX799"/>
      <c r="CY799"/>
      <c r="CZ799"/>
      <c r="DA799"/>
      <c r="DB799"/>
      <c r="DC799"/>
      <c r="DD799"/>
      <c r="DE799"/>
      <c r="DF799"/>
      <c r="DG799"/>
      <c r="DH799"/>
      <c r="DI799"/>
      <c r="DJ799"/>
      <c r="DK799"/>
      <c r="DL799"/>
      <c r="DM799"/>
      <c r="DN799"/>
      <c r="DO799"/>
      <c r="DP799"/>
      <c r="DQ799"/>
      <c r="DR799"/>
      <c r="DS799"/>
      <c r="DT799"/>
      <c r="DU799"/>
      <c r="DV799"/>
      <c r="DW799"/>
      <c r="DX799"/>
      <c r="DY799"/>
      <c r="DZ799"/>
      <c r="EA799"/>
      <c r="EB799"/>
      <c r="EC799"/>
      <c r="ED799"/>
      <c r="EE799"/>
      <c r="EF799"/>
      <c r="EG799"/>
      <c r="EH799"/>
      <c r="EI799"/>
      <c r="EJ799"/>
      <c r="EK799"/>
      <c r="EL799"/>
      <c r="EM799"/>
      <c r="EN799"/>
      <c r="EO799"/>
      <c r="EP799"/>
      <c r="EQ799"/>
      <c r="ER799"/>
      <c r="ES799"/>
      <c r="ET799"/>
      <c r="EU799"/>
      <c r="EV799"/>
      <c r="EW799"/>
      <c r="EX799"/>
      <c r="EY799"/>
      <c r="EZ799"/>
      <c r="FA799"/>
      <c r="FB799"/>
      <c r="FC799"/>
      <c r="FD799"/>
      <c r="FE799"/>
      <c r="FF799"/>
      <c r="FG799"/>
      <c r="FH799"/>
      <c r="FI799"/>
      <c r="FJ799"/>
      <c r="FK799"/>
      <c r="FL799"/>
      <c r="FM799"/>
      <c r="FN799"/>
      <c r="FO799"/>
      <c r="FP799"/>
      <c r="FQ799"/>
      <c r="FR799"/>
      <c r="FS799"/>
      <c r="FT799"/>
      <c r="FU799"/>
      <c r="FV799"/>
      <c r="FW799"/>
      <c r="FX799"/>
      <c r="FY799"/>
      <c r="FZ799"/>
      <c r="GA799"/>
      <c r="GB799"/>
      <c r="GC799"/>
      <c r="GD799"/>
      <c r="GE799"/>
      <c r="GF799"/>
      <c r="GG799"/>
      <c r="GH799"/>
      <c r="GI799"/>
      <c r="GJ799"/>
      <c r="GK799"/>
      <c r="GL799"/>
      <c r="GM799"/>
      <c r="GN799"/>
      <c r="GO799"/>
      <c r="GP799"/>
      <c r="GQ799"/>
      <c r="GR799"/>
      <c r="GS799"/>
      <c r="GT799"/>
      <c r="GU799"/>
      <c r="GV799"/>
      <c r="GW799"/>
      <c r="GX799"/>
      <c r="GY799"/>
      <c r="GZ799"/>
      <c r="HA799"/>
      <c r="HB799"/>
      <c r="HC799"/>
      <c r="HD799"/>
      <c r="HE799"/>
      <c r="HF799"/>
      <c r="HG799"/>
      <c r="HH799"/>
      <c r="HI799"/>
      <c r="HJ799"/>
      <c r="HK799"/>
      <c r="HL799"/>
      <c r="HM799"/>
      <c r="HN799"/>
      <c r="HO799"/>
      <c r="HP799"/>
      <c r="HQ799"/>
      <c r="HR799"/>
      <c r="HS799"/>
      <c r="HT799"/>
      <c r="HU799"/>
      <c r="HV799"/>
      <c r="HW799"/>
      <c r="HX799"/>
      <c r="HY799"/>
      <c r="HZ799"/>
      <c r="IA799"/>
      <c r="IB799"/>
      <c r="IC799"/>
      <c r="ID799"/>
      <c r="IE799"/>
      <c r="IF799"/>
      <c r="IG799"/>
      <c r="IH799"/>
      <c r="II799"/>
      <c r="IJ799"/>
      <c r="IK799"/>
      <c r="IL799"/>
      <c r="IM799"/>
      <c r="IN799"/>
      <c r="IO799"/>
      <c r="IP799"/>
      <c r="IQ799"/>
      <c r="IR799"/>
      <c r="IS799"/>
      <c r="IT799"/>
      <c r="IU799"/>
      <c r="IV799"/>
      <c r="IW799"/>
      <c r="IX799"/>
      <c r="IY799"/>
      <c r="IZ799"/>
      <c r="JA799"/>
      <c r="JB799"/>
      <c r="JC799"/>
      <c r="JD799"/>
      <c r="JE799"/>
      <c r="JF799"/>
      <c r="JG799"/>
      <c r="JH799"/>
      <c r="JI799"/>
      <c r="JJ799"/>
    </row>
    <row r="800" spans="1:270" ht="48">
      <c r="A800" s="9">
        <v>1999</v>
      </c>
      <c r="B800" s="9" t="s">
        <v>0</v>
      </c>
      <c r="C800" s="9">
        <v>0</v>
      </c>
      <c r="D800" s="9" t="s">
        <v>1590</v>
      </c>
      <c r="E800" s="9" t="s">
        <v>2631</v>
      </c>
      <c r="F800" s="9" t="s">
        <v>1230</v>
      </c>
      <c r="G800" s="9" t="s">
        <v>2744</v>
      </c>
      <c r="H800" s="9" t="s">
        <v>1968</v>
      </c>
      <c r="I800" s="9" t="s">
        <v>1969</v>
      </c>
      <c r="J800" s="9">
        <v>0</v>
      </c>
      <c r="K800" s="9"/>
      <c r="L800" s="9"/>
      <c r="M800" s="9" t="s">
        <v>2676</v>
      </c>
      <c r="N800" s="9">
        <f t="shared" si="171"/>
        <v>0.40869565217391307</v>
      </c>
      <c r="O800" s="9">
        <v>9.4</v>
      </c>
      <c r="P800" s="9">
        <v>23</v>
      </c>
      <c r="Q800" s="9">
        <v>161</v>
      </c>
      <c r="R800" s="8">
        <f t="shared" si="170"/>
        <v>7</v>
      </c>
      <c r="S800" s="8">
        <f>Q800/Z800</f>
        <v>3.3541666666666665</v>
      </c>
      <c r="T800" s="8">
        <f>Q800/AA800</f>
        <v>1.3416666666666666</v>
      </c>
      <c r="U800" s="8">
        <f t="shared" si="172"/>
        <v>16.099999999999998</v>
      </c>
      <c r="V800" s="38">
        <f t="shared" si="179"/>
        <v>2.0083333333333333</v>
      </c>
      <c r="W800" s="38">
        <f t="shared" si="176"/>
        <v>1.075</v>
      </c>
      <c r="X800" s="38">
        <f t="shared" si="175"/>
        <v>1.7416666666666667</v>
      </c>
      <c r="Y800" s="8">
        <f t="shared" si="167"/>
        <v>12</v>
      </c>
      <c r="Z800" s="8">
        <f t="shared" si="168"/>
        <v>48</v>
      </c>
      <c r="AA800" s="8">
        <f t="shared" si="169"/>
        <v>120</v>
      </c>
      <c r="AB800" s="18">
        <f t="shared" si="177"/>
        <v>0.66666666666666663</v>
      </c>
      <c r="AC800" s="18">
        <f t="shared" si="178"/>
        <v>8</v>
      </c>
      <c r="AD800" s="13"/>
      <c r="AE800" s="13"/>
      <c r="AF800" s="13" t="s">
        <v>1970</v>
      </c>
      <c r="AG800" s="13">
        <v>1</v>
      </c>
      <c r="AH800" s="13">
        <v>4</v>
      </c>
      <c r="AI800" s="13">
        <v>10</v>
      </c>
      <c r="AJ800" s="13">
        <v>8</v>
      </c>
      <c r="AK800" s="13">
        <v>8</v>
      </c>
      <c r="AL800" s="13"/>
      <c r="AM800" s="13"/>
      <c r="AN800"/>
      <c r="AO800"/>
      <c r="AP800"/>
      <c r="AQ800"/>
      <c r="AR800"/>
      <c r="AS800"/>
      <c r="AT800"/>
      <c r="AU800"/>
      <c r="AV800"/>
      <c r="AW800"/>
      <c r="AX800"/>
      <c r="AY800"/>
      <c r="AZ800"/>
      <c r="BA800"/>
      <c r="BB800"/>
      <c r="BC800"/>
      <c r="BD800" s="13"/>
      <c r="BE800"/>
      <c r="BF800"/>
      <c r="BG800"/>
      <c r="BH800"/>
      <c r="BI800"/>
      <c r="BJ800"/>
      <c r="BK800"/>
      <c r="BL800"/>
      <c r="BM800"/>
      <c r="BN800"/>
      <c r="BO800"/>
      <c r="BP800" s="13"/>
      <c r="BQ800"/>
      <c r="BR800"/>
      <c r="BS800"/>
      <c r="BT800"/>
      <c r="BU800"/>
      <c r="BV800"/>
      <c r="BW800"/>
      <c r="BX800"/>
      <c r="BY800"/>
      <c r="BZ800"/>
      <c r="CA800"/>
      <c r="CB800"/>
      <c r="CC800"/>
      <c r="CD800"/>
      <c r="CE800"/>
      <c r="CF800"/>
      <c r="CG800"/>
      <c r="CH800"/>
      <c r="CI800"/>
      <c r="CJ800"/>
      <c r="CK800"/>
      <c r="CL800"/>
      <c r="CM800"/>
      <c r="CN800"/>
      <c r="CO800"/>
      <c r="CP800"/>
      <c r="CQ800"/>
      <c r="CR800"/>
      <c r="CS800"/>
      <c r="CT800"/>
      <c r="CU800"/>
      <c r="CV800"/>
      <c r="CW800"/>
      <c r="CX800"/>
      <c r="CY800"/>
      <c r="CZ800"/>
      <c r="DA800"/>
      <c r="DB800"/>
      <c r="DC800"/>
      <c r="DD800"/>
      <c r="DE800"/>
      <c r="DF800"/>
      <c r="DG800"/>
      <c r="DH800"/>
      <c r="DI800"/>
      <c r="DJ800"/>
      <c r="DK800"/>
      <c r="DL800"/>
      <c r="DM800"/>
      <c r="DN800"/>
      <c r="DO800"/>
      <c r="DP800"/>
      <c r="DQ800"/>
      <c r="DR800"/>
      <c r="DS800"/>
      <c r="DT800"/>
      <c r="DU800"/>
      <c r="DV800"/>
      <c r="DW800"/>
      <c r="DX800"/>
      <c r="DY800"/>
      <c r="DZ800"/>
      <c r="EA800"/>
      <c r="EB800"/>
      <c r="EC800"/>
      <c r="ED800"/>
      <c r="EE800"/>
      <c r="EF800"/>
      <c r="EG800"/>
      <c r="EH800"/>
      <c r="EI800"/>
      <c r="EJ800"/>
      <c r="EK800"/>
      <c r="EL800"/>
      <c r="EM800"/>
      <c r="EN800"/>
      <c r="EO800"/>
      <c r="EP800"/>
      <c r="EQ800"/>
      <c r="ER800"/>
      <c r="ES800"/>
      <c r="ET800"/>
      <c r="EU800"/>
      <c r="EV800"/>
      <c r="EW800"/>
      <c r="EX800"/>
      <c r="EY800"/>
      <c r="EZ800"/>
      <c r="FA800"/>
      <c r="FB800"/>
      <c r="FC800"/>
      <c r="FD800"/>
      <c r="FE800"/>
      <c r="FF800"/>
      <c r="FG800"/>
      <c r="FH800"/>
      <c r="FI800"/>
      <c r="FJ800"/>
      <c r="FK800"/>
      <c r="FL800"/>
      <c r="FM800"/>
      <c r="FN800"/>
      <c r="FO800"/>
      <c r="FP800"/>
      <c r="FQ800"/>
      <c r="FR800"/>
      <c r="FS800"/>
      <c r="FT800"/>
      <c r="FU800"/>
      <c r="FV800"/>
      <c r="FW800"/>
      <c r="FX800"/>
      <c r="FY800"/>
      <c r="FZ800"/>
      <c r="GA800"/>
      <c r="GB800"/>
      <c r="GC800"/>
      <c r="GD800"/>
      <c r="GE800"/>
      <c r="GF800"/>
      <c r="GG800"/>
      <c r="GH800"/>
      <c r="GI800"/>
      <c r="GJ800"/>
      <c r="GK800"/>
      <c r="GL800"/>
      <c r="GM800"/>
      <c r="GN800"/>
      <c r="GO800"/>
      <c r="GP800"/>
      <c r="GQ800"/>
      <c r="GR800"/>
      <c r="GS800"/>
      <c r="GT800"/>
      <c r="GU800"/>
      <c r="GV800"/>
      <c r="GW800"/>
      <c r="GX800"/>
      <c r="GY800"/>
      <c r="GZ800"/>
      <c r="HA800"/>
      <c r="HB800"/>
      <c r="HC800"/>
      <c r="HD800"/>
      <c r="HE800"/>
      <c r="HF800"/>
      <c r="HG800"/>
      <c r="HH800"/>
      <c r="HI800"/>
      <c r="HJ800"/>
      <c r="HK800"/>
      <c r="HL800"/>
      <c r="HM800"/>
      <c r="HN800"/>
      <c r="HO800"/>
      <c r="HP800"/>
      <c r="HQ800"/>
      <c r="HR800"/>
      <c r="HS800"/>
      <c r="HT800"/>
      <c r="HU800"/>
      <c r="HV800"/>
      <c r="HW800"/>
      <c r="HX800"/>
      <c r="HY800"/>
      <c r="HZ800"/>
      <c r="IA800"/>
      <c r="IB800"/>
      <c r="IC800"/>
      <c r="ID800"/>
      <c r="IE800"/>
      <c r="IF800"/>
      <c r="IG800"/>
      <c r="IH800"/>
      <c r="II800"/>
      <c r="IJ800"/>
      <c r="IK800"/>
      <c r="IL800"/>
      <c r="IM800"/>
      <c r="IN800"/>
      <c r="IO800"/>
      <c r="IP800"/>
      <c r="IQ800"/>
      <c r="IR800"/>
      <c r="IS800"/>
      <c r="IT800"/>
      <c r="IU800"/>
      <c r="IV800"/>
      <c r="IW800"/>
      <c r="IX800"/>
      <c r="IY800"/>
      <c r="IZ800"/>
      <c r="JA800"/>
      <c r="JB800"/>
      <c r="JC800"/>
      <c r="JD800"/>
      <c r="JE800"/>
      <c r="JF800"/>
      <c r="JG800"/>
      <c r="JH800"/>
      <c r="JI800"/>
      <c r="JJ800"/>
    </row>
    <row r="801" spans="1:270" ht="32">
      <c r="A801" s="9">
        <v>1999</v>
      </c>
      <c r="B801" s="9" t="s">
        <v>0</v>
      </c>
      <c r="C801" s="9">
        <v>0</v>
      </c>
      <c r="D801" s="9" t="s">
        <v>1590</v>
      </c>
      <c r="E801" s="9" t="s">
        <v>2631</v>
      </c>
      <c r="F801" s="9" t="s">
        <v>1230</v>
      </c>
      <c r="G801" s="9" t="s">
        <v>2744</v>
      </c>
      <c r="H801" s="9" t="s">
        <v>1971</v>
      </c>
      <c r="I801" s="9" t="s">
        <v>1972</v>
      </c>
      <c r="J801" s="9">
        <v>0</v>
      </c>
      <c r="K801" s="9"/>
      <c r="L801" s="9" t="s">
        <v>1973</v>
      </c>
      <c r="M801" s="9" t="s">
        <v>2676</v>
      </c>
      <c r="N801" s="9">
        <f>O802/P802</f>
        <v>2.1874999999999999E-2</v>
      </c>
      <c r="O801" s="35" t="s">
        <v>1590</v>
      </c>
      <c r="P801" s="35" t="s">
        <v>1590</v>
      </c>
      <c r="Q801" s="35" t="s">
        <v>1590</v>
      </c>
      <c r="R801" s="34" t="s">
        <v>1590</v>
      </c>
      <c r="S801" s="34" t="s">
        <v>1590</v>
      </c>
      <c r="T801" s="34" t="s">
        <v>1590</v>
      </c>
      <c r="U801" s="34" t="s">
        <v>1590</v>
      </c>
      <c r="V801" s="38" t="s">
        <v>1590</v>
      </c>
      <c r="W801" s="38" t="s">
        <v>1590</v>
      </c>
      <c r="X801" s="38" t="s">
        <v>1590</v>
      </c>
      <c r="Y801" s="8">
        <f t="shared" si="167"/>
        <v>24</v>
      </c>
      <c r="Z801" s="8">
        <f t="shared" si="168"/>
        <v>48</v>
      </c>
      <c r="AA801" s="8">
        <f t="shared" si="169"/>
        <v>72</v>
      </c>
      <c r="AB801" s="18">
        <f t="shared" si="177"/>
        <v>0</v>
      </c>
      <c r="AC801" s="18">
        <f t="shared" si="178"/>
        <v>0</v>
      </c>
      <c r="AD801" s="13"/>
      <c r="AE801" s="13"/>
      <c r="AF801" s="13" t="s">
        <v>1483</v>
      </c>
      <c r="AG801" s="13">
        <v>2</v>
      </c>
      <c r="AH801" s="13">
        <v>4</v>
      </c>
      <c r="AI801" s="13">
        <v>6</v>
      </c>
      <c r="AJ801" s="13">
        <v>12</v>
      </c>
      <c r="AK801" s="13">
        <v>0</v>
      </c>
      <c r="AL801" s="13"/>
      <c r="AM801" s="13"/>
      <c r="AN801"/>
      <c r="AO801"/>
      <c r="AP801"/>
      <c r="AQ801"/>
      <c r="AR801"/>
      <c r="AS801"/>
      <c r="AT801"/>
      <c r="AU801"/>
      <c r="AV801"/>
      <c r="AW801"/>
      <c r="AX801"/>
      <c r="AY801"/>
      <c r="AZ801"/>
      <c r="BA801"/>
      <c r="BB801"/>
      <c r="BC801"/>
      <c r="BD801" s="13"/>
      <c r="BE801"/>
      <c r="BF801"/>
      <c r="BG801"/>
      <c r="BH801"/>
      <c r="BI801"/>
      <c r="BJ801"/>
      <c r="BK801"/>
      <c r="BL801"/>
      <c r="BM801"/>
      <c r="BN801"/>
      <c r="BO801"/>
      <c r="BP801" s="13"/>
      <c r="BQ801"/>
      <c r="BR801"/>
      <c r="BS801"/>
      <c r="BT801"/>
      <c r="BU801"/>
      <c r="BV801"/>
      <c r="BW801"/>
      <c r="BX801"/>
      <c r="BY801"/>
      <c r="BZ801"/>
      <c r="CA801"/>
      <c r="CB801"/>
      <c r="CC801"/>
      <c r="CD801"/>
      <c r="CE801"/>
      <c r="CF801"/>
      <c r="CG801"/>
      <c r="CH801"/>
      <c r="CI801"/>
      <c r="CJ801"/>
      <c r="CK801"/>
      <c r="CL801"/>
      <c r="CM801"/>
      <c r="CN801"/>
      <c r="CO801"/>
      <c r="CP801"/>
      <c r="CQ801"/>
      <c r="CR801"/>
      <c r="CS801"/>
      <c r="CT801"/>
      <c r="CU801"/>
      <c r="CV801"/>
      <c r="CW801"/>
      <c r="CX801"/>
      <c r="CY801"/>
      <c r="CZ801"/>
      <c r="DA801"/>
      <c r="DB801"/>
      <c r="DC801"/>
      <c r="DD801"/>
      <c r="DE801"/>
      <c r="DF801"/>
      <c r="DG801"/>
      <c r="DH801"/>
      <c r="DI801"/>
      <c r="DJ801"/>
      <c r="DK801"/>
      <c r="DL801"/>
      <c r="DM801"/>
      <c r="DN801"/>
      <c r="DO801"/>
      <c r="DP801"/>
      <c r="DQ801"/>
      <c r="DR801"/>
      <c r="DS801"/>
      <c r="DT801"/>
      <c r="DU801"/>
      <c r="DV801"/>
      <c r="DW801"/>
      <c r="DX801"/>
      <c r="DY801"/>
      <c r="DZ801"/>
      <c r="EA801"/>
      <c r="EB801"/>
      <c r="EC801"/>
      <c r="ED801"/>
      <c r="EE801"/>
      <c r="EF801"/>
      <c r="EG801"/>
      <c r="EH801"/>
      <c r="EI801"/>
      <c r="EJ801"/>
      <c r="EK801"/>
      <c r="EL801"/>
      <c r="EM801"/>
      <c r="EN801"/>
      <c r="EO801"/>
      <c r="EP801"/>
      <c r="EQ801"/>
      <c r="ER801"/>
      <c r="ES801"/>
      <c r="ET801"/>
      <c r="EU801"/>
      <c r="EV801"/>
      <c r="EW801"/>
      <c r="EX801"/>
      <c r="EY801"/>
      <c r="EZ801"/>
      <c r="FA801"/>
      <c r="FB801"/>
      <c r="FC801"/>
      <c r="FD801"/>
      <c r="FE801"/>
      <c r="FF801"/>
      <c r="FG801"/>
      <c r="FH801"/>
      <c r="FI801"/>
      <c r="FJ801"/>
      <c r="FK801"/>
      <c r="FL801"/>
      <c r="FM801"/>
      <c r="FN801"/>
      <c r="FO801"/>
      <c r="FP801"/>
      <c r="FQ801"/>
      <c r="FR801"/>
      <c r="FS801"/>
      <c r="FT801"/>
      <c r="FU801"/>
      <c r="FV801"/>
      <c r="FW801"/>
      <c r="FX801"/>
      <c r="FY801"/>
      <c r="FZ801"/>
      <c r="GA801"/>
      <c r="GB801"/>
      <c r="GC801"/>
      <c r="GD801"/>
      <c r="GE801"/>
      <c r="GF801"/>
      <c r="GG801"/>
      <c r="GH801"/>
      <c r="GI801"/>
      <c r="GJ801"/>
      <c r="GK801"/>
      <c r="GL801"/>
      <c r="GM801"/>
      <c r="GN801"/>
      <c r="GO801"/>
      <c r="GP801"/>
      <c r="GQ801"/>
      <c r="GR801"/>
      <c r="GS801"/>
      <c r="GT801"/>
      <c r="GU801"/>
      <c r="GV801"/>
      <c r="GW801"/>
      <c r="GX801"/>
      <c r="GY801"/>
      <c r="GZ801"/>
      <c r="HA801"/>
      <c r="HB801"/>
      <c r="HC801"/>
      <c r="HD801"/>
      <c r="HE801"/>
      <c r="HF801"/>
      <c r="HG801"/>
      <c r="HH801"/>
      <c r="HI801"/>
      <c r="HJ801"/>
      <c r="HK801"/>
      <c r="HL801"/>
      <c r="HM801"/>
      <c r="HN801"/>
      <c r="HO801"/>
      <c r="HP801"/>
      <c r="HQ801"/>
      <c r="HR801"/>
      <c r="HS801"/>
      <c r="HT801"/>
      <c r="HU801"/>
      <c r="HV801"/>
      <c r="HW801"/>
      <c r="HX801"/>
      <c r="HY801"/>
      <c r="HZ801"/>
      <c r="IA801"/>
      <c r="IB801"/>
      <c r="IC801"/>
      <c r="ID801"/>
      <c r="IE801"/>
      <c r="IF801"/>
      <c r="IG801"/>
      <c r="IH801"/>
      <c r="II801"/>
      <c r="IJ801"/>
      <c r="IK801"/>
      <c r="IL801"/>
      <c r="IM801"/>
      <c r="IN801"/>
      <c r="IO801"/>
      <c r="IP801"/>
      <c r="IQ801"/>
      <c r="IR801"/>
      <c r="IS801"/>
      <c r="IT801"/>
      <c r="IU801"/>
      <c r="IV801"/>
      <c r="IW801"/>
      <c r="IX801"/>
      <c r="IY801"/>
      <c r="IZ801"/>
      <c r="JA801"/>
      <c r="JB801"/>
      <c r="JC801"/>
      <c r="JD801"/>
      <c r="JE801"/>
      <c r="JF801"/>
      <c r="JG801"/>
      <c r="JH801"/>
      <c r="JI801"/>
      <c r="JJ801"/>
    </row>
    <row r="802" spans="1:270" ht="32">
      <c r="A802" s="9">
        <v>1999</v>
      </c>
      <c r="B802" s="9" t="s">
        <v>0</v>
      </c>
      <c r="C802" s="9">
        <v>0</v>
      </c>
      <c r="D802" s="9" t="s">
        <v>1590</v>
      </c>
      <c r="E802" s="9" t="s">
        <v>2631</v>
      </c>
      <c r="F802" s="9" t="s">
        <v>1230</v>
      </c>
      <c r="G802" s="9" t="s">
        <v>2744</v>
      </c>
      <c r="H802" s="9" t="s">
        <v>1976</v>
      </c>
      <c r="I802" s="9" t="s">
        <v>1974</v>
      </c>
      <c r="J802" s="9">
        <v>0</v>
      </c>
      <c r="K802" s="9"/>
      <c r="L802" s="9"/>
      <c r="M802" s="9" t="s">
        <v>2676</v>
      </c>
      <c r="N802" s="9">
        <f>O802/P802</f>
        <v>2.1874999999999999E-2</v>
      </c>
      <c r="O802" s="9">
        <v>1.4</v>
      </c>
      <c r="P802" s="9">
        <v>64</v>
      </c>
      <c r="Q802" s="9">
        <v>1059</v>
      </c>
      <c r="R802" s="8">
        <f t="shared" si="170"/>
        <v>16.546875</v>
      </c>
      <c r="S802" s="8">
        <f t="shared" ref="S802:S811" si="180">Q802/Z802</f>
        <v>2.2062499999999998</v>
      </c>
      <c r="T802" s="8">
        <f t="shared" ref="T802:T811" si="181">Q802/AA802</f>
        <v>1.4708333333333334</v>
      </c>
      <c r="U802" s="8">
        <f t="shared" si="172"/>
        <v>17.650000000000002</v>
      </c>
      <c r="V802" s="38">
        <f t="shared" si="179"/>
        <v>1.4708333333333334</v>
      </c>
      <c r="W802" s="38">
        <f t="shared" si="176"/>
        <v>1.4708333333333334</v>
      </c>
      <c r="X802" s="38">
        <f t="shared" si="175"/>
        <v>1.4708333333333334</v>
      </c>
      <c r="Y802" s="8">
        <f t="shared" si="167"/>
        <v>120</v>
      </c>
      <c r="Z802" s="8">
        <f t="shared" si="168"/>
        <v>480</v>
      </c>
      <c r="AA802" s="8">
        <f t="shared" si="169"/>
        <v>720</v>
      </c>
      <c r="AB802" s="18">
        <f t="shared" si="177"/>
        <v>0</v>
      </c>
      <c r="AC802" s="18">
        <f t="shared" si="178"/>
        <v>0</v>
      </c>
      <c r="AD802" s="13"/>
      <c r="AE802" s="13"/>
      <c r="AF802" s="13" t="s">
        <v>715</v>
      </c>
      <c r="AG802" s="13">
        <v>10</v>
      </c>
      <c r="AH802" s="13">
        <v>40</v>
      </c>
      <c r="AI802" s="13">
        <v>60</v>
      </c>
      <c r="AJ802" s="13">
        <v>5</v>
      </c>
      <c r="AK802" s="13">
        <v>0</v>
      </c>
      <c r="AL802" s="13"/>
      <c r="AM802" s="13"/>
      <c r="AN802"/>
      <c r="AO802"/>
      <c r="AP802"/>
      <c r="AQ802"/>
      <c r="AR802"/>
      <c r="AS802"/>
      <c r="AT802"/>
      <c r="AU802"/>
      <c r="AV802"/>
      <c r="AW802"/>
      <c r="AX802"/>
      <c r="AY802"/>
      <c r="AZ802"/>
      <c r="BA802"/>
      <c r="BB802"/>
      <c r="BC802"/>
      <c r="BD802" s="13"/>
      <c r="BE802"/>
      <c r="BF802"/>
      <c r="BG802"/>
      <c r="BH802"/>
      <c r="BI802"/>
      <c r="BJ802"/>
      <c r="BK802"/>
      <c r="BL802"/>
      <c r="BM802"/>
      <c r="BN802"/>
      <c r="BO802"/>
      <c r="BP802" s="13"/>
      <c r="BQ802"/>
      <c r="BR802"/>
      <c r="BS802"/>
      <c r="BT802"/>
      <c r="BU802"/>
      <c r="BV802"/>
      <c r="BW802"/>
      <c r="BX802"/>
      <c r="BY802"/>
      <c r="BZ802"/>
      <c r="CA802"/>
      <c r="CB802"/>
      <c r="CC802"/>
      <c r="CD802"/>
      <c r="CE802"/>
      <c r="CF802"/>
      <c r="CG802"/>
      <c r="CH802"/>
      <c r="CI802"/>
      <c r="CJ802"/>
      <c r="CK802"/>
      <c r="CL802"/>
      <c r="CM802"/>
      <c r="CN802"/>
      <c r="CO802"/>
      <c r="CP802"/>
      <c r="CQ802"/>
      <c r="CR802"/>
      <c r="CS802"/>
      <c r="CT802"/>
      <c r="CU802"/>
      <c r="CV802"/>
      <c r="CW802"/>
      <c r="CX802"/>
      <c r="CY802"/>
      <c r="CZ802"/>
      <c r="DA802"/>
      <c r="DB802"/>
      <c r="DC802"/>
      <c r="DD802"/>
      <c r="DE802"/>
      <c r="DF802"/>
      <c r="DG802"/>
      <c r="DH802"/>
      <c r="DI802"/>
      <c r="DJ802"/>
      <c r="DK802"/>
      <c r="DL802"/>
      <c r="DM802"/>
      <c r="DN802"/>
      <c r="DO802"/>
      <c r="DP802"/>
      <c r="DQ802"/>
      <c r="DR802"/>
      <c r="DS802"/>
      <c r="DT802"/>
      <c r="DU802"/>
      <c r="DV802"/>
      <c r="DW802"/>
      <c r="DX802"/>
      <c r="DY802"/>
      <c r="DZ802"/>
      <c r="EA802"/>
      <c r="EB802"/>
      <c r="EC802"/>
      <c r="ED802"/>
      <c r="EE802"/>
      <c r="EF802"/>
      <c r="EG802"/>
      <c r="EH802"/>
      <c r="EI802"/>
      <c r="EJ802"/>
      <c r="EK802"/>
      <c r="EL802"/>
      <c r="EM802"/>
      <c r="EN802"/>
      <c r="EO802"/>
      <c r="EP802"/>
      <c r="EQ802"/>
      <c r="ER802"/>
      <c r="ES802"/>
      <c r="ET802"/>
      <c r="EU802"/>
      <c r="EV802"/>
      <c r="EW802"/>
      <c r="EX802"/>
      <c r="EY802"/>
      <c r="EZ802"/>
      <c r="FA802"/>
      <c r="FB802"/>
      <c r="FC802"/>
      <c r="FD802"/>
      <c r="FE802"/>
      <c r="FF802"/>
      <c r="FG802"/>
      <c r="FH802"/>
      <c r="FI802"/>
      <c r="FJ802"/>
      <c r="FK802"/>
      <c r="FL802"/>
      <c r="FM802"/>
      <c r="FN802"/>
      <c r="FO802"/>
      <c r="FP802"/>
      <c r="FQ802"/>
      <c r="FR802"/>
      <c r="FS802"/>
      <c r="FT802"/>
      <c r="FU802"/>
      <c r="FV802"/>
      <c r="FW802"/>
      <c r="FX802"/>
      <c r="FY802"/>
      <c r="FZ802"/>
      <c r="GA802"/>
      <c r="GB802"/>
      <c r="GC802"/>
      <c r="GD802"/>
      <c r="GE802"/>
      <c r="GF802"/>
      <c r="GG802"/>
      <c r="GH802"/>
      <c r="GI802"/>
      <c r="GJ802"/>
      <c r="GK802"/>
      <c r="GL802"/>
      <c r="GM802"/>
      <c r="GN802"/>
      <c r="GO802"/>
      <c r="GP802"/>
      <c r="GQ802"/>
      <c r="GR802"/>
      <c r="GS802"/>
      <c r="GT802"/>
      <c r="GU802"/>
      <c r="GV802"/>
      <c r="GW802"/>
      <c r="GX802"/>
      <c r="GY802"/>
      <c r="GZ802"/>
      <c r="HA802"/>
      <c r="HB802"/>
      <c r="HC802"/>
      <c r="HD802"/>
      <c r="HE802"/>
      <c r="HF802"/>
      <c r="HG802"/>
      <c r="HH802"/>
      <c r="HI802"/>
      <c r="HJ802"/>
      <c r="HK802"/>
      <c r="HL802"/>
      <c r="HM802"/>
      <c r="HN802"/>
      <c r="HO802"/>
      <c r="HP802"/>
      <c r="HQ802"/>
      <c r="HR802"/>
      <c r="HS802"/>
      <c r="HT802"/>
      <c r="HU802"/>
      <c r="HV802"/>
      <c r="HW802"/>
      <c r="HX802"/>
      <c r="HY802"/>
      <c r="HZ802"/>
      <c r="IA802"/>
      <c r="IB802"/>
      <c r="IC802"/>
      <c r="ID802"/>
      <c r="IE802"/>
      <c r="IF802"/>
      <c r="IG802"/>
      <c r="IH802"/>
      <c r="II802"/>
      <c r="IJ802"/>
      <c r="IK802"/>
      <c r="IL802"/>
      <c r="IM802"/>
      <c r="IN802"/>
      <c r="IO802"/>
      <c r="IP802"/>
      <c r="IQ802"/>
      <c r="IR802"/>
      <c r="IS802"/>
      <c r="IT802"/>
      <c r="IU802"/>
      <c r="IV802"/>
      <c r="IW802"/>
      <c r="IX802"/>
      <c r="IY802"/>
      <c r="IZ802"/>
      <c r="JA802"/>
      <c r="JB802"/>
      <c r="JC802"/>
      <c r="JD802"/>
      <c r="JE802"/>
      <c r="JF802"/>
      <c r="JG802"/>
      <c r="JH802"/>
      <c r="JI802"/>
      <c r="JJ802"/>
    </row>
    <row r="803" spans="1:270" ht="32">
      <c r="A803" s="9">
        <v>1999</v>
      </c>
      <c r="B803" s="9" t="s">
        <v>0</v>
      </c>
      <c r="C803" s="9">
        <v>0</v>
      </c>
      <c r="D803" s="9" t="s">
        <v>1590</v>
      </c>
      <c r="E803" s="9" t="s">
        <v>2631</v>
      </c>
      <c r="F803" s="9" t="s">
        <v>1230</v>
      </c>
      <c r="G803" s="9" t="s">
        <v>2744</v>
      </c>
      <c r="H803" s="9" t="s">
        <v>1975</v>
      </c>
      <c r="I803" s="9" t="s">
        <v>1977</v>
      </c>
      <c r="J803" s="9">
        <v>0</v>
      </c>
      <c r="K803" s="9"/>
      <c r="L803" s="9"/>
      <c r="M803" s="9" t="s">
        <v>2676</v>
      </c>
      <c r="N803" s="9">
        <f>O803/P803</f>
        <v>8.6486486486486491E-2</v>
      </c>
      <c r="O803" s="9">
        <v>12.8</v>
      </c>
      <c r="P803" s="9">
        <v>148</v>
      </c>
      <c r="Q803" s="9">
        <v>1035</v>
      </c>
      <c r="R803" s="8">
        <f t="shared" si="170"/>
        <v>6.993243243243243</v>
      </c>
      <c r="S803" s="8">
        <f t="shared" si="180"/>
        <v>0.6160714285714286</v>
      </c>
      <c r="T803" s="8">
        <f t="shared" si="181"/>
        <v>0.43125000000000002</v>
      </c>
      <c r="U803" s="8">
        <f t="shared" si="172"/>
        <v>5.1750000000000007</v>
      </c>
      <c r="V803" s="38">
        <f t="shared" si="179"/>
        <v>0.54236111111111107</v>
      </c>
      <c r="W803" s="38">
        <f t="shared" si="176"/>
        <v>0.35347222222222224</v>
      </c>
      <c r="X803" s="38">
        <f t="shared" si="175"/>
        <v>0.46458333333333335</v>
      </c>
      <c r="Y803" s="8">
        <f t="shared" si="167"/>
        <v>72</v>
      </c>
      <c r="Z803" s="8">
        <f t="shared" si="168"/>
        <v>1680</v>
      </c>
      <c r="AA803" s="8">
        <f t="shared" si="169"/>
        <v>2400</v>
      </c>
      <c r="AB803" s="18">
        <f t="shared" si="177"/>
        <v>0.1111111111111111</v>
      </c>
      <c r="AC803" s="18">
        <f>SUM(AK803, AQ803, AW803, BC803, BI803,  BO803, BU803, CA803, CG803, CM803, CS803, CY803, DE803, DK803, DQ803, DW803, EC803, EK803, EQ803, EW803, FC803, FI803, FO803, FU803, GA803, GI803, GO803, GW803, HC803, HI803, HO803, HU803, IA803, II803, IO803, IU803, JC803, JI803)/3</f>
        <v>1.3333333333333333</v>
      </c>
      <c r="AD803" s="13"/>
      <c r="AE803" s="13"/>
      <c r="AF803" s="13" t="s">
        <v>1978</v>
      </c>
      <c r="AG803" s="13">
        <v>2</v>
      </c>
      <c r="AH803" s="13">
        <v>20</v>
      </c>
      <c r="AI803" s="13">
        <v>60</v>
      </c>
      <c r="AJ803" s="13">
        <v>6</v>
      </c>
      <c r="AK803" s="13">
        <v>0</v>
      </c>
      <c r="AL803" s="13" t="s">
        <v>1979</v>
      </c>
      <c r="AM803" s="13">
        <v>2</v>
      </c>
      <c r="AN803" s="13">
        <v>60</v>
      </c>
      <c r="AO803" s="13">
        <v>60</v>
      </c>
      <c r="AP803" s="13">
        <v>4</v>
      </c>
      <c r="AQ803" s="13">
        <v>0</v>
      </c>
      <c r="AR803" t="s">
        <v>1483</v>
      </c>
      <c r="AS803" s="13">
        <v>2</v>
      </c>
      <c r="AT803" s="13">
        <v>60</v>
      </c>
      <c r="AU803" s="13">
        <v>80</v>
      </c>
      <c r="AV803" s="13">
        <v>7</v>
      </c>
      <c r="AW803" s="13">
        <v>4</v>
      </c>
      <c r="AX803"/>
      <c r="AY803"/>
      <c r="AZ803"/>
      <c r="BA803"/>
      <c r="BB803"/>
      <c r="BC803"/>
      <c r="BD803" s="13"/>
      <c r="BE803"/>
      <c r="BF803"/>
      <c r="BG803"/>
      <c r="BH803"/>
      <c r="BI803"/>
      <c r="BJ803"/>
      <c r="BK803"/>
      <c r="BL803"/>
      <c r="BM803"/>
      <c r="BN803"/>
      <c r="BO803"/>
      <c r="BP803" s="13"/>
      <c r="BQ803"/>
      <c r="BR803"/>
      <c r="BS803"/>
      <c r="BT803"/>
      <c r="BU803"/>
      <c r="BV803"/>
      <c r="BW803"/>
      <c r="BX803"/>
      <c r="BY803"/>
      <c r="BZ803"/>
      <c r="CA803"/>
      <c r="CB803"/>
      <c r="CC803"/>
      <c r="CD803"/>
      <c r="CE803"/>
      <c r="CF803"/>
      <c r="CG803"/>
      <c r="CH803"/>
      <c r="CI803"/>
      <c r="CJ803"/>
      <c r="CK803"/>
      <c r="CL803"/>
      <c r="CM803"/>
      <c r="CN803"/>
      <c r="CO803"/>
      <c r="CP803"/>
      <c r="CQ803"/>
      <c r="CR803"/>
      <c r="CS803"/>
      <c r="CT803"/>
      <c r="CU803"/>
      <c r="CV803"/>
      <c r="CW803"/>
      <c r="CX803"/>
      <c r="CY803"/>
      <c r="CZ803"/>
      <c r="DA803"/>
      <c r="DB803"/>
      <c r="DC803"/>
      <c r="DD803"/>
      <c r="DE803"/>
      <c r="DF803"/>
      <c r="DG803"/>
      <c r="DH803"/>
      <c r="DI803"/>
      <c r="DJ803"/>
      <c r="DK803"/>
      <c r="DL803"/>
      <c r="DM803"/>
      <c r="DN803"/>
      <c r="DO803"/>
      <c r="DP803"/>
      <c r="DQ803"/>
      <c r="DR803"/>
      <c r="DS803"/>
      <c r="DT803"/>
      <c r="DU803"/>
      <c r="DV803"/>
      <c r="DW803"/>
      <c r="DX803"/>
      <c r="DY803"/>
      <c r="DZ803"/>
      <c r="EA803"/>
      <c r="EB803"/>
      <c r="EC803"/>
      <c r="ED803"/>
      <c r="EE803"/>
      <c r="EF803"/>
      <c r="EG803"/>
      <c r="EH803"/>
      <c r="EI803"/>
      <c r="EJ803"/>
      <c r="EK803"/>
      <c r="EL803"/>
      <c r="EM803"/>
      <c r="EN803"/>
      <c r="EO803"/>
      <c r="EP803"/>
      <c r="EQ803"/>
      <c r="ER803"/>
      <c r="ES803"/>
      <c r="ET803"/>
      <c r="EU803"/>
      <c r="EV803"/>
      <c r="EW803"/>
      <c r="EX803"/>
      <c r="EY803"/>
      <c r="EZ803"/>
      <c r="FA803"/>
      <c r="FB803"/>
      <c r="FC803"/>
      <c r="FD803"/>
      <c r="FE803"/>
      <c r="FF803"/>
      <c r="FG803"/>
      <c r="FH803"/>
      <c r="FI803"/>
      <c r="FJ803"/>
      <c r="FK803"/>
      <c r="FL803"/>
      <c r="FM803"/>
      <c r="FN803"/>
      <c r="FO803"/>
      <c r="FP803"/>
      <c r="FQ803"/>
      <c r="FR803"/>
      <c r="FS803"/>
      <c r="FT803"/>
      <c r="FU803"/>
      <c r="FV803"/>
      <c r="FW803"/>
      <c r="FX803"/>
      <c r="FY803"/>
      <c r="FZ803"/>
      <c r="GA803"/>
      <c r="GB803"/>
      <c r="GC803"/>
      <c r="GD803"/>
      <c r="GE803"/>
      <c r="GF803"/>
      <c r="GG803"/>
      <c r="GH803"/>
      <c r="GI803"/>
      <c r="GJ803"/>
      <c r="GK803"/>
      <c r="GL803"/>
      <c r="GM803"/>
      <c r="GN803"/>
      <c r="GO803"/>
      <c r="GP803"/>
      <c r="GQ803"/>
      <c r="GR803"/>
      <c r="GS803"/>
      <c r="GT803"/>
      <c r="GU803"/>
      <c r="GV803"/>
      <c r="GW803"/>
      <c r="GX803"/>
      <c r="GY803"/>
      <c r="GZ803"/>
      <c r="HA803"/>
      <c r="HB803"/>
      <c r="HC803"/>
      <c r="HD803"/>
      <c r="HE803"/>
      <c r="HF803"/>
      <c r="HG803"/>
      <c r="HH803"/>
      <c r="HI803"/>
      <c r="HJ803"/>
      <c r="HK803"/>
      <c r="HL803"/>
      <c r="HM803"/>
      <c r="HN803"/>
      <c r="HO803"/>
      <c r="HP803"/>
      <c r="HQ803"/>
      <c r="HR803"/>
      <c r="HS803"/>
      <c r="HT803"/>
      <c r="HU803"/>
      <c r="HV803"/>
      <c r="HW803"/>
      <c r="HX803"/>
      <c r="HY803"/>
      <c r="HZ803"/>
      <c r="IA803"/>
      <c r="IB803"/>
      <c r="IC803"/>
      <c r="ID803"/>
      <c r="IE803"/>
      <c r="IF803"/>
      <c r="IG803"/>
      <c r="IH803"/>
      <c r="II803"/>
      <c r="IJ803"/>
      <c r="IK803"/>
      <c r="IL803"/>
      <c r="IM803"/>
      <c r="IN803"/>
      <c r="IO803"/>
      <c r="IP803"/>
      <c r="IQ803"/>
      <c r="IR803"/>
      <c r="IS803"/>
      <c r="IT803"/>
      <c r="IU803"/>
      <c r="IV803"/>
      <c r="IW803"/>
      <c r="IX803"/>
      <c r="IY803"/>
      <c r="IZ803"/>
      <c r="JA803"/>
      <c r="JB803"/>
      <c r="JC803"/>
      <c r="JD803"/>
      <c r="JE803"/>
      <c r="JF803"/>
      <c r="JG803"/>
      <c r="JH803"/>
      <c r="JI803"/>
      <c r="JJ803"/>
    </row>
    <row r="804" spans="1:270" ht="32">
      <c r="A804" s="9">
        <v>1999</v>
      </c>
      <c r="B804" s="9" t="s">
        <v>0</v>
      </c>
      <c r="C804" s="9">
        <v>0</v>
      </c>
      <c r="D804" s="9" t="s">
        <v>1590</v>
      </c>
      <c r="E804" s="9" t="s">
        <v>2631</v>
      </c>
      <c r="F804" s="9" t="s">
        <v>1230</v>
      </c>
      <c r="G804" s="9" t="s">
        <v>2744</v>
      </c>
      <c r="H804" s="9" t="s">
        <v>1980</v>
      </c>
      <c r="I804" s="9" t="s">
        <v>1981</v>
      </c>
      <c r="J804" s="9">
        <v>0</v>
      </c>
      <c r="K804" s="9"/>
      <c r="L804" s="9"/>
      <c r="M804" s="9" t="s">
        <v>2676</v>
      </c>
      <c r="N804" s="9">
        <f t="shared" si="171"/>
        <v>0.04</v>
      </c>
      <c r="O804" s="9">
        <v>0.4</v>
      </c>
      <c r="P804" s="9">
        <v>10</v>
      </c>
      <c r="Q804" s="9">
        <v>479</v>
      </c>
      <c r="R804" s="8">
        <f t="shared" si="170"/>
        <v>47.9</v>
      </c>
      <c r="S804" s="8">
        <f t="shared" si="180"/>
        <v>0.79833333333333334</v>
      </c>
      <c r="T804" s="8">
        <f t="shared" si="181"/>
        <v>0.39916666666666667</v>
      </c>
      <c r="U804" s="8">
        <f t="shared" si="172"/>
        <v>4.79</v>
      </c>
      <c r="V804" s="38">
        <f t="shared" si="179"/>
        <v>0.73249999999999993</v>
      </c>
      <c r="W804" s="38">
        <f t="shared" si="176"/>
        <v>0.23250000000000001</v>
      </c>
      <c r="X804" s="38">
        <f t="shared" si="175"/>
        <v>0.5658333333333333</v>
      </c>
      <c r="Y804" s="8">
        <f t="shared" si="167"/>
        <v>120</v>
      </c>
      <c r="Z804" s="8">
        <f t="shared" si="168"/>
        <v>600</v>
      </c>
      <c r="AA804" s="8">
        <f t="shared" si="169"/>
        <v>1200</v>
      </c>
      <c r="AB804" s="18">
        <f t="shared" si="177"/>
        <v>0.33333333333333331</v>
      </c>
      <c r="AC804" s="18">
        <f t="shared" si="178"/>
        <v>4</v>
      </c>
      <c r="AD804" s="13"/>
      <c r="AE804" s="13"/>
      <c r="AF804" s="13" t="s">
        <v>1982</v>
      </c>
      <c r="AG804" s="13">
        <v>10</v>
      </c>
      <c r="AH804" s="13">
        <v>50</v>
      </c>
      <c r="AI804" s="13">
        <v>100</v>
      </c>
      <c r="AJ804" s="13">
        <v>6</v>
      </c>
      <c r="AK804" s="13">
        <v>4</v>
      </c>
      <c r="AL804" s="13"/>
      <c r="AM804" s="13"/>
      <c r="AN804"/>
      <c r="AO804"/>
      <c r="AP804"/>
      <c r="AQ804"/>
      <c r="AR804"/>
      <c r="AS804"/>
      <c r="AT804"/>
      <c r="AU804"/>
      <c r="AV804"/>
      <c r="AW804"/>
      <c r="AX804"/>
      <c r="AY804"/>
      <c r="AZ804"/>
      <c r="BA804"/>
      <c r="BB804"/>
      <c r="BC804"/>
      <c r="BD804" s="13"/>
      <c r="BE804"/>
      <c r="BF804"/>
      <c r="BG804"/>
      <c r="BH804"/>
      <c r="BI804"/>
      <c r="BJ804"/>
      <c r="BK804"/>
      <c r="BL804"/>
      <c r="BM804"/>
      <c r="BN804"/>
      <c r="BO804"/>
      <c r="BP804" s="13"/>
      <c r="BQ804"/>
      <c r="BR804"/>
      <c r="BS804"/>
      <c r="BT804"/>
      <c r="BU804"/>
      <c r="BV804"/>
      <c r="BW804"/>
      <c r="BX804"/>
      <c r="BY804"/>
      <c r="BZ804"/>
      <c r="CA804"/>
      <c r="CB804"/>
      <c r="CC804"/>
      <c r="CD804"/>
      <c r="CE804"/>
      <c r="CF804"/>
      <c r="CG804"/>
      <c r="CH804"/>
      <c r="CI804"/>
      <c r="CJ804"/>
      <c r="CK804"/>
      <c r="CL804"/>
      <c r="CM804"/>
      <c r="CN804"/>
      <c r="CO804"/>
      <c r="CP804"/>
      <c r="CQ804"/>
      <c r="CR804"/>
      <c r="CS804"/>
      <c r="CT804"/>
      <c r="CU804"/>
      <c r="CV804"/>
      <c r="CW804"/>
      <c r="CX804"/>
      <c r="CY804"/>
      <c r="CZ804"/>
      <c r="DA804"/>
      <c r="DB804"/>
      <c r="DC804"/>
      <c r="DD804"/>
      <c r="DE804"/>
      <c r="DF804"/>
      <c r="DG804"/>
      <c r="DH804"/>
      <c r="DI804"/>
      <c r="DJ804"/>
      <c r="DK804"/>
      <c r="DL804"/>
      <c r="DM804"/>
      <c r="DN804"/>
      <c r="DO804"/>
      <c r="DP804"/>
      <c r="DQ804"/>
      <c r="DR804"/>
      <c r="DS804"/>
      <c r="DT804"/>
      <c r="DU804"/>
      <c r="DV804"/>
      <c r="DW804"/>
      <c r="DX804"/>
      <c r="DY804"/>
      <c r="DZ804"/>
      <c r="EA804"/>
      <c r="EB804"/>
      <c r="EC804"/>
      <c r="ED804"/>
      <c r="EE804"/>
      <c r="EF804"/>
      <c r="EG804"/>
      <c r="EH804"/>
      <c r="EI804"/>
      <c r="EJ804"/>
      <c r="EK804"/>
      <c r="EL804"/>
      <c r="EM804"/>
      <c r="EN804"/>
      <c r="EO804"/>
      <c r="EP804"/>
      <c r="EQ804"/>
      <c r="ER804"/>
      <c r="ES804"/>
      <c r="ET804"/>
      <c r="EU804"/>
      <c r="EV804"/>
      <c r="EW804"/>
      <c r="EX804"/>
      <c r="EY804"/>
      <c r="EZ804"/>
      <c r="FA804"/>
      <c r="FB804"/>
      <c r="FC804"/>
      <c r="FD804"/>
      <c r="FE804"/>
      <c r="FF804"/>
      <c r="FG804"/>
      <c r="FH804"/>
      <c r="FI804"/>
      <c r="FJ804"/>
      <c r="FK804"/>
      <c r="FL804"/>
      <c r="FM804"/>
      <c r="FN804"/>
      <c r="FO804"/>
      <c r="FP804"/>
      <c r="FQ804"/>
      <c r="FR804"/>
      <c r="FS804"/>
      <c r="FT804"/>
      <c r="FU804"/>
      <c r="FV804"/>
      <c r="FW804"/>
      <c r="FX804"/>
      <c r="FY804"/>
      <c r="FZ804"/>
      <c r="GA804"/>
      <c r="GB804"/>
      <c r="GC804"/>
      <c r="GD804"/>
      <c r="GE804"/>
      <c r="GF804"/>
      <c r="GG804"/>
      <c r="GH804"/>
      <c r="GI804"/>
      <c r="GJ804"/>
      <c r="GK804"/>
      <c r="GL804"/>
      <c r="GM804"/>
      <c r="GN804"/>
      <c r="GO804"/>
      <c r="GP804"/>
      <c r="GQ804"/>
      <c r="GR804"/>
      <c r="GS804"/>
      <c r="GT804"/>
      <c r="GU804"/>
      <c r="GV804"/>
      <c r="GW804"/>
      <c r="GX804"/>
      <c r="GY804"/>
      <c r="GZ804"/>
      <c r="HA804"/>
      <c r="HB804"/>
      <c r="HC804"/>
      <c r="HD804"/>
      <c r="HE804"/>
      <c r="HF804"/>
      <c r="HG804"/>
      <c r="HH804"/>
      <c r="HI804"/>
      <c r="HJ804"/>
      <c r="HK804"/>
      <c r="HL804"/>
      <c r="HM804"/>
      <c r="HN804"/>
      <c r="HO804"/>
      <c r="HP804"/>
      <c r="HQ804"/>
      <c r="HR804"/>
      <c r="HS804"/>
      <c r="HT804"/>
      <c r="HU804"/>
      <c r="HV804"/>
      <c r="HW804"/>
      <c r="HX804"/>
      <c r="HY804"/>
      <c r="HZ804"/>
      <c r="IA804"/>
      <c r="IB804"/>
      <c r="IC804"/>
      <c r="ID804"/>
      <c r="IE804"/>
      <c r="IF804"/>
      <c r="IG804"/>
      <c r="IH804"/>
      <c r="II804"/>
      <c r="IJ804"/>
      <c r="IK804"/>
      <c r="IL804"/>
      <c r="IM804"/>
      <c r="IN804"/>
      <c r="IO804"/>
      <c r="IP804"/>
      <c r="IQ804"/>
      <c r="IR804"/>
      <c r="IS804"/>
      <c r="IT804"/>
      <c r="IU804"/>
      <c r="IV804"/>
      <c r="IW804"/>
      <c r="IX804"/>
      <c r="IY804"/>
      <c r="IZ804"/>
      <c r="JA804"/>
      <c r="JB804"/>
      <c r="JC804"/>
      <c r="JD804"/>
      <c r="JE804"/>
      <c r="JF804"/>
      <c r="JG804"/>
      <c r="JH804"/>
      <c r="JI804"/>
      <c r="JJ804"/>
    </row>
    <row r="805" spans="1:270" ht="48">
      <c r="A805" s="9">
        <v>1999</v>
      </c>
      <c r="B805" s="9" t="s">
        <v>0</v>
      </c>
      <c r="C805" s="9">
        <v>0</v>
      </c>
      <c r="D805" s="9" t="s">
        <v>1590</v>
      </c>
      <c r="E805" s="9" t="s">
        <v>2631</v>
      </c>
      <c r="F805" s="9" t="s">
        <v>1230</v>
      </c>
      <c r="G805" s="9" t="s">
        <v>2744</v>
      </c>
      <c r="H805" s="9" t="s">
        <v>1983</v>
      </c>
      <c r="I805" s="9" t="s">
        <v>1984</v>
      </c>
      <c r="J805" s="9">
        <v>0</v>
      </c>
      <c r="K805" s="9"/>
      <c r="L805" s="9" t="s">
        <v>1986</v>
      </c>
      <c r="M805" s="9" t="s">
        <v>2676</v>
      </c>
      <c r="N805" s="9">
        <f t="shared" si="171"/>
        <v>0.20396039603960398</v>
      </c>
      <c r="O805" s="9">
        <v>20.6</v>
      </c>
      <c r="P805" s="9">
        <v>101</v>
      </c>
      <c r="Q805" s="9">
        <v>808</v>
      </c>
      <c r="R805" s="8">
        <f t="shared" si="170"/>
        <v>8</v>
      </c>
      <c r="S805" s="8">
        <f t="shared" si="180"/>
        <v>4.208333333333333</v>
      </c>
      <c r="T805" s="8">
        <f t="shared" si="181"/>
        <v>2.6933333333333334</v>
      </c>
      <c r="U805" s="8">
        <f t="shared" si="172"/>
        <v>32.32</v>
      </c>
      <c r="V805" s="38">
        <f t="shared" si="179"/>
        <v>3.1516666666666668</v>
      </c>
      <c r="W805" s="38">
        <f t="shared" si="176"/>
        <v>2.4</v>
      </c>
      <c r="X805" s="38">
        <f t="shared" si="175"/>
        <v>2.8583333333333334</v>
      </c>
      <c r="Y805" s="8">
        <f t="shared" ref="Y805:Y844" si="182">(SUM(AG805,AM805,AS805,AY805,BE805,BK805,BQ805,BW805,CC805,CI805,CO805,CU805,DA805,DG805,DM805,DS805,DY805,EG805,EM805,ES805,EY805,FE805,FK805,FQ805,FW805,GE805,GK805,GS805,GY805,HE805,HK805,HQ805,HW805,IE805,IK805,IQ805,IY805,JE805))*12</f>
        <v>24</v>
      </c>
      <c r="Z805" s="8">
        <f t="shared" ref="Z805:Z844" si="183">(SUM(AH805,AN805,AT805,AZ805,BF805,BL805,BR805,BX805,CD805,CJ805,CP805,CV805,DB805,DH805,DN805,DT805,DZ805,EH805,EN805,ET805,EZ805,FF805,FL805,FR805,FX805,GF805,GL805,GT805,GZ805,HF805,HL805,HR805,HX805,IF805,IL805,IR805,IZ805,JF805))*12</f>
        <v>192</v>
      </c>
      <c r="AA805" s="8">
        <f t="shared" ref="AA805:AA844" si="184">(SUM(AI805,AO805,AU805,BA805,BG805,BM805,BS805,BY805,CE805,CK805,CQ805,CW805,DC805,DI805,DO805,DU805,EA805,EI805,EO805,EU805,FA805,FG805,FM805,FS805,FY805,GG805,GM805,GU805,HA805,HG805,HM805,HS805,HY805,IG805,IM805,IS805,JA805,JG805))*12</f>
        <v>300</v>
      </c>
      <c r="AB805" s="18">
        <f t="shared" si="177"/>
        <v>0.45833333333333331</v>
      </c>
      <c r="AC805" s="18">
        <f>SUM(AK805, AQ805, AW805, BC805, BI805,  BO805, BU805, CA805, CG805, CM805, CS805, CY805, DE805, DK805, DQ805, DW805, EC805, EK805, EQ805, EW805, FC805, FI805, FO805, FU805, GA805, GI805, GO805, GW805, HC805, HI805, HO805, HU805, IA805, II805, IO805, IU805, JC805, JI805)/2</f>
        <v>5.5</v>
      </c>
      <c r="AD805" s="13"/>
      <c r="AE805" s="13"/>
      <c r="AF805" s="13" t="s">
        <v>1985</v>
      </c>
      <c r="AG805" s="13">
        <v>1</v>
      </c>
      <c r="AH805" s="13">
        <v>6</v>
      </c>
      <c r="AI805" s="13">
        <v>10</v>
      </c>
      <c r="AJ805" s="13">
        <v>4</v>
      </c>
      <c r="AK805" s="13">
        <v>5</v>
      </c>
      <c r="AL805" s="13" t="s">
        <v>1483</v>
      </c>
      <c r="AM805" s="13">
        <v>1</v>
      </c>
      <c r="AN805" s="13">
        <v>10</v>
      </c>
      <c r="AO805" s="13">
        <v>15</v>
      </c>
      <c r="AP805" s="13">
        <v>6</v>
      </c>
      <c r="AQ805" s="13">
        <v>6</v>
      </c>
      <c r="AR805"/>
      <c r="AS805"/>
      <c r="AT805"/>
      <c r="AU805"/>
      <c r="AV805"/>
      <c r="AW805"/>
      <c r="AX805"/>
      <c r="AY805"/>
      <c r="AZ805"/>
      <c r="BA805"/>
      <c r="BB805"/>
      <c r="BC805"/>
      <c r="BD805" s="13"/>
      <c r="BE805"/>
      <c r="BF805"/>
      <c r="BG805"/>
      <c r="BH805"/>
      <c r="BI805"/>
      <c r="BJ805"/>
      <c r="BK805"/>
      <c r="BL805"/>
      <c r="BM805"/>
      <c r="BN805"/>
      <c r="BO805"/>
      <c r="BP805" s="13"/>
      <c r="BQ805"/>
      <c r="BR805"/>
      <c r="BS805"/>
      <c r="BT805"/>
      <c r="BU805"/>
      <c r="BV805"/>
      <c r="BW805"/>
      <c r="BX805"/>
      <c r="BY805"/>
      <c r="BZ805"/>
      <c r="CA805"/>
      <c r="CB805"/>
      <c r="CC805"/>
      <c r="CD805"/>
      <c r="CE805"/>
      <c r="CF805"/>
      <c r="CG805"/>
      <c r="CH805"/>
      <c r="CI805"/>
      <c r="CJ805"/>
      <c r="CK805"/>
      <c r="CL805"/>
      <c r="CM805"/>
      <c r="CN805"/>
      <c r="CO805"/>
      <c r="CP805"/>
      <c r="CQ805"/>
      <c r="CR805"/>
      <c r="CS805"/>
      <c r="CT805"/>
      <c r="CU805"/>
      <c r="CV805"/>
      <c r="CW805"/>
      <c r="CX805"/>
      <c r="CY805"/>
      <c r="CZ805"/>
      <c r="DA805"/>
      <c r="DB805"/>
      <c r="DC805"/>
      <c r="DD805"/>
      <c r="DE805"/>
      <c r="DF805"/>
      <c r="DG805"/>
      <c r="DH805"/>
      <c r="DI805"/>
      <c r="DJ805"/>
      <c r="DK805"/>
      <c r="DL805"/>
      <c r="DM805"/>
      <c r="DN805"/>
      <c r="DO805"/>
      <c r="DP805"/>
      <c r="DQ805"/>
      <c r="DR805"/>
      <c r="DS805"/>
      <c r="DT805"/>
      <c r="DU805"/>
      <c r="DV805"/>
      <c r="DW805"/>
      <c r="DX805"/>
      <c r="DY805"/>
      <c r="DZ805"/>
      <c r="EA805"/>
      <c r="EB805"/>
      <c r="EC805"/>
      <c r="ED805"/>
      <c r="EE805"/>
      <c r="EF805"/>
      <c r="EG805"/>
      <c r="EH805"/>
      <c r="EI805"/>
      <c r="EJ805"/>
      <c r="EK805"/>
      <c r="EL805"/>
      <c r="EM805"/>
      <c r="EN805"/>
      <c r="EO805"/>
      <c r="EP805"/>
      <c r="EQ805"/>
      <c r="ER805"/>
      <c r="ES805"/>
      <c r="ET805"/>
      <c r="EU805"/>
      <c r="EV805"/>
      <c r="EW805"/>
      <c r="EX805"/>
      <c r="EY805"/>
      <c r="EZ805"/>
      <c r="FA805"/>
      <c r="FB805"/>
      <c r="FC805"/>
      <c r="FD805"/>
      <c r="FE805"/>
      <c r="FF805"/>
      <c r="FG805"/>
      <c r="FH805"/>
      <c r="FI805"/>
      <c r="FJ805"/>
      <c r="FK805"/>
      <c r="FL805"/>
      <c r="FM805"/>
      <c r="FN805"/>
      <c r="FO805"/>
      <c r="FP805"/>
      <c r="FQ805"/>
      <c r="FR805"/>
      <c r="FS805"/>
      <c r="FT805"/>
      <c r="FU805"/>
      <c r="FV805"/>
      <c r="FW805"/>
      <c r="FX805"/>
      <c r="FY805"/>
      <c r="FZ805"/>
      <c r="GA805"/>
      <c r="GB805"/>
      <c r="GC805"/>
      <c r="GD805"/>
      <c r="GE805"/>
      <c r="GF805"/>
      <c r="GG805"/>
      <c r="GH805"/>
      <c r="GI805"/>
      <c r="GJ805"/>
      <c r="GK805"/>
      <c r="GL805"/>
      <c r="GM805"/>
      <c r="GN805"/>
      <c r="GO805"/>
      <c r="GP805"/>
      <c r="GQ805"/>
      <c r="GR805"/>
      <c r="GS805"/>
      <c r="GT805"/>
      <c r="GU805"/>
      <c r="GV805"/>
      <c r="GW805"/>
      <c r="GX805"/>
      <c r="GY805"/>
      <c r="GZ805"/>
      <c r="HA805"/>
      <c r="HB805"/>
      <c r="HC805"/>
      <c r="HD805"/>
      <c r="HE805"/>
      <c r="HF805"/>
      <c r="HG805"/>
      <c r="HH805"/>
      <c r="HI805"/>
      <c r="HJ805"/>
      <c r="HK805"/>
      <c r="HL805"/>
      <c r="HM805"/>
      <c r="HN805"/>
      <c r="HO805"/>
      <c r="HP805"/>
      <c r="HQ805"/>
      <c r="HR805"/>
      <c r="HS805"/>
      <c r="HT805"/>
      <c r="HU805"/>
      <c r="HV805"/>
      <c r="HW805"/>
      <c r="HX805"/>
      <c r="HY805"/>
      <c r="HZ805"/>
      <c r="IA805"/>
      <c r="IB805"/>
      <c r="IC805"/>
      <c r="ID805"/>
      <c r="IE805"/>
      <c r="IF805"/>
      <c r="IG805"/>
      <c r="IH805"/>
      <c r="II805"/>
      <c r="IJ805"/>
      <c r="IK805"/>
      <c r="IL805"/>
      <c r="IM805"/>
      <c r="IN805"/>
      <c r="IO805"/>
      <c r="IP805"/>
      <c r="IQ805"/>
      <c r="IR805"/>
      <c r="IS805"/>
      <c r="IT805"/>
      <c r="IU805"/>
      <c r="IV805"/>
      <c r="IW805"/>
      <c r="IX805"/>
      <c r="IY805"/>
      <c r="IZ805"/>
      <c r="JA805"/>
      <c r="JB805"/>
      <c r="JC805"/>
      <c r="JD805"/>
      <c r="JE805"/>
      <c r="JF805"/>
      <c r="JG805"/>
      <c r="JH805"/>
      <c r="JI805"/>
      <c r="JJ805"/>
    </row>
    <row r="806" spans="1:270" ht="128">
      <c r="A806" s="9">
        <v>1999</v>
      </c>
      <c r="B806" s="9" t="s">
        <v>0</v>
      </c>
      <c r="C806" s="9">
        <v>0</v>
      </c>
      <c r="D806" s="9" t="s">
        <v>1590</v>
      </c>
      <c r="E806" s="9" t="s">
        <v>2631</v>
      </c>
      <c r="F806" s="9" t="s">
        <v>1230</v>
      </c>
      <c r="G806" s="9" t="s">
        <v>2744</v>
      </c>
      <c r="H806" s="9" t="s">
        <v>1987</v>
      </c>
      <c r="I806" s="9" t="s">
        <v>1988</v>
      </c>
      <c r="J806" s="9">
        <v>0</v>
      </c>
      <c r="K806" s="9"/>
      <c r="L806" s="9" t="s">
        <v>1989</v>
      </c>
      <c r="M806" s="9" t="s">
        <v>2676</v>
      </c>
      <c r="N806" s="9">
        <f t="shared" si="171"/>
        <v>0.20151515151515154</v>
      </c>
      <c r="O806" s="9">
        <v>13.3</v>
      </c>
      <c r="P806" s="9">
        <v>66</v>
      </c>
      <c r="Q806" s="9">
        <v>1520</v>
      </c>
      <c r="R806" s="8">
        <f t="shared" si="170"/>
        <v>23.030303030303031</v>
      </c>
      <c r="S806" s="8">
        <f t="shared" si="180"/>
        <v>0.44917257683215128</v>
      </c>
      <c r="T806" s="8">
        <f t="shared" si="181"/>
        <v>0.20364415862808147</v>
      </c>
      <c r="U806" s="8">
        <f t="shared" si="172"/>
        <v>2.4437299035369775</v>
      </c>
      <c r="V806" s="38">
        <f t="shared" si="179"/>
        <v>0.78697749196141487</v>
      </c>
      <c r="W806" s="38">
        <f t="shared" si="176"/>
        <v>-6.0825294748124363E-2</v>
      </c>
      <c r="X806" s="38">
        <f t="shared" si="175"/>
        <v>0.522508038585209</v>
      </c>
      <c r="Y806" s="8">
        <f t="shared" si="182"/>
        <v>360</v>
      </c>
      <c r="Z806" s="8">
        <f t="shared" si="183"/>
        <v>3384</v>
      </c>
      <c r="AA806" s="8">
        <f t="shared" si="184"/>
        <v>7464</v>
      </c>
      <c r="AB806" s="18">
        <f t="shared" si="177"/>
        <v>0.58333333333333337</v>
      </c>
      <c r="AC806" s="18">
        <f>SUM(AK806, AQ806, AW806, BC806, BI806,  BO806, BU806, CA806, CG806, CM806, CS806, CY806, DE806, DK806, DQ806, DW806, EC806, EK806, EQ806, EW806, FC806, FI806, FO806, FU806, GA806, GI806, GO806, GW806, HC806, HI806, HO806, HU806, IA806, II806, IO806, IU806, JC806, JI806)/4</f>
        <v>7</v>
      </c>
      <c r="AD806" s="13"/>
      <c r="AE806" s="13"/>
      <c r="AF806" s="13" t="s">
        <v>1990</v>
      </c>
      <c r="AG806" s="13">
        <v>25</v>
      </c>
      <c r="AH806" s="13">
        <v>50</v>
      </c>
      <c r="AI806" s="13">
        <v>138</v>
      </c>
      <c r="AJ806" s="13">
        <v>22</v>
      </c>
      <c r="AK806" s="13">
        <v>7</v>
      </c>
      <c r="AL806" s="13" t="s">
        <v>1991</v>
      </c>
      <c r="AM806" s="13">
        <v>1</v>
      </c>
      <c r="AN806" s="13">
        <v>12</v>
      </c>
      <c r="AO806" s="13">
        <v>24</v>
      </c>
      <c r="AP806" s="13">
        <v>6</v>
      </c>
      <c r="AQ806" s="13">
        <v>3</v>
      </c>
      <c r="AR806" s="13" t="s">
        <v>1992</v>
      </c>
      <c r="AS806" s="13">
        <v>2</v>
      </c>
      <c r="AT806" s="13">
        <v>100</v>
      </c>
      <c r="AU806" s="13">
        <v>200</v>
      </c>
      <c r="AV806" s="13">
        <v>6</v>
      </c>
      <c r="AW806" s="13">
        <v>3</v>
      </c>
      <c r="AX806" s="13" t="s">
        <v>1993</v>
      </c>
      <c r="AY806" s="13">
        <v>2</v>
      </c>
      <c r="AZ806" s="13">
        <v>120</v>
      </c>
      <c r="BA806" s="13">
        <v>260</v>
      </c>
      <c r="BB806" s="13">
        <v>16</v>
      </c>
      <c r="BC806" s="13">
        <v>15</v>
      </c>
      <c r="BD806" s="13"/>
      <c r="BE806"/>
      <c r="BF806"/>
      <c r="BG806"/>
      <c r="BH806"/>
      <c r="BI806"/>
      <c r="BJ806"/>
      <c r="BK806"/>
      <c r="BL806"/>
      <c r="BM806"/>
      <c r="BN806"/>
      <c r="BO806"/>
      <c r="BP806" s="13"/>
      <c r="BQ806"/>
      <c r="BR806"/>
      <c r="BS806"/>
      <c r="BT806"/>
      <c r="BU806"/>
      <c r="BV806"/>
      <c r="BW806"/>
      <c r="BX806"/>
      <c r="BY806"/>
      <c r="BZ806"/>
      <c r="CA806"/>
      <c r="CB806"/>
      <c r="CC806"/>
      <c r="CD806"/>
      <c r="CE806"/>
      <c r="CF806"/>
      <c r="CG806"/>
      <c r="CH806"/>
      <c r="CI806"/>
      <c r="CJ806"/>
      <c r="CK806"/>
      <c r="CL806"/>
      <c r="CM806"/>
      <c r="CN806"/>
      <c r="CO806"/>
      <c r="CP806"/>
      <c r="CQ806"/>
      <c r="CR806"/>
      <c r="CS806"/>
      <c r="CT806"/>
      <c r="CU806"/>
      <c r="CV806"/>
      <c r="CW806"/>
      <c r="CX806"/>
      <c r="CY806"/>
      <c r="CZ806"/>
      <c r="DA806"/>
      <c r="DB806"/>
      <c r="DC806"/>
      <c r="DD806"/>
      <c r="DE806"/>
      <c r="DF806"/>
      <c r="DG806"/>
      <c r="DH806"/>
      <c r="DI806"/>
      <c r="DJ806"/>
      <c r="DK806"/>
      <c r="DL806"/>
      <c r="DM806"/>
      <c r="DN806"/>
      <c r="DO806"/>
      <c r="DP806"/>
      <c r="DQ806"/>
      <c r="DR806"/>
      <c r="DS806"/>
      <c r="DT806"/>
      <c r="DU806"/>
      <c r="DV806"/>
      <c r="DW806"/>
      <c r="DX806"/>
      <c r="DY806"/>
      <c r="DZ806"/>
      <c r="EA806"/>
      <c r="EB806"/>
      <c r="EC806"/>
      <c r="ED806"/>
      <c r="EE806"/>
      <c r="EF806"/>
      <c r="EG806"/>
      <c r="EH806"/>
      <c r="EI806"/>
      <c r="EJ806"/>
      <c r="EK806"/>
      <c r="EL806"/>
      <c r="EM806"/>
      <c r="EN806"/>
      <c r="EO806"/>
      <c r="EP806"/>
      <c r="EQ806"/>
      <c r="ER806"/>
      <c r="ES806"/>
      <c r="ET806"/>
      <c r="EU806"/>
      <c r="EV806"/>
      <c r="EW806"/>
      <c r="EX806"/>
      <c r="EY806"/>
      <c r="EZ806"/>
      <c r="FA806"/>
      <c r="FB806"/>
      <c r="FC806"/>
      <c r="FD806"/>
      <c r="FE806"/>
      <c r="FF806"/>
      <c r="FG806"/>
      <c r="FH806"/>
      <c r="FI806"/>
      <c r="FJ806"/>
      <c r="FK806"/>
      <c r="FL806"/>
      <c r="FM806"/>
      <c r="FN806"/>
      <c r="FO806"/>
      <c r="FP806"/>
      <c r="FQ806"/>
      <c r="FR806"/>
      <c r="FS806"/>
      <c r="FT806"/>
      <c r="FU806"/>
      <c r="FV806"/>
      <c r="FW806"/>
      <c r="FX806"/>
      <c r="FY806"/>
      <c r="FZ806"/>
      <c r="GA806"/>
      <c r="GB806"/>
      <c r="GC806"/>
      <c r="GD806"/>
      <c r="GE806"/>
      <c r="GF806"/>
      <c r="GG806"/>
      <c r="GH806"/>
      <c r="GI806"/>
      <c r="GJ806"/>
      <c r="GK806"/>
      <c r="GL806"/>
      <c r="GM806"/>
      <c r="GN806"/>
      <c r="GO806"/>
      <c r="GP806"/>
      <c r="GQ806"/>
      <c r="GR806"/>
      <c r="GS806"/>
      <c r="GT806"/>
      <c r="GU806"/>
      <c r="GV806"/>
      <c r="GW806"/>
      <c r="GX806"/>
      <c r="GY806"/>
      <c r="GZ806"/>
      <c r="HA806"/>
      <c r="HB806"/>
      <c r="HC806"/>
      <c r="HD806"/>
      <c r="HE806"/>
      <c r="HF806"/>
      <c r="HG806"/>
      <c r="HH806"/>
      <c r="HI806"/>
      <c r="HJ806"/>
      <c r="HK806"/>
      <c r="HL806"/>
      <c r="HM806"/>
      <c r="HN806"/>
      <c r="HO806"/>
      <c r="HP806"/>
      <c r="HQ806"/>
      <c r="HR806"/>
      <c r="HS806"/>
      <c r="HT806"/>
      <c r="HU806"/>
      <c r="HV806"/>
      <c r="HW806"/>
      <c r="HX806"/>
      <c r="HY806"/>
      <c r="HZ806"/>
      <c r="IA806"/>
      <c r="IB806"/>
      <c r="IC806"/>
      <c r="ID806"/>
      <c r="IE806"/>
      <c r="IF806"/>
      <c r="IG806"/>
      <c r="IH806"/>
      <c r="II806"/>
      <c r="IJ806"/>
      <c r="IK806"/>
      <c r="IL806"/>
      <c r="IM806"/>
      <c r="IN806"/>
      <c r="IO806"/>
      <c r="IP806"/>
      <c r="IQ806"/>
      <c r="IR806"/>
      <c r="IS806"/>
      <c r="IT806"/>
      <c r="IU806"/>
      <c r="IV806"/>
      <c r="IW806"/>
      <c r="IX806"/>
      <c r="IY806"/>
      <c r="IZ806"/>
      <c r="JA806"/>
      <c r="JB806"/>
      <c r="JC806"/>
      <c r="JD806"/>
      <c r="JE806"/>
      <c r="JF806"/>
      <c r="JG806"/>
      <c r="JH806"/>
      <c r="JI806"/>
      <c r="JJ806"/>
    </row>
    <row r="807" spans="1:270" ht="48">
      <c r="A807" s="9">
        <v>1999</v>
      </c>
      <c r="B807" s="9" t="s">
        <v>0</v>
      </c>
      <c r="C807" s="9">
        <v>0</v>
      </c>
      <c r="D807" s="9" t="s">
        <v>1590</v>
      </c>
      <c r="E807" s="9" t="s">
        <v>2631</v>
      </c>
      <c r="F807" s="9" t="s">
        <v>1230</v>
      </c>
      <c r="G807" s="9" t="s">
        <v>2744</v>
      </c>
      <c r="H807" s="9" t="s">
        <v>1994</v>
      </c>
      <c r="I807" s="9" t="s">
        <v>1995</v>
      </c>
      <c r="J807" s="9">
        <v>0</v>
      </c>
      <c r="K807" s="9"/>
      <c r="L807" s="9" t="s">
        <v>1997</v>
      </c>
      <c r="M807" s="9" t="s">
        <v>2676</v>
      </c>
      <c r="N807" s="9">
        <f t="shared" si="171"/>
        <v>0.1986842105263158</v>
      </c>
      <c r="O807" s="9">
        <v>15.1</v>
      </c>
      <c r="P807" s="9">
        <v>76</v>
      </c>
      <c r="Q807" s="9">
        <v>453</v>
      </c>
      <c r="R807" s="8">
        <f t="shared" si="170"/>
        <v>5.9605263157894735</v>
      </c>
      <c r="S807" s="8">
        <f t="shared" si="180"/>
        <v>1.2583333333333333</v>
      </c>
      <c r="T807" s="8">
        <f t="shared" si="181"/>
        <v>0.41944444444444445</v>
      </c>
      <c r="U807" s="8">
        <f t="shared" si="172"/>
        <v>5.0333333333333332</v>
      </c>
      <c r="V807" s="38">
        <f t="shared" si="179"/>
        <v>1.336111111111111</v>
      </c>
      <c r="W807" s="38">
        <f t="shared" si="176"/>
        <v>0.11388888888888889</v>
      </c>
      <c r="X807" s="38">
        <f t="shared" si="175"/>
        <v>1.0305555555555554</v>
      </c>
      <c r="Y807" s="8">
        <f t="shared" si="182"/>
        <v>36</v>
      </c>
      <c r="Z807" s="8">
        <f t="shared" si="183"/>
        <v>360</v>
      </c>
      <c r="AA807" s="8">
        <f t="shared" si="184"/>
        <v>1080</v>
      </c>
      <c r="AB807" s="18">
        <f t="shared" si="177"/>
        <v>0.91666666666666663</v>
      </c>
      <c r="AC807" s="18">
        <f t="shared" si="178"/>
        <v>11</v>
      </c>
      <c r="AD807" s="13"/>
      <c r="AE807" s="13"/>
      <c r="AF807" s="13" t="s">
        <v>1996</v>
      </c>
      <c r="AG807" s="13">
        <v>3</v>
      </c>
      <c r="AH807" s="13">
        <v>30</v>
      </c>
      <c r="AI807" s="13">
        <v>90</v>
      </c>
      <c r="AJ807" s="13">
        <v>22</v>
      </c>
      <c r="AK807" s="13">
        <v>11</v>
      </c>
      <c r="AL807" s="13"/>
      <c r="AM807" s="13"/>
      <c r="AN807"/>
      <c r="AO807"/>
      <c r="AP807"/>
      <c r="AQ807"/>
      <c r="AR807"/>
      <c r="AS807"/>
      <c r="AT807"/>
      <c r="AU807"/>
      <c r="AV807"/>
      <c r="AW807"/>
      <c r="AX807"/>
      <c r="AY807"/>
      <c r="AZ807"/>
      <c r="BA807"/>
      <c r="BB807"/>
      <c r="BC807"/>
      <c r="BD807" s="13"/>
      <c r="BE807"/>
      <c r="BF807"/>
      <c r="BG807"/>
      <c r="BH807"/>
      <c r="BI807"/>
      <c r="BJ807"/>
      <c r="BK807"/>
      <c r="BL807"/>
      <c r="BM807"/>
      <c r="BN807"/>
      <c r="BO807"/>
      <c r="BP807" s="13"/>
      <c r="BQ807"/>
      <c r="BR807"/>
      <c r="BS807"/>
      <c r="BT807"/>
      <c r="BU807"/>
      <c r="BV807"/>
      <c r="BW807"/>
      <c r="BX807"/>
      <c r="BY807"/>
      <c r="BZ807"/>
      <c r="CA807"/>
      <c r="CB807"/>
      <c r="CC807"/>
      <c r="CD807"/>
      <c r="CE807"/>
      <c r="CF807"/>
      <c r="CG807"/>
      <c r="CH807"/>
      <c r="CI807"/>
      <c r="CJ807"/>
      <c r="CK807"/>
      <c r="CL807"/>
      <c r="CM807"/>
      <c r="CN807"/>
      <c r="CO807"/>
      <c r="CP807"/>
      <c r="CQ807"/>
      <c r="CR807"/>
      <c r="CS807"/>
      <c r="CT807"/>
      <c r="CU807"/>
      <c r="CV807"/>
      <c r="CW807"/>
      <c r="CX807"/>
      <c r="CY807"/>
      <c r="CZ807"/>
      <c r="DA807"/>
      <c r="DB807"/>
      <c r="DC807"/>
      <c r="DD807"/>
      <c r="DE807"/>
      <c r="DF807"/>
      <c r="DG807"/>
      <c r="DH807"/>
      <c r="DI807"/>
      <c r="DJ807"/>
      <c r="DK807"/>
      <c r="DL807"/>
      <c r="DM807"/>
      <c r="DN807"/>
      <c r="DO807"/>
      <c r="DP807"/>
      <c r="DQ807"/>
      <c r="DR807"/>
      <c r="DS807"/>
      <c r="DT807"/>
      <c r="DU807"/>
      <c r="DV807"/>
      <c r="DW807"/>
      <c r="DX807"/>
      <c r="DY807"/>
      <c r="DZ807"/>
      <c r="EA807"/>
      <c r="EB807"/>
      <c r="EC807"/>
      <c r="ED807"/>
      <c r="EE807"/>
      <c r="EF807"/>
      <c r="EG807"/>
      <c r="EH807"/>
      <c r="EI807"/>
      <c r="EJ807"/>
      <c r="EK807"/>
      <c r="EL807"/>
      <c r="EM807"/>
      <c r="EN807"/>
      <c r="EO807"/>
      <c r="EP807"/>
      <c r="EQ807"/>
      <c r="ER807"/>
      <c r="ES807"/>
      <c r="ET807"/>
      <c r="EU807"/>
      <c r="EV807"/>
      <c r="EW807"/>
      <c r="EX807"/>
      <c r="EY807"/>
      <c r="EZ807"/>
      <c r="FA807"/>
      <c r="FB807"/>
      <c r="FC807"/>
      <c r="FD807"/>
      <c r="FE807"/>
      <c r="FF807"/>
      <c r="FG807"/>
      <c r="FH807"/>
      <c r="FI807"/>
      <c r="FJ807"/>
      <c r="FK807"/>
      <c r="FL807"/>
      <c r="FM807"/>
      <c r="FN807"/>
      <c r="FO807"/>
      <c r="FP807"/>
      <c r="FQ807"/>
      <c r="FR807"/>
      <c r="FS807"/>
      <c r="FT807"/>
      <c r="FU807"/>
      <c r="FV807"/>
      <c r="FW807"/>
      <c r="FX807"/>
      <c r="FY807"/>
      <c r="FZ807"/>
      <c r="GA807"/>
      <c r="GB807"/>
      <c r="GC807"/>
      <c r="GD807"/>
      <c r="GE807"/>
      <c r="GF807"/>
      <c r="GG807"/>
      <c r="GH807"/>
      <c r="GI807"/>
      <c r="GJ807"/>
      <c r="GK807"/>
      <c r="GL807"/>
      <c r="GM807"/>
      <c r="GN807"/>
      <c r="GO807"/>
      <c r="GP807"/>
      <c r="GQ807"/>
      <c r="GR807"/>
      <c r="GS807"/>
      <c r="GT807"/>
      <c r="GU807"/>
      <c r="GV807"/>
      <c r="GW807"/>
      <c r="GX807"/>
      <c r="GY807"/>
      <c r="GZ807"/>
      <c r="HA807"/>
      <c r="HB807"/>
      <c r="HC807"/>
      <c r="HD807"/>
      <c r="HE807"/>
      <c r="HF807"/>
      <c r="HG807"/>
      <c r="HH807"/>
      <c r="HI807"/>
      <c r="HJ807"/>
      <c r="HK807"/>
      <c r="HL807"/>
      <c r="HM807"/>
      <c r="HN807"/>
      <c r="HO807"/>
      <c r="HP807"/>
      <c r="HQ807"/>
      <c r="HR807"/>
      <c r="HS807"/>
      <c r="HT807"/>
      <c r="HU807"/>
      <c r="HV807"/>
      <c r="HW807"/>
      <c r="HX807"/>
      <c r="HY807"/>
      <c r="HZ807"/>
      <c r="IA807"/>
      <c r="IB807"/>
      <c r="IC807"/>
      <c r="ID807"/>
      <c r="IE807"/>
      <c r="IF807"/>
      <c r="IG807"/>
      <c r="IH807"/>
      <c r="II807"/>
      <c r="IJ807"/>
      <c r="IK807"/>
      <c r="IL807"/>
      <c r="IM807"/>
      <c r="IN807"/>
      <c r="IO807"/>
      <c r="IP807"/>
      <c r="IQ807"/>
      <c r="IR807"/>
      <c r="IS807"/>
      <c r="IT807"/>
      <c r="IU807"/>
      <c r="IV807"/>
      <c r="IW807"/>
      <c r="IX807"/>
      <c r="IY807"/>
      <c r="IZ807"/>
      <c r="JA807"/>
      <c r="JB807"/>
      <c r="JC807"/>
      <c r="JD807"/>
      <c r="JE807"/>
      <c r="JF807"/>
      <c r="JG807"/>
      <c r="JH807"/>
      <c r="JI807"/>
      <c r="JJ807"/>
    </row>
    <row r="808" spans="1:270" ht="160">
      <c r="A808" s="9">
        <v>1999</v>
      </c>
      <c r="B808" s="9" t="s">
        <v>0</v>
      </c>
      <c r="C808" s="9">
        <v>0</v>
      </c>
      <c r="D808" s="9" t="s">
        <v>1590</v>
      </c>
      <c r="E808" s="9" t="s">
        <v>2631</v>
      </c>
      <c r="F808" s="9" t="s">
        <v>1230</v>
      </c>
      <c r="G808" s="9" t="s">
        <v>2744</v>
      </c>
      <c r="H808" s="9" t="s">
        <v>1998</v>
      </c>
      <c r="I808" s="9" t="s">
        <v>1999</v>
      </c>
      <c r="J808" s="9">
        <v>0</v>
      </c>
      <c r="K808" s="9"/>
      <c r="L808" s="9" t="s">
        <v>2000</v>
      </c>
      <c r="M808" s="9" t="s">
        <v>2676</v>
      </c>
      <c r="N808" s="9">
        <f t="shared" si="171"/>
        <v>0.27894736842105261</v>
      </c>
      <c r="O808" s="9">
        <v>10.6</v>
      </c>
      <c r="P808" s="9">
        <v>38</v>
      </c>
      <c r="Q808" s="9">
        <v>280</v>
      </c>
      <c r="R808" s="8">
        <f t="shared" ref="R808:R864" si="185">Q808/P808</f>
        <v>7.3684210526315788</v>
      </c>
      <c r="S808" s="8">
        <f t="shared" si="180"/>
        <v>0.77777777777777779</v>
      </c>
      <c r="T808" s="8">
        <f t="shared" si="181"/>
        <v>0.25925925925925924</v>
      </c>
      <c r="U808" s="8">
        <f t="shared" si="172"/>
        <v>3.1111111111111107</v>
      </c>
      <c r="V808" s="38">
        <f t="shared" si="179"/>
        <v>1.3425925925925926</v>
      </c>
      <c r="W808" s="38">
        <f t="shared" si="176"/>
        <v>-0.10185185185185185</v>
      </c>
      <c r="X808" s="38">
        <f t="shared" si="175"/>
        <v>0.9814814814814814</v>
      </c>
      <c r="Y808" s="8">
        <f t="shared" si="182"/>
        <v>36</v>
      </c>
      <c r="Z808" s="8">
        <f t="shared" si="183"/>
        <v>360</v>
      </c>
      <c r="AA808" s="8">
        <f t="shared" si="184"/>
        <v>1080</v>
      </c>
      <c r="AB808" s="18">
        <f t="shared" si="177"/>
        <v>1.0833333333333333</v>
      </c>
      <c r="AC808" s="18">
        <f t="shared" si="178"/>
        <v>13</v>
      </c>
      <c r="AD808" s="13"/>
      <c r="AE808" s="13"/>
      <c r="AF808" s="13" t="s">
        <v>2001</v>
      </c>
      <c r="AG808" s="13">
        <v>3</v>
      </c>
      <c r="AH808" s="13">
        <v>30</v>
      </c>
      <c r="AI808" s="13">
        <v>90</v>
      </c>
      <c r="AJ808" s="13">
        <v>14</v>
      </c>
      <c r="AK808" s="13">
        <v>13</v>
      </c>
      <c r="AL808" s="13"/>
      <c r="AM808" s="13"/>
      <c r="AN808"/>
      <c r="AO808"/>
      <c r="AP808"/>
      <c r="AQ808"/>
      <c r="AR808"/>
      <c r="AS808"/>
      <c r="AT808"/>
      <c r="AU808"/>
      <c r="AV808"/>
      <c r="AW808"/>
      <c r="AX808"/>
      <c r="AY808"/>
      <c r="AZ808"/>
      <c r="BA808"/>
      <c r="BB808"/>
      <c r="BC808"/>
      <c r="BD808" s="13"/>
      <c r="BE808"/>
      <c r="BF808"/>
      <c r="BG808"/>
      <c r="BH808"/>
      <c r="BI808"/>
      <c r="BJ808"/>
      <c r="BK808"/>
      <c r="BL808"/>
      <c r="BM808"/>
      <c r="BN808"/>
      <c r="BO808"/>
      <c r="BP808" s="13"/>
      <c r="BQ808"/>
      <c r="BR808"/>
      <c r="BS808"/>
      <c r="BT808"/>
      <c r="BU808"/>
      <c r="BV808"/>
      <c r="BW808"/>
      <c r="BX808"/>
      <c r="BY808"/>
      <c r="BZ808"/>
      <c r="CA808"/>
      <c r="CB808"/>
      <c r="CC808"/>
      <c r="CD808"/>
      <c r="CE808"/>
      <c r="CF808"/>
      <c r="CG808"/>
      <c r="CH808"/>
      <c r="CI808"/>
      <c r="CJ808"/>
      <c r="CK808"/>
      <c r="CL808"/>
      <c r="CM808"/>
      <c r="CN808"/>
      <c r="CO808"/>
      <c r="CP808"/>
      <c r="CQ808"/>
      <c r="CR808"/>
      <c r="CS808"/>
      <c r="CT808"/>
      <c r="CU808"/>
      <c r="CV808"/>
      <c r="CW808"/>
      <c r="CX808"/>
      <c r="CY808"/>
      <c r="CZ808"/>
      <c r="DA808"/>
      <c r="DB808"/>
      <c r="DC808"/>
      <c r="DD808"/>
      <c r="DE808"/>
      <c r="DF808"/>
      <c r="DG808"/>
      <c r="DH808"/>
      <c r="DI808"/>
      <c r="DJ808"/>
      <c r="DK808"/>
      <c r="DL808"/>
      <c r="DM808"/>
      <c r="DN808"/>
      <c r="DO808"/>
      <c r="DP808"/>
      <c r="DQ808"/>
      <c r="DR808"/>
      <c r="DS808"/>
      <c r="DT808"/>
      <c r="DU808"/>
      <c r="DV808"/>
      <c r="DW808"/>
      <c r="DX808"/>
      <c r="DY808"/>
      <c r="DZ808"/>
      <c r="EA808"/>
      <c r="EB808"/>
      <c r="EC808"/>
      <c r="ED808"/>
      <c r="EE808"/>
      <c r="EF808"/>
      <c r="EG808"/>
      <c r="EH808"/>
      <c r="EI808"/>
      <c r="EJ808"/>
      <c r="EK808"/>
      <c r="EL808"/>
      <c r="EM808"/>
      <c r="EN808"/>
      <c r="EO808"/>
      <c r="EP808"/>
      <c r="EQ808"/>
      <c r="ER808"/>
      <c r="ES808"/>
      <c r="ET808"/>
      <c r="EU808"/>
      <c r="EV808"/>
      <c r="EW808"/>
      <c r="EX808"/>
      <c r="EY808"/>
      <c r="EZ808"/>
      <c r="FA808"/>
      <c r="FB808"/>
      <c r="FC808"/>
      <c r="FD808"/>
      <c r="FE808"/>
      <c r="FF808"/>
      <c r="FG808"/>
      <c r="FH808"/>
      <c r="FI808"/>
      <c r="FJ808"/>
      <c r="FK808"/>
      <c r="FL808"/>
      <c r="FM808"/>
      <c r="FN808"/>
      <c r="FO808"/>
      <c r="FP808"/>
      <c r="FQ808"/>
      <c r="FR808"/>
      <c r="FS808"/>
      <c r="FT808"/>
      <c r="FU808"/>
      <c r="FV808"/>
      <c r="FW808"/>
      <c r="FX808"/>
      <c r="FY808"/>
      <c r="FZ808"/>
      <c r="GA808"/>
      <c r="GB808"/>
      <c r="GC808"/>
      <c r="GD808"/>
      <c r="GE808"/>
      <c r="GF808"/>
      <c r="GG808"/>
      <c r="GH808"/>
      <c r="GI808"/>
      <c r="GJ808"/>
      <c r="GK808"/>
      <c r="GL808"/>
      <c r="GM808"/>
      <c r="GN808"/>
      <c r="GO808"/>
      <c r="GP808"/>
      <c r="GQ808"/>
      <c r="GR808"/>
      <c r="GS808"/>
      <c r="GT808"/>
      <c r="GU808"/>
      <c r="GV808"/>
      <c r="GW808"/>
      <c r="GX808"/>
      <c r="GY808"/>
      <c r="GZ808"/>
      <c r="HA808"/>
      <c r="HB808"/>
      <c r="HC808"/>
      <c r="HD808"/>
      <c r="HE808"/>
      <c r="HF808"/>
      <c r="HG808"/>
      <c r="HH808"/>
      <c r="HI808"/>
      <c r="HJ808"/>
      <c r="HK808"/>
      <c r="HL808"/>
      <c r="HM808"/>
      <c r="HN808"/>
      <c r="HO808"/>
      <c r="HP808"/>
      <c r="HQ808"/>
      <c r="HR808"/>
      <c r="HS808"/>
      <c r="HT808"/>
      <c r="HU808"/>
      <c r="HV808"/>
      <c r="HW808"/>
      <c r="HX808"/>
      <c r="HY808"/>
      <c r="HZ808"/>
      <c r="IA808"/>
      <c r="IB808"/>
      <c r="IC808"/>
      <c r="ID808"/>
      <c r="IE808"/>
      <c r="IF808"/>
      <c r="IG808"/>
      <c r="IH808"/>
      <c r="II808"/>
      <c r="IJ808"/>
      <c r="IK808"/>
      <c r="IL808"/>
      <c r="IM808"/>
      <c r="IN808"/>
      <c r="IO808"/>
      <c r="IP808"/>
      <c r="IQ808"/>
      <c r="IR808"/>
      <c r="IS808"/>
      <c r="IT808"/>
      <c r="IU808"/>
      <c r="IV808"/>
      <c r="IW808"/>
      <c r="IX808"/>
      <c r="IY808"/>
      <c r="IZ808"/>
      <c r="JA808"/>
      <c r="JB808"/>
      <c r="JC808"/>
      <c r="JD808"/>
      <c r="JE808"/>
      <c r="JF808"/>
      <c r="JG808"/>
      <c r="JH808"/>
      <c r="JI808"/>
      <c r="JJ808"/>
    </row>
    <row r="809" spans="1:270" ht="48">
      <c r="A809" s="9">
        <v>1999</v>
      </c>
      <c r="B809" s="9" t="s">
        <v>0</v>
      </c>
      <c r="C809" s="9">
        <v>0</v>
      </c>
      <c r="D809" s="9" t="s">
        <v>1590</v>
      </c>
      <c r="E809" s="9" t="s">
        <v>2631</v>
      </c>
      <c r="F809" s="9" t="s">
        <v>1230</v>
      </c>
      <c r="G809" s="9" t="s">
        <v>2744</v>
      </c>
      <c r="H809" s="9" t="s">
        <v>2002</v>
      </c>
      <c r="I809" s="9" t="s">
        <v>2003</v>
      </c>
      <c r="J809" s="9">
        <v>0</v>
      </c>
      <c r="K809" s="9"/>
      <c r="L809" s="9"/>
      <c r="M809" s="9" t="s">
        <v>2676</v>
      </c>
      <c r="N809" s="9">
        <f t="shared" si="171"/>
        <v>9.3548387096774183E-3</v>
      </c>
      <c r="O809" s="9">
        <v>2.9</v>
      </c>
      <c r="P809" s="9">
        <v>310</v>
      </c>
      <c r="Q809" s="9">
        <v>1819</v>
      </c>
      <c r="R809" s="8">
        <f t="shared" si="185"/>
        <v>5.8677419354838714</v>
      </c>
      <c r="S809" s="8">
        <f t="shared" si="180"/>
        <v>1.5158333333333334</v>
      </c>
      <c r="T809" s="8">
        <f t="shared" si="181"/>
        <v>0.94739583333333333</v>
      </c>
      <c r="U809" s="8">
        <f t="shared" si="172"/>
        <v>11.36875</v>
      </c>
      <c r="V809" s="38">
        <f t="shared" si="179"/>
        <v>2.8640625000000002</v>
      </c>
      <c r="W809" s="38">
        <f t="shared" si="176"/>
        <v>-0.25052083333333336</v>
      </c>
      <c r="X809" s="38">
        <f t="shared" si="175"/>
        <v>1.6661458333333334</v>
      </c>
      <c r="Y809" s="8">
        <f t="shared" si="182"/>
        <v>480</v>
      </c>
      <c r="Z809" s="8">
        <f t="shared" si="183"/>
        <v>1200</v>
      </c>
      <c r="AA809" s="8">
        <f t="shared" si="184"/>
        <v>1920</v>
      </c>
      <c r="AB809" s="18">
        <f t="shared" si="177"/>
        <v>1.9166666666666667</v>
      </c>
      <c r="AC809" s="18">
        <f>SUM(AK809, AQ809, AW809, BC809, BI809,  BO809, BU809, CA809, CG809, CM809, CS809, CY809, DE809, DK809, DQ809, DW809, EC809, EK809, EQ809, EW809, FC809, FI809, FO809, FU809, GA809, GI809, GO809, GW809, HC809, HI809, HO809, HU809, IA809, II809, IO809, IU809, JC809, JI809)/2</f>
        <v>23</v>
      </c>
      <c r="AD809" s="13"/>
      <c r="AE809" s="13"/>
      <c r="AF809" s="13" t="s">
        <v>2004</v>
      </c>
      <c r="AG809" s="13">
        <v>20</v>
      </c>
      <c r="AH809" s="13">
        <v>50</v>
      </c>
      <c r="AI809" s="13">
        <v>80</v>
      </c>
      <c r="AJ809" s="13">
        <v>21</v>
      </c>
      <c r="AK809" s="13">
        <v>36</v>
      </c>
      <c r="AL809" s="13" t="s">
        <v>1483</v>
      </c>
      <c r="AM809" s="13">
        <v>20</v>
      </c>
      <c r="AN809" s="13">
        <v>50</v>
      </c>
      <c r="AO809" s="13">
        <v>80</v>
      </c>
      <c r="AP809" s="13">
        <v>15</v>
      </c>
      <c r="AQ809" s="13">
        <v>10</v>
      </c>
      <c r="AR809"/>
      <c r="AS809"/>
      <c r="AT809"/>
      <c r="AU809"/>
      <c r="AV809"/>
      <c r="AW809"/>
      <c r="AX809"/>
      <c r="AY809"/>
      <c r="AZ809"/>
      <c r="BA809"/>
      <c r="BB809"/>
      <c r="BC809"/>
      <c r="BD809" s="13"/>
      <c r="BE809"/>
      <c r="BF809"/>
      <c r="BG809"/>
      <c r="BH809"/>
      <c r="BI809"/>
      <c r="BJ809"/>
      <c r="BK809"/>
      <c r="BL809"/>
      <c r="BM809"/>
      <c r="BN809"/>
      <c r="BO809"/>
      <c r="BP809" s="13"/>
      <c r="BQ809"/>
      <c r="BR809"/>
      <c r="BS809"/>
      <c r="BT809"/>
      <c r="BU809"/>
      <c r="BV809"/>
      <c r="BW809"/>
      <c r="BX809"/>
      <c r="BY809"/>
      <c r="BZ809"/>
      <c r="CA809"/>
      <c r="CB809"/>
      <c r="CC809"/>
      <c r="CD809"/>
      <c r="CE809"/>
      <c r="CF809"/>
      <c r="CG809"/>
      <c r="CH809"/>
      <c r="CI809"/>
      <c r="CJ809"/>
      <c r="CK809"/>
      <c r="CL809"/>
      <c r="CM809"/>
      <c r="CN809"/>
      <c r="CO809"/>
      <c r="CP809"/>
      <c r="CQ809"/>
      <c r="CR809"/>
      <c r="CS809"/>
      <c r="CT809"/>
      <c r="CU809"/>
      <c r="CV809"/>
      <c r="CW809"/>
      <c r="CX809"/>
      <c r="CY809"/>
      <c r="CZ809"/>
      <c r="DA809"/>
      <c r="DB809"/>
      <c r="DC809"/>
      <c r="DD809"/>
      <c r="DE809"/>
      <c r="DF809"/>
      <c r="DG809"/>
      <c r="DH809"/>
      <c r="DI809"/>
      <c r="DJ809"/>
      <c r="DK809"/>
      <c r="DL809"/>
      <c r="DM809"/>
      <c r="DN809"/>
      <c r="DO809"/>
      <c r="DP809"/>
      <c r="DQ809"/>
      <c r="DR809"/>
      <c r="DS809"/>
      <c r="DT809"/>
      <c r="DU809"/>
      <c r="DV809"/>
      <c r="DW809"/>
      <c r="DX809"/>
      <c r="DY809"/>
      <c r="DZ809"/>
      <c r="EA809"/>
      <c r="EB809"/>
      <c r="EC809"/>
      <c r="ED809"/>
      <c r="EE809"/>
      <c r="EF809"/>
      <c r="EG809"/>
      <c r="EH809"/>
      <c r="EI809"/>
      <c r="EJ809"/>
      <c r="EK809"/>
      <c r="EL809"/>
      <c r="EM809"/>
      <c r="EN809"/>
      <c r="EO809"/>
      <c r="EP809"/>
      <c r="EQ809"/>
      <c r="ER809"/>
      <c r="ES809"/>
      <c r="ET809"/>
      <c r="EU809"/>
      <c r="EV809"/>
      <c r="EW809"/>
      <c r="EX809"/>
      <c r="EY809"/>
      <c r="EZ809"/>
      <c r="FA809"/>
      <c r="FB809"/>
      <c r="FC809"/>
      <c r="FD809"/>
      <c r="FE809"/>
      <c r="FF809"/>
      <c r="FG809"/>
      <c r="FH809"/>
      <c r="FI809"/>
      <c r="FJ809"/>
      <c r="FK809"/>
      <c r="FL809"/>
      <c r="FM809"/>
      <c r="FN809"/>
      <c r="FO809"/>
      <c r="FP809"/>
      <c r="FQ809"/>
      <c r="FR809"/>
      <c r="FS809"/>
      <c r="FT809"/>
      <c r="FU809"/>
      <c r="FV809"/>
      <c r="FW809"/>
      <c r="FX809"/>
      <c r="FY809"/>
      <c r="FZ809"/>
      <c r="GA809"/>
      <c r="GB809"/>
      <c r="GC809"/>
      <c r="GD809"/>
      <c r="GE809"/>
      <c r="GF809"/>
      <c r="GG809"/>
      <c r="GH809"/>
      <c r="GI809"/>
      <c r="GJ809"/>
      <c r="GK809"/>
      <c r="GL809"/>
      <c r="GM809"/>
      <c r="GN809"/>
      <c r="GO809"/>
      <c r="GP809"/>
      <c r="GQ809"/>
      <c r="GR809"/>
      <c r="GS809"/>
      <c r="GT809"/>
      <c r="GU809"/>
      <c r="GV809"/>
      <c r="GW809"/>
      <c r="GX809"/>
      <c r="GY809"/>
      <c r="GZ809"/>
      <c r="HA809"/>
      <c r="HB809"/>
      <c r="HC809"/>
      <c r="HD809"/>
      <c r="HE809"/>
      <c r="HF809"/>
      <c r="HG809"/>
      <c r="HH809"/>
      <c r="HI809"/>
      <c r="HJ809"/>
      <c r="HK809"/>
      <c r="HL809"/>
      <c r="HM809"/>
      <c r="HN809"/>
      <c r="HO809"/>
      <c r="HP809"/>
      <c r="HQ809"/>
      <c r="HR809"/>
      <c r="HS809"/>
      <c r="HT809"/>
      <c r="HU809"/>
      <c r="HV809"/>
      <c r="HW809"/>
      <c r="HX809"/>
      <c r="HY809"/>
      <c r="HZ809"/>
      <c r="IA809"/>
      <c r="IB809"/>
      <c r="IC809"/>
      <c r="ID809"/>
      <c r="IE809"/>
      <c r="IF809"/>
      <c r="IG809"/>
      <c r="IH809"/>
      <c r="II809"/>
      <c r="IJ809"/>
      <c r="IK809"/>
      <c r="IL809"/>
      <c r="IM809"/>
      <c r="IN809"/>
      <c r="IO809"/>
      <c r="IP809"/>
      <c r="IQ809"/>
      <c r="IR809"/>
      <c r="IS809"/>
      <c r="IT809"/>
      <c r="IU809"/>
      <c r="IV809"/>
      <c r="IW809"/>
      <c r="IX809"/>
      <c r="IY809"/>
      <c r="IZ809"/>
      <c r="JA809"/>
      <c r="JB809"/>
      <c r="JC809"/>
      <c r="JD809"/>
      <c r="JE809"/>
      <c r="JF809"/>
      <c r="JG809"/>
      <c r="JH809"/>
      <c r="JI809"/>
      <c r="JJ809"/>
    </row>
    <row r="810" spans="1:270" ht="32">
      <c r="A810" s="9">
        <v>1999</v>
      </c>
      <c r="B810" s="9" t="s">
        <v>0</v>
      </c>
      <c r="C810" s="9">
        <v>0</v>
      </c>
      <c r="D810" s="9" t="s">
        <v>1590</v>
      </c>
      <c r="E810" s="9" t="s">
        <v>2631</v>
      </c>
      <c r="F810" s="9" t="s">
        <v>1230</v>
      </c>
      <c r="G810" s="9" t="s">
        <v>2744</v>
      </c>
      <c r="H810" s="9" t="s">
        <v>2005</v>
      </c>
      <c r="I810" s="9" t="s">
        <v>2006</v>
      </c>
      <c r="J810" s="9">
        <v>0</v>
      </c>
      <c r="K810" s="9"/>
      <c r="L810" s="9"/>
      <c r="M810" s="9" t="s">
        <v>2676</v>
      </c>
      <c r="N810" s="9">
        <f t="shared" si="171"/>
        <v>1.9</v>
      </c>
      <c r="O810" s="9">
        <v>3.8</v>
      </c>
      <c r="P810" s="9">
        <v>2</v>
      </c>
      <c r="Q810" s="9">
        <v>14</v>
      </c>
      <c r="R810" s="8">
        <f t="shared" si="185"/>
        <v>7</v>
      </c>
      <c r="S810" s="8">
        <f t="shared" si="180"/>
        <v>1.1666666666666667</v>
      </c>
      <c r="T810" s="8">
        <f t="shared" si="181"/>
        <v>1.1666666666666667</v>
      </c>
      <c r="U810" s="8">
        <f t="shared" si="172"/>
        <v>14</v>
      </c>
      <c r="V810" s="38">
        <f t="shared" si="179"/>
        <v>1.4166666666666667</v>
      </c>
      <c r="W810" s="38">
        <f t="shared" si="176"/>
        <v>0.91666666666666663</v>
      </c>
      <c r="X810" s="38">
        <f t="shared" si="175"/>
        <v>1.1666666666666665</v>
      </c>
      <c r="Y810" s="8">
        <f t="shared" si="182"/>
        <v>12</v>
      </c>
      <c r="Z810" s="8">
        <f t="shared" si="183"/>
        <v>12</v>
      </c>
      <c r="AA810" s="8">
        <f t="shared" si="184"/>
        <v>12</v>
      </c>
      <c r="AB810" s="18">
        <f t="shared" si="177"/>
        <v>0.25</v>
      </c>
      <c r="AC810" s="18">
        <f t="shared" si="178"/>
        <v>3</v>
      </c>
      <c r="AD810" s="13"/>
      <c r="AE810" s="13"/>
      <c r="AF810" s="13" t="s">
        <v>2007</v>
      </c>
      <c r="AG810" s="13">
        <v>1</v>
      </c>
      <c r="AH810" s="13">
        <v>1</v>
      </c>
      <c r="AI810" s="13">
        <v>1</v>
      </c>
      <c r="AJ810" s="13">
        <v>21</v>
      </c>
      <c r="AK810" s="13">
        <v>3</v>
      </c>
      <c r="AL810" s="13"/>
      <c r="AM810" s="13"/>
      <c r="AN810"/>
      <c r="AO810"/>
      <c r="AP810"/>
      <c r="AQ810"/>
      <c r="AR810"/>
      <c r="AS810"/>
      <c r="AT810"/>
      <c r="AU810"/>
      <c r="AV810"/>
      <c r="AW810"/>
      <c r="AX810"/>
      <c r="AY810"/>
      <c r="AZ810"/>
      <c r="BA810"/>
      <c r="BB810"/>
      <c r="BC810"/>
      <c r="BD810" s="13"/>
      <c r="BE810"/>
      <c r="BF810"/>
      <c r="BG810"/>
      <c r="BH810"/>
      <c r="BI810"/>
      <c r="BJ810"/>
      <c r="BK810"/>
      <c r="BL810"/>
      <c r="BM810"/>
      <c r="BN810"/>
      <c r="BO810"/>
      <c r="BP810" s="13"/>
      <c r="BQ810"/>
      <c r="BR810"/>
      <c r="BS810"/>
      <c r="BT810"/>
      <c r="BU810"/>
      <c r="BV810"/>
      <c r="BW810"/>
      <c r="BX810"/>
      <c r="BY810"/>
      <c r="BZ810"/>
      <c r="CA810"/>
      <c r="CB810"/>
      <c r="CC810"/>
      <c r="CD810"/>
      <c r="CE810"/>
      <c r="CF810"/>
      <c r="CG810"/>
      <c r="CH810"/>
      <c r="CI810"/>
      <c r="CJ810"/>
      <c r="CK810"/>
      <c r="CL810"/>
      <c r="CM810"/>
      <c r="CN810"/>
      <c r="CO810"/>
      <c r="CP810"/>
      <c r="CQ810"/>
      <c r="CR810"/>
      <c r="CS810"/>
      <c r="CT810"/>
      <c r="CU810"/>
      <c r="CV810"/>
      <c r="CW810"/>
      <c r="CX810"/>
      <c r="CY810"/>
      <c r="CZ810"/>
      <c r="DA810"/>
      <c r="DB810"/>
      <c r="DC810"/>
      <c r="DD810"/>
      <c r="DE810"/>
      <c r="DF810"/>
      <c r="DG810"/>
      <c r="DH810"/>
      <c r="DI810"/>
      <c r="DJ810"/>
      <c r="DK810"/>
      <c r="DL810"/>
      <c r="DM810"/>
      <c r="DN810"/>
      <c r="DO810"/>
      <c r="DP810"/>
      <c r="DQ810"/>
      <c r="DR810"/>
      <c r="DS810"/>
      <c r="DT810"/>
      <c r="DU810"/>
      <c r="DV810"/>
      <c r="DW810"/>
      <c r="DX810"/>
      <c r="DY810"/>
      <c r="DZ810"/>
      <c r="EA810"/>
      <c r="EB810"/>
      <c r="EC810"/>
      <c r="ED810"/>
      <c r="EE810"/>
      <c r="EF810"/>
      <c r="EG810"/>
      <c r="EH810"/>
      <c r="EI810"/>
      <c r="EJ810"/>
      <c r="EK810"/>
      <c r="EL810"/>
      <c r="EM810"/>
      <c r="EN810"/>
      <c r="EO810"/>
      <c r="EP810"/>
      <c r="EQ810"/>
      <c r="ER810"/>
      <c r="ES810"/>
      <c r="ET810"/>
      <c r="EU810"/>
      <c r="EV810"/>
      <c r="EW810"/>
      <c r="EX810"/>
      <c r="EY810"/>
      <c r="EZ810"/>
      <c r="FA810"/>
      <c r="FB810"/>
      <c r="FC810"/>
      <c r="FD810"/>
      <c r="FE810"/>
      <c r="FF810"/>
      <c r="FG810"/>
      <c r="FH810"/>
      <c r="FI810"/>
      <c r="FJ810"/>
      <c r="FK810"/>
      <c r="FL810"/>
      <c r="FM810"/>
      <c r="FN810"/>
      <c r="FO810"/>
      <c r="FP810"/>
      <c r="FQ810"/>
      <c r="FR810"/>
      <c r="FS810"/>
      <c r="FT810"/>
      <c r="FU810"/>
      <c r="FV810"/>
      <c r="FW810"/>
      <c r="FX810"/>
      <c r="FY810"/>
      <c r="FZ810"/>
      <c r="GA810"/>
      <c r="GB810"/>
      <c r="GC810"/>
      <c r="GD810"/>
      <c r="GE810"/>
      <c r="GF810"/>
      <c r="GG810"/>
      <c r="GH810"/>
      <c r="GI810"/>
      <c r="GJ810"/>
      <c r="GK810"/>
      <c r="GL810"/>
      <c r="GM810"/>
      <c r="GN810"/>
      <c r="GO810"/>
      <c r="GP810"/>
      <c r="GQ810"/>
      <c r="GR810"/>
      <c r="GS810"/>
      <c r="GT810"/>
      <c r="GU810"/>
      <c r="GV810"/>
      <c r="GW810"/>
      <c r="GX810"/>
      <c r="GY810"/>
      <c r="GZ810"/>
      <c r="HA810"/>
      <c r="HB810"/>
      <c r="HC810"/>
      <c r="HD810"/>
      <c r="HE810"/>
      <c r="HF810"/>
      <c r="HG810"/>
      <c r="HH810"/>
      <c r="HI810"/>
      <c r="HJ810"/>
      <c r="HK810"/>
      <c r="HL810"/>
      <c r="HM810"/>
      <c r="HN810"/>
      <c r="HO810"/>
      <c r="HP810"/>
      <c r="HQ810"/>
      <c r="HR810"/>
      <c r="HS810"/>
      <c r="HT810"/>
      <c r="HU810"/>
      <c r="HV810"/>
      <c r="HW810"/>
      <c r="HX810"/>
      <c r="HY810"/>
      <c r="HZ810"/>
      <c r="IA810"/>
      <c r="IB810"/>
      <c r="IC810"/>
      <c r="ID810"/>
      <c r="IE810"/>
      <c r="IF810"/>
      <c r="IG810"/>
      <c r="IH810"/>
      <c r="II810"/>
      <c r="IJ810"/>
      <c r="IK810"/>
      <c r="IL810"/>
      <c r="IM810"/>
      <c r="IN810"/>
      <c r="IO810"/>
      <c r="IP810"/>
      <c r="IQ810"/>
      <c r="IR810"/>
      <c r="IS810"/>
      <c r="IT810"/>
      <c r="IU810"/>
      <c r="IV810"/>
      <c r="IW810"/>
      <c r="IX810"/>
      <c r="IY810"/>
      <c r="IZ810"/>
      <c r="JA810"/>
      <c r="JB810"/>
      <c r="JC810"/>
      <c r="JD810"/>
      <c r="JE810"/>
      <c r="JF810"/>
      <c r="JG810"/>
      <c r="JH810"/>
      <c r="JI810"/>
      <c r="JJ810"/>
    </row>
    <row r="811" spans="1:270" ht="32">
      <c r="A811" s="9">
        <v>1999</v>
      </c>
      <c r="B811" s="9" t="s">
        <v>0</v>
      </c>
      <c r="C811" s="9">
        <v>0</v>
      </c>
      <c r="D811" s="9" t="s">
        <v>1590</v>
      </c>
      <c r="E811" s="9" t="s">
        <v>2631</v>
      </c>
      <c r="F811" s="9" t="s">
        <v>1230</v>
      </c>
      <c r="G811" s="9" t="s">
        <v>2744</v>
      </c>
      <c r="H811" s="9" t="s">
        <v>2008</v>
      </c>
      <c r="I811" s="9" t="s">
        <v>2009</v>
      </c>
      <c r="J811" s="9">
        <v>0</v>
      </c>
      <c r="K811" s="9"/>
      <c r="L811" s="9"/>
      <c r="M811" s="9" t="s">
        <v>2676</v>
      </c>
      <c r="N811" s="9">
        <f t="shared" si="171"/>
        <v>1.9466779517562419E-3</v>
      </c>
      <c r="O811" s="9">
        <v>4.5999999999999996</v>
      </c>
      <c r="P811" s="9">
        <v>2363</v>
      </c>
      <c r="Q811" s="9">
        <v>3778</v>
      </c>
      <c r="R811" s="8">
        <f t="shared" si="185"/>
        <v>1.5988150655945832</v>
      </c>
      <c r="S811" s="8">
        <f t="shared" si="180"/>
        <v>1.2593333333333334</v>
      </c>
      <c r="T811" s="8">
        <f t="shared" si="181"/>
        <v>0.41977777777777781</v>
      </c>
      <c r="U811" s="8">
        <f t="shared" si="172"/>
        <v>5.0373333333333337</v>
      </c>
      <c r="V811" s="38">
        <f t="shared" si="179"/>
        <v>1.0031111111111111</v>
      </c>
      <c r="W811" s="38">
        <f t="shared" si="176"/>
        <v>0.22533333333333333</v>
      </c>
      <c r="X811" s="38">
        <f t="shared" si="175"/>
        <v>0.80866666666666664</v>
      </c>
      <c r="Y811" s="8">
        <f t="shared" si="182"/>
        <v>240</v>
      </c>
      <c r="Z811" s="8">
        <f t="shared" si="183"/>
        <v>3000</v>
      </c>
      <c r="AA811" s="8">
        <f t="shared" si="184"/>
        <v>9000</v>
      </c>
      <c r="AB811" s="18">
        <f t="shared" si="177"/>
        <v>0.58333333333333337</v>
      </c>
      <c r="AC811" s="18">
        <f t="shared" si="178"/>
        <v>7</v>
      </c>
      <c r="AD811" s="13"/>
      <c r="AE811" s="13"/>
      <c r="AF811" s="13" t="s">
        <v>2010</v>
      </c>
      <c r="AG811" s="13">
        <v>20</v>
      </c>
      <c r="AH811" s="13">
        <v>250</v>
      </c>
      <c r="AI811" s="13">
        <v>750</v>
      </c>
      <c r="AJ811" s="13">
        <v>10</v>
      </c>
      <c r="AK811" s="13">
        <v>7</v>
      </c>
      <c r="AL811" s="13"/>
      <c r="AM811" s="13"/>
      <c r="AN811"/>
      <c r="AO811"/>
      <c r="AP811"/>
      <c r="AQ811"/>
      <c r="AR811"/>
      <c r="AS811"/>
      <c r="AT811"/>
      <c r="AU811"/>
      <c r="AV811"/>
      <c r="AW811"/>
      <c r="AX811"/>
      <c r="AY811"/>
      <c r="AZ811"/>
      <c r="BA811"/>
      <c r="BB811"/>
      <c r="BC811"/>
      <c r="BD811" s="13"/>
      <c r="BE811"/>
      <c r="BF811"/>
      <c r="BG811"/>
      <c r="BH811"/>
      <c r="BI811"/>
      <c r="BJ811"/>
      <c r="BK811"/>
      <c r="BL811"/>
      <c r="BM811"/>
      <c r="BN811"/>
      <c r="BO811"/>
      <c r="BP811" s="13"/>
      <c r="BQ811"/>
      <c r="BR811"/>
      <c r="BS811"/>
      <c r="BT811"/>
      <c r="BU811"/>
      <c r="BV811"/>
      <c r="BW811"/>
      <c r="BX811"/>
      <c r="BY811"/>
      <c r="BZ811"/>
      <c r="CA811"/>
      <c r="CB811"/>
      <c r="CC811"/>
      <c r="CD811"/>
      <c r="CE811"/>
      <c r="CF811"/>
      <c r="CG811"/>
      <c r="CH811"/>
      <c r="CI811"/>
      <c r="CJ811"/>
      <c r="CK811"/>
      <c r="CL811"/>
      <c r="CM811"/>
      <c r="CN811"/>
      <c r="CO811"/>
      <c r="CP811"/>
      <c r="CQ811"/>
      <c r="CR811"/>
      <c r="CS811"/>
      <c r="CT811"/>
      <c r="CU811"/>
      <c r="CV811"/>
      <c r="CW811"/>
      <c r="CX811"/>
      <c r="CY811"/>
      <c r="CZ811"/>
      <c r="DA811"/>
      <c r="DB811"/>
      <c r="DC811"/>
      <c r="DD811"/>
      <c r="DE811"/>
      <c r="DF811"/>
      <c r="DG811"/>
      <c r="DH811"/>
      <c r="DI811"/>
      <c r="DJ811"/>
      <c r="DK811"/>
      <c r="DL811"/>
      <c r="DM811"/>
      <c r="DN811"/>
      <c r="DO811"/>
      <c r="DP811"/>
      <c r="DQ811"/>
      <c r="DR811"/>
      <c r="DS811"/>
      <c r="DT811"/>
      <c r="DU811"/>
      <c r="DV811"/>
      <c r="DW811"/>
      <c r="DX811"/>
      <c r="DY811"/>
      <c r="DZ811"/>
      <c r="EA811"/>
      <c r="EB811"/>
      <c r="EC811"/>
      <c r="ED811"/>
      <c r="EE811"/>
      <c r="EF811"/>
      <c r="EG811"/>
      <c r="EH811"/>
      <c r="EI811"/>
      <c r="EJ811"/>
      <c r="EK811"/>
      <c r="EL811"/>
      <c r="EM811"/>
      <c r="EN811"/>
      <c r="EO811"/>
      <c r="EP811"/>
      <c r="EQ811"/>
      <c r="ER811"/>
      <c r="ES811"/>
      <c r="ET811"/>
      <c r="EU811"/>
      <c r="EV811"/>
      <c r="EW811"/>
      <c r="EX811"/>
      <c r="EY811"/>
      <c r="EZ811"/>
      <c r="FA811"/>
      <c r="FB811"/>
      <c r="FC811"/>
      <c r="FD811"/>
      <c r="FE811"/>
      <c r="FF811"/>
      <c r="FG811"/>
      <c r="FH811"/>
      <c r="FI811"/>
      <c r="FJ811"/>
      <c r="FK811"/>
      <c r="FL811"/>
      <c r="FM811"/>
      <c r="FN811"/>
      <c r="FO811"/>
      <c r="FP811"/>
      <c r="FQ811"/>
      <c r="FR811"/>
      <c r="FS811"/>
      <c r="FT811"/>
      <c r="FU811"/>
      <c r="FV811"/>
      <c r="FW811"/>
      <c r="FX811"/>
      <c r="FY811"/>
      <c r="FZ811"/>
      <c r="GA811"/>
      <c r="GB811"/>
      <c r="GC811"/>
      <c r="GD811"/>
      <c r="GE811"/>
      <c r="GF811"/>
      <c r="GG811"/>
      <c r="GH811"/>
      <c r="GI811"/>
      <c r="GJ811"/>
      <c r="GK811"/>
      <c r="GL811"/>
      <c r="GM811"/>
      <c r="GN811"/>
      <c r="GO811"/>
      <c r="GP811"/>
      <c r="GQ811"/>
      <c r="GR811"/>
      <c r="GS811"/>
      <c r="GT811"/>
      <c r="GU811"/>
      <c r="GV811"/>
      <c r="GW811"/>
      <c r="GX811"/>
      <c r="GY811"/>
      <c r="GZ811"/>
      <c r="HA811"/>
      <c r="HB811"/>
      <c r="HC811"/>
      <c r="HD811"/>
      <c r="HE811"/>
      <c r="HF811"/>
      <c r="HG811"/>
      <c r="HH811"/>
      <c r="HI811"/>
      <c r="HJ811"/>
      <c r="HK811"/>
      <c r="HL811"/>
      <c r="HM811"/>
      <c r="HN811"/>
      <c r="HO811"/>
      <c r="HP811"/>
      <c r="HQ811"/>
      <c r="HR811"/>
      <c r="HS811"/>
      <c r="HT811"/>
      <c r="HU811"/>
      <c r="HV811"/>
      <c r="HW811"/>
      <c r="HX811"/>
      <c r="HY811"/>
      <c r="HZ811"/>
      <c r="IA811"/>
      <c r="IB811"/>
      <c r="IC811"/>
      <c r="ID811"/>
      <c r="IE811"/>
      <c r="IF811"/>
      <c r="IG811"/>
      <c r="IH811"/>
      <c r="II811"/>
      <c r="IJ811"/>
      <c r="IK811"/>
      <c r="IL811"/>
      <c r="IM811"/>
      <c r="IN811"/>
      <c r="IO811"/>
      <c r="IP811"/>
      <c r="IQ811"/>
      <c r="IR811"/>
      <c r="IS811"/>
      <c r="IT811"/>
      <c r="IU811"/>
      <c r="IV811"/>
      <c r="IW811"/>
      <c r="IX811"/>
      <c r="IY811"/>
      <c r="IZ811"/>
      <c r="JA811"/>
      <c r="JB811"/>
      <c r="JC811"/>
      <c r="JD811"/>
      <c r="JE811"/>
      <c r="JF811"/>
      <c r="JG811"/>
      <c r="JH811"/>
      <c r="JI811"/>
      <c r="JJ811"/>
    </row>
    <row r="812" spans="1:270" ht="48">
      <c r="A812" s="9">
        <v>1999</v>
      </c>
      <c r="B812" s="9" t="s">
        <v>0</v>
      </c>
      <c r="C812" s="9">
        <v>0</v>
      </c>
      <c r="D812" s="9" t="s">
        <v>1590</v>
      </c>
      <c r="E812" s="9" t="s">
        <v>2631</v>
      </c>
      <c r="F812" s="9" t="s">
        <v>1230</v>
      </c>
      <c r="G812" s="9" t="s">
        <v>2744</v>
      </c>
      <c r="H812" s="9" t="s">
        <v>2011</v>
      </c>
      <c r="I812" s="9" t="s">
        <v>2012</v>
      </c>
      <c r="J812" s="9">
        <v>0</v>
      </c>
      <c r="K812" s="9"/>
      <c r="L812" s="9"/>
      <c r="M812" s="9" t="s">
        <v>2676</v>
      </c>
      <c r="N812" s="35" t="s">
        <v>1590</v>
      </c>
      <c r="O812" s="35" t="s">
        <v>1590</v>
      </c>
      <c r="P812" s="35" t="s">
        <v>1590</v>
      </c>
      <c r="Q812" s="35" t="s">
        <v>1590</v>
      </c>
      <c r="R812" s="34" t="s">
        <v>1590</v>
      </c>
      <c r="S812" s="34" t="s">
        <v>1590</v>
      </c>
      <c r="T812" s="34" t="s">
        <v>1590</v>
      </c>
      <c r="U812" s="34" t="s">
        <v>1590</v>
      </c>
      <c r="V812" s="38" t="s">
        <v>1590</v>
      </c>
      <c r="W812" s="38" t="s">
        <v>1590</v>
      </c>
      <c r="X812" s="38" t="s">
        <v>1590</v>
      </c>
      <c r="Y812" s="8">
        <f t="shared" si="182"/>
        <v>120</v>
      </c>
      <c r="Z812" s="8">
        <f t="shared" si="183"/>
        <v>120</v>
      </c>
      <c r="AA812" s="8">
        <f t="shared" si="184"/>
        <v>300</v>
      </c>
      <c r="AB812" s="18">
        <f t="shared" si="177"/>
        <v>0</v>
      </c>
      <c r="AC812" s="18">
        <f t="shared" si="178"/>
        <v>0</v>
      </c>
      <c r="AD812" s="13"/>
      <c r="AE812" s="13"/>
      <c r="AF812" s="13" t="s">
        <v>2013</v>
      </c>
      <c r="AG812" s="13">
        <v>10</v>
      </c>
      <c r="AH812" s="13">
        <v>10</v>
      </c>
      <c r="AI812" s="13">
        <v>25</v>
      </c>
      <c r="AJ812" s="13">
        <v>8</v>
      </c>
      <c r="AK812" s="13">
        <v>0</v>
      </c>
      <c r="AL812" s="13"/>
      <c r="AM812" s="13"/>
      <c r="AN812"/>
      <c r="AO812"/>
      <c r="AP812"/>
      <c r="AQ812"/>
      <c r="AR812"/>
      <c r="AS812"/>
      <c r="AT812"/>
      <c r="AU812"/>
      <c r="AV812"/>
      <c r="AW812"/>
      <c r="AX812"/>
      <c r="AY812"/>
      <c r="AZ812"/>
      <c r="BA812"/>
      <c r="BB812"/>
      <c r="BC812"/>
      <c r="BD812" s="13"/>
      <c r="BE812"/>
      <c r="BF812"/>
      <c r="BG812"/>
      <c r="BH812"/>
      <c r="BI812"/>
      <c r="BJ812"/>
      <c r="BK812"/>
      <c r="BL812"/>
      <c r="BM812"/>
      <c r="BN812"/>
      <c r="BO812"/>
      <c r="BP812" s="13"/>
      <c r="BQ812"/>
      <c r="BR812"/>
      <c r="BS812"/>
      <c r="BT812"/>
      <c r="BU812"/>
      <c r="BV812"/>
      <c r="BW812"/>
      <c r="BX812"/>
      <c r="BY812"/>
      <c r="BZ812"/>
      <c r="CA812"/>
      <c r="CB812"/>
      <c r="CC812"/>
      <c r="CD812"/>
      <c r="CE812"/>
      <c r="CF812"/>
      <c r="CG812"/>
      <c r="CH812"/>
      <c r="CI812"/>
      <c r="CJ812"/>
      <c r="CK812"/>
      <c r="CL812"/>
      <c r="CM812"/>
      <c r="CN812"/>
      <c r="CO812"/>
      <c r="CP812"/>
      <c r="CQ812"/>
      <c r="CR812"/>
      <c r="CS812"/>
      <c r="CT812"/>
      <c r="CU812"/>
      <c r="CV812"/>
      <c r="CW812"/>
      <c r="CX812"/>
      <c r="CY812"/>
      <c r="CZ812"/>
      <c r="DA812"/>
      <c r="DB812"/>
      <c r="DC812"/>
      <c r="DD812"/>
      <c r="DE812"/>
      <c r="DF812"/>
      <c r="DG812"/>
      <c r="DH812"/>
      <c r="DI812"/>
      <c r="DJ812"/>
      <c r="DK812"/>
      <c r="DL812"/>
      <c r="DM812"/>
      <c r="DN812"/>
      <c r="DO812"/>
      <c r="DP812"/>
      <c r="DQ812"/>
      <c r="DR812"/>
      <c r="DS812"/>
      <c r="DT812"/>
      <c r="DU812"/>
      <c r="DV812"/>
      <c r="DW812"/>
      <c r="DX812"/>
      <c r="DY812"/>
      <c r="DZ812"/>
      <c r="EA812"/>
      <c r="EB812"/>
      <c r="EC812"/>
      <c r="ED812"/>
      <c r="EE812"/>
      <c r="EF812"/>
      <c r="EG812"/>
      <c r="EH812"/>
      <c r="EI812"/>
      <c r="EJ812"/>
      <c r="EK812"/>
      <c r="EL812"/>
      <c r="EM812"/>
      <c r="EN812"/>
      <c r="EO812"/>
      <c r="EP812"/>
      <c r="EQ812"/>
      <c r="ER812"/>
      <c r="ES812"/>
      <c r="ET812"/>
      <c r="EU812"/>
      <c r="EV812"/>
      <c r="EW812"/>
      <c r="EX812"/>
      <c r="EY812"/>
      <c r="EZ812"/>
      <c r="FA812"/>
      <c r="FB812"/>
      <c r="FC812"/>
      <c r="FD812"/>
      <c r="FE812"/>
      <c r="FF812"/>
      <c r="FG812"/>
      <c r="FH812"/>
      <c r="FI812"/>
      <c r="FJ812"/>
      <c r="FK812"/>
      <c r="FL812"/>
      <c r="FM812"/>
      <c r="FN812"/>
      <c r="FO812"/>
      <c r="FP812"/>
      <c r="FQ812"/>
      <c r="FR812"/>
      <c r="FS812"/>
      <c r="FT812"/>
      <c r="FU812"/>
      <c r="FV812"/>
      <c r="FW812"/>
      <c r="FX812"/>
      <c r="FY812"/>
      <c r="FZ812"/>
      <c r="GA812"/>
      <c r="GB812"/>
      <c r="GC812"/>
      <c r="GD812"/>
      <c r="GE812"/>
      <c r="GF812"/>
      <c r="GG812"/>
      <c r="GH812"/>
      <c r="GI812"/>
      <c r="GJ812"/>
      <c r="GK812"/>
      <c r="GL812"/>
      <c r="GM812"/>
      <c r="GN812"/>
      <c r="GO812"/>
      <c r="GP812"/>
      <c r="GQ812"/>
      <c r="GR812"/>
      <c r="GS812"/>
      <c r="GT812"/>
      <c r="GU812"/>
      <c r="GV812"/>
      <c r="GW812"/>
      <c r="GX812"/>
      <c r="GY812"/>
      <c r="GZ812"/>
      <c r="HA812"/>
      <c r="HB812"/>
      <c r="HC812"/>
      <c r="HD812"/>
      <c r="HE812"/>
      <c r="HF812"/>
      <c r="HG812"/>
      <c r="HH812"/>
      <c r="HI812"/>
      <c r="HJ812"/>
      <c r="HK812"/>
      <c r="HL812"/>
      <c r="HM812"/>
      <c r="HN812"/>
      <c r="HO812"/>
      <c r="HP812"/>
      <c r="HQ812"/>
      <c r="HR812"/>
      <c r="HS812"/>
      <c r="HT812"/>
      <c r="HU812"/>
      <c r="HV812"/>
      <c r="HW812"/>
      <c r="HX812"/>
      <c r="HY812"/>
      <c r="HZ812"/>
      <c r="IA812"/>
      <c r="IB812"/>
      <c r="IC812"/>
      <c r="ID812"/>
      <c r="IE812"/>
      <c r="IF812"/>
      <c r="IG812"/>
      <c r="IH812"/>
      <c r="II812"/>
      <c r="IJ812"/>
      <c r="IK812"/>
      <c r="IL812"/>
      <c r="IM812"/>
      <c r="IN812"/>
      <c r="IO812"/>
      <c r="IP812"/>
      <c r="IQ812"/>
      <c r="IR812"/>
      <c r="IS812"/>
      <c r="IT812"/>
      <c r="IU812"/>
      <c r="IV812"/>
      <c r="IW812"/>
      <c r="IX812"/>
      <c r="IY812"/>
      <c r="IZ812"/>
      <c r="JA812"/>
      <c r="JB812"/>
      <c r="JC812"/>
      <c r="JD812"/>
      <c r="JE812"/>
      <c r="JF812"/>
      <c r="JG812"/>
      <c r="JH812"/>
      <c r="JI812"/>
      <c r="JJ812"/>
    </row>
    <row r="813" spans="1:270" ht="48">
      <c r="A813" s="9">
        <v>1999</v>
      </c>
      <c r="B813" s="9" t="s">
        <v>0</v>
      </c>
      <c r="C813" s="9">
        <v>0</v>
      </c>
      <c r="D813" s="9" t="s">
        <v>1590</v>
      </c>
      <c r="E813" s="9" t="s">
        <v>2631</v>
      </c>
      <c r="F813" s="9" t="s">
        <v>1230</v>
      </c>
      <c r="G813" s="9" t="s">
        <v>2744</v>
      </c>
      <c r="H813" s="9" t="s">
        <v>2014</v>
      </c>
      <c r="I813" s="9" t="s">
        <v>2015</v>
      </c>
      <c r="J813" s="9">
        <v>0</v>
      </c>
      <c r="K813" s="9"/>
      <c r="L813" s="9"/>
      <c r="M813" s="9" t="s">
        <v>2676</v>
      </c>
      <c r="N813" s="35" t="s">
        <v>1590</v>
      </c>
      <c r="O813" s="35" t="s">
        <v>1590</v>
      </c>
      <c r="P813" s="35" t="s">
        <v>1590</v>
      </c>
      <c r="Q813" s="35" t="s">
        <v>1590</v>
      </c>
      <c r="R813" s="34" t="s">
        <v>1590</v>
      </c>
      <c r="S813" s="34" t="s">
        <v>1590</v>
      </c>
      <c r="T813" s="34" t="s">
        <v>1590</v>
      </c>
      <c r="U813" s="34" t="s">
        <v>1590</v>
      </c>
      <c r="V813" s="38" t="s">
        <v>1590</v>
      </c>
      <c r="W813" s="38" t="s">
        <v>1590</v>
      </c>
      <c r="X813" s="38" t="s">
        <v>1590</v>
      </c>
      <c r="Y813" s="8">
        <f t="shared" si="182"/>
        <v>12</v>
      </c>
      <c r="Z813" s="8">
        <f t="shared" si="183"/>
        <v>60</v>
      </c>
      <c r="AA813" s="8">
        <f t="shared" si="184"/>
        <v>96</v>
      </c>
      <c r="AB813" s="18">
        <f t="shared" si="177"/>
        <v>0.83333333333333337</v>
      </c>
      <c r="AC813" s="18">
        <f t="shared" si="178"/>
        <v>10</v>
      </c>
      <c r="AD813" s="13"/>
      <c r="AE813" s="13"/>
      <c r="AF813" s="13" t="s">
        <v>2016</v>
      </c>
      <c r="AG813" s="13">
        <v>1</v>
      </c>
      <c r="AH813" s="13">
        <v>5</v>
      </c>
      <c r="AI813" s="13">
        <v>8</v>
      </c>
      <c r="AJ813" s="13">
        <v>12</v>
      </c>
      <c r="AK813" s="13">
        <v>10</v>
      </c>
      <c r="AL813" s="13"/>
      <c r="AM813" s="13"/>
      <c r="AN813"/>
      <c r="AO813"/>
      <c r="AP813"/>
      <c r="AQ813"/>
      <c r="AR813"/>
      <c r="AS813"/>
      <c r="AT813"/>
      <c r="AU813"/>
      <c r="AV813"/>
      <c r="AW813"/>
      <c r="AX813"/>
      <c r="AY813"/>
      <c r="AZ813"/>
      <c r="BA813"/>
      <c r="BB813"/>
      <c r="BC813"/>
      <c r="BD813" s="13"/>
      <c r="BE813"/>
      <c r="BF813"/>
      <c r="BG813"/>
      <c r="BH813"/>
      <c r="BI813"/>
      <c r="BJ813"/>
      <c r="BK813"/>
      <c r="BL813"/>
      <c r="BM813"/>
      <c r="BN813"/>
      <c r="BO813"/>
      <c r="BP813" s="13"/>
      <c r="BQ813"/>
      <c r="BR813"/>
      <c r="BS813"/>
      <c r="BT813"/>
      <c r="BU813"/>
      <c r="BV813"/>
      <c r="BW813"/>
      <c r="BX813"/>
      <c r="BY813"/>
      <c r="BZ813"/>
      <c r="CA813"/>
      <c r="CB813"/>
      <c r="CC813"/>
      <c r="CD813"/>
      <c r="CE813"/>
      <c r="CF813"/>
      <c r="CG813"/>
      <c r="CH813"/>
      <c r="CI813"/>
      <c r="CJ813"/>
      <c r="CK813"/>
      <c r="CL813"/>
      <c r="CM813"/>
      <c r="CN813"/>
      <c r="CO813"/>
      <c r="CP813"/>
      <c r="CQ813"/>
      <c r="CR813"/>
      <c r="CS813"/>
      <c r="CT813"/>
      <c r="CU813"/>
      <c r="CV813"/>
      <c r="CW813"/>
      <c r="CX813"/>
      <c r="CY813"/>
      <c r="CZ813"/>
      <c r="DA813"/>
      <c r="DB813"/>
      <c r="DC813"/>
      <c r="DD813"/>
      <c r="DE813"/>
      <c r="DF813"/>
      <c r="DG813"/>
      <c r="DH813"/>
      <c r="DI813"/>
      <c r="DJ813"/>
      <c r="DK813"/>
      <c r="DL813"/>
      <c r="DM813"/>
      <c r="DN813"/>
      <c r="DO813"/>
      <c r="DP813"/>
      <c r="DQ813"/>
      <c r="DR813"/>
      <c r="DS813"/>
      <c r="DT813"/>
      <c r="DU813"/>
      <c r="DV813"/>
      <c r="DW813"/>
      <c r="DX813"/>
      <c r="DY813"/>
      <c r="DZ813"/>
      <c r="EA813"/>
      <c r="EB813"/>
      <c r="EC813"/>
      <c r="ED813"/>
      <c r="EE813"/>
      <c r="EF813"/>
      <c r="EG813"/>
      <c r="EH813"/>
      <c r="EI813"/>
      <c r="EJ813"/>
      <c r="EK813"/>
      <c r="EL813"/>
      <c r="EM813"/>
      <c r="EN813"/>
      <c r="EO813"/>
      <c r="EP813"/>
      <c r="EQ813"/>
      <c r="ER813"/>
      <c r="ES813"/>
      <c r="ET813"/>
      <c r="EU813"/>
      <c r="EV813"/>
      <c r="EW813"/>
      <c r="EX813"/>
      <c r="EY813"/>
      <c r="EZ813"/>
      <c r="FA813"/>
      <c r="FB813"/>
      <c r="FC813"/>
      <c r="FD813"/>
      <c r="FE813"/>
      <c r="FF813"/>
      <c r="FG813"/>
      <c r="FH813"/>
      <c r="FI813"/>
      <c r="FJ813"/>
      <c r="FK813"/>
      <c r="FL813"/>
      <c r="FM813"/>
      <c r="FN813"/>
      <c r="FO813"/>
      <c r="FP813"/>
      <c r="FQ813"/>
      <c r="FR813"/>
      <c r="FS813"/>
      <c r="FT813"/>
      <c r="FU813"/>
      <c r="FV813"/>
      <c r="FW813"/>
      <c r="FX813"/>
      <c r="FY813"/>
      <c r="FZ813"/>
      <c r="GA813"/>
      <c r="GB813"/>
      <c r="GC813"/>
      <c r="GD813"/>
      <c r="GE813"/>
      <c r="GF813"/>
      <c r="GG813"/>
      <c r="GH813"/>
      <c r="GI813"/>
      <c r="GJ813"/>
      <c r="GK813"/>
      <c r="GL813"/>
      <c r="GM813"/>
      <c r="GN813"/>
      <c r="GO813"/>
      <c r="GP813"/>
      <c r="GQ813"/>
      <c r="GR813"/>
      <c r="GS813"/>
      <c r="GT813"/>
      <c r="GU813"/>
      <c r="GV813"/>
      <c r="GW813"/>
      <c r="GX813"/>
      <c r="GY813"/>
      <c r="GZ813"/>
      <c r="HA813"/>
      <c r="HB813"/>
      <c r="HC813"/>
      <c r="HD813"/>
      <c r="HE813"/>
      <c r="HF813"/>
      <c r="HG813"/>
      <c r="HH813"/>
      <c r="HI813"/>
      <c r="HJ813"/>
      <c r="HK813"/>
      <c r="HL813"/>
      <c r="HM813"/>
      <c r="HN813"/>
      <c r="HO813"/>
      <c r="HP813"/>
      <c r="HQ813"/>
      <c r="HR813"/>
      <c r="HS813"/>
      <c r="HT813"/>
      <c r="HU813"/>
      <c r="HV813"/>
      <c r="HW813"/>
      <c r="HX813"/>
      <c r="HY813"/>
      <c r="HZ813"/>
      <c r="IA813"/>
      <c r="IB813"/>
      <c r="IC813"/>
      <c r="ID813"/>
      <c r="IE813"/>
      <c r="IF813"/>
      <c r="IG813"/>
      <c r="IH813"/>
      <c r="II813"/>
      <c r="IJ813"/>
      <c r="IK813"/>
      <c r="IL813"/>
      <c r="IM813"/>
      <c r="IN813"/>
      <c r="IO813"/>
      <c r="IP813"/>
      <c r="IQ813"/>
      <c r="IR813"/>
      <c r="IS813"/>
      <c r="IT813"/>
      <c r="IU813"/>
      <c r="IV813"/>
      <c r="IW813"/>
      <c r="IX813"/>
      <c r="IY813"/>
      <c r="IZ813"/>
      <c r="JA813"/>
      <c r="JB813"/>
      <c r="JC813"/>
      <c r="JD813"/>
      <c r="JE813"/>
      <c r="JF813"/>
      <c r="JG813"/>
      <c r="JH813"/>
      <c r="JI813"/>
      <c r="JJ813"/>
    </row>
    <row r="814" spans="1:270" ht="48">
      <c r="A814" s="9">
        <v>1999</v>
      </c>
      <c r="B814" s="9" t="s">
        <v>0</v>
      </c>
      <c r="C814" s="9">
        <v>0</v>
      </c>
      <c r="D814" s="9" t="s">
        <v>1590</v>
      </c>
      <c r="E814" s="9" t="s">
        <v>2631</v>
      </c>
      <c r="F814" s="9" t="s">
        <v>1230</v>
      </c>
      <c r="G814" s="9" t="s">
        <v>2743</v>
      </c>
      <c r="H814" s="9" t="s">
        <v>2017</v>
      </c>
      <c r="I814" s="9" t="s">
        <v>2018</v>
      </c>
      <c r="J814" s="9">
        <v>0</v>
      </c>
      <c r="K814" s="9"/>
      <c r="L814" s="9"/>
      <c r="M814" s="9" t="s">
        <v>2676</v>
      </c>
      <c r="N814" s="9">
        <f t="shared" si="171"/>
        <v>0.28333333333333333</v>
      </c>
      <c r="O814" s="9">
        <v>1.7</v>
      </c>
      <c r="P814" s="9">
        <v>6</v>
      </c>
      <c r="Q814" s="9">
        <v>54</v>
      </c>
      <c r="R814" s="8">
        <f t="shared" si="185"/>
        <v>9</v>
      </c>
      <c r="S814" s="8">
        <f>Q814/Z814</f>
        <v>0.45</v>
      </c>
      <c r="T814" s="8">
        <f>Q814/AA814</f>
        <v>0.18</v>
      </c>
      <c r="U814" s="8">
        <f t="shared" si="172"/>
        <v>2.16</v>
      </c>
      <c r="V814" s="38">
        <f t="shared" si="179"/>
        <v>0.59666666666666668</v>
      </c>
      <c r="W814" s="38">
        <f t="shared" si="176"/>
        <v>1.3333333333333334E-2</v>
      </c>
      <c r="X814" s="38">
        <f t="shared" si="175"/>
        <v>0.43</v>
      </c>
      <c r="Y814" s="8">
        <f t="shared" si="182"/>
        <v>12</v>
      </c>
      <c r="Z814" s="8">
        <f t="shared" si="183"/>
        <v>120</v>
      </c>
      <c r="AA814" s="8">
        <f t="shared" si="184"/>
        <v>300</v>
      </c>
      <c r="AB814" s="18">
        <f t="shared" si="177"/>
        <v>0.41666666666666669</v>
      </c>
      <c r="AC814" s="18">
        <f t="shared" si="178"/>
        <v>5</v>
      </c>
      <c r="AD814" s="13"/>
      <c r="AE814" s="13"/>
      <c r="AF814" s="13" t="s">
        <v>1483</v>
      </c>
      <c r="AG814" s="13">
        <v>1</v>
      </c>
      <c r="AH814" s="13">
        <v>10</v>
      </c>
      <c r="AI814" s="13">
        <v>25</v>
      </c>
      <c r="AJ814" s="13">
        <v>6</v>
      </c>
      <c r="AK814" s="13">
        <v>5</v>
      </c>
      <c r="AL814" s="13"/>
      <c r="AM814" s="13"/>
      <c r="AN814"/>
      <c r="AO814"/>
      <c r="AP814"/>
      <c r="AQ814"/>
      <c r="AR814"/>
      <c r="AS814"/>
      <c r="AT814"/>
      <c r="AU814"/>
      <c r="AV814"/>
      <c r="AW814"/>
      <c r="AX814"/>
      <c r="AY814"/>
      <c r="AZ814"/>
      <c r="BA814"/>
      <c r="BB814"/>
      <c r="BC814"/>
      <c r="BD814" s="13"/>
      <c r="BE814"/>
      <c r="BF814"/>
      <c r="BG814"/>
      <c r="BH814"/>
      <c r="BI814"/>
      <c r="BJ814"/>
      <c r="BK814"/>
      <c r="BL814"/>
      <c r="BM814"/>
      <c r="BN814"/>
      <c r="BO814"/>
      <c r="BP814" s="13"/>
      <c r="BQ814"/>
      <c r="BR814"/>
      <c r="BS814"/>
      <c r="BT814"/>
      <c r="BU814"/>
      <c r="BV814"/>
      <c r="BW814"/>
      <c r="BX814"/>
      <c r="BY814"/>
      <c r="BZ814"/>
      <c r="CA814"/>
      <c r="CB814"/>
      <c r="CC814"/>
      <c r="CD814"/>
      <c r="CE814"/>
      <c r="CF814"/>
      <c r="CG814"/>
      <c r="CH814"/>
      <c r="CI814"/>
      <c r="CJ814"/>
      <c r="CK814"/>
      <c r="CL814"/>
      <c r="CM814"/>
      <c r="CN814"/>
      <c r="CO814"/>
      <c r="CP814"/>
      <c r="CQ814"/>
      <c r="CR814"/>
      <c r="CS814"/>
      <c r="CT814"/>
      <c r="CU814"/>
      <c r="CV814"/>
      <c r="CW814"/>
      <c r="CX814"/>
      <c r="CY814"/>
      <c r="CZ814"/>
      <c r="DA814"/>
      <c r="DB814"/>
      <c r="DC814"/>
      <c r="DD814"/>
      <c r="DE814"/>
      <c r="DF814"/>
      <c r="DG814"/>
      <c r="DH814"/>
      <c r="DI814"/>
      <c r="DJ814"/>
      <c r="DK814"/>
      <c r="DL814"/>
      <c r="DM814"/>
      <c r="DN814"/>
      <c r="DO814"/>
      <c r="DP814"/>
      <c r="DQ814"/>
      <c r="DR814"/>
      <c r="DS814"/>
      <c r="DT814"/>
      <c r="DU814"/>
      <c r="DV814"/>
      <c r="DW814"/>
      <c r="DX814"/>
      <c r="DY814"/>
      <c r="DZ814"/>
      <c r="EA814"/>
      <c r="EB814"/>
      <c r="EC814"/>
      <c r="ED814"/>
      <c r="EE814"/>
      <c r="EF814"/>
      <c r="EG814"/>
      <c r="EH814"/>
      <c r="EI814"/>
      <c r="EJ814"/>
      <c r="EK814"/>
      <c r="EL814"/>
      <c r="EM814"/>
      <c r="EN814"/>
      <c r="EO814"/>
      <c r="EP814"/>
      <c r="EQ814"/>
      <c r="ER814"/>
      <c r="ES814"/>
      <c r="ET814"/>
      <c r="EU814"/>
      <c r="EV814"/>
      <c r="EW814"/>
      <c r="EX814"/>
      <c r="EY814"/>
      <c r="EZ814"/>
      <c r="FA814"/>
      <c r="FB814"/>
      <c r="FC814"/>
      <c r="FD814"/>
      <c r="FE814"/>
      <c r="FF814"/>
      <c r="FG814"/>
      <c r="FH814"/>
      <c r="FI814"/>
      <c r="FJ814"/>
      <c r="FK814"/>
      <c r="FL814"/>
      <c r="FM814"/>
      <c r="FN814"/>
      <c r="FO814"/>
      <c r="FP814"/>
      <c r="FQ814"/>
      <c r="FR814"/>
      <c r="FS814"/>
      <c r="FT814"/>
      <c r="FU814"/>
      <c r="FV814"/>
      <c r="FW814"/>
      <c r="FX814"/>
      <c r="FY814"/>
      <c r="FZ814"/>
      <c r="GA814"/>
      <c r="GB814"/>
      <c r="GC814"/>
      <c r="GD814"/>
      <c r="GE814"/>
      <c r="GF814"/>
      <c r="GG814"/>
      <c r="GH814"/>
      <c r="GI814"/>
      <c r="GJ814"/>
      <c r="GK814"/>
      <c r="GL814"/>
      <c r="GM814"/>
      <c r="GN814"/>
      <c r="GO814"/>
      <c r="GP814"/>
      <c r="GQ814"/>
      <c r="GR814"/>
      <c r="GS814"/>
      <c r="GT814"/>
      <c r="GU814"/>
      <c r="GV814"/>
      <c r="GW814"/>
      <c r="GX814"/>
      <c r="GY814"/>
      <c r="GZ814"/>
      <c r="HA814"/>
      <c r="HB814"/>
      <c r="HC814"/>
      <c r="HD814"/>
      <c r="HE814"/>
      <c r="HF814"/>
      <c r="HG814"/>
      <c r="HH814"/>
      <c r="HI814"/>
      <c r="HJ814"/>
      <c r="HK814"/>
      <c r="HL814"/>
      <c r="HM814"/>
      <c r="HN814"/>
      <c r="HO814"/>
      <c r="HP814"/>
      <c r="HQ814"/>
      <c r="HR814"/>
      <c r="HS814"/>
      <c r="HT814"/>
      <c r="HU814"/>
      <c r="HV814"/>
      <c r="HW814"/>
      <c r="HX814"/>
      <c r="HY814"/>
      <c r="HZ814"/>
      <c r="IA814"/>
      <c r="IB814"/>
      <c r="IC814"/>
      <c r="ID814"/>
      <c r="IE814"/>
      <c r="IF814"/>
      <c r="IG814"/>
      <c r="IH814"/>
      <c r="II814"/>
      <c r="IJ814"/>
      <c r="IK814"/>
      <c r="IL814"/>
      <c r="IM814"/>
      <c r="IN814"/>
      <c r="IO814"/>
      <c r="IP814"/>
      <c r="IQ814"/>
      <c r="IR814"/>
      <c r="IS814"/>
      <c r="IT814"/>
      <c r="IU814"/>
      <c r="IV814"/>
      <c r="IW814"/>
      <c r="IX814"/>
      <c r="IY814"/>
      <c r="IZ814"/>
      <c r="JA814"/>
      <c r="JB814"/>
      <c r="JC814"/>
      <c r="JD814"/>
      <c r="JE814"/>
      <c r="JF814"/>
      <c r="JG814"/>
      <c r="JH814"/>
      <c r="JI814"/>
      <c r="JJ814"/>
    </row>
    <row r="815" spans="1:270" ht="48">
      <c r="A815" s="9">
        <v>1999</v>
      </c>
      <c r="B815" s="9" t="s">
        <v>0</v>
      </c>
      <c r="C815" s="9">
        <v>0</v>
      </c>
      <c r="D815" s="9" t="s">
        <v>1590</v>
      </c>
      <c r="E815" s="9" t="s">
        <v>2631</v>
      </c>
      <c r="F815" s="9" t="s">
        <v>1230</v>
      </c>
      <c r="G815" s="9" t="s">
        <v>2744</v>
      </c>
      <c r="H815" s="9" t="s">
        <v>2019</v>
      </c>
      <c r="I815" s="9" t="s">
        <v>2020</v>
      </c>
      <c r="J815" s="9">
        <v>0</v>
      </c>
      <c r="K815" s="9"/>
      <c r="L815" s="9"/>
      <c r="M815" s="9" t="s">
        <v>2676</v>
      </c>
      <c r="N815" s="9">
        <f t="shared" si="171"/>
        <v>0.3234042553191489</v>
      </c>
      <c r="O815" s="9">
        <v>15.2</v>
      </c>
      <c r="P815" s="9">
        <v>47</v>
      </c>
      <c r="Q815" s="9">
        <v>1111</v>
      </c>
      <c r="R815" s="8">
        <f t="shared" si="185"/>
        <v>23.638297872340427</v>
      </c>
      <c r="S815" s="8">
        <f>Q815/Z815</f>
        <v>3.0861111111111112</v>
      </c>
      <c r="T815" s="8">
        <f>Q815/AA815</f>
        <v>1.5430555555555556</v>
      </c>
      <c r="U815" s="8">
        <f t="shared" si="172"/>
        <v>18.516666666666666</v>
      </c>
      <c r="V815" s="38">
        <f t="shared" si="179"/>
        <v>1.9597222222222224</v>
      </c>
      <c r="W815" s="38">
        <f t="shared" si="176"/>
        <v>1.3347222222222221</v>
      </c>
      <c r="X815" s="38">
        <f t="shared" si="175"/>
        <v>1.7513888888888889</v>
      </c>
      <c r="Y815" s="8">
        <f t="shared" si="182"/>
        <v>60</v>
      </c>
      <c r="Z815" s="8">
        <f t="shared" si="183"/>
        <v>360</v>
      </c>
      <c r="AA815" s="8">
        <f t="shared" si="184"/>
        <v>720</v>
      </c>
      <c r="AB815" s="18">
        <f t="shared" si="177"/>
        <v>0.41666666666666669</v>
      </c>
      <c r="AC815" s="18">
        <f t="shared" si="178"/>
        <v>5</v>
      </c>
      <c r="AD815" s="13"/>
      <c r="AE815" s="13"/>
      <c r="AF815" s="13" t="s">
        <v>2021</v>
      </c>
      <c r="AG815" s="13">
        <v>5</v>
      </c>
      <c r="AH815" s="13">
        <v>30</v>
      </c>
      <c r="AI815" s="13">
        <v>60</v>
      </c>
      <c r="AJ815" s="13">
        <v>4</v>
      </c>
      <c r="AK815" s="13">
        <v>5</v>
      </c>
      <c r="AL815" s="13"/>
      <c r="AM815" s="13"/>
      <c r="AN815"/>
      <c r="AO815"/>
      <c r="AP815"/>
      <c r="AQ815"/>
      <c r="AR815"/>
      <c r="AS815"/>
      <c r="AT815"/>
      <c r="AU815"/>
      <c r="AV815"/>
      <c r="AW815"/>
      <c r="AX815"/>
      <c r="AY815"/>
      <c r="AZ815"/>
      <c r="BA815"/>
      <c r="BB815"/>
      <c r="BC815"/>
      <c r="BD815" s="13"/>
      <c r="BE815"/>
      <c r="BF815"/>
      <c r="BG815"/>
      <c r="BH815"/>
      <c r="BI815"/>
      <c r="BJ815"/>
      <c r="BK815"/>
      <c r="BL815"/>
      <c r="BM815"/>
      <c r="BN815"/>
      <c r="BO815"/>
      <c r="BP815" s="13"/>
      <c r="BQ815"/>
      <c r="BR815"/>
      <c r="BS815"/>
      <c r="BT815"/>
      <c r="BU815"/>
      <c r="BV815"/>
      <c r="BW815"/>
      <c r="BX815"/>
      <c r="BY815"/>
      <c r="BZ815"/>
      <c r="CA815"/>
      <c r="CB815"/>
      <c r="CC815"/>
      <c r="CD815"/>
      <c r="CE815"/>
      <c r="CF815"/>
      <c r="CG815"/>
      <c r="CH815"/>
      <c r="CI815"/>
      <c r="CJ815"/>
      <c r="CK815"/>
      <c r="CL815"/>
      <c r="CM815"/>
      <c r="CN815"/>
      <c r="CO815"/>
      <c r="CP815"/>
      <c r="CQ815"/>
      <c r="CR815"/>
      <c r="CS815"/>
      <c r="CT815"/>
      <c r="CU815"/>
      <c r="CV815"/>
      <c r="CW815"/>
      <c r="CX815"/>
      <c r="CY815"/>
      <c r="CZ815"/>
      <c r="DA815"/>
      <c r="DB815"/>
      <c r="DC815"/>
      <c r="DD815"/>
      <c r="DE815"/>
      <c r="DF815"/>
      <c r="DG815"/>
      <c r="DH815"/>
      <c r="DI815"/>
      <c r="DJ815"/>
      <c r="DK815"/>
      <c r="DL815"/>
      <c r="DM815"/>
      <c r="DN815"/>
      <c r="DO815"/>
      <c r="DP815"/>
      <c r="DQ815"/>
      <c r="DR815"/>
      <c r="DS815"/>
      <c r="DT815"/>
      <c r="DU815"/>
      <c r="DV815"/>
      <c r="DW815"/>
      <c r="DX815"/>
      <c r="DY815"/>
      <c r="DZ815"/>
      <c r="EA815"/>
      <c r="EB815"/>
      <c r="EC815"/>
      <c r="ED815"/>
      <c r="EE815"/>
      <c r="EF815"/>
      <c r="EG815"/>
      <c r="EH815"/>
      <c r="EI815"/>
      <c r="EJ815"/>
      <c r="EK815"/>
      <c r="EL815"/>
      <c r="EM815"/>
      <c r="EN815"/>
      <c r="EO815"/>
      <c r="EP815"/>
      <c r="EQ815"/>
      <c r="ER815"/>
      <c r="ES815"/>
      <c r="ET815"/>
      <c r="EU815"/>
      <c r="EV815"/>
      <c r="EW815"/>
      <c r="EX815"/>
      <c r="EY815"/>
      <c r="EZ815"/>
      <c r="FA815"/>
      <c r="FB815"/>
      <c r="FC815"/>
      <c r="FD815"/>
      <c r="FE815"/>
      <c r="FF815"/>
      <c r="FG815"/>
      <c r="FH815"/>
      <c r="FI815"/>
      <c r="FJ815"/>
      <c r="FK815"/>
      <c r="FL815"/>
      <c r="FM815"/>
      <c r="FN815"/>
      <c r="FO815"/>
      <c r="FP815"/>
      <c r="FQ815"/>
      <c r="FR815"/>
      <c r="FS815"/>
      <c r="FT815"/>
      <c r="FU815"/>
      <c r="FV815"/>
      <c r="FW815"/>
      <c r="FX815"/>
      <c r="FY815"/>
      <c r="FZ815"/>
      <c r="GA815"/>
      <c r="GB815"/>
      <c r="GC815"/>
      <c r="GD815"/>
      <c r="GE815"/>
      <c r="GF815"/>
      <c r="GG815"/>
      <c r="GH815"/>
      <c r="GI815"/>
      <c r="GJ815"/>
      <c r="GK815"/>
      <c r="GL815"/>
      <c r="GM815"/>
      <c r="GN815"/>
      <c r="GO815"/>
      <c r="GP815"/>
      <c r="GQ815"/>
      <c r="GR815"/>
      <c r="GS815"/>
      <c r="GT815"/>
      <c r="GU815"/>
      <c r="GV815"/>
      <c r="GW815"/>
      <c r="GX815"/>
      <c r="GY815"/>
      <c r="GZ815"/>
      <c r="HA815"/>
      <c r="HB815"/>
      <c r="HC815"/>
      <c r="HD815"/>
      <c r="HE815"/>
      <c r="HF815"/>
      <c r="HG815"/>
      <c r="HH815"/>
      <c r="HI815"/>
      <c r="HJ815"/>
      <c r="HK815"/>
      <c r="HL815"/>
      <c r="HM815"/>
      <c r="HN815"/>
      <c r="HO815"/>
      <c r="HP815"/>
      <c r="HQ815"/>
      <c r="HR815"/>
      <c r="HS815"/>
      <c r="HT815"/>
      <c r="HU815"/>
      <c r="HV815"/>
      <c r="HW815"/>
      <c r="HX815"/>
      <c r="HY815"/>
      <c r="HZ815"/>
      <c r="IA815"/>
      <c r="IB815"/>
      <c r="IC815"/>
      <c r="ID815"/>
      <c r="IE815"/>
      <c r="IF815"/>
      <c r="IG815"/>
      <c r="IH815"/>
      <c r="II815"/>
      <c r="IJ815"/>
      <c r="IK815"/>
      <c r="IL815"/>
      <c r="IM815"/>
      <c r="IN815"/>
      <c r="IO815"/>
      <c r="IP815"/>
      <c r="IQ815"/>
      <c r="IR815"/>
      <c r="IS815"/>
      <c r="IT815"/>
      <c r="IU815"/>
      <c r="IV815"/>
      <c r="IW815"/>
      <c r="IX815"/>
      <c r="IY815"/>
      <c r="IZ815"/>
      <c r="JA815"/>
      <c r="JB815"/>
      <c r="JC815"/>
      <c r="JD815"/>
      <c r="JE815"/>
      <c r="JF815"/>
      <c r="JG815"/>
      <c r="JH815"/>
      <c r="JI815"/>
      <c r="JJ815"/>
    </row>
    <row r="816" spans="1:270" ht="32">
      <c r="A816" s="9">
        <v>1999</v>
      </c>
      <c r="B816" s="9" t="s">
        <v>0</v>
      </c>
      <c r="C816" s="9">
        <v>0</v>
      </c>
      <c r="D816" s="9" t="s">
        <v>1590</v>
      </c>
      <c r="E816" s="9" t="s">
        <v>2631</v>
      </c>
      <c r="F816" s="9" t="s">
        <v>1230</v>
      </c>
      <c r="G816" s="9" t="s">
        <v>2743</v>
      </c>
      <c r="H816" s="9" t="s">
        <v>2022</v>
      </c>
      <c r="I816" s="9" t="s">
        <v>2023</v>
      </c>
      <c r="J816" s="9">
        <v>0</v>
      </c>
      <c r="K816" s="9"/>
      <c r="L816" s="9"/>
      <c r="M816" s="9" t="s">
        <v>2676</v>
      </c>
      <c r="N816" s="9">
        <f t="shared" si="171"/>
        <v>0.24680851063829787</v>
      </c>
      <c r="O816" s="9">
        <v>11.6</v>
      </c>
      <c r="P816" s="9">
        <v>47</v>
      </c>
      <c r="Q816" s="9">
        <v>3059</v>
      </c>
      <c r="R816" s="8">
        <f t="shared" si="185"/>
        <v>65.085106382978722</v>
      </c>
      <c r="S816" s="8">
        <f>Q816/Z816</f>
        <v>25.491666666666667</v>
      </c>
      <c r="T816" s="8">
        <f>Q816/AA816</f>
        <v>12.745833333333334</v>
      </c>
      <c r="U816" s="8">
        <f t="shared" si="172"/>
        <v>152.94999999999999</v>
      </c>
      <c r="V816" s="38">
        <f t="shared" si="179"/>
        <v>13.579166666666667</v>
      </c>
      <c r="W816" s="38">
        <f t="shared" si="176"/>
        <v>12.329166666666667</v>
      </c>
      <c r="X816" s="38">
        <f t="shared" si="175"/>
        <v>13.162500000000001</v>
      </c>
      <c r="Y816" s="8">
        <f t="shared" si="182"/>
        <v>12</v>
      </c>
      <c r="Z816" s="8">
        <f t="shared" si="183"/>
        <v>120</v>
      </c>
      <c r="AA816" s="8">
        <f t="shared" si="184"/>
        <v>240</v>
      </c>
      <c r="AB816" s="18">
        <f t="shared" si="177"/>
        <v>0.83333333333333337</v>
      </c>
      <c r="AC816" s="18">
        <f t="shared" si="178"/>
        <v>10</v>
      </c>
      <c r="AD816" s="13"/>
      <c r="AE816" s="13"/>
      <c r="AF816" s="13" t="s">
        <v>2024</v>
      </c>
      <c r="AG816" s="13">
        <v>1</v>
      </c>
      <c r="AH816" s="13">
        <v>10</v>
      </c>
      <c r="AI816" s="13">
        <v>20</v>
      </c>
      <c r="AJ816" s="13">
        <v>9</v>
      </c>
      <c r="AK816" s="13">
        <v>10</v>
      </c>
      <c r="AL816" s="13"/>
      <c r="AM816" s="13"/>
      <c r="AN816"/>
      <c r="AO816"/>
      <c r="AP816"/>
      <c r="AQ816"/>
      <c r="AR816"/>
      <c r="AS816"/>
      <c r="AT816"/>
      <c r="AU816"/>
      <c r="AV816"/>
      <c r="AW816"/>
      <c r="AX816"/>
      <c r="AY816"/>
      <c r="AZ816"/>
      <c r="BA816"/>
      <c r="BB816"/>
      <c r="BC816"/>
      <c r="BD816" s="13"/>
      <c r="BE816"/>
      <c r="BF816"/>
      <c r="BG816"/>
      <c r="BH816"/>
      <c r="BI816"/>
      <c r="BJ816"/>
      <c r="BK816"/>
      <c r="BL816"/>
      <c r="BM816"/>
      <c r="BN816"/>
      <c r="BO816"/>
      <c r="BP816" s="13"/>
      <c r="BQ816"/>
      <c r="BR816"/>
      <c r="BS816"/>
      <c r="BT816"/>
      <c r="BU816"/>
      <c r="BV816"/>
      <c r="BW816"/>
      <c r="BX816"/>
      <c r="BY816"/>
      <c r="BZ816"/>
      <c r="CA816"/>
      <c r="CB816"/>
      <c r="CC816"/>
      <c r="CD816"/>
      <c r="CE816"/>
      <c r="CF816"/>
      <c r="CG816"/>
      <c r="CH816"/>
      <c r="CI816"/>
      <c r="CJ816"/>
      <c r="CK816"/>
      <c r="CL816"/>
      <c r="CM816"/>
      <c r="CN816"/>
      <c r="CO816"/>
      <c r="CP816"/>
      <c r="CQ816"/>
      <c r="CR816"/>
      <c r="CS816"/>
      <c r="CT816"/>
      <c r="CU816"/>
      <c r="CV816"/>
      <c r="CW816"/>
      <c r="CX816"/>
      <c r="CY816"/>
      <c r="CZ816"/>
      <c r="DA816"/>
      <c r="DB816"/>
      <c r="DC816"/>
      <c r="DD816"/>
      <c r="DE816"/>
      <c r="DF816"/>
      <c r="DG816"/>
      <c r="DH816"/>
      <c r="DI816"/>
      <c r="DJ816"/>
      <c r="DK816"/>
      <c r="DL816"/>
      <c r="DM816"/>
      <c r="DN816"/>
      <c r="DO816"/>
      <c r="DP816"/>
      <c r="DQ816"/>
      <c r="DR816"/>
      <c r="DS816"/>
      <c r="DT816"/>
      <c r="DU816"/>
      <c r="DV816"/>
      <c r="DW816"/>
      <c r="DX816"/>
      <c r="DY816"/>
      <c r="DZ816"/>
      <c r="EA816"/>
      <c r="EB816"/>
      <c r="EC816"/>
      <c r="ED816"/>
      <c r="EE816"/>
      <c r="EF816"/>
      <c r="EG816"/>
      <c r="EH816"/>
      <c r="EI816"/>
      <c r="EJ816"/>
      <c r="EK816"/>
      <c r="EL816"/>
      <c r="EM816"/>
      <c r="EN816"/>
      <c r="EO816"/>
      <c r="EP816"/>
      <c r="EQ816"/>
      <c r="ER816"/>
      <c r="ES816"/>
      <c r="ET816"/>
      <c r="EU816"/>
      <c r="EV816"/>
      <c r="EW816"/>
      <c r="EX816"/>
      <c r="EY816"/>
      <c r="EZ816"/>
      <c r="FA816"/>
      <c r="FB816"/>
      <c r="FC816"/>
      <c r="FD816"/>
      <c r="FE816"/>
      <c r="FF816"/>
      <c r="FG816"/>
      <c r="FH816"/>
      <c r="FI816"/>
      <c r="FJ816"/>
      <c r="FK816"/>
      <c r="FL816"/>
      <c r="FM816"/>
      <c r="FN816"/>
      <c r="FO816"/>
      <c r="FP816"/>
      <c r="FQ816"/>
      <c r="FR816"/>
      <c r="FS816"/>
      <c r="FT816"/>
      <c r="FU816"/>
      <c r="FV816"/>
      <c r="FW816"/>
      <c r="FX816"/>
      <c r="FY816"/>
      <c r="FZ816"/>
      <c r="GA816"/>
      <c r="GB816"/>
      <c r="GC816"/>
      <c r="GD816"/>
      <c r="GE816"/>
      <c r="GF816"/>
      <c r="GG816"/>
      <c r="GH816"/>
      <c r="GI816"/>
      <c r="GJ816"/>
      <c r="GK816"/>
      <c r="GL816"/>
      <c r="GM816"/>
      <c r="GN816"/>
      <c r="GO816"/>
      <c r="GP816"/>
      <c r="GQ816"/>
      <c r="GR816"/>
      <c r="GS816"/>
      <c r="GT816"/>
      <c r="GU816"/>
      <c r="GV816"/>
      <c r="GW816"/>
      <c r="GX816"/>
      <c r="GY816"/>
      <c r="GZ816"/>
      <c r="HA816"/>
      <c r="HB816"/>
      <c r="HC816"/>
      <c r="HD816"/>
      <c r="HE816"/>
      <c r="HF816"/>
      <c r="HG816"/>
      <c r="HH816"/>
      <c r="HI816"/>
      <c r="HJ816"/>
      <c r="HK816"/>
      <c r="HL816"/>
      <c r="HM816"/>
      <c r="HN816"/>
      <c r="HO816"/>
      <c r="HP816"/>
      <c r="HQ816"/>
      <c r="HR816"/>
      <c r="HS816"/>
      <c r="HT816"/>
      <c r="HU816"/>
      <c r="HV816"/>
      <c r="HW816"/>
      <c r="HX816"/>
      <c r="HY816"/>
      <c r="HZ816"/>
      <c r="IA816"/>
      <c r="IB816"/>
      <c r="IC816"/>
      <c r="ID816"/>
      <c r="IE816"/>
      <c r="IF816"/>
      <c r="IG816"/>
      <c r="IH816"/>
      <c r="II816"/>
      <c r="IJ816"/>
      <c r="IK816"/>
      <c r="IL816"/>
      <c r="IM816"/>
      <c r="IN816"/>
      <c r="IO816"/>
      <c r="IP816"/>
      <c r="IQ816"/>
      <c r="IR816"/>
      <c r="IS816"/>
      <c r="IT816"/>
      <c r="IU816"/>
      <c r="IV816"/>
      <c r="IW816"/>
      <c r="IX816"/>
      <c r="IY816"/>
      <c r="IZ816"/>
      <c r="JA816"/>
      <c r="JB816"/>
      <c r="JC816"/>
      <c r="JD816"/>
      <c r="JE816"/>
      <c r="JF816"/>
      <c r="JG816"/>
      <c r="JH816"/>
      <c r="JI816"/>
      <c r="JJ816"/>
    </row>
    <row r="817" spans="1:270" ht="32">
      <c r="A817" s="9">
        <v>1999</v>
      </c>
      <c r="B817" s="9" t="s">
        <v>0</v>
      </c>
      <c r="C817" s="9">
        <v>0</v>
      </c>
      <c r="D817" s="9" t="s">
        <v>1590</v>
      </c>
      <c r="E817" s="9" t="s">
        <v>2631</v>
      </c>
      <c r="F817" s="9" t="s">
        <v>1230</v>
      </c>
      <c r="G817" s="9" t="s">
        <v>2744</v>
      </c>
      <c r="H817" s="9" t="s">
        <v>2025</v>
      </c>
      <c r="I817" s="9" t="s">
        <v>2026</v>
      </c>
      <c r="J817" s="9">
        <v>0</v>
      </c>
      <c r="K817" s="9"/>
      <c r="L817" s="9"/>
      <c r="M817" s="9" t="s">
        <v>2676</v>
      </c>
      <c r="N817" s="35" t="s">
        <v>1590</v>
      </c>
      <c r="O817" s="35" t="s">
        <v>1590</v>
      </c>
      <c r="P817" s="35" t="s">
        <v>1590</v>
      </c>
      <c r="Q817" s="35" t="s">
        <v>1590</v>
      </c>
      <c r="R817" s="34" t="s">
        <v>1590</v>
      </c>
      <c r="S817" s="34" t="s">
        <v>1590</v>
      </c>
      <c r="T817" s="34" t="s">
        <v>1590</v>
      </c>
      <c r="U817" s="34" t="s">
        <v>1590</v>
      </c>
      <c r="V817" s="38" t="s">
        <v>1590</v>
      </c>
      <c r="W817" s="38" t="s">
        <v>1590</v>
      </c>
      <c r="X817" s="38" t="s">
        <v>1590</v>
      </c>
      <c r="Y817" s="8">
        <f t="shared" si="182"/>
        <v>144</v>
      </c>
      <c r="Z817" s="8">
        <f t="shared" si="183"/>
        <v>660</v>
      </c>
      <c r="AA817" s="8">
        <f t="shared" si="184"/>
        <v>1440</v>
      </c>
      <c r="AB817" s="18">
        <f t="shared" si="177"/>
        <v>0.66666666666666663</v>
      </c>
      <c r="AC817" s="18">
        <f>SUM(AK817, AQ817, AW817, BC817, BI817,  BO817, BU817, CA817, CG817, CM817, CS817, CY817, DE817, DK817, DQ817, DW817, EC817, EK817, EQ817, EW817, FC817, FI817, FO817, FU817, GA817, GI817, GO817, GW817, HC817, HI817, HO817, HU817, IA817, II817, IO817, IU817, JC817, JI817)/4</f>
        <v>8</v>
      </c>
      <c r="AD817" s="13"/>
      <c r="AE817" s="13"/>
      <c r="AF817" s="13" t="s">
        <v>1483</v>
      </c>
      <c r="AG817" s="13">
        <v>5</v>
      </c>
      <c r="AH817" s="13">
        <v>27</v>
      </c>
      <c r="AI817" s="13">
        <v>50</v>
      </c>
      <c r="AJ817" s="13">
        <v>8</v>
      </c>
      <c r="AK817" s="13">
        <v>8</v>
      </c>
      <c r="AL817" s="13" t="s">
        <v>2027</v>
      </c>
      <c r="AM817" s="13">
        <v>1</v>
      </c>
      <c r="AN817" s="13">
        <v>14</v>
      </c>
      <c r="AO817" s="13">
        <v>30</v>
      </c>
      <c r="AP817" s="13">
        <v>12</v>
      </c>
      <c r="AQ817" s="13">
        <v>10</v>
      </c>
      <c r="AR817" s="13" t="s">
        <v>2028</v>
      </c>
      <c r="AS817" s="13">
        <v>3</v>
      </c>
      <c r="AT817" s="13">
        <v>7</v>
      </c>
      <c r="AU817" s="13">
        <v>20</v>
      </c>
      <c r="AV817" s="13">
        <v>7</v>
      </c>
      <c r="AW817" s="13">
        <v>7</v>
      </c>
      <c r="AX817" t="s">
        <v>1483</v>
      </c>
      <c r="AY817" s="13">
        <v>3</v>
      </c>
      <c r="AZ817" s="13">
        <v>7</v>
      </c>
      <c r="BA817" s="13">
        <v>20</v>
      </c>
      <c r="BB817" s="13">
        <v>7</v>
      </c>
      <c r="BC817" s="13">
        <v>7</v>
      </c>
      <c r="BD817" s="13"/>
      <c r="BE817"/>
      <c r="BF817"/>
      <c r="BG817"/>
      <c r="BH817"/>
      <c r="BI817"/>
      <c r="BJ817"/>
      <c r="BK817"/>
      <c r="BL817"/>
      <c r="BM817"/>
      <c r="BN817"/>
      <c r="BO817"/>
      <c r="BP817" s="13"/>
      <c r="BQ817"/>
      <c r="BR817"/>
      <c r="BS817"/>
      <c r="BT817"/>
      <c r="BU817"/>
      <c r="BV817"/>
      <c r="BW817"/>
      <c r="BX817"/>
      <c r="BY817"/>
      <c r="BZ817"/>
      <c r="CA817"/>
      <c r="CB817"/>
      <c r="CC817"/>
      <c r="CD817"/>
      <c r="CE817"/>
      <c r="CF817"/>
      <c r="CG817"/>
      <c r="CH817"/>
      <c r="CI817"/>
      <c r="CJ817"/>
      <c r="CK817"/>
      <c r="CL817"/>
      <c r="CM817"/>
      <c r="CN817"/>
      <c r="CO817"/>
      <c r="CP817"/>
      <c r="CQ817"/>
      <c r="CR817"/>
      <c r="CS817"/>
      <c r="CT817"/>
      <c r="CU817"/>
      <c r="CV817"/>
      <c r="CW817"/>
      <c r="CX817"/>
      <c r="CY817"/>
      <c r="CZ817"/>
      <c r="DA817"/>
      <c r="DB817"/>
      <c r="DC817"/>
      <c r="DD817"/>
      <c r="DE817"/>
      <c r="DF817"/>
      <c r="DG817"/>
      <c r="DH817"/>
      <c r="DI817"/>
      <c r="DJ817"/>
      <c r="DK817"/>
      <c r="DL817"/>
      <c r="DM817"/>
      <c r="DN817"/>
      <c r="DO817"/>
      <c r="DP817"/>
      <c r="DQ817"/>
      <c r="DR817"/>
      <c r="DS817"/>
      <c r="DT817"/>
      <c r="DU817"/>
      <c r="DV817"/>
      <c r="DW817"/>
      <c r="DX817"/>
      <c r="DY817"/>
      <c r="DZ817"/>
      <c r="EA817"/>
      <c r="EB817"/>
      <c r="EC817"/>
      <c r="ED817"/>
      <c r="EE817"/>
      <c r="EF817"/>
      <c r="EG817"/>
      <c r="EH817"/>
      <c r="EI817"/>
      <c r="EJ817"/>
      <c r="EK817"/>
      <c r="EL817"/>
      <c r="EM817"/>
      <c r="EN817"/>
      <c r="EO817"/>
      <c r="EP817"/>
      <c r="EQ817"/>
      <c r="ER817"/>
      <c r="ES817"/>
      <c r="ET817"/>
      <c r="EU817"/>
      <c r="EV817"/>
      <c r="EW817"/>
      <c r="EX817"/>
      <c r="EY817"/>
      <c r="EZ817"/>
      <c r="FA817"/>
      <c r="FB817"/>
      <c r="FC817"/>
      <c r="FD817"/>
      <c r="FE817"/>
      <c r="FF817"/>
      <c r="FG817"/>
      <c r="FH817"/>
      <c r="FI817"/>
      <c r="FJ817"/>
      <c r="FK817"/>
      <c r="FL817"/>
      <c r="FM817"/>
      <c r="FN817"/>
      <c r="FO817"/>
      <c r="FP817"/>
      <c r="FQ817"/>
      <c r="FR817"/>
      <c r="FS817"/>
      <c r="FT817"/>
      <c r="FU817"/>
      <c r="FV817"/>
      <c r="FW817"/>
      <c r="FX817"/>
      <c r="FY817"/>
      <c r="FZ817"/>
      <c r="GA817"/>
      <c r="GB817"/>
      <c r="GC817"/>
      <c r="GD817"/>
      <c r="GE817"/>
      <c r="GF817"/>
      <c r="GG817"/>
      <c r="GH817"/>
      <c r="GI817"/>
      <c r="GJ817"/>
      <c r="GK817"/>
      <c r="GL817"/>
      <c r="GM817"/>
      <c r="GN817"/>
      <c r="GO817"/>
      <c r="GP817"/>
      <c r="GQ817"/>
      <c r="GR817"/>
      <c r="GS817"/>
      <c r="GT817"/>
      <c r="GU817"/>
      <c r="GV817"/>
      <c r="GW817"/>
      <c r="GX817"/>
      <c r="GY817"/>
      <c r="GZ817"/>
      <c r="HA817"/>
      <c r="HB817"/>
      <c r="HC817"/>
      <c r="HD817"/>
      <c r="HE817"/>
      <c r="HF817"/>
      <c r="HG817"/>
      <c r="HH817"/>
      <c r="HI817"/>
      <c r="HJ817"/>
      <c r="HK817"/>
      <c r="HL817"/>
      <c r="HM817"/>
      <c r="HN817"/>
      <c r="HO817"/>
      <c r="HP817"/>
      <c r="HQ817"/>
      <c r="HR817"/>
      <c r="HS817"/>
      <c r="HT817"/>
      <c r="HU817"/>
      <c r="HV817"/>
      <c r="HW817"/>
      <c r="HX817"/>
      <c r="HY817"/>
      <c r="HZ817"/>
      <c r="IA817"/>
      <c r="IB817"/>
      <c r="IC817"/>
      <c r="ID817"/>
      <c r="IE817"/>
      <c r="IF817"/>
      <c r="IG817"/>
      <c r="IH817"/>
      <c r="II817"/>
      <c r="IJ817"/>
      <c r="IK817"/>
      <c r="IL817"/>
      <c r="IM817"/>
      <c r="IN817"/>
      <c r="IO817"/>
      <c r="IP817"/>
      <c r="IQ817"/>
      <c r="IR817"/>
      <c r="IS817"/>
      <c r="IT817"/>
      <c r="IU817"/>
      <c r="IV817"/>
      <c r="IW817"/>
      <c r="IX817"/>
      <c r="IY817"/>
      <c r="IZ817"/>
      <c r="JA817"/>
      <c r="JB817"/>
      <c r="JC817"/>
      <c r="JD817"/>
      <c r="JE817"/>
      <c r="JF817"/>
      <c r="JG817"/>
      <c r="JH817"/>
      <c r="JI817"/>
      <c r="JJ817"/>
    </row>
    <row r="818" spans="1:270" ht="112">
      <c r="A818" s="9">
        <v>1999</v>
      </c>
      <c r="B818" s="9" t="s">
        <v>0</v>
      </c>
      <c r="C818" s="9">
        <v>0</v>
      </c>
      <c r="D818" s="9" t="s">
        <v>1590</v>
      </c>
      <c r="E818" s="9" t="s">
        <v>2631</v>
      </c>
      <c r="F818" s="9" t="s">
        <v>1230</v>
      </c>
      <c r="G818" s="9" t="s">
        <v>2744</v>
      </c>
      <c r="H818" s="9" t="s">
        <v>2029</v>
      </c>
      <c r="I818" s="9" t="s">
        <v>2030</v>
      </c>
      <c r="J818" s="9">
        <v>0</v>
      </c>
      <c r="K818" s="9"/>
      <c r="L818" s="9" t="s">
        <v>2032</v>
      </c>
      <c r="M818" s="9" t="s">
        <v>2676</v>
      </c>
      <c r="N818" s="35" t="s">
        <v>1590</v>
      </c>
      <c r="O818" s="35" t="s">
        <v>1590</v>
      </c>
      <c r="P818" s="35" t="s">
        <v>1590</v>
      </c>
      <c r="Q818" s="35" t="s">
        <v>1590</v>
      </c>
      <c r="R818" s="34" t="s">
        <v>1590</v>
      </c>
      <c r="S818" s="34" t="s">
        <v>1590</v>
      </c>
      <c r="T818" s="34" t="s">
        <v>1590</v>
      </c>
      <c r="U818" s="34" t="s">
        <v>1590</v>
      </c>
      <c r="V818" s="38" t="s">
        <v>1590</v>
      </c>
      <c r="W818" s="38" t="s">
        <v>1590</v>
      </c>
      <c r="X818" s="38" t="s">
        <v>1590</v>
      </c>
      <c r="Y818" s="8">
        <f t="shared" si="182"/>
        <v>6000</v>
      </c>
      <c r="Z818" s="8">
        <f t="shared" si="183"/>
        <v>9600</v>
      </c>
      <c r="AA818" s="8">
        <f t="shared" si="184"/>
        <v>12000</v>
      </c>
      <c r="AB818" s="18">
        <f t="shared" si="177"/>
        <v>0.33333333333333331</v>
      </c>
      <c r="AC818" s="18">
        <f t="shared" si="178"/>
        <v>4</v>
      </c>
      <c r="AD818" s="13"/>
      <c r="AE818" s="13"/>
      <c r="AF818" s="13" t="s">
        <v>2031</v>
      </c>
      <c r="AG818" s="13">
        <v>200</v>
      </c>
      <c r="AH818" s="13">
        <v>400</v>
      </c>
      <c r="AI818" s="13">
        <v>500</v>
      </c>
      <c r="AJ818" s="13">
        <v>4</v>
      </c>
      <c r="AK818" s="13">
        <v>4</v>
      </c>
      <c r="AL818" s="13" t="s">
        <v>1483</v>
      </c>
      <c r="AM818" s="13">
        <v>300</v>
      </c>
      <c r="AN818" s="13">
        <v>400</v>
      </c>
      <c r="AO818" s="13">
        <v>500</v>
      </c>
      <c r="AP818" s="13">
        <v>6</v>
      </c>
      <c r="AQ818"/>
      <c r="AR818"/>
      <c r="AS818"/>
      <c r="AT818"/>
      <c r="AU818"/>
      <c r="AV818"/>
      <c r="AW818"/>
      <c r="AX818"/>
      <c r="AY818"/>
      <c r="AZ818"/>
      <c r="BA818"/>
      <c r="BB818"/>
      <c r="BC818"/>
      <c r="BD818" s="13"/>
      <c r="BE818"/>
      <c r="BF818"/>
      <c r="BG818"/>
      <c r="BH818"/>
      <c r="BI818"/>
      <c r="BJ818"/>
      <c r="BK818"/>
      <c r="BL818"/>
      <c r="BM818"/>
      <c r="BN818"/>
      <c r="BO818"/>
      <c r="BP818" s="13"/>
      <c r="BQ818"/>
      <c r="BR818"/>
      <c r="BS818"/>
      <c r="BT818"/>
      <c r="BU818"/>
      <c r="BV818"/>
      <c r="BW818"/>
      <c r="BX818"/>
      <c r="BY818"/>
      <c r="BZ818"/>
      <c r="CA818"/>
      <c r="CB818"/>
      <c r="CC818"/>
      <c r="CD818"/>
      <c r="CE818"/>
      <c r="CF818"/>
      <c r="CG818"/>
      <c r="CH818"/>
      <c r="CI818"/>
      <c r="CJ818"/>
      <c r="CK818"/>
      <c r="CL818"/>
      <c r="CM818"/>
      <c r="CN818"/>
      <c r="CO818"/>
      <c r="CP818"/>
      <c r="CQ818"/>
      <c r="CR818"/>
      <c r="CS818"/>
      <c r="CT818"/>
      <c r="CU818"/>
      <c r="CV818"/>
      <c r="CW818"/>
      <c r="CX818"/>
      <c r="CY818"/>
      <c r="CZ818"/>
      <c r="DA818"/>
      <c r="DB818"/>
      <c r="DC818"/>
      <c r="DD818"/>
      <c r="DE818"/>
      <c r="DF818"/>
      <c r="DG818"/>
      <c r="DH818"/>
      <c r="DI818"/>
      <c r="DJ818"/>
      <c r="DK818"/>
      <c r="DL818"/>
      <c r="DM818"/>
      <c r="DN818"/>
      <c r="DO818"/>
      <c r="DP818"/>
      <c r="DQ818"/>
      <c r="DR818"/>
      <c r="DS818"/>
      <c r="DT818"/>
      <c r="DU818"/>
      <c r="DV818"/>
      <c r="DW818"/>
      <c r="DX818"/>
      <c r="DY818"/>
      <c r="DZ818"/>
      <c r="EA818"/>
      <c r="EB818"/>
      <c r="EC818"/>
      <c r="ED818"/>
      <c r="EE818"/>
      <c r="EF818"/>
      <c r="EG818"/>
      <c r="EH818"/>
      <c r="EI818"/>
      <c r="EJ818"/>
      <c r="EK818"/>
      <c r="EL818"/>
      <c r="EM818"/>
      <c r="EN818"/>
      <c r="EO818"/>
      <c r="EP818"/>
      <c r="EQ818"/>
      <c r="ER818"/>
      <c r="ES818"/>
      <c r="ET818"/>
      <c r="EU818"/>
      <c r="EV818"/>
      <c r="EW818"/>
      <c r="EX818"/>
      <c r="EY818"/>
      <c r="EZ818"/>
      <c r="FA818"/>
      <c r="FB818"/>
      <c r="FC818"/>
      <c r="FD818"/>
      <c r="FE818"/>
      <c r="FF818"/>
      <c r="FG818"/>
      <c r="FH818"/>
      <c r="FI818"/>
      <c r="FJ818"/>
      <c r="FK818"/>
      <c r="FL818"/>
      <c r="FM818"/>
      <c r="FN818"/>
      <c r="FO818"/>
      <c r="FP818"/>
      <c r="FQ818"/>
      <c r="FR818"/>
      <c r="FS818"/>
      <c r="FT818"/>
      <c r="FU818"/>
      <c r="FV818"/>
      <c r="FW818"/>
      <c r="FX818"/>
      <c r="FY818"/>
      <c r="FZ818"/>
      <c r="GA818"/>
      <c r="GB818"/>
      <c r="GC818"/>
      <c r="GD818"/>
      <c r="GE818"/>
      <c r="GF818"/>
      <c r="GG818"/>
      <c r="GH818"/>
      <c r="GI818"/>
      <c r="GJ818"/>
      <c r="GK818"/>
      <c r="GL818"/>
      <c r="GM818"/>
      <c r="GN818"/>
      <c r="GO818"/>
      <c r="GP818"/>
      <c r="GQ818"/>
      <c r="GR818"/>
      <c r="GS818"/>
      <c r="GT818"/>
      <c r="GU818"/>
      <c r="GV818"/>
      <c r="GW818"/>
      <c r="GX818"/>
      <c r="GY818"/>
      <c r="GZ818"/>
      <c r="HA818"/>
      <c r="HB818"/>
      <c r="HC818"/>
      <c r="HD818"/>
      <c r="HE818"/>
      <c r="HF818"/>
      <c r="HG818"/>
      <c r="HH818"/>
      <c r="HI818"/>
      <c r="HJ818"/>
      <c r="HK818"/>
      <c r="HL818"/>
      <c r="HM818"/>
      <c r="HN818"/>
      <c r="HO818"/>
      <c r="HP818"/>
      <c r="HQ818"/>
      <c r="HR818"/>
      <c r="HS818"/>
      <c r="HT818"/>
      <c r="HU818"/>
      <c r="HV818"/>
      <c r="HW818"/>
      <c r="HX818"/>
      <c r="HY818"/>
      <c r="HZ818"/>
      <c r="IA818"/>
      <c r="IB818"/>
      <c r="IC818"/>
      <c r="ID818"/>
      <c r="IE818"/>
      <c r="IF818"/>
      <c r="IG818"/>
      <c r="IH818"/>
      <c r="II818"/>
      <c r="IJ818"/>
      <c r="IK818"/>
      <c r="IL818"/>
      <c r="IM818"/>
      <c r="IN818"/>
      <c r="IO818"/>
      <c r="IP818"/>
      <c r="IQ818"/>
      <c r="IR818"/>
      <c r="IS818"/>
      <c r="IT818"/>
      <c r="IU818"/>
      <c r="IV818"/>
      <c r="IW818"/>
      <c r="IX818"/>
      <c r="IY818"/>
      <c r="IZ818"/>
      <c r="JA818"/>
      <c r="JB818"/>
      <c r="JC818"/>
      <c r="JD818"/>
      <c r="JE818"/>
      <c r="JF818"/>
      <c r="JG818"/>
      <c r="JH818"/>
      <c r="JI818"/>
      <c r="JJ818"/>
    </row>
    <row r="819" spans="1:270" ht="48">
      <c r="A819" s="9">
        <v>1999</v>
      </c>
      <c r="B819" s="9" t="s">
        <v>0</v>
      </c>
      <c r="C819" s="9">
        <v>0</v>
      </c>
      <c r="D819" s="9" t="s">
        <v>1590</v>
      </c>
      <c r="E819" s="9" t="s">
        <v>2631</v>
      </c>
      <c r="F819" s="9" t="s">
        <v>1230</v>
      </c>
      <c r="G819" s="9" t="s">
        <v>2744</v>
      </c>
      <c r="H819" s="9" t="s">
        <v>2033</v>
      </c>
      <c r="I819" s="9" t="s">
        <v>2034</v>
      </c>
      <c r="J819" s="9">
        <v>0</v>
      </c>
      <c r="K819" s="9"/>
      <c r="L819" s="9"/>
      <c r="M819" s="9" t="s">
        <v>2676</v>
      </c>
      <c r="N819" s="9">
        <f t="shared" ref="N819:N864" si="186">O819/P819</f>
        <v>0.29444444444444445</v>
      </c>
      <c r="O819" s="9">
        <v>5.3</v>
      </c>
      <c r="P819" s="9">
        <v>18</v>
      </c>
      <c r="Q819" s="9">
        <v>102</v>
      </c>
      <c r="R819" s="8">
        <f t="shared" si="185"/>
        <v>5.666666666666667</v>
      </c>
      <c r="S819" s="8">
        <f t="shared" ref="S819:S824" si="187">Q819/Z819</f>
        <v>2.125</v>
      </c>
      <c r="T819" s="8">
        <f t="shared" ref="T819:T824" si="188">Q819/AA819</f>
        <v>1.0625</v>
      </c>
      <c r="U819" s="8">
        <f t="shared" si="172"/>
        <v>12.75</v>
      </c>
      <c r="V819" s="38">
        <f t="shared" si="179"/>
        <v>2.229166666666667</v>
      </c>
      <c r="W819" s="38">
        <f t="shared" si="176"/>
        <v>0.47916666666666669</v>
      </c>
      <c r="X819" s="38">
        <f t="shared" si="175"/>
        <v>1.6458333333333335</v>
      </c>
      <c r="Y819" s="8">
        <f t="shared" si="182"/>
        <v>12</v>
      </c>
      <c r="Z819" s="8">
        <f t="shared" si="183"/>
        <v>48</v>
      </c>
      <c r="AA819" s="8">
        <f t="shared" si="184"/>
        <v>96</v>
      </c>
      <c r="AB819" s="18">
        <f t="shared" si="177"/>
        <v>1.1666666666666667</v>
      </c>
      <c r="AC819" s="18">
        <f t="shared" si="178"/>
        <v>14</v>
      </c>
      <c r="AD819" s="13"/>
      <c r="AE819" s="13"/>
      <c r="AF819" s="13" t="s">
        <v>2035</v>
      </c>
      <c r="AG819" s="13">
        <v>1</v>
      </c>
      <c r="AH819" s="13">
        <v>4</v>
      </c>
      <c r="AI819" s="13">
        <v>8</v>
      </c>
      <c r="AJ819" s="13"/>
      <c r="AK819" s="13">
        <v>14</v>
      </c>
      <c r="AL819" s="13"/>
      <c r="AM819" s="13"/>
      <c r="AN819"/>
      <c r="AO819"/>
      <c r="AP819"/>
      <c r="AQ819"/>
      <c r="AR819"/>
      <c r="AS819"/>
      <c r="AT819"/>
      <c r="AU819"/>
      <c r="AV819"/>
      <c r="AW819"/>
      <c r="AX819"/>
      <c r="AY819"/>
      <c r="AZ819"/>
      <c r="BA819"/>
      <c r="BB819"/>
      <c r="BC819"/>
      <c r="BD819" s="13"/>
      <c r="BE819"/>
      <c r="BF819"/>
      <c r="BG819"/>
      <c r="BH819"/>
      <c r="BI819"/>
      <c r="BJ819"/>
      <c r="BK819"/>
      <c r="BL819"/>
      <c r="BM819"/>
      <c r="BN819"/>
      <c r="BO819"/>
      <c r="BP819" s="13"/>
      <c r="BQ819"/>
      <c r="BR819"/>
      <c r="BS819"/>
      <c r="BT819"/>
      <c r="BU819"/>
      <c r="BV819"/>
      <c r="BW819"/>
      <c r="BX819"/>
      <c r="BY819"/>
      <c r="BZ819"/>
      <c r="CA819"/>
      <c r="CB819"/>
      <c r="CC819"/>
      <c r="CD819"/>
      <c r="CE819"/>
      <c r="CF819"/>
      <c r="CG819"/>
      <c r="CH819"/>
      <c r="CI819"/>
      <c r="CJ819"/>
      <c r="CK819"/>
      <c r="CL819"/>
      <c r="CM819"/>
      <c r="CN819"/>
      <c r="CO819"/>
      <c r="CP819"/>
      <c r="CQ819"/>
      <c r="CR819"/>
      <c r="CS819"/>
      <c r="CT819"/>
      <c r="CU819"/>
      <c r="CV819"/>
      <c r="CW819"/>
      <c r="CX819"/>
      <c r="CY819"/>
      <c r="CZ819"/>
      <c r="DA819"/>
      <c r="DB819"/>
      <c r="DC819"/>
      <c r="DD819"/>
      <c r="DE819"/>
      <c r="DF819"/>
      <c r="DG819"/>
      <c r="DH819"/>
      <c r="DI819"/>
      <c r="DJ819"/>
      <c r="DK819"/>
      <c r="DL819"/>
      <c r="DM819"/>
      <c r="DN819"/>
      <c r="DO819"/>
      <c r="DP819"/>
      <c r="DQ819"/>
      <c r="DR819"/>
      <c r="DS819"/>
      <c r="DT819"/>
      <c r="DU819"/>
      <c r="DV819"/>
      <c r="DW819"/>
      <c r="DX819"/>
      <c r="DY819"/>
      <c r="DZ819"/>
      <c r="EA819"/>
      <c r="EB819"/>
      <c r="EC819"/>
      <c r="ED819"/>
      <c r="EE819"/>
      <c r="EF819"/>
      <c r="EG819"/>
      <c r="EH819"/>
      <c r="EI819"/>
      <c r="EJ819"/>
      <c r="EK819"/>
      <c r="EL819"/>
      <c r="EM819"/>
      <c r="EN819"/>
      <c r="EO819"/>
      <c r="EP819"/>
      <c r="EQ819"/>
      <c r="ER819"/>
      <c r="ES819"/>
      <c r="ET819"/>
      <c r="EU819"/>
      <c r="EV819"/>
      <c r="EW819"/>
      <c r="EX819"/>
      <c r="EY819"/>
      <c r="EZ819"/>
      <c r="FA819"/>
      <c r="FB819"/>
      <c r="FC819"/>
      <c r="FD819"/>
      <c r="FE819"/>
      <c r="FF819"/>
      <c r="FG819"/>
      <c r="FH819"/>
      <c r="FI819"/>
      <c r="FJ819"/>
      <c r="FK819"/>
      <c r="FL819"/>
      <c r="FM819"/>
      <c r="FN819"/>
      <c r="FO819"/>
      <c r="FP819"/>
      <c r="FQ819"/>
      <c r="FR819"/>
      <c r="FS819"/>
      <c r="FT819"/>
      <c r="FU819"/>
      <c r="FV819"/>
      <c r="FW819"/>
      <c r="FX819"/>
      <c r="FY819"/>
      <c r="FZ819"/>
      <c r="GA819"/>
      <c r="GB819"/>
      <c r="GC819"/>
      <c r="GD819"/>
      <c r="GE819"/>
      <c r="GF819"/>
      <c r="GG819"/>
      <c r="GH819"/>
      <c r="GI819"/>
      <c r="GJ819"/>
      <c r="GK819"/>
      <c r="GL819"/>
      <c r="GM819"/>
      <c r="GN819"/>
      <c r="GO819"/>
      <c r="GP819"/>
      <c r="GQ819"/>
      <c r="GR819"/>
      <c r="GS819"/>
      <c r="GT819"/>
      <c r="GU819"/>
      <c r="GV819"/>
      <c r="GW819"/>
      <c r="GX819"/>
      <c r="GY819"/>
      <c r="GZ819"/>
      <c r="HA819"/>
      <c r="HB819"/>
      <c r="HC819"/>
      <c r="HD819"/>
      <c r="HE819"/>
      <c r="HF819"/>
      <c r="HG819"/>
      <c r="HH819"/>
      <c r="HI819"/>
      <c r="HJ819"/>
      <c r="HK819"/>
      <c r="HL819"/>
      <c r="HM819"/>
      <c r="HN819"/>
      <c r="HO819"/>
      <c r="HP819"/>
      <c r="HQ819"/>
      <c r="HR819"/>
      <c r="HS819"/>
      <c r="HT819"/>
      <c r="HU819"/>
      <c r="HV819"/>
      <c r="HW819"/>
      <c r="HX819"/>
      <c r="HY819"/>
      <c r="HZ819"/>
      <c r="IA819"/>
      <c r="IB819"/>
      <c r="IC819"/>
      <c r="ID819"/>
      <c r="IE819"/>
      <c r="IF819"/>
      <c r="IG819"/>
      <c r="IH819"/>
      <c r="II819"/>
      <c r="IJ819"/>
      <c r="IK819"/>
      <c r="IL819"/>
      <c r="IM819"/>
      <c r="IN819"/>
      <c r="IO819"/>
      <c r="IP819"/>
      <c r="IQ819"/>
      <c r="IR819"/>
      <c r="IS819"/>
      <c r="IT819"/>
      <c r="IU819"/>
      <c r="IV819"/>
      <c r="IW819"/>
      <c r="IX819"/>
      <c r="IY819"/>
      <c r="IZ819"/>
      <c r="JA819"/>
      <c r="JB819"/>
      <c r="JC819"/>
      <c r="JD819"/>
      <c r="JE819"/>
      <c r="JF819"/>
      <c r="JG819"/>
      <c r="JH819"/>
      <c r="JI819"/>
      <c r="JJ819"/>
    </row>
    <row r="820" spans="1:270" ht="32">
      <c r="A820" s="9">
        <v>1999</v>
      </c>
      <c r="B820" s="9" t="s">
        <v>0</v>
      </c>
      <c r="C820" s="9">
        <v>0</v>
      </c>
      <c r="D820" s="9" t="s">
        <v>1590</v>
      </c>
      <c r="E820" s="9" t="s">
        <v>2631</v>
      </c>
      <c r="F820" s="9" t="s">
        <v>1230</v>
      </c>
      <c r="G820" s="9" t="s">
        <v>2743</v>
      </c>
      <c r="H820" s="9" t="s">
        <v>2036</v>
      </c>
      <c r="I820" s="9" t="s">
        <v>2037</v>
      </c>
      <c r="J820" s="9">
        <v>0</v>
      </c>
      <c r="K820" s="9"/>
      <c r="L820" s="9"/>
      <c r="M820" s="9" t="s">
        <v>2676</v>
      </c>
      <c r="N820" s="9">
        <f t="shared" si="186"/>
        <v>0.45333333333333331</v>
      </c>
      <c r="O820" s="9">
        <v>13.6</v>
      </c>
      <c r="P820" s="9">
        <v>30</v>
      </c>
      <c r="Q820" s="9">
        <v>328</v>
      </c>
      <c r="R820" s="8">
        <f t="shared" si="185"/>
        <v>10.933333333333334</v>
      </c>
      <c r="S820" s="8">
        <f t="shared" si="187"/>
        <v>2.7333333333333334</v>
      </c>
      <c r="T820" s="8">
        <f t="shared" si="188"/>
        <v>1.3666666666666667</v>
      </c>
      <c r="U820" s="8">
        <f t="shared" si="172"/>
        <v>16.399999999999999</v>
      </c>
      <c r="V820" s="38">
        <f t="shared" si="179"/>
        <v>1.8666666666666667</v>
      </c>
      <c r="W820" s="38">
        <f t="shared" si="176"/>
        <v>1.1166666666666667</v>
      </c>
      <c r="X820" s="38">
        <f t="shared" si="175"/>
        <v>1.6166666666666667</v>
      </c>
      <c r="Y820" s="8">
        <f t="shared" si="182"/>
        <v>36</v>
      </c>
      <c r="Z820" s="8">
        <f t="shared" si="183"/>
        <v>120</v>
      </c>
      <c r="AA820" s="8">
        <f t="shared" si="184"/>
        <v>240</v>
      </c>
      <c r="AB820" s="18">
        <f t="shared" si="177"/>
        <v>0.5</v>
      </c>
      <c r="AC820" s="18">
        <f t="shared" si="178"/>
        <v>6</v>
      </c>
      <c r="AD820" s="13"/>
      <c r="AE820" s="13"/>
      <c r="AF820" s="13" t="s">
        <v>1483</v>
      </c>
      <c r="AG820" s="13">
        <v>3</v>
      </c>
      <c r="AH820" s="13">
        <v>10</v>
      </c>
      <c r="AI820" s="13">
        <v>20</v>
      </c>
      <c r="AJ820" s="13">
        <v>9</v>
      </c>
      <c r="AK820" s="13">
        <v>6</v>
      </c>
      <c r="AL820" s="13"/>
      <c r="AM820" s="13"/>
      <c r="AN820"/>
      <c r="AO820"/>
      <c r="AP820"/>
      <c r="AQ820"/>
      <c r="AR820"/>
      <c r="AS820"/>
      <c r="AT820"/>
      <c r="AU820"/>
      <c r="AV820"/>
      <c r="AW820"/>
      <c r="AX820"/>
      <c r="AY820"/>
      <c r="AZ820"/>
      <c r="BA820"/>
      <c r="BB820"/>
      <c r="BC820"/>
      <c r="BD820" s="13"/>
      <c r="BE820"/>
      <c r="BF820"/>
      <c r="BG820"/>
      <c r="BH820"/>
      <c r="BI820"/>
      <c r="BJ820"/>
      <c r="BK820"/>
      <c r="BL820"/>
      <c r="BM820"/>
      <c r="BN820"/>
      <c r="BO820"/>
      <c r="BP820" s="13"/>
      <c r="BQ820"/>
      <c r="BR820"/>
      <c r="BS820"/>
      <c r="BT820"/>
      <c r="BU820"/>
      <c r="BV820"/>
      <c r="BW820"/>
      <c r="BX820"/>
      <c r="BY820"/>
      <c r="BZ820"/>
      <c r="CA820"/>
      <c r="CB820"/>
      <c r="CC820"/>
      <c r="CD820"/>
      <c r="CE820"/>
      <c r="CF820"/>
      <c r="CG820"/>
      <c r="CH820"/>
      <c r="CI820"/>
      <c r="CJ820"/>
      <c r="CK820"/>
      <c r="CL820"/>
      <c r="CM820"/>
      <c r="CN820"/>
      <c r="CO820"/>
      <c r="CP820"/>
      <c r="CQ820"/>
      <c r="CR820"/>
      <c r="CS820"/>
      <c r="CT820"/>
      <c r="CU820"/>
      <c r="CV820"/>
      <c r="CW820"/>
      <c r="CX820"/>
      <c r="CY820"/>
      <c r="CZ820"/>
      <c r="DA820"/>
      <c r="DB820"/>
      <c r="DC820"/>
      <c r="DD820"/>
      <c r="DE820"/>
      <c r="DF820"/>
      <c r="DG820"/>
      <c r="DH820"/>
      <c r="DI820"/>
      <c r="DJ820"/>
      <c r="DK820"/>
      <c r="DL820"/>
      <c r="DM820"/>
      <c r="DN820"/>
      <c r="DO820"/>
      <c r="DP820"/>
      <c r="DQ820"/>
      <c r="DR820"/>
      <c r="DS820"/>
      <c r="DT820"/>
      <c r="DU820"/>
      <c r="DV820"/>
      <c r="DW820"/>
      <c r="DX820"/>
      <c r="DY820"/>
      <c r="DZ820"/>
      <c r="EA820"/>
      <c r="EB820"/>
      <c r="EC820"/>
      <c r="ED820"/>
      <c r="EE820"/>
      <c r="EF820"/>
      <c r="EG820"/>
      <c r="EH820"/>
      <c r="EI820"/>
      <c r="EJ820"/>
      <c r="EK820"/>
      <c r="EL820"/>
      <c r="EM820"/>
      <c r="EN820"/>
      <c r="EO820"/>
      <c r="EP820"/>
      <c r="EQ820"/>
      <c r="ER820"/>
      <c r="ES820"/>
      <c r="ET820"/>
      <c r="EU820"/>
      <c r="EV820"/>
      <c r="EW820"/>
      <c r="EX820"/>
      <c r="EY820"/>
      <c r="EZ820"/>
      <c r="FA820"/>
      <c r="FB820"/>
      <c r="FC820"/>
      <c r="FD820"/>
      <c r="FE820"/>
      <c r="FF820"/>
      <c r="FG820"/>
      <c r="FH820"/>
      <c r="FI820"/>
      <c r="FJ820"/>
      <c r="FK820"/>
      <c r="FL820"/>
      <c r="FM820"/>
      <c r="FN820"/>
      <c r="FO820"/>
      <c r="FP820"/>
      <c r="FQ820"/>
      <c r="FR820"/>
      <c r="FS820"/>
      <c r="FT820"/>
      <c r="FU820"/>
      <c r="FV820"/>
      <c r="FW820"/>
      <c r="FX820"/>
      <c r="FY820"/>
      <c r="FZ820"/>
      <c r="GA820"/>
      <c r="GB820"/>
      <c r="GC820"/>
      <c r="GD820"/>
      <c r="GE820"/>
      <c r="GF820"/>
      <c r="GG820"/>
      <c r="GH820"/>
      <c r="GI820"/>
      <c r="GJ820"/>
      <c r="GK820"/>
      <c r="GL820"/>
      <c r="GM820"/>
      <c r="GN820"/>
      <c r="GO820"/>
      <c r="GP820"/>
      <c r="GQ820"/>
      <c r="GR820"/>
      <c r="GS820"/>
      <c r="GT820"/>
      <c r="GU820"/>
      <c r="GV820"/>
      <c r="GW820"/>
      <c r="GX820"/>
      <c r="GY820"/>
      <c r="GZ820"/>
      <c r="HA820"/>
      <c r="HB820"/>
      <c r="HC820"/>
      <c r="HD820"/>
      <c r="HE820"/>
      <c r="HF820"/>
      <c r="HG820"/>
      <c r="HH820"/>
      <c r="HI820"/>
      <c r="HJ820"/>
      <c r="HK820"/>
      <c r="HL820"/>
      <c r="HM820"/>
      <c r="HN820"/>
      <c r="HO820"/>
      <c r="HP820"/>
      <c r="HQ820"/>
      <c r="HR820"/>
      <c r="HS820"/>
      <c r="HT820"/>
      <c r="HU820"/>
      <c r="HV820"/>
      <c r="HW820"/>
      <c r="HX820"/>
      <c r="HY820"/>
      <c r="HZ820"/>
      <c r="IA820"/>
      <c r="IB820"/>
      <c r="IC820"/>
      <c r="ID820"/>
      <c r="IE820"/>
      <c r="IF820"/>
      <c r="IG820"/>
      <c r="IH820"/>
      <c r="II820"/>
      <c r="IJ820"/>
      <c r="IK820"/>
      <c r="IL820"/>
      <c r="IM820"/>
      <c r="IN820"/>
      <c r="IO820"/>
      <c r="IP820"/>
      <c r="IQ820"/>
      <c r="IR820"/>
      <c r="IS820"/>
      <c r="IT820"/>
      <c r="IU820"/>
      <c r="IV820"/>
      <c r="IW820"/>
      <c r="IX820"/>
      <c r="IY820"/>
      <c r="IZ820"/>
      <c r="JA820"/>
      <c r="JB820"/>
      <c r="JC820"/>
      <c r="JD820"/>
      <c r="JE820"/>
      <c r="JF820"/>
      <c r="JG820"/>
      <c r="JH820"/>
      <c r="JI820"/>
      <c r="JJ820"/>
    </row>
    <row r="821" spans="1:270" ht="48">
      <c r="A821" s="9">
        <v>1999</v>
      </c>
      <c r="B821" s="9" t="s">
        <v>0</v>
      </c>
      <c r="C821" s="9">
        <v>0</v>
      </c>
      <c r="D821" s="9" t="s">
        <v>1590</v>
      </c>
      <c r="E821" s="9" t="s">
        <v>2631</v>
      </c>
      <c r="F821" s="9" t="s">
        <v>1230</v>
      </c>
      <c r="G821" s="9" t="s">
        <v>2744</v>
      </c>
      <c r="H821" s="9" t="s">
        <v>2038</v>
      </c>
      <c r="I821" s="9" t="s">
        <v>2039</v>
      </c>
      <c r="J821" s="9">
        <v>0</v>
      </c>
      <c r="K821" s="9"/>
      <c r="L821" s="9" t="s">
        <v>2041</v>
      </c>
      <c r="M821" s="9" t="s">
        <v>2676</v>
      </c>
      <c r="N821" s="9">
        <f t="shared" si="186"/>
        <v>0.01</v>
      </c>
      <c r="O821" s="9">
        <v>1.1000000000000001</v>
      </c>
      <c r="P821" s="9">
        <v>110</v>
      </c>
      <c r="Q821" s="9">
        <v>2297</v>
      </c>
      <c r="R821" s="8">
        <f t="shared" si="185"/>
        <v>20.881818181818183</v>
      </c>
      <c r="S821" s="8">
        <f t="shared" si="187"/>
        <v>0.96675084175084181</v>
      </c>
      <c r="T821" s="8">
        <f t="shared" si="188"/>
        <v>0.6380555555555556</v>
      </c>
      <c r="U821" s="8">
        <f t="shared" si="172"/>
        <v>7.6566666666666672</v>
      </c>
      <c r="V821" s="38">
        <f t="shared" si="179"/>
        <v>1.2630555555555556</v>
      </c>
      <c r="W821" s="38">
        <f t="shared" si="176"/>
        <v>0.22555555555555556</v>
      </c>
      <c r="X821" s="38">
        <f t="shared" si="175"/>
        <v>0.85055555555555551</v>
      </c>
      <c r="Y821" s="8">
        <f t="shared" si="182"/>
        <v>1200</v>
      </c>
      <c r="Z821" s="8">
        <f t="shared" si="183"/>
        <v>2376</v>
      </c>
      <c r="AA821" s="8">
        <f t="shared" si="184"/>
        <v>3600</v>
      </c>
      <c r="AB821" s="18">
        <f t="shared" si="177"/>
        <v>0.625</v>
      </c>
      <c r="AC821" s="18">
        <f>SUM(AK821, AQ821, AW821, BC821, BI821,  BO821, BU821, CA821, CG821, CM821, CS821, CY821, DE821, DK821, DQ821, DW821, EC821, EK821, EQ821, EW821, FC821, FI821, FO821, FU821, GA821, GI821, GO821, GW821, HC821, HI821, HO821, HU821, IA821, II821, IO821, IU821, JC821, JI821)/2</f>
        <v>7.5</v>
      </c>
      <c r="AD821" s="13"/>
      <c r="AE821" s="13"/>
      <c r="AF821" s="13" t="s">
        <v>2040</v>
      </c>
      <c r="AG821" s="13">
        <v>50</v>
      </c>
      <c r="AH821" s="13">
        <v>99</v>
      </c>
      <c r="AI821" s="13">
        <v>150</v>
      </c>
      <c r="AJ821" s="13">
        <v>14</v>
      </c>
      <c r="AK821" s="13">
        <v>4</v>
      </c>
      <c r="AL821" s="13" t="s">
        <v>2040</v>
      </c>
      <c r="AM821" s="13">
        <v>50</v>
      </c>
      <c r="AN821" s="13">
        <v>99</v>
      </c>
      <c r="AO821" s="13">
        <v>150</v>
      </c>
      <c r="AP821" s="13">
        <v>16</v>
      </c>
      <c r="AQ821" s="13">
        <v>11</v>
      </c>
      <c r="AR821"/>
      <c r="AS821"/>
      <c r="AT821"/>
      <c r="AU821"/>
      <c r="AV821"/>
      <c r="AW821"/>
      <c r="AX821"/>
      <c r="AY821"/>
      <c r="AZ821"/>
      <c r="BA821"/>
      <c r="BB821"/>
      <c r="BC821"/>
      <c r="BD821" s="13"/>
      <c r="BE821"/>
      <c r="BF821"/>
      <c r="BG821"/>
      <c r="BH821"/>
      <c r="BI821"/>
      <c r="BJ821"/>
      <c r="BK821"/>
      <c r="BL821"/>
      <c r="BM821"/>
      <c r="BN821"/>
      <c r="BO821"/>
      <c r="BP821" s="13"/>
      <c r="BQ821"/>
      <c r="BR821"/>
      <c r="BS821"/>
      <c r="BT821"/>
      <c r="BU821"/>
      <c r="BV821"/>
      <c r="BW821"/>
      <c r="BX821"/>
      <c r="BY821"/>
      <c r="BZ821"/>
      <c r="CA821"/>
      <c r="CB821"/>
      <c r="CC821"/>
      <c r="CD821"/>
      <c r="CE821"/>
      <c r="CF821"/>
      <c r="CG821"/>
      <c r="CH821"/>
      <c r="CI821"/>
      <c r="CJ821"/>
      <c r="CK821"/>
      <c r="CL821"/>
      <c r="CM821"/>
      <c r="CN821"/>
      <c r="CO821"/>
      <c r="CP821"/>
      <c r="CQ821"/>
      <c r="CR821"/>
      <c r="CS821"/>
      <c r="CT821"/>
      <c r="CU821"/>
      <c r="CV821"/>
      <c r="CW821"/>
      <c r="CX821"/>
      <c r="CY821"/>
      <c r="CZ821"/>
      <c r="DA821"/>
      <c r="DB821"/>
      <c r="DC821"/>
      <c r="DD821"/>
      <c r="DE821"/>
      <c r="DF821"/>
      <c r="DG821"/>
      <c r="DH821"/>
      <c r="DI821"/>
      <c r="DJ821"/>
      <c r="DK821"/>
      <c r="DL821"/>
      <c r="DM821"/>
      <c r="DN821"/>
      <c r="DO821"/>
      <c r="DP821"/>
      <c r="DQ821"/>
      <c r="DR821"/>
      <c r="DS821"/>
      <c r="DT821"/>
      <c r="DU821"/>
      <c r="DV821"/>
      <c r="DW821"/>
      <c r="DX821"/>
      <c r="DY821"/>
      <c r="DZ821"/>
      <c r="EA821"/>
      <c r="EB821"/>
      <c r="EC821"/>
      <c r="ED821"/>
      <c r="EE821"/>
      <c r="EF821"/>
      <c r="EG821"/>
      <c r="EH821"/>
      <c r="EI821"/>
      <c r="EJ821"/>
      <c r="EK821"/>
      <c r="EL821"/>
      <c r="EM821"/>
      <c r="EN821"/>
      <c r="EO821"/>
      <c r="EP821"/>
      <c r="EQ821"/>
      <c r="ER821"/>
      <c r="ES821"/>
      <c r="ET821"/>
      <c r="EU821"/>
      <c r="EV821"/>
      <c r="EW821"/>
      <c r="EX821"/>
      <c r="EY821"/>
      <c r="EZ821"/>
      <c r="FA821"/>
      <c r="FB821"/>
      <c r="FC821"/>
      <c r="FD821"/>
      <c r="FE821"/>
      <c r="FF821"/>
      <c r="FG821"/>
      <c r="FH821"/>
      <c r="FI821"/>
      <c r="FJ821"/>
      <c r="FK821"/>
      <c r="FL821"/>
      <c r="FM821"/>
      <c r="FN821"/>
      <c r="FO821"/>
      <c r="FP821"/>
      <c r="FQ821"/>
      <c r="FR821"/>
      <c r="FS821"/>
      <c r="FT821"/>
      <c r="FU821"/>
      <c r="FV821"/>
      <c r="FW821"/>
      <c r="FX821"/>
      <c r="FY821"/>
      <c r="FZ821"/>
      <c r="GA821"/>
      <c r="GB821"/>
      <c r="GC821"/>
      <c r="GD821"/>
      <c r="GE821"/>
      <c r="GF821"/>
      <c r="GG821"/>
      <c r="GH821"/>
      <c r="GI821"/>
      <c r="GJ821"/>
      <c r="GK821"/>
      <c r="GL821"/>
      <c r="GM821"/>
      <c r="GN821"/>
      <c r="GO821"/>
      <c r="GP821"/>
      <c r="GQ821"/>
      <c r="GR821"/>
      <c r="GS821"/>
      <c r="GT821"/>
      <c r="GU821"/>
      <c r="GV821"/>
      <c r="GW821"/>
      <c r="GX821"/>
      <c r="GY821"/>
      <c r="GZ821"/>
      <c r="HA821"/>
      <c r="HB821"/>
      <c r="HC821"/>
      <c r="HD821"/>
      <c r="HE821"/>
      <c r="HF821"/>
      <c r="HG821"/>
      <c r="HH821"/>
      <c r="HI821"/>
      <c r="HJ821"/>
      <c r="HK821"/>
      <c r="HL821"/>
      <c r="HM821"/>
      <c r="HN821"/>
      <c r="HO821"/>
      <c r="HP821"/>
      <c r="HQ821"/>
      <c r="HR821"/>
      <c r="HS821"/>
      <c r="HT821"/>
      <c r="HU821"/>
      <c r="HV821"/>
      <c r="HW821"/>
      <c r="HX821"/>
      <c r="HY821"/>
      <c r="HZ821"/>
      <c r="IA821"/>
      <c r="IB821"/>
      <c r="IC821"/>
      <c r="ID821"/>
      <c r="IE821"/>
      <c r="IF821"/>
      <c r="IG821"/>
      <c r="IH821"/>
      <c r="II821"/>
      <c r="IJ821"/>
      <c r="IK821"/>
      <c r="IL821"/>
      <c r="IM821"/>
      <c r="IN821"/>
      <c r="IO821"/>
      <c r="IP821"/>
      <c r="IQ821"/>
      <c r="IR821"/>
      <c r="IS821"/>
      <c r="IT821"/>
      <c r="IU821"/>
      <c r="IV821"/>
      <c r="IW821"/>
      <c r="IX821"/>
      <c r="IY821"/>
      <c r="IZ821"/>
      <c r="JA821"/>
      <c r="JB821"/>
      <c r="JC821"/>
      <c r="JD821"/>
      <c r="JE821"/>
      <c r="JF821"/>
      <c r="JG821"/>
      <c r="JH821"/>
      <c r="JI821"/>
      <c r="JJ821"/>
    </row>
    <row r="822" spans="1:270" ht="32">
      <c r="A822" s="9">
        <v>1999</v>
      </c>
      <c r="B822" s="9" t="s">
        <v>0</v>
      </c>
      <c r="C822" s="9">
        <v>0</v>
      </c>
      <c r="D822" s="9" t="s">
        <v>1590</v>
      </c>
      <c r="E822" s="9" t="s">
        <v>2631</v>
      </c>
      <c r="F822" s="9" t="s">
        <v>1230</v>
      </c>
      <c r="G822" s="9" t="s">
        <v>2743</v>
      </c>
      <c r="H822" s="9" t="s">
        <v>1590</v>
      </c>
      <c r="I822" s="9" t="s">
        <v>2042</v>
      </c>
      <c r="J822" s="9">
        <v>0</v>
      </c>
      <c r="K822" s="9"/>
      <c r="L822" s="9"/>
      <c r="M822" s="9" t="s">
        <v>2676</v>
      </c>
      <c r="N822" s="9">
        <f t="shared" si="186"/>
        <v>0.51428571428571435</v>
      </c>
      <c r="O822" s="9">
        <v>7.2</v>
      </c>
      <c r="P822" s="9">
        <v>14</v>
      </c>
      <c r="Q822" s="9">
        <v>122</v>
      </c>
      <c r="R822" s="8">
        <f t="shared" si="185"/>
        <v>8.7142857142857135</v>
      </c>
      <c r="S822" s="8">
        <f t="shared" si="187"/>
        <v>2.0333333333333332</v>
      </c>
      <c r="T822" s="8">
        <f t="shared" si="188"/>
        <v>1.2708333333333333</v>
      </c>
      <c r="U822" s="8">
        <f t="shared" si="172"/>
        <v>15.25</v>
      </c>
      <c r="V822" s="38">
        <f t="shared" si="179"/>
        <v>1.2708333333333333</v>
      </c>
      <c r="W822" s="38">
        <f t="shared" si="176"/>
        <v>1.2708333333333333</v>
      </c>
      <c r="X822" s="38">
        <f t="shared" si="175"/>
        <v>1.2708333333333333</v>
      </c>
      <c r="Y822" s="8">
        <f t="shared" si="182"/>
        <v>24</v>
      </c>
      <c r="Z822" s="8">
        <f t="shared" si="183"/>
        <v>60</v>
      </c>
      <c r="AA822" s="8">
        <f t="shared" si="184"/>
        <v>96</v>
      </c>
      <c r="AB822" s="18">
        <f t="shared" si="177"/>
        <v>0</v>
      </c>
      <c r="AC822" s="18">
        <f t="shared" si="178"/>
        <v>0</v>
      </c>
      <c r="AD822" s="13"/>
      <c r="AE822" s="13"/>
      <c r="AF822" s="13" t="s">
        <v>2043</v>
      </c>
      <c r="AG822" s="13">
        <v>2</v>
      </c>
      <c r="AH822" s="13">
        <v>5</v>
      </c>
      <c r="AI822" s="13">
        <v>8</v>
      </c>
      <c r="AJ822" s="13">
        <v>11</v>
      </c>
      <c r="AK822" s="13">
        <v>0</v>
      </c>
      <c r="AL822" s="13"/>
      <c r="AM822" s="13"/>
      <c r="AN822"/>
      <c r="AO822"/>
      <c r="AP822"/>
      <c r="AQ822"/>
      <c r="AR822"/>
      <c r="AS822"/>
      <c r="AT822"/>
      <c r="AU822"/>
      <c r="AV822"/>
      <c r="AW822"/>
      <c r="AX822"/>
      <c r="AY822"/>
      <c r="AZ822"/>
      <c r="BA822"/>
      <c r="BB822"/>
      <c r="BC822"/>
      <c r="BD822" s="13"/>
      <c r="BE822"/>
      <c r="BF822"/>
      <c r="BG822"/>
      <c r="BH822"/>
      <c r="BI822"/>
      <c r="BJ822"/>
      <c r="BK822"/>
      <c r="BL822"/>
      <c r="BM822"/>
      <c r="BN822"/>
      <c r="BO822"/>
      <c r="BP822" s="13"/>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c r="DG822"/>
      <c r="DH822"/>
      <c r="DI822"/>
      <c r="DJ822"/>
      <c r="DK822"/>
      <c r="DL822"/>
      <c r="DM822"/>
      <c r="DN822"/>
      <c r="DO822"/>
      <c r="DP822"/>
      <c r="DQ822"/>
      <c r="DR822"/>
      <c r="DS822"/>
      <c r="DT822"/>
      <c r="DU822"/>
      <c r="DV822"/>
      <c r="DW822"/>
      <c r="DX822"/>
      <c r="DY822"/>
      <c r="DZ822"/>
      <c r="EA822"/>
      <c r="EB822"/>
      <c r="EC822"/>
      <c r="ED822"/>
      <c r="EE822"/>
      <c r="EF822"/>
      <c r="EG822"/>
      <c r="EH822"/>
      <c r="EI822"/>
      <c r="EJ822"/>
      <c r="EK822"/>
      <c r="EL822"/>
      <c r="EM822"/>
      <c r="EN822"/>
      <c r="EO822"/>
      <c r="EP822"/>
      <c r="EQ822"/>
      <c r="ER822"/>
      <c r="ES822"/>
      <c r="ET822"/>
      <c r="EU822"/>
      <c r="EV822"/>
      <c r="EW822"/>
      <c r="EX822"/>
      <c r="EY822"/>
      <c r="EZ822"/>
      <c r="FA822"/>
      <c r="FB822"/>
      <c r="FC822"/>
      <c r="FD822"/>
      <c r="FE822"/>
      <c r="FF822"/>
      <c r="FG822"/>
      <c r="FH822"/>
      <c r="FI822"/>
      <c r="FJ822"/>
      <c r="FK822"/>
      <c r="FL822"/>
      <c r="FM822"/>
      <c r="FN822"/>
      <c r="FO822"/>
      <c r="FP822"/>
      <c r="FQ822"/>
      <c r="FR822"/>
      <c r="FS822"/>
      <c r="FT822"/>
      <c r="FU822"/>
      <c r="FV822"/>
      <c r="FW822"/>
      <c r="FX822"/>
      <c r="FY822"/>
      <c r="FZ822"/>
      <c r="GA822"/>
      <c r="GB822"/>
      <c r="GC822"/>
      <c r="GD822"/>
      <c r="GE822"/>
      <c r="GF822"/>
      <c r="GG822"/>
      <c r="GH822"/>
      <c r="GI822"/>
      <c r="GJ822"/>
      <c r="GK822"/>
      <c r="GL822"/>
      <c r="GM822"/>
      <c r="GN822"/>
      <c r="GO822"/>
      <c r="GP822"/>
      <c r="GQ822"/>
      <c r="GR822"/>
      <c r="GS822"/>
      <c r="GT822"/>
      <c r="GU822"/>
      <c r="GV822"/>
      <c r="GW822"/>
      <c r="GX822"/>
      <c r="GY822"/>
      <c r="GZ822"/>
      <c r="HA822"/>
      <c r="HB822"/>
      <c r="HC822"/>
      <c r="HD822"/>
      <c r="HE822"/>
      <c r="HF822"/>
      <c r="HG822"/>
      <c r="HH822"/>
      <c r="HI822"/>
      <c r="HJ822"/>
      <c r="HK822"/>
      <c r="HL822"/>
      <c r="HM822"/>
      <c r="HN822"/>
      <c r="HO822"/>
      <c r="HP822"/>
      <c r="HQ822"/>
      <c r="HR822"/>
      <c r="HS822"/>
      <c r="HT822"/>
      <c r="HU822"/>
      <c r="HV822"/>
      <c r="HW822"/>
      <c r="HX822"/>
      <c r="HY822"/>
      <c r="HZ822"/>
      <c r="IA822"/>
      <c r="IB822"/>
      <c r="IC822"/>
      <c r="ID822"/>
      <c r="IE822"/>
      <c r="IF822"/>
      <c r="IG822"/>
      <c r="IH822"/>
      <c r="II822"/>
      <c r="IJ822"/>
      <c r="IK822"/>
      <c r="IL822"/>
      <c r="IM822"/>
      <c r="IN822"/>
      <c r="IO822"/>
      <c r="IP822"/>
      <c r="IQ822"/>
      <c r="IR822"/>
      <c r="IS822"/>
      <c r="IT822"/>
      <c r="IU822"/>
      <c r="IV822"/>
      <c r="IW822"/>
      <c r="IX822"/>
      <c r="IY822"/>
      <c r="IZ822"/>
      <c r="JA822"/>
      <c r="JB822"/>
      <c r="JC822"/>
      <c r="JD822"/>
      <c r="JE822"/>
      <c r="JF822"/>
      <c r="JG822"/>
      <c r="JH822"/>
      <c r="JI822"/>
      <c r="JJ822"/>
    </row>
    <row r="823" spans="1:270" ht="48">
      <c r="A823" s="9">
        <v>1999</v>
      </c>
      <c r="B823" s="9" t="s">
        <v>0</v>
      </c>
      <c r="C823" s="9">
        <v>0</v>
      </c>
      <c r="D823" s="9" t="s">
        <v>1590</v>
      </c>
      <c r="E823" s="9" t="s">
        <v>2631</v>
      </c>
      <c r="F823" s="9" t="s">
        <v>1230</v>
      </c>
      <c r="G823" s="9" t="s">
        <v>2744</v>
      </c>
      <c r="H823" s="9" t="s">
        <v>2044</v>
      </c>
      <c r="I823" s="9" t="s">
        <v>2045</v>
      </c>
      <c r="J823" s="9">
        <v>0</v>
      </c>
      <c r="K823" s="9"/>
      <c r="L823" s="9" t="s">
        <v>2046</v>
      </c>
      <c r="M823" s="9" t="s">
        <v>2676</v>
      </c>
      <c r="N823" s="9">
        <f t="shared" si="186"/>
        <v>1.6814159292035398E-2</v>
      </c>
      <c r="O823" s="9">
        <v>1.9</v>
      </c>
      <c r="P823" s="9">
        <v>113</v>
      </c>
      <c r="Q823" s="9">
        <v>1634</v>
      </c>
      <c r="R823" s="8">
        <f t="shared" si="185"/>
        <v>14.460176991150442</v>
      </c>
      <c r="S823" s="8">
        <f t="shared" si="187"/>
        <v>5.4466666666666663</v>
      </c>
      <c r="T823" s="8">
        <f t="shared" si="188"/>
        <v>1.3616666666666666</v>
      </c>
      <c r="U823" s="8">
        <f t="shared" si="172"/>
        <v>16.34</v>
      </c>
      <c r="V823" s="38">
        <f t="shared" si="179"/>
        <v>1.3616666666666666</v>
      </c>
      <c r="W823" s="38">
        <f t="shared" si="176"/>
        <v>1.3616666666666666</v>
      </c>
      <c r="X823" s="38">
        <f t="shared" si="175"/>
        <v>1.3616666666666666</v>
      </c>
      <c r="Y823" s="8">
        <f t="shared" si="182"/>
        <v>300</v>
      </c>
      <c r="Z823" s="8">
        <f t="shared" si="183"/>
        <v>300</v>
      </c>
      <c r="AA823" s="8">
        <f t="shared" si="184"/>
        <v>1200</v>
      </c>
      <c r="AB823" s="18">
        <f t="shared" si="177"/>
        <v>0</v>
      </c>
      <c r="AC823" s="18">
        <f t="shared" si="178"/>
        <v>0</v>
      </c>
      <c r="AD823" s="13"/>
      <c r="AE823" s="13"/>
      <c r="AF823" s="13" t="s">
        <v>2047</v>
      </c>
      <c r="AG823" s="13">
        <v>25</v>
      </c>
      <c r="AH823" s="13">
        <v>25</v>
      </c>
      <c r="AI823" s="13">
        <v>100</v>
      </c>
      <c r="AJ823" s="13">
        <v>16</v>
      </c>
      <c r="AK823" s="13">
        <v>0</v>
      </c>
      <c r="AL823" s="13"/>
      <c r="AM823" s="13"/>
      <c r="AN823"/>
      <c r="AO823"/>
      <c r="AP823"/>
      <c r="AQ823"/>
      <c r="AR823"/>
      <c r="AS823"/>
      <c r="AT823"/>
      <c r="AU823"/>
      <c r="AV823"/>
      <c r="AW823"/>
      <c r="AX823"/>
      <c r="AY823"/>
      <c r="AZ823"/>
      <c r="BA823"/>
      <c r="BB823"/>
      <c r="BC823"/>
      <c r="BD823" s="13"/>
      <c r="BE823"/>
      <c r="BF823"/>
      <c r="BG823"/>
      <c r="BH823"/>
      <c r="BI823"/>
      <c r="BJ823"/>
      <c r="BK823"/>
      <c r="BL823"/>
      <c r="BM823"/>
      <c r="BN823"/>
      <c r="BO823"/>
      <c r="BP823" s="13"/>
      <c r="BQ823"/>
      <c r="BR823"/>
      <c r="BS823"/>
      <c r="BT823"/>
      <c r="BU823"/>
      <c r="BV823"/>
      <c r="BW823"/>
      <c r="BX823"/>
      <c r="BY823"/>
      <c r="BZ823"/>
      <c r="CA823"/>
      <c r="CB823"/>
      <c r="CC823"/>
      <c r="CD823"/>
      <c r="CE823"/>
      <c r="CF823"/>
      <c r="CG823"/>
      <c r="CH823"/>
      <c r="CI823"/>
      <c r="CJ823"/>
      <c r="CK823"/>
      <c r="CL823"/>
      <c r="CM823"/>
      <c r="CN823"/>
      <c r="CO823"/>
      <c r="CP823"/>
      <c r="CQ823"/>
      <c r="CR823"/>
      <c r="CS823"/>
      <c r="CT823"/>
      <c r="CU823"/>
      <c r="CV823"/>
      <c r="CW823"/>
      <c r="CX823"/>
      <c r="CY823"/>
      <c r="CZ823"/>
      <c r="DA823"/>
      <c r="DB823"/>
      <c r="DC823"/>
      <c r="DD823"/>
      <c r="DE823"/>
      <c r="DF823"/>
      <c r="DG823"/>
      <c r="DH823"/>
      <c r="DI823"/>
      <c r="DJ823"/>
      <c r="DK823"/>
      <c r="DL823"/>
      <c r="DM823"/>
      <c r="DN823"/>
      <c r="DO823"/>
      <c r="DP823"/>
      <c r="DQ823"/>
      <c r="DR823"/>
      <c r="DS823"/>
      <c r="DT823"/>
      <c r="DU823"/>
      <c r="DV823"/>
      <c r="DW823"/>
      <c r="DX823"/>
      <c r="DY823"/>
      <c r="DZ823"/>
      <c r="EA823"/>
      <c r="EB823"/>
      <c r="EC823"/>
      <c r="ED823"/>
      <c r="EE823"/>
      <c r="EF823"/>
      <c r="EG823"/>
      <c r="EH823"/>
      <c r="EI823"/>
      <c r="EJ823"/>
      <c r="EK823"/>
      <c r="EL823"/>
      <c r="EM823"/>
      <c r="EN823"/>
      <c r="EO823"/>
      <c r="EP823"/>
      <c r="EQ823"/>
      <c r="ER823"/>
      <c r="ES823"/>
      <c r="ET823"/>
      <c r="EU823"/>
      <c r="EV823"/>
      <c r="EW823"/>
      <c r="EX823"/>
      <c r="EY823"/>
      <c r="EZ823"/>
      <c r="FA823"/>
      <c r="FB823"/>
      <c r="FC823"/>
      <c r="FD823"/>
      <c r="FE823"/>
      <c r="FF823"/>
      <c r="FG823"/>
      <c r="FH823"/>
      <c r="FI823"/>
      <c r="FJ823"/>
      <c r="FK823"/>
      <c r="FL823"/>
      <c r="FM823"/>
      <c r="FN823"/>
      <c r="FO823"/>
      <c r="FP823"/>
      <c r="FQ823"/>
      <c r="FR823"/>
      <c r="FS823"/>
      <c r="FT823"/>
      <c r="FU823"/>
      <c r="FV823"/>
      <c r="FW823"/>
      <c r="FX823"/>
      <c r="FY823"/>
      <c r="FZ823"/>
      <c r="GA823"/>
      <c r="GB823"/>
      <c r="GC823"/>
      <c r="GD823"/>
      <c r="GE823"/>
      <c r="GF823"/>
      <c r="GG823"/>
      <c r="GH823"/>
      <c r="GI823"/>
      <c r="GJ823"/>
      <c r="GK823"/>
      <c r="GL823"/>
      <c r="GM823"/>
      <c r="GN823"/>
      <c r="GO823"/>
      <c r="GP823"/>
      <c r="GQ823"/>
      <c r="GR823"/>
      <c r="GS823"/>
      <c r="GT823"/>
      <c r="GU823"/>
      <c r="GV823"/>
      <c r="GW823"/>
      <c r="GX823"/>
      <c r="GY823"/>
      <c r="GZ823"/>
      <c r="HA823"/>
      <c r="HB823"/>
      <c r="HC823"/>
      <c r="HD823"/>
      <c r="HE823"/>
      <c r="HF823"/>
      <c r="HG823"/>
      <c r="HH823"/>
      <c r="HI823"/>
      <c r="HJ823"/>
      <c r="HK823"/>
      <c r="HL823"/>
      <c r="HM823"/>
      <c r="HN823"/>
      <c r="HO823"/>
      <c r="HP823"/>
      <c r="HQ823"/>
      <c r="HR823"/>
      <c r="HS823"/>
      <c r="HT823"/>
      <c r="HU823"/>
      <c r="HV823"/>
      <c r="HW823"/>
      <c r="HX823"/>
      <c r="HY823"/>
      <c r="HZ823"/>
      <c r="IA823"/>
      <c r="IB823"/>
      <c r="IC823"/>
      <c r="ID823"/>
      <c r="IE823"/>
      <c r="IF823"/>
      <c r="IG823"/>
      <c r="IH823"/>
      <c r="II823"/>
      <c r="IJ823"/>
      <c r="IK823"/>
      <c r="IL823"/>
      <c r="IM823"/>
      <c r="IN823"/>
      <c r="IO823"/>
      <c r="IP823"/>
      <c r="IQ823"/>
      <c r="IR823"/>
      <c r="IS823"/>
      <c r="IT823"/>
      <c r="IU823"/>
      <c r="IV823"/>
      <c r="IW823"/>
      <c r="IX823"/>
      <c r="IY823"/>
      <c r="IZ823"/>
      <c r="JA823"/>
      <c r="JB823"/>
      <c r="JC823"/>
      <c r="JD823"/>
      <c r="JE823"/>
      <c r="JF823"/>
      <c r="JG823"/>
      <c r="JH823"/>
      <c r="JI823"/>
      <c r="JJ823"/>
    </row>
    <row r="824" spans="1:270" ht="32">
      <c r="A824" s="9">
        <v>1999</v>
      </c>
      <c r="B824" s="9" t="s">
        <v>0</v>
      </c>
      <c r="C824" s="9">
        <v>0</v>
      </c>
      <c r="D824" s="9" t="s">
        <v>1590</v>
      </c>
      <c r="E824" s="9" t="s">
        <v>2631</v>
      </c>
      <c r="F824" s="9" t="s">
        <v>1230</v>
      </c>
      <c r="G824" s="9" t="s">
        <v>2743</v>
      </c>
      <c r="H824" s="9" t="s">
        <v>2048</v>
      </c>
      <c r="I824" s="9" t="s">
        <v>2049</v>
      </c>
      <c r="J824" s="9">
        <v>0</v>
      </c>
      <c r="K824" s="9"/>
      <c r="L824" s="9" t="s">
        <v>2646</v>
      </c>
      <c r="M824" s="9" t="s">
        <v>2676</v>
      </c>
      <c r="N824" s="35" t="s">
        <v>1590</v>
      </c>
      <c r="O824" s="35" t="s">
        <v>1590</v>
      </c>
      <c r="P824" s="35" t="s">
        <v>1590</v>
      </c>
      <c r="Q824" s="9">
        <v>518</v>
      </c>
      <c r="R824" s="34" t="s">
        <v>1590</v>
      </c>
      <c r="S824" s="8">
        <f t="shared" si="187"/>
        <v>6.166666666666667</v>
      </c>
      <c r="T824" s="8">
        <f t="shared" si="188"/>
        <v>3.0833333333333335</v>
      </c>
      <c r="U824" s="8">
        <f t="shared" si="172"/>
        <v>37</v>
      </c>
      <c r="V824" s="38">
        <f t="shared" si="179"/>
        <v>3.0833333333333335</v>
      </c>
      <c r="W824" s="38">
        <f t="shared" si="176"/>
        <v>3.0833333333333335</v>
      </c>
      <c r="X824" s="38">
        <f t="shared" si="175"/>
        <v>3.0833333333333335</v>
      </c>
      <c r="Y824" s="8">
        <f t="shared" si="182"/>
        <v>12</v>
      </c>
      <c r="Z824" s="8">
        <f t="shared" si="183"/>
        <v>84</v>
      </c>
      <c r="AA824" s="8">
        <f t="shared" si="184"/>
        <v>168</v>
      </c>
      <c r="AB824" s="18">
        <f t="shared" si="177"/>
        <v>0</v>
      </c>
      <c r="AC824" s="18">
        <f t="shared" si="178"/>
        <v>0</v>
      </c>
      <c r="AD824" s="13"/>
      <c r="AE824" s="13"/>
      <c r="AF824" s="13" t="s">
        <v>2050</v>
      </c>
      <c r="AG824" s="13">
        <v>1</v>
      </c>
      <c r="AH824" s="13">
        <v>7</v>
      </c>
      <c r="AI824" s="13">
        <v>14</v>
      </c>
      <c r="AJ824" s="13">
        <v>20</v>
      </c>
      <c r="AK824" s="13">
        <v>0</v>
      </c>
      <c r="AL824" s="13"/>
      <c r="AM824" s="13"/>
      <c r="AN824"/>
      <c r="AO824"/>
      <c r="AP824"/>
      <c r="AQ824"/>
      <c r="AR824"/>
      <c r="AS824"/>
      <c r="AT824"/>
      <c r="AU824"/>
      <c r="AV824"/>
      <c r="AW824"/>
      <c r="AX824"/>
      <c r="AY824"/>
      <c r="AZ824"/>
      <c r="BA824"/>
      <c r="BB824"/>
      <c r="BC824"/>
      <c r="BD824" s="13"/>
      <c r="BE824"/>
      <c r="BF824"/>
      <c r="BG824"/>
      <c r="BH824"/>
      <c r="BI824"/>
      <c r="BJ824"/>
      <c r="BK824"/>
      <c r="BL824"/>
      <c r="BM824"/>
      <c r="BN824"/>
      <c r="BO824"/>
      <c r="BP824" s="13"/>
      <c r="BQ824"/>
      <c r="BR824"/>
      <c r="BS824"/>
      <c r="BT824"/>
      <c r="BU824"/>
      <c r="BV824"/>
      <c r="BW824"/>
      <c r="BX824"/>
      <c r="BY824"/>
      <c r="BZ824"/>
      <c r="CA824"/>
      <c r="CB824"/>
      <c r="CC824"/>
      <c r="CD824"/>
      <c r="CE824"/>
      <c r="CF824"/>
      <c r="CG824"/>
      <c r="CH824"/>
      <c r="CI824"/>
      <c r="CJ824"/>
      <c r="CK824"/>
      <c r="CL824"/>
      <c r="CM824"/>
      <c r="CN824"/>
      <c r="CO824"/>
      <c r="CP824"/>
      <c r="CQ824"/>
      <c r="CR824"/>
      <c r="CS824"/>
      <c r="CT824"/>
      <c r="CU824"/>
      <c r="CV824"/>
      <c r="CW824"/>
      <c r="CX824"/>
      <c r="CY824"/>
      <c r="CZ824"/>
      <c r="DA824"/>
      <c r="DB824"/>
      <c r="DC824"/>
      <c r="DD824"/>
      <c r="DE824"/>
      <c r="DF824"/>
      <c r="DG824"/>
      <c r="DH824"/>
      <c r="DI824"/>
      <c r="DJ824"/>
      <c r="DK824"/>
      <c r="DL824"/>
      <c r="DM824"/>
      <c r="DN824"/>
      <c r="DO824"/>
      <c r="DP824"/>
      <c r="DQ824"/>
      <c r="DR824"/>
      <c r="DS824"/>
      <c r="DT824"/>
      <c r="DU824"/>
      <c r="DV824"/>
      <c r="DW824"/>
      <c r="DX824"/>
      <c r="DY824"/>
      <c r="DZ824"/>
      <c r="EA824"/>
      <c r="EB824"/>
      <c r="EC824"/>
      <c r="ED824"/>
      <c r="EE824"/>
      <c r="EF824"/>
      <c r="EG824"/>
      <c r="EH824"/>
      <c r="EI824"/>
      <c r="EJ824"/>
      <c r="EK824"/>
      <c r="EL824"/>
      <c r="EM824"/>
      <c r="EN824"/>
      <c r="EO824"/>
      <c r="EP824"/>
      <c r="EQ824"/>
      <c r="ER824"/>
      <c r="ES824"/>
      <c r="ET824"/>
      <c r="EU824"/>
      <c r="EV824"/>
      <c r="EW824"/>
      <c r="EX824"/>
      <c r="EY824"/>
      <c r="EZ824"/>
      <c r="FA824"/>
      <c r="FB824"/>
      <c r="FC824"/>
      <c r="FD824"/>
      <c r="FE824"/>
      <c r="FF824"/>
      <c r="FG824"/>
      <c r="FH824"/>
      <c r="FI824"/>
      <c r="FJ824"/>
      <c r="FK824"/>
      <c r="FL824"/>
      <c r="FM824"/>
      <c r="FN824"/>
      <c r="FO824"/>
      <c r="FP824"/>
      <c r="FQ824"/>
      <c r="FR824"/>
      <c r="FS824"/>
      <c r="FT824"/>
      <c r="FU824"/>
      <c r="FV824"/>
      <c r="FW824"/>
      <c r="FX824"/>
      <c r="FY824"/>
      <c r="FZ824"/>
      <c r="GA824"/>
      <c r="GB824"/>
      <c r="GC824"/>
      <c r="GD824"/>
      <c r="GE824"/>
      <c r="GF824"/>
      <c r="GG824"/>
      <c r="GH824"/>
      <c r="GI824"/>
      <c r="GJ824"/>
      <c r="GK824"/>
      <c r="GL824"/>
      <c r="GM824"/>
      <c r="GN824"/>
      <c r="GO824"/>
      <c r="GP824"/>
      <c r="GQ824"/>
      <c r="GR824"/>
      <c r="GS824"/>
      <c r="GT824"/>
      <c r="GU824"/>
      <c r="GV824"/>
      <c r="GW824"/>
      <c r="GX824"/>
      <c r="GY824"/>
      <c r="GZ824"/>
      <c r="HA824"/>
      <c r="HB824"/>
      <c r="HC824"/>
      <c r="HD824"/>
      <c r="HE824"/>
      <c r="HF824"/>
      <c r="HG824"/>
      <c r="HH824"/>
      <c r="HI824"/>
      <c r="HJ824"/>
      <c r="HK824"/>
      <c r="HL824"/>
      <c r="HM824"/>
      <c r="HN824"/>
      <c r="HO824"/>
      <c r="HP824"/>
      <c r="HQ824"/>
      <c r="HR824"/>
      <c r="HS824"/>
      <c r="HT824"/>
      <c r="HU824"/>
      <c r="HV824"/>
      <c r="HW824"/>
      <c r="HX824"/>
      <c r="HY824"/>
      <c r="HZ824"/>
      <c r="IA824"/>
      <c r="IB824"/>
      <c r="IC824"/>
      <c r="ID824"/>
      <c r="IE824"/>
      <c r="IF824"/>
      <c r="IG824"/>
      <c r="IH824"/>
      <c r="II824"/>
      <c r="IJ824"/>
      <c r="IK824"/>
      <c r="IL824"/>
      <c r="IM824"/>
      <c r="IN824"/>
      <c r="IO824"/>
      <c r="IP824"/>
      <c r="IQ824"/>
      <c r="IR824"/>
      <c r="IS824"/>
      <c r="IT824"/>
      <c r="IU824"/>
      <c r="IV824"/>
      <c r="IW824"/>
      <c r="IX824"/>
      <c r="IY824"/>
      <c r="IZ824"/>
      <c r="JA824"/>
      <c r="JB824"/>
      <c r="JC824"/>
      <c r="JD824"/>
      <c r="JE824"/>
      <c r="JF824"/>
      <c r="JG824"/>
      <c r="JH824"/>
      <c r="JI824"/>
      <c r="JJ824"/>
    </row>
    <row r="825" spans="1:270" ht="112">
      <c r="A825" s="9">
        <v>1999</v>
      </c>
      <c r="B825" s="9" t="s">
        <v>0</v>
      </c>
      <c r="C825" s="9">
        <v>0</v>
      </c>
      <c r="D825" s="9" t="s">
        <v>1590</v>
      </c>
      <c r="E825" s="9" t="s">
        <v>2631</v>
      </c>
      <c r="F825" s="9" t="s">
        <v>1230</v>
      </c>
      <c r="G825" s="9" t="s">
        <v>2744</v>
      </c>
      <c r="H825" s="9" t="s">
        <v>2051</v>
      </c>
      <c r="I825" s="9" t="s">
        <v>2052</v>
      </c>
      <c r="J825" s="9">
        <v>0</v>
      </c>
      <c r="K825" s="9"/>
      <c r="L825" s="9" t="s">
        <v>2054</v>
      </c>
      <c r="M825" s="9" t="s">
        <v>2676</v>
      </c>
      <c r="N825" s="35" t="s">
        <v>1590</v>
      </c>
      <c r="O825" s="35" t="s">
        <v>1590</v>
      </c>
      <c r="P825" s="35" t="s">
        <v>1590</v>
      </c>
      <c r="Q825" s="35" t="s">
        <v>1590</v>
      </c>
      <c r="R825" s="34" t="s">
        <v>1590</v>
      </c>
      <c r="S825" s="34" t="s">
        <v>1590</v>
      </c>
      <c r="T825" s="34" t="s">
        <v>1590</v>
      </c>
      <c r="U825" s="34" t="s">
        <v>1590</v>
      </c>
      <c r="V825" s="38" t="s">
        <v>1590</v>
      </c>
      <c r="W825" s="38" t="s">
        <v>1590</v>
      </c>
      <c r="X825" s="38" t="s">
        <v>1590</v>
      </c>
      <c r="Y825" s="8">
        <f t="shared" si="182"/>
        <v>1200</v>
      </c>
      <c r="Z825" s="8">
        <f t="shared" si="183"/>
        <v>4500</v>
      </c>
      <c r="AA825" s="8">
        <f t="shared" si="184"/>
        <v>11700</v>
      </c>
      <c r="AB825" s="18">
        <f t="shared" si="177"/>
        <v>0.20833333333333334</v>
      </c>
      <c r="AC825" s="18">
        <f>SUM(AK825, AQ825, AW825, BC825, BI825,  BO825, BU825, CA825, CG825, CM825, CS825, CY825, DE825, DK825, DQ825, DW825, EC825, EK825, EQ825, EW825, FC825, FI825, FO825, FU825, GA825, GI825, GO825, GW825, HC825, HI825, HO825, HU825, IA825, II825, IO825, IU825, JC825, JI825)/2</f>
        <v>2.5</v>
      </c>
      <c r="AD825" s="13"/>
      <c r="AE825" s="13"/>
      <c r="AF825" s="13" t="s">
        <v>2053</v>
      </c>
      <c r="AG825" s="13">
        <v>50</v>
      </c>
      <c r="AH825" s="13">
        <v>150</v>
      </c>
      <c r="AI825" s="13">
        <v>300</v>
      </c>
      <c r="AJ825" s="13">
        <v>7</v>
      </c>
      <c r="AK825" s="13">
        <v>5</v>
      </c>
      <c r="AL825" s="13" t="s">
        <v>1483</v>
      </c>
      <c r="AM825" s="13">
        <v>50</v>
      </c>
      <c r="AN825" s="13">
        <v>225</v>
      </c>
      <c r="AO825" s="13">
        <v>675</v>
      </c>
      <c r="AP825" s="13">
        <v>5</v>
      </c>
      <c r="AQ825" s="13">
        <v>0</v>
      </c>
      <c r="AR825"/>
      <c r="AS825"/>
      <c r="AT825"/>
      <c r="AU825"/>
      <c r="AV825"/>
      <c r="AW825"/>
      <c r="AX825"/>
      <c r="AY825"/>
      <c r="AZ825"/>
      <c r="BA825"/>
      <c r="BB825"/>
      <c r="BC825"/>
      <c r="BD825" s="13"/>
      <c r="BE825"/>
      <c r="BF825"/>
      <c r="BG825"/>
      <c r="BH825"/>
      <c r="BI825"/>
      <c r="BJ825"/>
      <c r="BK825"/>
      <c r="BL825"/>
      <c r="BM825"/>
      <c r="BN825"/>
      <c r="BO825"/>
      <c r="BP825" s="13"/>
      <c r="BQ825"/>
      <c r="BR825"/>
      <c r="BS825"/>
      <c r="BT825"/>
      <c r="BU825"/>
      <c r="BV825"/>
      <c r="BW825"/>
      <c r="BX825"/>
      <c r="BY825"/>
      <c r="BZ825"/>
      <c r="CA825"/>
      <c r="CB825"/>
      <c r="CC825"/>
      <c r="CD825"/>
      <c r="CE825"/>
      <c r="CF825"/>
      <c r="CG825"/>
      <c r="CH825"/>
      <c r="CI825"/>
      <c r="CJ825"/>
      <c r="CK825"/>
      <c r="CL825"/>
      <c r="CM825"/>
      <c r="CN825"/>
      <c r="CO825"/>
      <c r="CP825"/>
      <c r="CQ825"/>
      <c r="CR825"/>
      <c r="CS825"/>
      <c r="CT825"/>
      <c r="CU825"/>
      <c r="CV825"/>
      <c r="CW825"/>
      <c r="CX825"/>
      <c r="CY825"/>
      <c r="CZ825"/>
      <c r="DA825"/>
      <c r="DB825"/>
      <c r="DC825"/>
      <c r="DD825"/>
      <c r="DE825"/>
      <c r="DF825"/>
      <c r="DG825"/>
      <c r="DH825"/>
      <c r="DI825"/>
      <c r="DJ825"/>
      <c r="DK825"/>
      <c r="DL825"/>
      <c r="DM825"/>
      <c r="DN825"/>
      <c r="DO825"/>
      <c r="DP825"/>
      <c r="DQ825"/>
      <c r="DR825"/>
      <c r="DS825"/>
      <c r="DT825"/>
      <c r="DU825"/>
      <c r="DV825"/>
      <c r="DW825"/>
      <c r="DX825"/>
      <c r="DY825"/>
      <c r="DZ825"/>
      <c r="EA825"/>
      <c r="EB825"/>
      <c r="EC825"/>
      <c r="ED825"/>
      <c r="EE825"/>
      <c r="EF825"/>
      <c r="EG825"/>
      <c r="EH825"/>
      <c r="EI825"/>
      <c r="EJ825"/>
      <c r="EK825"/>
      <c r="EL825"/>
      <c r="EM825"/>
      <c r="EN825"/>
      <c r="EO825"/>
      <c r="EP825"/>
      <c r="EQ825"/>
      <c r="ER825"/>
      <c r="ES825"/>
      <c r="ET825"/>
      <c r="EU825"/>
      <c r="EV825"/>
      <c r="EW825"/>
      <c r="EX825"/>
      <c r="EY825"/>
      <c r="EZ825"/>
      <c r="FA825"/>
      <c r="FB825"/>
      <c r="FC825"/>
      <c r="FD825"/>
      <c r="FE825"/>
      <c r="FF825"/>
      <c r="FG825"/>
      <c r="FH825"/>
      <c r="FI825"/>
      <c r="FJ825"/>
      <c r="FK825"/>
      <c r="FL825"/>
      <c r="FM825"/>
      <c r="FN825"/>
      <c r="FO825"/>
      <c r="FP825"/>
      <c r="FQ825"/>
      <c r="FR825"/>
      <c r="FS825"/>
      <c r="FT825"/>
      <c r="FU825"/>
      <c r="FV825"/>
      <c r="FW825"/>
      <c r="FX825"/>
      <c r="FY825"/>
      <c r="FZ825"/>
      <c r="GA825"/>
      <c r="GB825"/>
      <c r="GC825"/>
      <c r="GD825"/>
      <c r="GE825"/>
      <c r="GF825"/>
      <c r="GG825"/>
      <c r="GH825"/>
      <c r="GI825"/>
      <c r="GJ825"/>
      <c r="GK825"/>
      <c r="GL825"/>
      <c r="GM825"/>
      <c r="GN825"/>
      <c r="GO825"/>
      <c r="GP825"/>
      <c r="GQ825"/>
      <c r="GR825"/>
      <c r="GS825"/>
      <c r="GT825"/>
      <c r="GU825"/>
      <c r="GV825"/>
      <c r="GW825"/>
      <c r="GX825"/>
      <c r="GY825"/>
      <c r="GZ825"/>
      <c r="HA825"/>
      <c r="HB825"/>
      <c r="HC825"/>
      <c r="HD825"/>
      <c r="HE825"/>
      <c r="HF825"/>
      <c r="HG825"/>
      <c r="HH825"/>
      <c r="HI825"/>
      <c r="HJ825"/>
      <c r="HK825"/>
      <c r="HL825"/>
      <c r="HM825"/>
      <c r="HN825"/>
      <c r="HO825"/>
      <c r="HP825"/>
      <c r="HQ825"/>
      <c r="HR825"/>
      <c r="HS825"/>
      <c r="HT825"/>
      <c r="HU825"/>
      <c r="HV825"/>
      <c r="HW825"/>
      <c r="HX825"/>
      <c r="HY825"/>
      <c r="HZ825"/>
      <c r="IA825"/>
      <c r="IB825"/>
      <c r="IC825"/>
      <c r="ID825"/>
      <c r="IE825"/>
      <c r="IF825"/>
      <c r="IG825"/>
      <c r="IH825"/>
      <c r="II825"/>
      <c r="IJ825"/>
      <c r="IK825"/>
      <c r="IL825"/>
      <c r="IM825"/>
      <c r="IN825"/>
      <c r="IO825"/>
      <c r="IP825"/>
      <c r="IQ825"/>
      <c r="IR825"/>
      <c r="IS825"/>
      <c r="IT825"/>
      <c r="IU825"/>
      <c r="IV825"/>
      <c r="IW825"/>
      <c r="IX825"/>
      <c r="IY825"/>
      <c r="IZ825"/>
      <c r="JA825"/>
      <c r="JB825"/>
      <c r="JC825"/>
      <c r="JD825"/>
      <c r="JE825"/>
      <c r="JF825"/>
      <c r="JG825"/>
      <c r="JH825"/>
      <c r="JI825"/>
      <c r="JJ825"/>
    </row>
    <row r="826" spans="1:270" ht="128">
      <c r="A826" s="9">
        <v>1999</v>
      </c>
      <c r="B826" s="9" t="s">
        <v>0</v>
      </c>
      <c r="C826" s="9">
        <v>0</v>
      </c>
      <c r="D826" s="9" t="s">
        <v>1590</v>
      </c>
      <c r="E826" s="9" t="s">
        <v>2631</v>
      </c>
      <c r="F826" s="9" t="s">
        <v>1230</v>
      </c>
      <c r="G826" s="9" t="s">
        <v>2744</v>
      </c>
      <c r="H826" s="9" t="s">
        <v>2055</v>
      </c>
      <c r="I826" s="9" t="s">
        <v>2056</v>
      </c>
      <c r="J826" s="9">
        <v>0</v>
      </c>
      <c r="K826" s="9"/>
      <c r="L826" s="9" t="s">
        <v>2057</v>
      </c>
      <c r="M826" s="9" t="s">
        <v>2676</v>
      </c>
      <c r="N826" s="9">
        <f t="shared" si="186"/>
        <v>0.24131455399061033</v>
      </c>
      <c r="O826" s="9">
        <v>51.4</v>
      </c>
      <c r="P826" s="9">
        <v>213</v>
      </c>
      <c r="Q826" s="9">
        <v>12184</v>
      </c>
      <c r="R826" s="8">
        <f t="shared" si="185"/>
        <v>57.201877934272304</v>
      </c>
      <c r="S826" s="8">
        <f>Q826/Z826</f>
        <v>3.3844444444444446</v>
      </c>
      <c r="T826" s="8">
        <f>Q826/AA826</f>
        <v>1.7505747126436781</v>
      </c>
      <c r="U826" s="8">
        <f t="shared" si="172"/>
        <v>21.006896551724139</v>
      </c>
      <c r="V826" s="38">
        <f t="shared" si="179"/>
        <v>1.7505747126436781</v>
      </c>
      <c r="W826" s="38">
        <f t="shared" si="176"/>
        <v>1.7505747126436781</v>
      </c>
      <c r="X826" s="38">
        <f t="shared" si="175"/>
        <v>1.7505747126436781</v>
      </c>
      <c r="Y826" s="8">
        <f t="shared" si="182"/>
        <v>540</v>
      </c>
      <c r="Z826" s="8">
        <f t="shared" si="183"/>
        <v>3600</v>
      </c>
      <c r="AA826" s="8">
        <f t="shared" si="184"/>
        <v>6960</v>
      </c>
      <c r="AB826" s="18">
        <f t="shared" si="177"/>
        <v>0</v>
      </c>
      <c r="AC826" s="18">
        <f t="shared" si="178"/>
        <v>0</v>
      </c>
      <c r="AD826" s="13"/>
      <c r="AE826" s="13"/>
      <c r="AF826" s="13" t="s">
        <v>2058</v>
      </c>
      <c r="AG826" s="13">
        <v>45</v>
      </c>
      <c r="AH826" s="13">
        <v>300</v>
      </c>
      <c r="AI826" s="13">
        <v>580</v>
      </c>
      <c r="AJ826" s="13">
        <v>11</v>
      </c>
      <c r="AK826" s="13">
        <v>0</v>
      </c>
      <c r="AL826" s="13"/>
      <c r="AM826" s="13"/>
      <c r="AN826"/>
      <c r="AO826"/>
      <c r="AP826"/>
      <c r="AQ826"/>
      <c r="AR826"/>
      <c r="AS826"/>
      <c r="AT826"/>
      <c r="AU826"/>
      <c r="AV826"/>
      <c r="AW826"/>
      <c r="AX826"/>
      <c r="AY826"/>
      <c r="AZ826"/>
      <c r="BA826"/>
      <c r="BB826"/>
      <c r="BC826"/>
      <c r="BD826" s="13"/>
      <c r="BE826"/>
      <c r="BF826"/>
      <c r="BG826"/>
      <c r="BH826"/>
      <c r="BI826"/>
      <c r="BJ826"/>
      <c r="BK826"/>
      <c r="BL826"/>
      <c r="BM826"/>
      <c r="BN826"/>
      <c r="BO826"/>
      <c r="BP826" s="13"/>
      <c r="BQ826"/>
      <c r="BR826"/>
      <c r="BS826"/>
      <c r="BT826"/>
      <c r="BU826"/>
      <c r="BV826"/>
      <c r="BW826"/>
      <c r="BX826"/>
      <c r="BY826"/>
      <c r="BZ826"/>
      <c r="CA826"/>
      <c r="CB826"/>
      <c r="CC826"/>
      <c r="CD826"/>
      <c r="CE826"/>
      <c r="CF826"/>
      <c r="CG826"/>
      <c r="CH826"/>
      <c r="CI826"/>
      <c r="CJ826"/>
      <c r="CK826"/>
      <c r="CL826"/>
      <c r="CM826"/>
      <c r="CN826"/>
      <c r="CO826"/>
      <c r="CP826"/>
      <c r="CQ826"/>
      <c r="CR826"/>
      <c r="CS826"/>
      <c r="CT826"/>
      <c r="CU826"/>
      <c r="CV826"/>
      <c r="CW826"/>
      <c r="CX826"/>
      <c r="CY826"/>
      <c r="CZ826"/>
      <c r="DA826"/>
      <c r="DB826"/>
      <c r="DC826"/>
      <c r="DD826"/>
      <c r="DE826"/>
      <c r="DF826"/>
      <c r="DG826"/>
      <c r="DH826"/>
      <c r="DI826"/>
      <c r="DJ826"/>
      <c r="DK826"/>
      <c r="DL826"/>
      <c r="DM826"/>
      <c r="DN826"/>
      <c r="DO826"/>
      <c r="DP826"/>
      <c r="DQ826"/>
      <c r="DR826"/>
      <c r="DS826"/>
      <c r="DT826"/>
      <c r="DU826"/>
      <c r="DV826"/>
      <c r="DW826"/>
      <c r="DX826"/>
      <c r="DY826"/>
      <c r="DZ826"/>
      <c r="EA826"/>
      <c r="EB826"/>
      <c r="EC826"/>
      <c r="ED826"/>
      <c r="EE826"/>
      <c r="EF826"/>
      <c r="EG826"/>
      <c r="EH826"/>
      <c r="EI826"/>
      <c r="EJ826"/>
      <c r="EK826"/>
      <c r="EL826"/>
      <c r="EM826"/>
      <c r="EN826"/>
      <c r="EO826"/>
      <c r="EP826"/>
      <c r="EQ826"/>
      <c r="ER826"/>
      <c r="ES826"/>
      <c r="ET826"/>
      <c r="EU826"/>
      <c r="EV826"/>
      <c r="EW826"/>
      <c r="EX826"/>
      <c r="EY826"/>
      <c r="EZ826"/>
      <c r="FA826"/>
      <c r="FB826"/>
      <c r="FC826"/>
      <c r="FD826"/>
      <c r="FE826"/>
      <c r="FF826"/>
      <c r="FG826"/>
      <c r="FH826"/>
      <c r="FI826"/>
      <c r="FJ826"/>
      <c r="FK826"/>
      <c r="FL826"/>
      <c r="FM826"/>
      <c r="FN826"/>
      <c r="FO826"/>
      <c r="FP826"/>
      <c r="FQ826"/>
      <c r="FR826"/>
      <c r="FS826"/>
      <c r="FT826"/>
      <c r="FU826"/>
      <c r="FV826"/>
      <c r="FW826"/>
      <c r="FX826"/>
      <c r="FY826"/>
      <c r="FZ826"/>
      <c r="GA826"/>
      <c r="GB826"/>
      <c r="GC826"/>
      <c r="GD826"/>
      <c r="GE826"/>
      <c r="GF826"/>
      <c r="GG826"/>
      <c r="GH826"/>
      <c r="GI826"/>
      <c r="GJ826"/>
      <c r="GK826"/>
      <c r="GL826"/>
      <c r="GM826"/>
      <c r="GN826"/>
      <c r="GO826"/>
      <c r="GP826"/>
      <c r="GQ826"/>
      <c r="GR826"/>
      <c r="GS826"/>
      <c r="GT826"/>
      <c r="GU826"/>
      <c r="GV826"/>
      <c r="GW826"/>
      <c r="GX826"/>
      <c r="GY826"/>
      <c r="GZ826"/>
      <c r="HA826"/>
      <c r="HB826"/>
      <c r="HC826"/>
      <c r="HD826"/>
      <c r="HE826"/>
      <c r="HF826"/>
      <c r="HG826"/>
      <c r="HH826"/>
      <c r="HI826"/>
      <c r="HJ826"/>
      <c r="HK826"/>
      <c r="HL826"/>
      <c r="HM826"/>
      <c r="HN826"/>
      <c r="HO826"/>
      <c r="HP826"/>
      <c r="HQ826"/>
      <c r="HR826"/>
      <c r="HS826"/>
      <c r="HT826"/>
      <c r="HU826"/>
      <c r="HV826"/>
      <c r="HW826"/>
      <c r="HX826"/>
      <c r="HY826"/>
      <c r="HZ826"/>
      <c r="IA826"/>
      <c r="IB826"/>
      <c r="IC826"/>
      <c r="ID826"/>
      <c r="IE826"/>
      <c r="IF826"/>
      <c r="IG826"/>
      <c r="IH826"/>
      <c r="II826"/>
      <c r="IJ826"/>
      <c r="IK826"/>
      <c r="IL826"/>
      <c r="IM826"/>
      <c r="IN826"/>
      <c r="IO826"/>
      <c r="IP826"/>
      <c r="IQ826"/>
      <c r="IR826"/>
      <c r="IS826"/>
      <c r="IT826"/>
      <c r="IU826"/>
      <c r="IV826"/>
      <c r="IW826"/>
      <c r="IX826"/>
      <c r="IY826"/>
      <c r="IZ826"/>
      <c r="JA826"/>
      <c r="JB826"/>
      <c r="JC826"/>
      <c r="JD826"/>
      <c r="JE826"/>
      <c r="JF826"/>
      <c r="JG826"/>
      <c r="JH826"/>
      <c r="JI826"/>
      <c r="JJ826"/>
    </row>
    <row r="827" spans="1:270" ht="96">
      <c r="A827" s="9">
        <v>1999</v>
      </c>
      <c r="B827" s="9" t="s">
        <v>0</v>
      </c>
      <c r="C827" s="9">
        <v>0</v>
      </c>
      <c r="D827" s="9" t="s">
        <v>1590</v>
      </c>
      <c r="E827" s="9" t="s">
        <v>2631</v>
      </c>
      <c r="F827" s="9" t="s">
        <v>1230</v>
      </c>
      <c r="G827" s="9" t="s">
        <v>2744</v>
      </c>
      <c r="H827" s="9" t="s">
        <v>1341</v>
      </c>
      <c r="I827" s="9" t="s">
        <v>2059</v>
      </c>
      <c r="J827" s="9">
        <v>0</v>
      </c>
      <c r="K827" s="9"/>
      <c r="L827" s="9" t="s">
        <v>2063</v>
      </c>
      <c r="M827" s="9" t="s">
        <v>2676</v>
      </c>
      <c r="N827" s="9">
        <f t="shared" si="186"/>
        <v>6.25</v>
      </c>
      <c r="O827" s="9">
        <v>25</v>
      </c>
      <c r="P827" s="9">
        <v>4</v>
      </c>
      <c r="Q827" s="9">
        <v>28</v>
      </c>
      <c r="R827" s="8">
        <f t="shared" si="185"/>
        <v>7</v>
      </c>
      <c r="S827" s="8">
        <f>Q827/Z827</f>
        <v>0.29166666666666669</v>
      </c>
      <c r="T827" s="8">
        <f>Q827/AA827</f>
        <v>0.21212121212121213</v>
      </c>
      <c r="U827" s="8">
        <f t="shared" ref="U827:U881" si="189">T827*12</f>
        <v>2.5454545454545454</v>
      </c>
      <c r="V827" s="38">
        <f t="shared" si="179"/>
        <v>0.21212121212121213</v>
      </c>
      <c r="W827" s="38">
        <f t="shared" si="176"/>
        <v>0.21212121212121213</v>
      </c>
      <c r="X827" s="38">
        <f t="shared" si="175"/>
        <v>0.21212121212121213</v>
      </c>
      <c r="Y827" s="8">
        <f t="shared" si="182"/>
        <v>60</v>
      </c>
      <c r="Z827" s="8">
        <f t="shared" si="183"/>
        <v>96</v>
      </c>
      <c r="AA827" s="8">
        <f t="shared" si="184"/>
        <v>132</v>
      </c>
      <c r="AB827" s="18">
        <f t="shared" si="177"/>
        <v>0</v>
      </c>
      <c r="AC827" s="18">
        <f t="shared" si="178"/>
        <v>0</v>
      </c>
      <c r="AD827" s="13"/>
      <c r="AE827" s="13"/>
      <c r="AF827" s="13" t="s">
        <v>2060</v>
      </c>
      <c r="AG827" s="13">
        <v>2</v>
      </c>
      <c r="AH827" s="13">
        <v>3</v>
      </c>
      <c r="AI827" s="13">
        <v>3</v>
      </c>
      <c r="AJ827" s="13">
        <v>20</v>
      </c>
      <c r="AK827" s="13">
        <v>0</v>
      </c>
      <c r="AL827" s="13" t="s">
        <v>2061</v>
      </c>
      <c r="AM827" s="13">
        <v>2</v>
      </c>
      <c r="AN827" s="13">
        <v>4</v>
      </c>
      <c r="AO827" s="13">
        <v>6</v>
      </c>
      <c r="AP827" s="13">
        <v>22</v>
      </c>
      <c r="AQ827"/>
      <c r="AR827" s="13" t="s">
        <v>2062</v>
      </c>
      <c r="AS827" s="13">
        <v>1</v>
      </c>
      <c r="AT827" s="13">
        <v>1</v>
      </c>
      <c r="AU827" s="13">
        <v>2</v>
      </c>
      <c r="AV827"/>
      <c r="AW827"/>
      <c r="AX827"/>
      <c r="AY827"/>
      <c r="AZ827"/>
      <c r="BA827"/>
      <c r="BB827"/>
      <c r="BC827"/>
      <c r="BD827" s="13"/>
      <c r="BE827"/>
      <c r="BF827"/>
      <c r="BG827"/>
      <c r="BH827"/>
      <c r="BI827"/>
      <c r="BJ827"/>
      <c r="BK827"/>
      <c r="BL827"/>
      <c r="BM827"/>
      <c r="BN827"/>
      <c r="BO827"/>
      <c r="BP827" s="13"/>
      <c r="BQ827"/>
      <c r="BR827"/>
      <c r="BS827"/>
      <c r="BT827"/>
      <c r="BU827"/>
      <c r="BV827"/>
      <c r="BW827"/>
      <c r="BX827"/>
      <c r="BY827"/>
      <c r="BZ827"/>
      <c r="CA827"/>
      <c r="CB827"/>
      <c r="CC827"/>
      <c r="CD827"/>
      <c r="CE827"/>
      <c r="CF827"/>
      <c r="CG827"/>
      <c r="CH827"/>
      <c r="CI827"/>
      <c r="CJ827"/>
      <c r="CK827"/>
      <c r="CL827"/>
      <c r="CM827"/>
      <c r="CN827"/>
      <c r="CO827"/>
      <c r="CP827"/>
      <c r="CQ827"/>
      <c r="CR827"/>
      <c r="CS827"/>
      <c r="CT827"/>
      <c r="CU827"/>
      <c r="CV827"/>
      <c r="CW827"/>
      <c r="CX827"/>
      <c r="CY827"/>
      <c r="CZ827"/>
      <c r="DA827"/>
      <c r="DB827"/>
      <c r="DC827"/>
      <c r="DD827"/>
      <c r="DE827"/>
      <c r="DF827"/>
      <c r="DG827"/>
      <c r="DH827"/>
      <c r="DI827"/>
      <c r="DJ827"/>
      <c r="DK827"/>
      <c r="DL827"/>
      <c r="DM827"/>
      <c r="DN827"/>
      <c r="DO827"/>
      <c r="DP827"/>
      <c r="DQ827"/>
      <c r="DR827"/>
      <c r="DS827"/>
      <c r="DT827"/>
      <c r="DU827"/>
      <c r="DV827"/>
      <c r="DW827"/>
      <c r="DX827"/>
      <c r="DY827"/>
      <c r="DZ827"/>
      <c r="EA827"/>
      <c r="EB827"/>
      <c r="EC827"/>
      <c r="ED827"/>
      <c r="EE827"/>
      <c r="EF827"/>
      <c r="EG827"/>
      <c r="EH827"/>
      <c r="EI827"/>
      <c r="EJ827"/>
      <c r="EK827"/>
      <c r="EL827"/>
      <c r="EM827"/>
      <c r="EN827"/>
      <c r="EO827"/>
      <c r="EP827"/>
      <c r="EQ827"/>
      <c r="ER827"/>
      <c r="ES827"/>
      <c r="ET827"/>
      <c r="EU827"/>
      <c r="EV827"/>
      <c r="EW827"/>
      <c r="EX827"/>
      <c r="EY827"/>
      <c r="EZ827"/>
      <c r="FA827"/>
      <c r="FB827"/>
      <c r="FC827"/>
      <c r="FD827"/>
      <c r="FE827"/>
      <c r="FF827"/>
      <c r="FG827"/>
      <c r="FH827"/>
      <c r="FI827"/>
      <c r="FJ827"/>
      <c r="FK827"/>
      <c r="FL827"/>
      <c r="FM827"/>
      <c r="FN827"/>
      <c r="FO827"/>
      <c r="FP827"/>
      <c r="FQ827"/>
      <c r="FR827"/>
      <c r="FS827"/>
      <c r="FT827"/>
      <c r="FU827"/>
      <c r="FV827"/>
      <c r="FW827"/>
      <c r="FX827"/>
      <c r="FY827"/>
      <c r="FZ827"/>
      <c r="GA827"/>
      <c r="GB827"/>
      <c r="GC827"/>
      <c r="GD827"/>
      <c r="GE827"/>
      <c r="GF827"/>
      <c r="GG827"/>
      <c r="GH827"/>
      <c r="GI827"/>
      <c r="GJ827"/>
      <c r="GK827"/>
      <c r="GL827"/>
      <c r="GM827"/>
      <c r="GN827"/>
      <c r="GO827"/>
      <c r="GP827"/>
      <c r="GQ827"/>
      <c r="GR827"/>
      <c r="GS827"/>
      <c r="GT827"/>
      <c r="GU827"/>
      <c r="GV827"/>
      <c r="GW827"/>
      <c r="GX827"/>
      <c r="GY827"/>
      <c r="GZ827"/>
      <c r="HA827"/>
      <c r="HB827"/>
      <c r="HC827"/>
      <c r="HD827"/>
      <c r="HE827"/>
      <c r="HF827"/>
      <c r="HG827"/>
      <c r="HH827"/>
      <c r="HI827"/>
      <c r="HJ827"/>
      <c r="HK827"/>
      <c r="HL827"/>
      <c r="HM827"/>
      <c r="HN827"/>
      <c r="HO827"/>
      <c r="HP827"/>
      <c r="HQ827"/>
      <c r="HR827"/>
      <c r="HS827"/>
      <c r="HT827"/>
      <c r="HU827"/>
      <c r="HV827"/>
      <c r="HW827"/>
      <c r="HX827"/>
      <c r="HY827"/>
      <c r="HZ827"/>
      <c r="IA827"/>
      <c r="IB827"/>
      <c r="IC827"/>
      <c r="ID827"/>
      <c r="IE827"/>
      <c r="IF827"/>
      <c r="IG827"/>
      <c r="IH827"/>
      <c r="II827"/>
      <c r="IJ827"/>
      <c r="IK827"/>
      <c r="IL827"/>
      <c r="IM827"/>
      <c r="IN827"/>
      <c r="IO827"/>
      <c r="IP827"/>
      <c r="IQ827"/>
      <c r="IR827"/>
      <c r="IS827"/>
      <c r="IT827"/>
      <c r="IU827"/>
      <c r="IV827"/>
      <c r="IW827"/>
      <c r="IX827"/>
      <c r="IY827"/>
      <c r="IZ827"/>
      <c r="JA827"/>
      <c r="JB827"/>
      <c r="JC827"/>
      <c r="JD827"/>
      <c r="JE827"/>
      <c r="JF827"/>
      <c r="JG827"/>
      <c r="JH827"/>
      <c r="JI827"/>
      <c r="JJ827"/>
    </row>
    <row r="828" spans="1:270" ht="32">
      <c r="A828" s="9">
        <v>1999</v>
      </c>
      <c r="B828" s="9" t="s">
        <v>0</v>
      </c>
      <c r="C828" s="9">
        <v>0</v>
      </c>
      <c r="D828" s="9" t="s">
        <v>1590</v>
      </c>
      <c r="E828" s="9" t="s">
        <v>2631</v>
      </c>
      <c r="F828" s="9" t="s">
        <v>1230</v>
      </c>
      <c r="G828" s="9" t="s">
        <v>2744</v>
      </c>
      <c r="H828" s="9" t="s">
        <v>2064</v>
      </c>
      <c r="I828" s="9" t="s">
        <v>2065</v>
      </c>
      <c r="J828" s="9">
        <v>0</v>
      </c>
      <c r="K828" s="9"/>
      <c r="L828" s="9"/>
      <c r="M828" s="9" t="s">
        <v>2676</v>
      </c>
      <c r="N828" s="35" t="s">
        <v>1590</v>
      </c>
      <c r="O828" s="35" t="s">
        <v>1590</v>
      </c>
      <c r="P828" s="35" t="s">
        <v>1590</v>
      </c>
      <c r="Q828" s="35" t="s">
        <v>1590</v>
      </c>
      <c r="R828" s="34" t="s">
        <v>1590</v>
      </c>
      <c r="S828" s="34" t="s">
        <v>1590</v>
      </c>
      <c r="T828" s="34" t="s">
        <v>1590</v>
      </c>
      <c r="U828" s="34" t="s">
        <v>1590</v>
      </c>
      <c r="V828" s="38" t="s">
        <v>1590</v>
      </c>
      <c r="W828" s="38" t="s">
        <v>1590</v>
      </c>
      <c r="X828" s="38" t="s">
        <v>1590</v>
      </c>
      <c r="Y828" s="8">
        <f t="shared" si="182"/>
        <v>480</v>
      </c>
      <c r="Z828" s="8">
        <f t="shared" si="183"/>
        <v>1800</v>
      </c>
      <c r="AA828" s="8">
        <f t="shared" si="184"/>
        <v>2400</v>
      </c>
      <c r="AB828" s="18">
        <f t="shared" si="177"/>
        <v>1</v>
      </c>
      <c r="AC828" s="18">
        <f t="shared" si="178"/>
        <v>12</v>
      </c>
      <c r="AD828" s="13"/>
      <c r="AE828" s="13"/>
      <c r="AF828" s="13" t="s">
        <v>2066</v>
      </c>
      <c r="AG828" s="13">
        <v>20</v>
      </c>
      <c r="AH828" s="13">
        <v>100</v>
      </c>
      <c r="AI828" s="13">
        <v>125</v>
      </c>
      <c r="AJ828" s="13">
        <v>12</v>
      </c>
      <c r="AK828" s="13">
        <v>12</v>
      </c>
      <c r="AL828" s="13" t="s">
        <v>1483</v>
      </c>
      <c r="AM828" s="13">
        <v>20</v>
      </c>
      <c r="AN828" s="13">
        <v>50</v>
      </c>
      <c r="AO828" s="13">
        <v>75</v>
      </c>
      <c r="AP828" s="13">
        <v>12</v>
      </c>
      <c r="AQ828"/>
      <c r="AR828"/>
      <c r="AS828"/>
      <c r="AT828"/>
      <c r="AU828"/>
      <c r="AV828"/>
      <c r="AW828"/>
      <c r="AX828"/>
      <c r="AY828"/>
      <c r="AZ828"/>
      <c r="BA828"/>
      <c r="BB828"/>
      <c r="BC828"/>
      <c r="BD828" s="13"/>
      <c r="BE828"/>
      <c r="BF828"/>
      <c r="BG828"/>
      <c r="BH828"/>
      <c r="BI828"/>
      <c r="BJ828"/>
      <c r="BK828"/>
      <c r="BL828"/>
      <c r="BM828"/>
      <c r="BN828"/>
      <c r="BO828"/>
      <c r="BP828" s="13"/>
      <c r="BQ828"/>
      <c r="BR828"/>
      <c r="BS828"/>
      <c r="BT828"/>
      <c r="BU828"/>
      <c r="BV828"/>
      <c r="BW828"/>
      <c r="BX828"/>
      <c r="BY828"/>
      <c r="BZ828"/>
      <c r="CA828"/>
      <c r="CB828"/>
      <c r="CC828"/>
      <c r="CD828"/>
      <c r="CE828"/>
      <c r="CF828"/>
      <c r="CG828"/>
      <c r="CH828"/>
      <c r="CI828"/>
      <c r="CJ828"/>
      <c r="CK828"/>
      <c r="CL828"/>
      <c r="CM828"/>
      <c r="CN828"/>
      <c r="CO828"/>
      <c r="CP828"/>
      <c r="CQ828"/>
      <c r="CR828"/>
      <c r="CS828"/>
      <c r="CT828"/>
      <c r="CU828"/>
      <c r="CV828"/>
      <c r="CW828"/>
      <c r="CX828"/>
      <c r="CY828"/>
      <c r="CZ828"/>
      <c r="DA828"/>
      <c r="DB828"/>
      <c r="DC828"/>
      <c r="DD828"/>
      <c r="DE828"/>
      <c r="DF828"/>
      <c r="DG828"/>
      <c r="DH828"/>
      <c r="DI828"/>
      <c r="DJ828"/>
      <c r="DK828"/>
      <c r="DL828"/>
      <c r="DM828"/>
      <c r="DN828"/>
      <c r="DO828"/>
      <c r="DP828"/>
      <c r="DQ828"/>
      <c r="DR828"/>
      <c r="DS828"/>
      <c r="DT828"/>
      <c r="DU828"/>
      <c r="DV828"/>
      <c r="DW828"/>
      <c r="DX828"/>
      <c r="DY828"/>
      <c r="DZ828"/>
      <c r="EA828"/>
      <c r="EB828"/>
      <c r="EC828"/>
      <c r="ED828"/>
      <c r="EE828"/>
      <c r="EF828"/>
      <c r="EG828"/>
      <c r="EH828"/>
      <c r="EI828"/>
      <c r="EJ828"/>
      <c r="EK828"/>
      <c r="EL828"/>
      <c r="EM828"/>
      <c r="EN828"/>
      <c r="EO828"/>
      <c r="EP828"/>
      <c r="EQ828"/>
      <c r="ER828"/>
      <c r="ES828"/>
      <c r="ET828"/>
      <c r="EU828"/>
      <c r="EV828"/>
      <c r="EW828"/>
      <c r="EX828"/>
      <c r="EY828"/>
      <c r="EZ828"/>
      <c r="FA828"/>
      <c r="FB828"/>
      <c r="FC828"/>
      <c r="FD828"/>
      <c r="FE828"/>
      <c r="FF828"/>
      <c r="FG828"/>
      <c r="FH828"/>
      <c r="FI828"/>
      <c r="FJ828"/>
      <c r="FK828"/>
      <c r="FL828"/>
      <c r="FM828"/>
      <c r="FN828"/>
      <c r="FO828"/>
      <c r="FP828"/>
      <c r="FQ828"/>
      <c r="FR828"/>
      <c r="FS828"/>
      <c r="FT828"/>
      <c r="FU828"/>
      <c r="FV828"/>
      <c r="FW828"/>
      <c r="FX828"/>
      <c r="FY828"/>
      <c r="FZ828"/>
      <c r="GA828"/>
      <c r="GB828"/>
      <c r="GC828"/>
      <c r="GD828"/>
      <c r="GE828"/>
      <c r="GF828"/>
      <c r="GG828"/>
      <c r="GH828"/>
      <c r="GI828"/>
      <c r="GJ828"/>
      <c r="GK828"/>
      <c r="GL828"/>
      <c r="GM828"/>
      <c r="GN828"/>
      <c r="GO828"/>
      <c r="GP828"/>
      <c r="GQ828"/>
      <c r="GR828"/>
      <c r="GS828"/>
      <c r="GT828"/>
      <c r="GU828"/>
      <c r="GV828"/>
      <c r="GW828"/>
      <c r="GX828"/>
      <c r="GY828"/>
      <c r="GZ828"/>
      <c r="HA828"/>
      <c r="HB828"/>
      <c r="HC828"/>
      <c r="HD828"/>
      <c r="HE828"/>
      <c r="HF828"/>
      <c r="HG828"/>
      <c r="HH828"/>
      <c r="HI828"/>
      <c r="HJ828"/>
      <c r="HK828"/>
      <c r="HL828"/>
      <c r="HM828"/>
      <c r="HN828"/>
      <c r="HO828"/>
      <c r="HP828"/>
      <c r="HQ828"/>
      <c r="HR828"/>
      <c r="HS828"/>
      <c r="HT828"/>
      <c r="HU828"/>
      <c r="HV828"/>
      <c r="HW828"/>
      <c r="HX828"/>
      <c r="HY828"/>
      <c r="HZ828"/>
      <c r="IA828"/>
      <c r="IB828"/>
      <c r="IC828"/>
      <c r="ID828"/>
      <c r="IE828"/>
      <c r="IF828"/>
      <c r="IG828"/>
      <c r="IH828"/>
      <c r="II828"/>
      <c r="IJ828"/>
      <c r="IK828"/>
      <c r="IL828"/>
      <c r="IM828"/>
      <c r="IN828"/>
      <c r="IO828"/>
      <c r="IP828"/>
      <c r="IQ828"/>
      <c r="IR828"/>
      <c r="IS828"/>
      <c r="IT828"/>
      <c r="IU828"/>
      <c r="IV828"/>
      <c r="IW828"/>
      <c r="IX828"/>
      <c r="IY828"/>
      <c r="IZ828"/>
      <c r="JA828"/>
      <c r="JB828"/>
      <c r="JC828"/>
      <c r="JD828"/>
      <c r="JE828"/>
      <c r="JF828"/>
      <c r="JG828"/>
      <c r="JH828"/>
      <c r="JI828"/>
      <c r="JJ828"/>
    </row>
    <row r="829" spans="1:270" ht="112">
      <c r="A829" s="9">
        <v>1999</v>
      </c>
      <c r="B829" s="9" t="s">
        <v>0</v>
      </c>
      <c r="C829" s="9">
        <v>0</v>
      </c>
      <c r="D829" s="9" t="s">
        <v>1590</v>
      </c>
      <c r="E829" s="9" t="s">
        <v>2630</v>
      </c>
      <c r="F829" s="9" t="s">
        <v>2067</v>
      </c>
      <c r="G829" s="9" t="s">
        <v>2744</v>
      </c>
      <c r="H829" s="9" t="s">
        <v>2072</v>
      </c>
      <c r="I829" s="9" t="s">
        <v>2069</v>
      </c>
      <c r="J829" s="9">
        <v>0</v>
      </c>
      <c r="K829" s="9"/>
      <c r="L829" s="9" t="s">
        <v>2068</v>
      </c>
      <c r="M829" s="9" t="s">
        <v>2676</v>
      </c>
      <c r="N829" s="9">
        <f t="shared" si="186"/>
        <v>0.76666666666666661</v>
      </c>
      <c r="O829" s="9">
        <v>20.7</v>
      </c>
      <c r="P829" s="9">
        <v>27</v>
      </c>
      <c r="Q829" s="9">
        <v>565</v>
      </c>
      <c r="R829" s="8">
        <f t="shared" si="185"/>
        <v>20.925925925925927</v>
      </c>
      <c r="S829" s="34" t="s">
        <v>1590</v>
      </c>
      <c r="T829" s="34" t="s">
        <v>1590</v>
      </c>
      <c r="U829" s="34" t="s">
        <v>1590</v>
      </c>
      <c r="V829" s="38" t="s">
        <v>1590</v>
      </c>
      <c r="W829" s="38" t="s">
        <v>1590</v>
      </c>
      <c r="X829" s="38" t="s">
        <v>1590</v>
      </c>
      <c r="Y829" s="8">
        <f t="shared" si="182"/>
        <v>0</v>
      </c>
      <c r="Z829" s="8">
        <f t="shared" si="183"/>
        <v>0</v>
      </c>
      <c r="AA829" s="8">
        <f t="shared" si="184"/>
        <v>0</v>
      </c>
      <c r="AB829" s="18">
        <f t="shared" si="177"/>
        <v>0</v>
      </c>
      <c r="AC829" s="18">
        <f t="shared" si="178"/>
        <v>0</v>
      </c>
      <c r="AD829" s="13"/>
      <c r="AE829" s="13"/>
      <c r="AF829" s="13" t="s">
        <v>2070</v>
      </c>
      <c r="AG829" s="13"/>
      <c r="AH829" s="13"/>
      <c r="AI829" s="13"/>
      <c r="AJ829" s="13">
        <v>17</v>
      </c>
      <c r="AK829" s="13">
        <v>0</v>
      </c>
      <c r="AL829" s="13"/>
      <c r="AM829" s="13"/>
      <c r="AN829"/>
      <c r="AO829"/>
      <c r="AP829"/>
      <c r="AQ829"/>
      <c r="AR829"/>
      <c r="AS829"/>
      <c r="AT829"/>
      <c r="AU829"/>
      <c r="AV829"/>
      <c r="AW829"/>
      <c r="AX829"/>
      <c r="AY829"/>
      <c r="AZ829"/>
      <c r="BA829"/>
      <c r="BB829"/>
      <c r="BC829"/>
      <c r="BD829" s="13"/>
      <c r="BE829"/>
      <c r="BF829"/>
      <c r="BG829"/>
      <c r="BH829"/>
      <c r="BI829"/>
      <c r="BJ829"/>
      <c r="BK829"/>
      <c r="BL829"/>
      <c r="BM829"/>
      <c r="BN829"/>
      <c r="BO829"/>
      <c r="BP829" s="13"/>
      <c r="BQ829"/>
      <c r="BR829"/>
      <c r="BS829"/>
      <c r="BT829"/>
      <c r="BU829"/>
      <c r="BV829"/>
      <c r="BW829"/>
      <c r="BX829"/>
      <c r="BY829"/>
      <c r="BZ829"/>
      <c r="CA829"/>
      <c r="CB829"/>
      <c r="CC829"/>
      <c r="CD829"/>
      <c r="CE829"/>
      <c r="CF829"/>
      <c r="CG829"/>
      <c r="CH829"/>
      <c r="CI829"/>
      <c r="CJ829"/>
      <c r="CK829"/>
      <c r="CL829"/>
      <c r="CM829"/>
      <c r="CN829"/>
      <c r="CO829"/>
      <c r="CP829"/>
      <c r="CQ829"/>
      <c r="CR829"/>
      <c r="CS829"/>
      <c r="CT829"/>
      <c r="CU829"/>
      <c r="CV829"/>
      <c r="CW829"/>
      <c r="CX829"/>
      <c r="CY829"/>
      <c r="CZ829"/>
      <c r="DA829"/>
      <c r="DB829"/>
      <c r="DC829"/>
      <c r="DD829"/>
      <c r="DE829"/>
      <c r="DF829"/>
      <c r="DG829"/>
      <c r="DH829"/>
      <c r="DI829"/>
      <c r="DJ829"/>
      <c r="DK829"/>
      <c r="DL829"/>
      <c r="DM829"/>
      <c r="DN829"/>
      <c r="DO829"/>
      <c r="DP829"/>
      <c r="DQ829"/>
      <c r="DR829"/>
      <c r="DS829"/>
      <c r="DT829"/>
      <c r="DU829"/>
      <c r="DV829"/>
      <c r="DW829"/>
      <c r="DX829"/>
      <c r="DY829"/>
      <c r="DZ829"/>
      <c r="EA829"/>
      <c r="EB829"/>
      <c r="EC829"/>
      <c r="ED829"/>
      <c r="EE829"/>
      <c r="EF829"/>
      <c r="EG829"/>
      <c r="EH829"/>
      <c r="EI829"/>
      <c r="EJ829"/>
      <c r="EK829"/>
      <c r="EL829"/>
      <c r="EM829"/>
      <c r="EN829"/>
      <c r="EO829"/>
      <c r="EP829"/>
      <c r="EQ829"/>
      <c r="ER829"/>
      <c r="ES829"/>
      <c r="ET829"/>
      <c r="EU829"/>
      <c r="EV829"/>
      <c r="EW829"/>
      <c r="EX829"/>
      <c r="EY829"/>
      <c r="EZ829"/>
      <c r="FA829"/>
      <c r="FB829"/>
      <c r="FC829"/>
      <c r="FD829"/>
      <c r="FE829"/>
      <c r="FF829"/>
      <c r="FG829"/>
      <c r="FH829"/>
      <c r="FI829"/>
      <c r="FJ829"/>
      <c r="FK829"/>
      <c r="FL829"/>
      <c r="FM829"/>
      <c r="FN829"/>
      <c r="FO829"/>
      <c r="FP829"/>
      <c r="FQ829"/>
      <c r="FR829"/>
      <c r="FS829"/>
      <c r="FT829"/>
      <c r="FU829"/>
      <c r="FV829"/>
      <c r="FW829"/>
      <c r="FX829"/>
      <c r="FY829"/>
      <c r="FZ829"/>
      <c r="GA829"/>
      <c r="GB829"/>
      <c r="GC829"/>
      <c r="GD829"/>
      <c r="GE829"/>
      <c r="GF829"/>
      <c r="GG829"/>
      <c r="GH829"/>
      <c r="GI829"/>
      <c r="GJ829"/>
      <c r="GK829"/>
      <c r="GL829"/>
      <c r="GM829"/>
      <c r="GN829"/>
      <c r="GO829"/>
      <c r="GP829"/>
      <c r="GQ829"/>
      <c r="GR829"/>
      <c r="GS829"/>
      <c r="GT829"/>
      <c r="GU829"/>
      <c r="GV829"/>
      <c r="GW829"/>
      <c r="GX829"/>
      <c r="GY829"/>
      <c r="GZ829"/>
      <c r="HA829"/>
      <c r="HB829"/>
      <c r="HC829"/>
      <c r="HD829"/>
      <c r="HE829"/>
      <c r="HF829"/>
      <c r="HG829"/>
      <c r="HH829"/>
      <c r="HI829"/>
      <c r="HJ829"/>
      <c r="HK829"/>
      <c r="HL829"/>
      <c r="HM829"/>
      <c r="HN829"/>
      <c r="HO829"/>
      <c r="HP829"/>
      <c r="HQ829"/>
      <c r="HR829"/>
      <c r="HS829"/>
      <c r="HT829"/>
      <c r="HU829"/>
      <c r="HV829"/>
      <c r="HW829"/>
      <c r="HX829"/>
      <c r="HY829"/>
      <c r="HZ829"/>
      <c r="IA829"/>
      <c r="IB829"/>
      <c r="IC829"/>
      <c r="ID829"/>
      <c r="IE829"/>
      <c r="IF829"/>
      <c r="IG829"/>
      <c r="IH829"/>
      <c r="II829"/>
      <c r="IJ829"/>
      <c r="IK829"/>
      <c r="IL829"/>
      <c r="IM829"/>
      <c r="IN829"/>
      <c r="IO829"/>
      <c r="IP829"/>
      <c r="IQ829"/>
      <c r="IR829"/>
      <c r="IS829"/>
      <c r="IT829"/>
      <c r="IU829"/>
      <c r="IV829"/>
      <c r="IW829"/>
      <c r="IX829"/>
      <c r="IY829"/>
      <c r="IZ829"/>
      <c r="JA829"/>
      <c r="JB829"/>
      <c r="JC829"/>
      <c r="JD829"/>
      <c r="JE829"/>
      <c r="JF829"/>
      <c r="JG829"/>
      <c r="JH829"/>
      <c r="JI829"/>
      <c r="JJ829"/>
    </row>
    <row r="830" spans="1:270" ht="64">
      <c r="A830" s="9">
        <v>1999</v>
      </c>
      <c r="B830" s="9" t="s">
        <v>0</v>
      </c>
      <c r="C830" s="9">
        <v>0</v>
      </c>
      <c r="D830" s="9" t="s">
        <v>1590</v>
      </c>
      <c r="E830" s="9" t="s">
        <v>2630</v>
      </c>
      <c r="F830" s="9" t="s">
        <v>2067</v>
      </c>
      <c r="G830" s="9" t="s">
        <v>2744</v>
      </c>
      <c r="H830" s="9" t="s">
        <v>2071</v>
      </c>
      <c r="I830" s="9" t="s">
        <v>2073</v>
      </c>
      <c r="J830" s="9">
        <v>0</v>
      </c>
      <c r="K830" s="9"/>
      <c r="L830" s="9" t="s">
        <v>2075</v>
      </c>
      <c r="M830" s="9" t="s">
        <v>2676</v>
      </c>
      <c r="N830" s="9">
        <f t="shared" si="186"/>
        <v>9.658246656760773E-3</v>
      </c>
      <c r="O830" s="9">
        <v>6.5</v>
      </c>
      <c r="P830" s="9">
        <v>673</v>
      </c>
      <c r="Q830" s="9">
        <v>8107</v>
      </c>
      <c r="R830" s="8">
        <f t="shared" si="185"/>
        <v>12.046062407132244</v>
      </c>
      <c r="S830" s="8">
        <f>Q830/Z830</f>
        <v>3.3779166666666667</v>
      </c>
      <c r="T830" s="8">
        <f>Q830/AA830</f>
        <v>1.9302380952380953</v>
      </c>
      <c r="U830" s="8">
        <f t="shared" si="189"/>
        <v>23.162857142857142</v>
      </c>
      <c r="V830" s="38">
        <f t="shared" si="179"/>
        <v>3.5135714285714288</v>
      </c>
      <c r="W830" s="38">
        <f t="shared" si="176"/>
        <v>1.0254761904761904</v>
      </c>
      <c r="X830" s="38">
        <f t="shared" si="175"/>
        <v>2.6088095238095237</v>
      </c>
      <c r="Y830" s="8">
        <f t="shared" si="182"/>
        <v>1080</v>
      </c>
      <c r="Z830" s="8">
        <f t="shared" si="183"/>
        <v>2400</v>
      </c>
      <c r="AA830" s="8">
        <f t="shared" si="184"/>
        <v>4200</v>
      </c>
      <c r="AB830" s="18">
        <f t="shared" si="177"/>
        <v>1.5833333333333333</v>
      </c>
      <c r="AC830" s="18">
        <f t="shared" si="178"/>
        <v>19</v>
      </c>
      <c r="AD830" s="13"/>
      <c r="AE830" s="13"/>
      <c r="AF830" s="13" t="s">
        <v>2074</v>
      </c>
      <c r="AG830" s="13">
        <v>90</v>
      </c>
      <c r="AH830" s="13">
        <v>200</v>
      </c>
      <c r="AI830" s="13">
        <v>350</v>
      </c>
      <c r="AJ830" s="13">
        <v>7</v>
      </c>
      <c r="AK830" s="13">
        <v>19</v>
      </c>
      <c r="AL830" s="13"/>
      <c r="AM830" s="13"/>
      <c r="AN830"/>
      <c r="AO830"/>
      <c r="AP830"/>
      <c r="AQ830"/>
      <c r="AR830"/>
      <c r="AS830"/>
      <c r="AT830"/>
      <c r="AU830"/>
      <c r="AV830"/>
      <c r="AW830"/>
      <c r="AX830"/>
      <c r="AY830"/>
      <c r="AZ830"/>
      <c r="BA830"/>
      <c r="BB830"/>
      <c r="BC830"/>
      <c r="BD830" s="13"/>
      <c r="BE830"/>
      <c r="BF830"/>
      <c r="BG830"/>
      <c r="BH830"/>
      <c r="BI830"/>
      <c r="BJ830"/>
      <c r="BK830"/>
      <c r="BL830"/>
      <c r="BM830"/>
      <c r="BN830"/>
      <c r="BO830"/>
      <c r="BP830" s="13"/>
      <c r="BQ830"/>
      <c r="BR830"/>
      <c r="BS830"/>
      <c r="BT830"/>
      <c r="BU830"/>
      <c r="BV830"/>
      <c r="BW830"/>
      <c r="BX830"/>
      <c r="BY830"/>
      <c r="BZ830"/>
      <c r="CA830"/>
      <c r="CB830"/>
      <c r="CC830"/>
      <c r="CD830"/>
      <c r="CE830"/>
      <c r="CF830"/>
      <c r="CG830"/>
      <c r="CH830"/>
      <c r="CI830"/>
      <c r="CJ830"/>
      <c r="CK830"/>
      <c r="CL830"/>
      <c r="CM830"/>
      <c r="CN830"/>
      <c r="CO830"/>
      <c r="CP830"/>
      <c r="CQ830"/>
      <c r="CR830"/>
      <c r="CS830"/>
      <c r="CT830"/>
      <c r="CU830"/>
      <c r="CV830"/>
      <c r="CW830"/>
      <c r="CX830"/>
      <c r="CY830"/>
      <c r="CZ830"/>
      <c r="DA830"/>
      <c r="DB830"/>
      <c r="DC830"/>
      <c r="DD830"/>
      <c r="DE830"/>
      <c r="DF830"/>
      <c r="DG830"/>
      <c r="DH830"/>
      <c r="DI830"/>
      <c r="DJ830"/>
      <c r="DK830"/>
      <c r="DL830"/>
      <c r="DM830"/>
      <c r="DN830"/>
      <c r="DO830"/>
      <c r="DP830"/>
      <c r="DQ830"/>
      <c r="DR830"/>
      <c r="DS830"/>
      <c r="DT830"/>
      <c r="DU830"/>
      <c r="DV830"/>
      <c r="DW830"/>
      <c r="DX830"/>
      <c r="DY830"/>
      <c r="DZ830"/>
      <c r="EA830"/>
      <c r="EB830"/>
      <c r="EC830"/>
      <c r="ED830"/>
      <c r="EE830"/>
      <c r="EF830"/>
      <c r="EG830"/>
      <c r="EH830"/>
      <c r="EI830"/>
      <c r="EJ830"/>
      <c r="EK830"/>
      <c r="EL830"/>
      <c r="EM830"/>
      <c r="EN830"/>
      <c r="EO830"/>
      <c r="EP830"/>
      <c r="EQ830"/>
      <c r="ER830"/>
      <c r="ES830"/>
      <c r="ET830"/>
      <c r="EU830"/>
      <c r="EV830"/>
      <c r="EW830"/>
      <c r="EX830"/>
      <c r="EY830"/>
      <c r="EZ830"/>
      <c r="FA830"/>
      <c r="FB830"/>
      <c r="FC830"/>
      <c r="FD830"/>
      <c r="FE830"/>
      <c r="FF830"/>
      <c r="FG830"/>
      <c r="FH830"/>
      <c r="FI830"/>
      <c r="FJ830"/>
      <c r="FK830"/>
      <c r="FL830"/>
      <c r="FM830"/>
      <c r="FN830"/>
      <c r="FO830"/>
      <c r="FP830"/>
      <c r="FQ830"/>
      <c r="FR830"/>
      <c r="FS830"/>
      <c r="FT830"/>
      <c r="FU830"/>
      <c r="FV830"/>
      <c r="FW830"/>
      <c r="FX830"/>
      <c r="FY830"/>
      <c r="FZ830"/>
      <c r="GA830"/>
      <c r="GB830"/>
      <c r="GC830"/>
      <c r="GD830"/>
      <c r="GE830"/>
      <c r="GF830"/>
      <c r="GG830"/>
      <c r="GH830"/>
      <c r="GI830"/>
      <c r="GJ830"/>
      <c r="GK830"/>
      <c r="GL830"/>
      <c r="GM830"/>
      <c r="GN830"/>
      <c r="GO830"/>
      <c r="GP830"/>
      <c r="GQ830"/>
      <c r="GR830"/>
      <c r="GS830"/>
      <c r="GT830"/>
      <c r="GU830"/>
      <c r="GV830"/>
      <c r="GW830"/>
      <c r="GX830"/>
      <c r="GY830"/>
      <c r="GZ830"/>
      <c r="HA830"/>
      <c r="HB830"/>
      <c r="HC830"/>
      <c r="HD830"/>
      <c r="HE830"/>
      <c r="HF830"/>
      <c r="HG830"/>
      <c r="HH830"/>
      <c r="HI830"/>
      <c r="HJ830"/>
      <c r="HK830"/>
      <c r="HL830"/>
      <c r="HM830"/>
      <c r="HN830"/>
      <c r="HO830"/>
      <c r="HP830"/>
      <c r="HQ830"/>
      <c r="HR830"/>
      <c r="HS830"/>
      <c r="HT830"/>
      <c r="HU830"/>
      <c r="HV830"/>
      <c r="HW830"/>
      <c r="HX830"/>
      <c r="HY830"/>
      <c r="HZ830"/>
      <c r="IA830"/>
      <c r="IB830"/>
      <c r="IC830"/>
      <c r="ID830"/>
      <c r="IE830"/>
      <c r="IF830"/>
      <c r="IG830"/>
      <c r="IH830"/>
      <c r="II830"/>
      <c r="IJ830"/>
      <c r="IK830"/>
      <c r="IL830"/>
      <c r="IM830"/>
      <c r="IN830"/>
      <c r="IO830"/>
      <c r="IP830"/>
      <c r="IQ830"/>
      <c r="IR830"/>
      <c r="IS830"/>
      <c r="IT830"/>
      <c r="IU830"/>
      <c r="IV830"/>
      <c r="IW830"/>
      <c r="IX830"/>
      <c r="IY830"/>
      <c r="IZ830"/>
      <c r="JA830"/>
      <c r="JB830"/>
      <c r="JC830"/>
      <c r="JD830"/>
      <c r="JE830"/>
      <c r="JF830"/>
      <c r="JG830"/>
      <c r="JH830"/>
      <c r="JI830"/>
      <c r="JJ830"/>
    </row>
    <row r="831" spans="1:270" ht="64">
      <c r="A831" s="9">
        <v>1999</v>
      </c>
      <c r="B831" s="9" t="s">
        <v>0</v>
      </c>
      <c r="C831" s="9">
        <v>0</v>
      </c>
      <c r="D831" s="9" t="s">
        <v>1590</v>
      </c>
      <c r="E831" s="9" t="s">
        <v>2630</v>
      </c>
      <c r="F831" s="9" t="s">
        <v>2067</v>
      </c>
      <c r="G831" s="9" t="s">
        <v>2744</v>
      </c>
      <c r="H831" s="9" t="s">
        <v>2077</v>
      </c>
      <c r="I831" s="12" t="s">
        <v>2076</v>
      </c>
      <c r="J831" s="12">
        <v>0</v>
      </c>
      <c r="K831" s="12" t="s">
        <v>2713</v>
      </c>
      <c r="L831" s="12" t="s">
        <v>2715</v>
      </c>
      <c r="M831" s="12" t="s">
        <v>651</v>
      </c>
      <c r="N831" s="35" t="s">
        <v>1590</v>
      </c>
      <c r="O831" s="35" t="s">
        <v>1590</v>
      </c>
      <c r="P831" s="35" t="s">
        <v>1590</v>
      </c>
      <c r="Q831" s="9">
        <v>1109</v>
      </c>
      <c r="R831" s="34" t="s">
        <v>1590</v>
      </c>
      <c r="S831" s="8">
        <f>Q831/Z831</f>
        <v>11.552083333333334</v>
      </c>
      <c r="T831" s="8">
        <f>Q831/AA831</f>
        <v>4.6208333333333336</v>
      </c>
      <c r="U831" s="8">
        <f t="shared" si="189"/>
        <v>55.45</v>
      </c>
      <c r="V831" s="38">
        <f t="shared" si="179"/>
        <v>6.0375000000000005</v>
      </c>
      <c r="W831" s="38">
        <f t="shared" si="176"/>
        <v>4.0541666666666663</v>
      </c>
      <c r="X831" s="38">
        <f t="shared" si="175"/>
        <v>5.4708333333333332</v>
      </c>
      <c r="Y831" s="8">
        <f t="shared" si="182"/>
        <v>96</v>
      </c>
      <c r="Z831" s="8">
        <f t="shared" si="183"/>
        <v>96</v>
      </c>
      <c r="AA831" s="8">
        <f t="shared" si="184"/>
        <v>240</v>
      </c>
      <c r="AB831" s="18">
        <f t="shared" si="177"/>
        <v>1.4166666666666667</v>
      </c>
      <c r="AC831" s="18">
        <f t="shared" si="178"/>
        <v>17</v>
      </c>
      <c r="AD831" s="13"/>
      <c r="AE831" s="13"/>
      <c r="AF831" s="13" t="s">
        <v>2078</v>
      </c>
      <c r="AG831" s="13">
        <v>8</v>
      </c>
      <c r="AH831" s="13">
        <v>8</v>
      </c>
      <c r="AI831" s="13">
        <v>20</v>
      </c>
      <c r="AJ831" s="13">
        <v>18</v>
      </c>
      <c r="AK831" s="13">
        <v>17</v>
      </c>
      <c r="AL831" s="13"/>
      <c r="AM831" s="13"/>
      <c r="AN831"/>
      <c r="AO831"/>
      <c r="AP831"/>
      <c r="AQ831"/>
      <c r="AR831"/>
      <c r="AS831"/>
      <c r="AT831"/>
      <c r="AU831"/>
      <c r="AV831"/>
      <c r="AW831"/>
      <c r="AX831"/>
      <c r="AY831"/>
      <c r="AZ831"/>
      <c r="BA831"/>
      <c r="BB831"/>
      <c r="BC831"/>
      <c r="BD831" s="13"/>
      <c r="BE831"/>
      <c r="BF831"/>
      <c r="BG831"/>
      <c r="BH831"/>
      <c r="BI831"/>
      <c r="BJ831"/>
      <c r="BK831"/>
      <c r="BL831"/>
      <c r="BM831"/>
      <c r="BN831"/>
      <c r="BO831"/>
      <c r="BP831" s="13"/>
      <c r="BQ831"/>
      <c r="BR831"/>
      <c r="BS831"/>
      <c r="BT831"/>
      <c r="BU831"/>
      <c r="BV831"/>
      <c r="BW831"/>
      <c r="BX831"/>
      <c r="BY831"/>
      <c r="BZ831"/>
      <c r="CA831"/>
      <c r="CB831"/>
      <c r="CC831"/>
      <c r="CD831"/>
      <c r="CE831"/>
      <c r="CF831"/>
      <c r="CG831"/>
      <c r="CH831"/>
      <c r="CI831"/>
      <c r="CJ831"/>
      <c r="CK831"/>
      <c r="CL831"/>
      <c r="CM831"/>
      <c r="CN831"/>
      <c r="CO831"/>
      <c r="CP831"/>
      <c r="CQ831"/>
      <c r="CR831"/>
      <c r="CS831"/>
      <c r="CT831"/>
      <c r="CU831"/>
      <c r="CV831"/>
      <c r="CW831"/>
      <c r="CX831"/>
      <c r="CY831"/>
      <c r="CZ831"/>
      <c r="DA831"/>
      <c r="DB831"/>
      <c r="DC831"/>
      <c r="DD831"/>
      <c r="DE831"/>
      <c r="DF831"/>
      <c r="DG831"/>
      <c r="DH831"/>
      <c r="DI831"/>
      <c r="DJ831"/>
      <c r="DK831"/>
      <c r="DL831"/>
      <c r="DM831"/>
      <c r="DN831"/>
      <c r="DO831"/>
      <c r="DP831"/>
      <c r="DQ831"/>
      <c r="DR831"/>
      <c r="DS831"/>
      <c r="DT831"/>
      <c r="DU831"/>
      <c r="DV831"/>
      <c r="DW831"/>
      <c r="DX831"/>
      <c r="DY831"/>
      <c r="DZ831"/>
      <c r="EA831"/>
      <c r="EB831"/>
      <c r="EC831"/>
      <c r="ED831"/>
      <c r="EE831"/>
      <c r="EF831"/>
      <c r="EG831"/>
      <c r="EH831"/>
      <c r="EI831"/>
      <c r="EJ831"/>
      <c r="EK831"/>
      <c r="EL831"/>
      <c r="EM831"/>
      <c r="EN831"/>
      <c r="EO831"/>
      <c r="EP831"/>
      <c r="EQ831"/>
      <c r="ER831"/>
      <c r="ES831"/>
      <c r="ET831"/>
      <c r="EU831"/>
      <c r="EV831"/>
      <c r="EW831"/>
      <c r="EX831"/>
      <c r="EY831"/>
      <c r="EZ831"/>
      <c r="FA831"/>
      <c r="FB831"/>
      <c r="FC831"/>
      <c r="FD831"/>
      <c r="FE831"/>
      <c r="FF831"/>
      <c r="FG831"/>
      <c r="FH831"/>
      <c r="FI831"/>
      <c r="FJ831"/>
      <c r="FK831"/>
      <c r="FL831"/>
      <c r="FM831"/>
      <c r="FN831"/>
      <c r="FO831"/>
      <c r="FP831"/>
      <c r="FQ831"/>
      <c r="FR831"/>
      <c r="FS831"/>
      <c r="FT831"/>
      <c r="FU831"/>
      <c r="FV831"/>
      <c r="FW831"/>
      <c r="FX831"/>
      <c r="FY831"/>
      <c r="FZ831"/>
      <c r="GA831"/>
      <c r="GB831"/>
      <c r="GC831"/>
      <c r="GD831"/>
      <c r="GE831"/>
      <c r="GF831"/>
      <c r="GG831"/>
      <c r="GH831"/>
      <c r="GI831"/>
      <c r="GJ831"/>
      <c r="GK831"/>
      <c r="GL831"/>
      <c r="GM831"/>
      <c r="GN831"/>
      <c r="GO831"/>
      <c r="GP831"/>
      <c r="GQ831"/>
      <c r="GR831"/>
      <c r="GS831"/>
      <c r="GT831"/>
      <c r="GU831"/>
      <c r="GV831"/>
      <c r="GW831"/>
      <c r="GX831"/>
      <c r="GY831"/>
      <c r="GZ831"/>
      <c r="HA831"/>
      <c r="HB831"/>
      <c r="HC831"/>
      <c r="HD831"/>
      <c r="HE831"/>
      <c r="HF831"/>
      <c r="HG831"/>
      <c r="HH831"/>
      <c r="HI831"/>
      <c r="HJ831"/>
      <c r="HK831"/>
      <c r="HL831"/>
      <c r="HM831"/>
      <c r="HN831"/>
      <c r="HO831"/>
      <c r="HP831"/>
      <c r="HQ831"/>
      <c r="HR831"/>
      <c r="HS831"/>
      <c r="HT831"/>
      <c r="HU831"/>
      <c r="HV831"/>
      <c r="HW831"/>
      <c r="HX831"/>
      <c r="HY831"/>
      <c r="HZ831"/>
      <c r="IA831"/>
      <c r="IB831"/>
      <c r="IC831"/>
      <c r="ID831"/>
      <c r="IE831"/>
      <c r="IF831"/>
      <c r="IG831"/>
      <c r="IH831"/>
      <c r="II831"/>
      <c r="IJ831"/>
      <c r="IK831"/>
      <c r="IL831"/>
      <c r="IM831"/>
      <c r="IN831"/>
      <c r="IO831"/>
      <c r="IP831"/>
      <c r="IQ831"/>
      <c r="IR831"/>
      <c r="IS831"/>
      <c r="IT831"/>
      <c r="IU831"/>
      <c r="IV831"/>
      <c r="IW831"/>
      <c r="IX831"/>
      <c r="IY831"/>
      <c r="IZ831"/>
      <c r="JA831"/>
      <c r="JB831"/>
      <c r="JC831"/>
      <c r="JD831"/>
      <c r="JE831"/>
      <c r="JF831"/>
      <c r="JG831"/>
      <c r="JH831"/>
      <c r="JI831"/>
      <c r="JJ831"/>
    </row>
    <row r="832" spans="1:270" ht="64">
      <c r="A832" s="25">
        <v>1999</v>
      </c>
      <c r="B832" s="9" t="s">
        <v>0</v>
      </c>
      <c r="C832" s="9">
        <v>0</v>
      </c>
      <c r="D832" s="9" t="s">
        <v>1590</v>
      </c>
      <c r="E832" s="9" t="s">
        <v>2630</v>
      </c>
      <c r="F832" s="9" t="s">
        <v>2067</v>
      </c>
      <c r="G832" s="9" t="s">
        <v>2744</v>
      </c>
      <c r="H832" s="9" t="s">
        <v>2079</v>
      </c>
      <c r="I832" s="12" t="s">
        <v>2080</v>
      </c>
      <c r="J832" s="12">
        <v>1</v>
      </c>
      <c r="K832" s="12" t="s">
        <v>2714</v>
      </c>
      <c r="L832" s="12" t="s">
        <v>2081</v>
      </c>
      <c r="M832" s="12" t="s">
        <v>651</v>
      </c>
      <c r="N832" s="9">
        <f t="shared" si="186"/>
        <v>3.7342465753424658</v>
      </c>
      <c r="O832" s="9">
        <v>272.60000000000002</v>
      </c>
      <c r="P832" s="9">
        <v>73</v>
      </c>
      <c r="Q832" s="9">
        <v>1602</v>
      </c>
      <c r="R832" s="8">
        <f t="shared" si="185"/>
        <v>21.945205479452056</v>
      </c>
      <c r="S832" s="34" t="s">
        <v>1590</v>
      </c>
      <c r="T832" s="34" t="s">
        <v>1590</v>
      </c>
      <c r="U832" s="34" t="s">
        <v>1590</v>
      </c>
      <c r="V832" s="38" t="s">
        <v>1590</v>
      </c>
      <c r="W832" s="38" t="s">
        <v>1590</v>
      </c>
      <c r="X832" s="38" t="s">
        <v>1590</v>
      </c>
      <c r="Y832" s="8">
        <f t="shared" si="182"/>
        <v>0</v>
      </c>
      <c r="Z832" s="8">
        <f t="shared" si="183"/>
        <v>0</v>
      </c>
      <c r="AA832" s="8">
        <f t="shared" si="184"/>
        <v>0</v>
      </c>
      <c r="AB832" s="18">
        <f t="shared" si="177"/>
        <v>0</v>
      </c>
      <c r="AC832" s="18">
        <f t="shared" si="178"/>
        <v>0</v>
      </c>
      <c r="AD832" s="13"/>
      <c r="AE832" s="13"/>
      <c r="AF832" s="13" t="s">
        <v>2078</v>
      </c>
      <c r="AG832" s="13" t="s">
        <v>715</v>
      </c>
      <c r="AH832" s="13" t="s">
        <v>715</v>
      </c>
      <c r="AI832" s="13" t="s">
        <v>715</v>
      </c>
      <c r="AJ832" s="13">
        <v>15</v>
      </c>
      <c r="AK832" s="13">
        <v>0</v>
      </c>
      <c r="AL832" s="13"/>
      <c r="AM832" s="13"/>
      <c r="AN832"/>
      <c r="AO832"/>
      <c r="AP832"/>
      <c r="AQ832"/>
      <c r="AR832"/>
      <c r="AS832"/>
      <c r="AT832"/>
      <c r="AU832"/>
      <c r="AV832"/>
      <c r="AW832"/>
      <c r="AX832"/>
      <c r="AY832"/>
      <c r="AZ832"/>
      <c r="BA832"/>
      <c r="BB832"/>
      <c r="BC832"/>
      <c r="BD832" s="13"/>
      <c r="BE832"/>
      <c r="BF832"/>
      <c r="BG832"/>
      <c r="BH832"/>
      <c r="BI832"/>
      <c r="BJ832"/>
      <c r="BK832"/>
      <c r="BL832"/>
      <c r="BM832"/>
      <c r="BN832"/>
      <c r="BO832"/>
      <c r="BP832" s="13"/>
      <c r="BQ832"/>
      <c r="BR832"/>
      <c r="BS832"/>
      <c r="BT832"/>
      <c r="BU832"/>
      <c r="BV832"/>
      <c r="BW832"/>
      <c r="BX832"/>
      <c r="BY832"/>
      <c r="BZ832"/>
      <c r="CA832"/>
      <c r="CB832"/>
      <c r="CC832"/>
      <c r="CD832"/>
      <c r="CE832"/>
      <c r="CF832"/>
      <c r="CG832"/>
      <c r="CH832"/>
      <c r="CI832"/>
      <c r="CJ832"/>
      <c r="CK832"/>
      <c r="CL832"/>
      <c r="CM832"/>
      <c r="CN832"/>
      <c r="CO832"/>
      <c r="CP832"/>
      <c r="CQ832"/>
      <c r="CR832"/>
      <c r="CS832"/>
      <c r="CT832"/>
      <c r="CU832"/>
      <c r="CV832"/>
      <c r="CW832"/>
      <c r="CX832"/>
      <c r="CY832"/>
      <c r="CZ832"/>
      <c r="DA832"/>
      <c r="DB832"/>
      <c r="DC832"/>
      <c r="DD832"/>
      <c r="DE832"/>
      <c r="DF832"/>
      <c r="DG832"/>
      <c r="DH832"/>
      <c r="DI832"/>
      <c r="DJ832"/>
      <c r="DK832"/>
      <c r="DL832"/>
      <c r="DM832"/>
      <c r="DN832"/>
      <c r="DO832"/>
      <c r="DP832"/>
      <c r="DQ832"/>
      <c r="DR832"/>
      <c r="DS832"/>
      <c r="DT832"/>
      <c r="DU832"/>
      <c r="DV832"/>
      <c r="DW832"/>
      <c r="DX832"/>
      <c r="DY832"/>
      <c r="DZ832"/>
      <c r="EA832"/>
      <c r="EB832"/>
      <c r="EC832"/>
      <c r="ED832"/>
      <c r="EE832"/>
      <c r="EF832"/>
      <c r="EG832"/>
      <c r="EH832"/>
      <c r="EI832"/>
      <c r="EJ832"/>
      <c r="EK832"/>
      <c r="EL832"/>
      <c r="EM832"/>
      <c r="EN832"/>
      <c r="EO832"/>
      <c r="EP832"/>
      <c r="EQ832"/>
      <c r="ER832"/>
      <c r="ES832"/>
      <c r="ET832"/>
      <c r="EU832"/>
      <c r="EV832"/>
      <c r="EW832"/>
      <c r="EX832"/>
      <c r="EY832"/>
      <c r="EZ832"/>
      <c r="FA832"/>
      <c r="FB832"/>
      <c r="FC832"/>
      <c r="FD832"/>
      <c r="FE832"/>
      <c r="FF832"/>
      <c r="FG832"/>
      <c r="FH832"/>
      <c r="FI832"/>
      <c r="FJ832"/>
      <c r="FK832"/>
      <c r="FL832"/>
      <c r="FM832"/>
      <c r="FN832"/>
      <c r="FO832"/>
      <c r="FP832"/>
      <c r="FQ832"/>
      <c r="FR832"/>
      <c r="FS832"/>
      <c r="FT832"/>
      <c r="FU832"/>
      <c r="FV832"/>
      <c r="FW832"/>
      <c r="FX832"/>
      <c r="FY832"/>
      <c r="FZ832"/>
      <c r="GA832"/>
      <c r="GB832"/>
      <c r="GC832"/>
      <c r="GD832"/>
      <c r="GE832"/>
      <c r="GF832"/>
      <c r="GG832"/>
      <c r="GH832"/>
      <c r="GI832"/>
      <c r="GJ832"/>
      <c r="GK832"/>
      <c r="GL832"/>
      <c r="GM832"/>
      <c r="GN832"/>
      <c r="GO832"/>
      <c r="GP832"/>
      <c r="GQ832"/>
      <c r="GR832"/>
      <c r="GS832"/>
      <c r="GT832"/>
      <c r="GU832"/>
      <c r="GV832"/>
      <c r="GW832"/>
      <c r="GX832"/>
      <c r="GY832"/>
      <c r="GZ832"/>
      <c r="HA832"/>
      <c r="HB832"/>
      <c r="HC832"/>
      <c r="HD832"/>
      <c r="HE832"/>
      <c r="HF832"/>
      <c r="HG832"/>
      <c r="HH832"/>
      <c r="HI832"/>
      <c r="HJ832"/>
      <c r="HK832"/>
      <c r="HL832"/>
      <c r="HM832"/>
      <c r="HN832"/>
      <c r="HO832"/>
      <c r="HP832"/>
      <c r="HQ832"/>
      <c r="HR832"/>
      <c r="HS832"/>
      <c r="HT832"/>
      <c r="HU832"/>
      <c r="HV832"/>
      <c r="HW832"/>
      <c r="HX832"/>
      <c r="HY832"/>
      <c r="HZ832"/>
      <c r="IA832"/>
      <c r="IB832"/>
      <c r="IC832"/>
      <c r="ID832"/>
      <c r="IE832"/>
      <c r="IF832"/>
      <c r="IG832"/>
      <c r="IH832"/>
      <c r="II832"/>
      <c r="IJ832"/>
      <c r="IK832"/>
      <c r="IL832"/>
      <c r="IM832"/>
      <c r="IN832"/>
      <c r="IO832"/>
      <c r="IP832"/>
      <c r="IQ832"/>
      <c r="IR832"/>
      <c r="IS832"/>
      <c r="IT832"/>
      <c r="IU832"/>
      <c r="IV832"/>
      <c r="IW832"/>
      <c r="IX832"/>
      <c r="IY832"/>
      <c r="IZ832"/>
      <c r="JA832"/>
      <c r="JB832"/>
      <c r="JC832"/>
      <c r="JD832"/>
      <c r="JE832"/>
      <c r="JF832"/>
      <c r="JG832"/>
      <c r="JH832"/>
      <c r="JI832"/>
      <c r="JJ832"/>
    </row>
    <row r="833" spans="1:270" ht="48">
      <c r="A833" s="25">
        <v>1999</v>
      </c>
      <c r="B833" s="9" t="s">
        <v>0</v>
      </c>
      <c r="C833" s="9">
        <v>0</v>
      </c>
      <c r="D833" s="9" t="s">
        <v>1590</v>
      </c>
      <c r="E833" s="9" t="s">
        <v>2630</v>
      </c>
      <c r="F833" s="9" t="s">
        <v>2067</v>
      </c>
      <c r="G833" s="9" t="s">
        <v>2744</v>
      </c>
      <c r="H833" s="9" t="s">
        <v>2082</v>
      </c>
      <c r="I833" s="9" t="s">
        <v>2083</v>
      </c>
      <c r="J833" s="9">
        <v>0</v>
      </c>
      <c r="K833" s="9"/>
      <c r="L833" s="9"/>
      <c r="M833" s="9" t="s">
        <v>2676</v>
      </c>
      <c r="N833" s="35" t="s">
        <v>1590</v>
      </c>
      <c r="O833" s="35" t="s">
        <v>1590</v>
      </c>
      <c r="P833" s="35" t="s">
        <v>1590</v>
      </c>
      <c r="Q833" s="9">
        <v>937</v>
      </c>
      <c r="R833" s="34" t="s">
        <v>1590</v>
      </c>
      <c r="S833" s="8">
        <f t="shared" ref="S833:S838" si="190">Q833/Z833</f>
        <v>8.6759259259259256</v>
      </c>
      <c r="T833" s="8">
        <f>Q833/AA833</f>
        <v>5.2055555555555557</v>
      </c>
      <c r="U833" s="8">
        <f t="shared" si="189"/>
        <v>62.466666666666669</v>
      </c>
      <c r="V833" s="38">
        <f t="shared" si="179"/>
        <v>7.0388888888888888</v>
      </c>
      <c r="W833" s="38">
        <f t="shared" si="176"/>
        <v>4.1055555555555552</v>
      </c>
      <c r="X833" s="38">
        <f t="shared" si="175"/>
        <v>5.9388888888888882</v>
      </c>
      <c r="Y833" s="8">
        <f t="shared" si="182"/>
        <v>72</v>
      </c>
      <c r="Z833" s="8">
        <f t="shared" si="183"/>
        <v>108</v>
      </c>
      <c r="AA833" s="8">
        <f t="shared" si="184"/>
        <v>180</v>
      </c>
      <c r="AB833" s="18">
        <f t="shared" si="177"/>
        <v>1.8333333333333333</v>
      </c>
      <c r="AC833" s="18">
        <f t="shared" si="178"/>
        <v>22</v>
      </c>
      <c r="AD833" s="13"/>
      <c r="AE833" s="13"/>
      <c r="AF833" s="13" t="s">
        <v>2084</v>
      </c>
      <c r="AG833" s="13">
        <v>6</v>
      </c>
      <c r="AH833" s="13">
        <v>9</v>
      </c>
      <c r="AI833" s="13">
        <v>15</v>
      </c>
      <c r="AJ833" s="13">
        <v>22</v>
      </c>
      <c r="AK833" s="13">
        <v>22</v>
      </c>
      <c r="AL833" s="13"/>
      <c r="AM833" s="13"/>
      <c r="AN833"/>
      <c r="AO833"/>
      <c r="AP833"/>
      <c r="AQ833"/>
      <c r="AR833"/>
      <c r="AS833"/>
      <c r="AT833"/>
      <c r="AU833"/>
      <c r="AV833"/>
      <c r="AW833"/>
      <c r="AX833"/>
      <c r="AY833"/>
      <c r="AZ833"/>
      <c r="BA833"/>
      <c r="BB833"/>
      <c r="BC833"/>
      <c r="BD833" s="13"/>
      <c r="BE833"/>
      <c r="BF833"/>
      <c r="BG833"/>
      <c r="BH833"/>
      <c r="BI833"/>
      <c r="BJ833"/>
      <c r="BK833"/>
      <c r="BL833"/>
      <c r="BM833"/>
      <c r="BN833"/>
      <c r="BO833"/>
      <c r="BP833" s="13"/>
      <c r="BQ833"/>
      <c r="BR833"/>
      <c r="BS833"/>
      <c r="BT833"/>
      <c r="BU833"/>
      <c r="BV833"/>
      <c r="BW833"/>
      <c r="BX833"/>
      <c r="BY833"/>
      <c r="BZ833"/>
      <c r="CA833"/>
      <c r="CB833"/>
      <c r="CC833"/>
      <c r="CD833"/>
      <c r="CE833"/>
      <c r="CF833"/>
      <c r="CG833"/>
      <c r="CH833"/>
      <c r="CI833"/>
      <c r="CJ833"/>
      <c r="CK833"/>
      <c r="CL833"/>
      <c r="CM833"/>
      <c r="CN833"/>
      <c r="CO833"/>
      <c r="CP833"/>
      <c r="CQ833"/>
      <c r="CR833"/>
      <c r="CS833"/>
      <c r="CT833"/>
      <c r="CU833"/>
      <c r="CV833"/>
      <c r="CW833"/>
      <c r="CX833"/>
      <c r="CY833"/>
      <c r="CZ833"/>
      <c r="DA833"/>
      <c r="DB833"/>
      <c r="DC833"/>
      <c r="DD833"/>
      <c r="DE833"/>
      <c r="DF833"/>
      <c r="DG833"/>
      <c r="DH833"/>
      <c r="DI833"/>
      <c r="DJ833"/>
      <c r="DK833"/>
      <c r="DL833"/>
      <c r="DM833"/>
      <c r="DN833"/>
      <c r="DO833"/>
      <c r="DP833"/>
      <c r="DQ833"/>
      <c r="DR833"/>
      <c r="DS833"/>
      <c r="DT833"/>
      <c r="DU833"/>
      <c r="DV833"/>
      <c r="DW833"/>
      <c r="DX833"/>
      <c r="DY833"/>
      <c r="DZ833"/>
      <c r="EA833"/>
      <c r="EB833"/>
      <c r="EC833"/>
      <c r="ED833"/>
      <c r="EE833"/>
      <c r="EF833"/>
      <c r="EG833"/>
      <c r="EH833"/>
      <c r="EI833"/>
      <c r="EJ833"/>
      <c r="EK833"/>
      <c r="EL833"/>
      <c r="EM833"/>
      <c r="EN833"/>
      <c r="EO833"/>
      <c r="EP833"/>
      <c r="EQ833"/>
      <c r="ER833"/>
      <c r="ES833"/>
      <c r="ET833"/>
      <c r="EU833"/>
      <c r="EV833"/>
      <c r="EW833"/>
      <c r="EX833"/>
      <c r="EY833"/>
      <c r="EZ833"/>
      <c r="FA833"/>
      <c r="FB833"/>
      <c r="FC833"/>
      <c r="FD833"/>
      <c r="FE833"/>
      <c r="FF833"/>
      <c r="FG833"/>
      <c r="FH833"/>
      <c r="FI833"/>
      <c r="FJ833"/>
      <c r="FK833"/>
      <c r="FL833"/>
      <c r="FM833"/>
      <c r="FN833"/>
      <c r="FO833"/>
      <c r="FP833"/>
      <c r="FQ833"/>
      <c r="FR833"/>
      <c r="FS833"/>
      <c r="FT833"/>
      <c r="FU833"/>
      <c r="FV833"/>
      <c r="FW833"/>
      <c r="FX833"/>
      <c r="FY833"/>
      <c r="FZ833"/>
      <c r="GA833"/>
      <c r="GB833"/>
      <c r="GC833"/>
      <c r="GD833"/>
      <c r="GE833"/>
      <c r="GF833"/>
      <c r="GG833"/>
      <c r="GH833"/>
      <c r="GI833"/>
      <c r="GJ833"/>
      <c r="GK833"/>
      <c r="GL833"/>
      <c r="GM833"/>
      <c r="GN833"/>
      <c r="GO833"/>
      <c r="GP833"/>
      <c r="GQ833"/>
      <c r="GR833"/>
      <c r="GS833"/>
      <c r="GT833"/>
      <c r="GU833"/>
      <c r="GV833"/>
      <c r="GW833"/>
      <c r="GX833"/>
      <c r="GY833"/>
      <c r="GZ833"/>
      <c r="HA833"/>
      <c r="HB833"/>
      <c r="HC833"/>
      <c r="HD833"/>
      <c r="HE833"/>
      <c r="HF833"/>
      <c r="HG833"/>
      <c r="HH833"/>
      <c r="HI833"/>
      <c r="HJ833"/>
      <c r="HK833"/>
      <c r="HL833"/>
      <c r="HM833"/>
      <c r="HN833"/>
      <c r="HO833"/>
      <c r="HP833"/>
      <c r="HQ833"/>
      <c r="HR833"/>
      <c r="HS833"/>
      <c r="HT833"/>
      <c r="HU833"/>
      <c r="HV833"/>
      <c r="HW833"/>
      <c r="HX833"/>
      <c r="HY833"/>
      <c r="HZ833"/>
      <c r="IA833"/>
      <c r="IB833"/>
      <c r="IC833"/>
      <c r="ID833"/>
      <c r="IE833"/>
      <c r="IF833"/>
      <c r="IG833"/>
      <c r="IH833"/>
      <c r="II833"/>
      <c r="IJ833"/>
      <c r="IK833"/>
      <c r="IL833"/>
      <c r="IM833"/>
      <c r="IN833"/>
      <c r="IO833"/>
      <c r="IP833"/>
      <c r="IQ833"/>
      <c r="IR833"/>
      <c r="IS833"/>
      <c r="IT833"/>
      <c r="IU833"/>
      <c r="IV833"/>
      <c r="IW833"/>
      <c r="IX833"/>
      <c r="IY833"/>
      <c r="IZ833"/>
      <c r="JA833"/>
      <c r="JB833"/>
      <c r="JC833"/>
      <c r="JD833"/>
      <c r="JE833"/>
      <c r="JF833"/>
      <c r="JG833"/>
      <c r="JH833"/>
      <c r="JI833"/>
      <c r="JJ833"/>
    </row>
    <row r="834" spans="1:270" ht="96">
      <c r="A834" s="25">
        <v>1999</v>
      </c>
      <c r="B834" s="9" t="s">
        <v>0</v>
      </c>
      <c r="C834" s="9">
        <v>0</v>
      </c>
      <c r="D834" s="9" t="s">
        <v>1590</v>
      </c>
      <c r="E834" s="9" t="s">
        <v>2630</v>
      </c>
      <c r="F834" s="9" t="s">
        <v>2067</v>
      </c>
      <c r="G834" s="9" t="s">
        <v>2744</v>
      </c>
      <c r="H834" s="9" t="s">
        <v>1272</v>
      </c>
      <c r="I834" s="12" t="s">
        <v>2085</v>
      </c>
      <c r="J834" s="12">
        <v>0</v>
      </c>
      <c r="K834" s="12" t="s">
        <v>2716</v>
      </c>
      <c r="L834" s="12" t="s">
        <v>2647</v>
      </c>
      <c r="M834" s="12" t="s">
        <v>651</v>
      </c>
      <c r="N834" s="9">
        <f t="shared" si="186"/>
        <v>2.5466666666666669</v>
      </c>
      <c r="O834" s="9">
        <v>38.200000000000003</v>
      </c>
      <c r="P834" s="9">
        <v>15</v>
      </c>
      <c r="Q834" s="9">
        <v>629</v>
      </c>
      <c r="R834" s="8">
        <f t="shared" si="185"/>
        <v>41.93333333333333</v>
      </c>
      <c r="S834" s="8">
        <f t="shared" si="190"/>
        <v>17.472222222222221</v>
      </c>
      <c r="T834" s="8">
        <f>Q834/AA834</f>
        <v>10.483333333333333</v>
      </c>
      <c r="U834" s="8">
        <f t="shared" si="189"/>
        <v>125.79999999999998</v>
      </c>
      <c r="V834" s="38">
        <f t="shared" si="179"/>
        <v>11.733333333333333</v>
      </c>
      <c r="W834" s="38">
        <f t="shared" si="176"/>
        <v>9.7333333333333325</v>
      </c>
      <c r="X834" s="38">
        <f t="shared" si="175"/>
        <v>10.983333333333333</v>
      </c>
      <c r="Y834" s="8">
        <f t="shared" si="182"/>
        <v>24</v>
      </c>
      <c r="Z834" s="8">
        <f t="shared" si="183"/>
        <v>36</v>
      </c>
      <c r="AA834" s="8">
        <f t="shared" si="184"/>
        <v>60</v>
      </c>
      <c r="AB834" s="18">
        <f t="shared" si="177"/>
        <v>1.25</v>
      </c>
      <c r="AC834" s="18">
        <f t="shared" si="178"/>
        <v>15</v>
      </c>
      <c r="AD834" s="13"/>
      <c r="AE834" s="13"/>
      <c r="AF834" s="13" t="s">
        <v>2086</v>
      </c>
      <c r="AG834" s="13">
        <v>2</v>
      </c>
      <c r="AH834" s="13">
        <v>3</v>
      </c>
      <c r="AI834" s="13">
        <v>5</v>
      </c>
      <c r="AJ834" s="13"/>
      <c r="AK834" s="13">
        <v>15</v>
      </c>
      <c r="AL834" s="13"/>
      <c r="AM834" s="13"/>
      <c r="AN834"/>
      <c r="AO834"/>
      <c r="AP834"/>
      <c r="AQ834"/>
      <c r="AR834"/>
      <c r="AS834"/>
      <c r="AT834"/>
      <c r="AU834"/>
      <c r="AV834"/>
      <c r="AW834"/>
      <c r="AX834"/>
      <c r="AY834"/>
      <c r="AZ834"/>
      <c r="BA834"/>
      <c r="BB834"/>
      <c r="BC834"/>
      <c r="BD834" s="13"/>
      <c r="BE834"/>
      <c r="BF834"/>
      <c r="BG834"/>
      <c r="BH834"/>
      <c r="BI834"/>
      <c r="BJ834"/>
      <c r="BK834"/>
      <c r="BL834"/>
      <c r="BM834"/>
      <c r="BN834"/>
      <c r="BO834"/>
      <c r="BP834" s="13"/>
      <c r="BQ834"/>
      <c r="BR834"/>
      <c r="BS834"/>
      <c r="BT834"/>
      <c r="BU834"/>
      <c r="BV834"/>
      <c r="BW834"/>
      <c r="BX834"/>
      <c r="BY834"/>
      <c r="BZ834"/>
      <c r="CA834"/>
      <c r="CB834"/>
      <c r="CC834"/>
      <c r="CD834"/>
      <c r="CE834"/>
      <c r="CF834"/>
      <c r="CG834"/>
      <c r="CH834"/>
      <c r="CI834"/>
      <c r="CJ834"/>
      <c r="CK834"/>
      <c r="CL834"/>
      <c r="CM834"/>
      <c r="CN834"/>
      <c r="CO834"/>
      <c r="CP834"/>
      <c r="CQ834"/>
      <c r="CR834"/>
      <c r="CS834"/>
      <c r="CT834"/>
      <c r="CU834"/>
      <c r="CV834"/>
      <c r="CW834"/>
      <c r="CX834"/>
      <c r="CY834"/>
      <c r="CZ834"/>
      <c r="DA834"/>
      <c r="DB834"/>
      <c r="DC834"/>
      <c r="DD834"/>
      <c r="DE834"/>
      <c r="DF834"/>
      <c r="DG834"/>
      <c r="DH834"/>
      <c r="DI834"/>
      <c r="DJ834"/>
      <c r="DK834"/>
      <c r="DL834"/>
      <c r="DM834"/>
      <c r="DN834"/>
      <c r="DO834"/>
      <c r="DP834"/>
      <c r="DQ834"/>
      <c r="DR834"/>
      <c r="DS834"/>
      <c r="DT834"/>
      <c r="DU834"/>
      <c r="DV834"/>
      <c r="DW834"/>
      <c r="DX834"/>
      <c r="DY834"/>
      <c r="DZ834"/>
      <c r="EA834"/>
      <c r="EB834"/>
      <c r="EC834"/>
      <c r="ED834"/>
      <c r="EE834"/>
      <c r="EF834"/>
      <c r="EG834"/>
      <c r="EH834"/>
      <c r="EI834"/>
      <c r="EJ834"/>
      <c r="EK834"/>
      <c r="EL834"/>
      <c r="EM834"/>
      <c r="EN834"/>
      <c r="EO834"/>
      <c r="EP834"/>
      <c r="EQ834"/>
      <c r="ER834"/>
      <c r="ES834"/>
      <c r="ET834"/>
      <c r="EU834"/>
      <c r="EV834"/>
      <c r="EW834"/>
      <c r="EX834"/>
      <c r="EY834"/>
      <c r="EZ834"/>
      <c r="FA834"/>
      <c r="FB834"/>
      <c r="FC834"/>
      <c r="FD834"/>
      <c r="FE834"/>
      <c r="FF834"/>
      <c r="FG834"/>
      <c r="FH834"/>
      <c r="FI834"/>
      <c r="FJ834"/>
      <c r="FK834"/>
      <c r="FL834"/>
      <c r="FM834"/>
      <c r="FN834"/>
      <c r="FO834"/>
      <c r="FP834"/>
      <c r="FQ834"/>
      <c r="FR834"/>
      <c r="FS834"/>
      <c r="FT834"/>
      <c r="FU834"/>
      <c r="FV834"/>
      <c r="FW834"/>
      <c r="FX834"/>
      <c r="FY834"/>
      <c r="FZ834"/>
      <c r="GA834"/>
      <c r="GB834"/>
      <c r="GC834"/>
      <c r="GD834"/>
      <c r="GE834"/>
      <c r="GF834"/>
      <c r="GG834"/>
      <c r="GH834"/>
      <c r="GI834"/>
      <c r="GJ834"/>
      <c r="GK834"/>
      <c r="GL834"/>
      <c r="GM834"/>
      <c r="GN834"/>
      <c r="GO834"/>
      <c r="GP834"/>
      <c r="GQ834"/>
      <c r="GR834"/>
      <c r="GS834"/>
      <c r="GT834"/>
      <c r="GU834"/>
      <c r="GV834"/>
      <c r="GW834"/>
      <c r="GX834"/>
      <c r="GY834"/>
      <c r="GZ834"/>
      <c r="HA834"/>
      <c r="HB834"/>
      <c r="HC834"/>
      <c r="HD834"/>
      <c r="HE834"/>
      <c r="HF834"/>
      <c r="HG834"/>
      <c r="HH834"/>
      <c r="HI834"/>
      <c r="HJ834"/>
      <c r="HK834"/>
      <c r="HL834"/>
      <c r="HM834"/>
      <c r="HN834"/>
      <c r="HO834"/>
      <c r="HP834"/>
      <c r="HQ834"/>
      <c r="HR834"/>
      <c r="HS834"/>
      <c r="HT834"/>
      <c r="HU834"/>
      <c r="HV834"/>
      <c r="HW834"/>
      <c r="HX834"/>
      <c r="HY834"/>
      <c r="HZ834"/>
      <c r="IA834"/>
      <c r="IB834"/>
      <c r="IC834"/>
      <c r="ID834"/>
      <c r="IE834"/>
      <c r="IF834"/>
      <c r="IG834"/>
      <c r="IH834"/>
      <c r="II834"/>
      <c r="IJ834"/>
      <c r="IK834"/>
      <c r="IL834"/>
      <c r="IM834"/>
      <c r="IN834"/>
      <c r="IO834"/>
      <c r="IP834"/>
      <c r="IQ834"/>
      <c r="IR834"/>
      <c r="IS834"/>
      <c r="IT834"/>
      <c r="IU834"/>
      <c r="IV834"/>
      <c r="IW834"/>
      <c r="IX834"/>
      <c r="IY834"/>
      <c r="IZ834"/>
      <c r="JA834"/>
      <c r="JB834"/>
      <c r="JC834"/>
      <c r="JD834"/>
      <c r="JE834"/>
      <c r="JF834"/>
      <c r="JG834"/>
      <c r="JH834"/>
      <c r="JI834"/>
      <c r="JJ834"/>
    </row>
    <row r="835" spans="1:270" ht="48">
      <c r="A835" s="25">
        <v>1999</v>
      </c>
      <c r="B835" s="9" t="s">
        <v>0</v>
      </c>
      <c r="C835" s="9">
        <v>0</v>
      </c>
      <c r="D835" s="9" t="s">
        <v>1590</v>
      </c>
      <c r="E835" s="9" t="s">
        <v>2630</v>
      </c>
      <c r="F835" s="9" t="s">
        <v>2067</v>
      </c>
      <c r="G835" s="9" t="s">
        <v>2744</v>
      </c>
      <c r="H835" s="9" t="s">
        <v>2087</v>
      </c>
      <c r="I835" s="9" t="s">
        <v>2088</v>
      </c>
      <c r="J835" s="9">
        <v>0</v>
      </c>
      <c r="K835" s="9"/>
      <c r="L835" s="9"/>
      <c r="M835" s="9" t="s">
        <v>2676</v>
      </c>
      <c r="N835" s="9">
        <f t="shared" si="186"/>
        <v>5.6</v>
      </c>
      <c r="O835" s="9">
        <v>50.4</v>
      </c>
      <c r="P835" s="9">
        <v>9</v>
      </c>
      <c r="Q835" s="9">
        <v>465</v>
      </c>
      <c r="R835" s="8">
        <f t="shared" si="185"/>
        <v>51.666666666666664</v>
      </c>
      <c r="S835" s="8">
        <f t="shared" si="190"/>
        <v>4.84375</v>
      </c>
      <c r="T835" s="34" t="s">
        <v>1590</v>
      </c>
      <c r="U835" s="34" t="s">
        <v>1590</v>
      </c>
      <c r="V835" s="38" t="s">
        <v>1590</v>
      </c>
      <c r="W835" s="38" t="s">
        <v>1590</v>
      </c>
      <c r="X835" s="38" t="s">
        <v>1590</v>
      </c>
      <c r="Y835" s="8">
        <f t="shared" si="182"/>
        <v>0</v>
      </c>
      <c r="Z835" s="8">
        <f t="shared" si="183"/>
        <v>96</v>
      </c>
      <c r="AA835" s="8">
        <f t="shared" si="184"/>
        <v>0</v>
      </c>
      <c r="AB835" s="18">
        <f t="shared" si="177"/>
        <v>2.5</v>
      </c>
      <c r="AC835" s="18">
        <f t="shared" si="178"/>
        <v>30</v>
      </c>
      <c r="AD835" s="13"/>
      <c r="AE835" s="13"/>
      <c r="AF835" s="13" t="s">
        <v>2089</v>
      </c>
      <c r="AG835" s="13" t="s">
        <v>1590</v>
      </c>
      <c r="AH835" s="13">
        <v>8</v>
      </c>
      <c r="AI835" s="13" t="s">
        <v>1590</v>
      </c>
      <c r="AJ835" s="13">
        <v>31</v>
      </c>
      <c r="AK835" s="13">
        <v>30</v>
      </c>
      <c r="AL835" s="13"/>
      <c r="AM835" s="13"/>
      <c r="AN835"/>
      <c r="AO835"/>
      <c r="AP835"/>
      <c r="AQ835"/>
      <c r="AR835"/>
      <c r="AS835"/>
      <c r="AT835"/>
      <c r="AU835"/>
      <c r="AV835"/>
      <c r="AW835"/>
      <c r="AX835"/>
      <c r="AY835"/>
      <c r="AZ835"/>
      <c r="BA835"/>
      <c r="BB835"/>
      <c r="BC835"/>
      <c r="BD835" s="13"/>
      <c r="BE835"/>
      <c r="BF835"/>
      <c r="BG835"/>
      <c r="BH835"/>
      <c r="BI835"/>
      <c r="BJ835"/>
      <c r="BK835"/>
      <c r="BL835"/>
      <c r="BM835"/>
      <c r="BN835"/>
      <c r="BO835"/>
      <c r="BP835" s="13"/>
      <c r="BQ835"/>
      <c r="BR835"/>
      <c r="BS835"/>
      <c r="BT835"/>
      <c r="BU835"/>
      <c r="BV835"/>
      <c r="BW835"/>
      <c r="BX835"/>
      <c r="BY835"/>
      <c r="BZ835"/>
      <c r="CA835"/>
      <c r="CB835"/>
      <c r="CC835"/>
      <c r="CD835"/>
      <c r="CE835"/>
      <c r="CF835"/>
      <c r="CG835"/>
      <c r="CH835"/>
      <c r="CI835"/>
      <c r="CJ835"/>
      <c r="CK835"/>
      <c r="CL835"/>
      <c r="CM835"/>
      <c r="CN835"/>
      <c r="CO835"/>
      <c r="CP835"/>
      <c r="CQ835"/>
      <c r="CR835"/>
      <c r="CS835"/>
      <c r="CT835"/>
      <c r="CU835"/>
      <c r="CV835"/>
      <c r="CW835"/>
      <c r="CX835"/>
      <c r="CY835"/>
      <c r="CZ835"/>
      <c r="DA835"/>
      <c r="DB835"/>
      <c r="DC835"/>
      <c r="DD835"/>
      <c r="DE835"/>
      <c r="DF835"/>
      <c r="DG835"/>
      <c r="DH835"/>
      <c r="DI835"/>
      <c r="DJ835"/>
      <c r="DK835"/>
      <c r="DL835"/>
      <c r="DM835"/>
      <c r="DN835"/>
      <c r="DO835"/>
      <c r="DP835"/>
      <c r="DQ835"/>
      <c r="DR835"/>
      <c r="DS835"/>
      <c r="DT835"/>
      <c r="DU835"/>
      <c r="DV835"/>
      <c r="DW835"/>
      <c r="DX835"/>
      <c r="DY835"/>
      <c r="DZ835"/>
      <c r="EA835"/>
      <c r="EB835"/>
      <c r="EC835"/>
      <c r="ED835"/>
      <c r="EE835"/>
      <c r="EF835"/>
      <c r="EG835"/>
      <c r="EH835"/>
      <c r="EI835"/>
      <c r="EJ835"/>
      <c r="EK835"/>
      <c r="EL835"/>
      <c r="EM835"/>
      <c r="EN835"/>
      <c r="EO835"/>
      <c r="EP835"/>
      <c r="EQ835"/>
      <c r="ER835"/>
      <c r="ES835"/>
      <c r="ET835"/>
      <c r="EU835"/>
      <c r="EV835"/>
      <c r="EW835"/>
      <c r="EX835"/>
      <c r="EY835"/>
      <c r="EZ835"/>
      <c r="FA835"/>
      <c r="FB835"/>
      <c r="FC835"/>
      <c r="FD835"/>
      <c r="FE835"/>
      <c r="FF835"/>
      <c r="FG835"/>
      <c r="FH835"/>
      <c r="FI835"/>
      <c r="FJ835"/>
      <c r="FK835"/>
      <c r="FL835"/>
      <c r="FM835"/>
      <c r="FN835"/>
      <c r="FO835"/>
      <c r="FP835"/>
      <c r="FQ835"/>
      <c r="FR835"/>
      <c r="FS835"/>
      <c r="FT835"/>
      <c r="FU835"/>
      <c r="FV835"/>
      <c r="FW835"/>
      <c r="FX835"/>
      <c r="FY835"/>
      <c r="FZ835"/>
      <c r="GA835"/>
      <c r="GB835"/>
      <c r="GC835"/>
      <c r="GD835"/>
      <c r="GE835"/>
      <c r="GF835"/>
      <c r="GG835"/>
      <c r="GH835"/>
      <c r="GI835"/>
      <c r="GJ835"/>
      <c r="GK835"/>
      <c r="GL835"/>
      <c r="GM835"/>
      <c r="GN835"/>
      <c r="GO835"/>
      <c r="GP835"/>
      <c r="GQ835"/>
      <c r="GR835"/>
      <c r="GS835"/>
      <c r="GT835"/>
      <c r="GU835"/>
      <c r="GV835"/>
      <c r="GW835"/>
      <c r="GX835"/>
      <c r="GY835"/>
      <c r="GZ835"/>
      <c r="HA835"/>
      <c r="HB835"/>
      <c r="HC835"/>
      <c r="HD835"/>
      <c r="HE835"/>
      <c r="HF835"/>
      <c r="HG835"/>
      <c r="HH835"/>
      <c r="HI835"/>
      <c r="HJ835"/>
      <c r="HK835"/>
      <c r="HL835"/>
      <c r="HM835"/>
      <c r="HN835"/>
      <c r="HO835"/>
      <c r="HP835"/>
      <c r="HQ835"/>
      <c r="HR835"/>
      <c r="HS835"/>
      <c r="HT835"/>
      <c r="HU835"/>
      <c r="HV835"/>
      <c r="HW835"/>
      <c r="HX835"/>
      <c r="HY835"/>
      <c r="HZ835"/>
      <c r="IA835"/>
      <c r="IB835"/>
      <c r="IC835"/>
      <c r="ID835"/>
      <c r="IE835"/>
      <c r="IF835"/>
      <c r="IG835"/>
      <c r="IH835"/>
      <c r="II835"/>
      <c r="IJ835"/>
      <c r="IK835"/>
      <c r="IL835"/>
      <c r="IM835"/>
      <c r="IN835"/>
      <c r="IO835"/>
      <c r="IP835"/>
      <c r="IQ835"/>
      <c r="IR835"/>
      <c r="IS835"/>
      <c r="IT835"/>
      <c r="IU835"/>
      <c r="IV835"/>
      <c r="IW835"/>
      <c r="IX835"/>
      <c r="IY835"/>
      <c r="IZ835"/>
      <c r="JA835"/>
      <c r="JB835"/>
      <c r="JC835"/>
      <c r="JD835"/>
      <c r="JE835"/>
      <c r="JF835"/>
      <c r="JG835"/>
      <c r="JH835"/>
      <c r="JI835"/>
      <c r="JJ835"/>
    </row>
    <row r="836" spans="1:270" ht="48">
      <c r="A836" s="25">
        <v>1999</v>
      </c>
      <c r="B836" s="9" t="s">
        <v>0</v>
      </c>
      <c r="C836" s="9">
        <v>0</v>
      </c>
      <c r="D836" s="9" t="s">
        <v>1590</v>
      </c>
      <c r="E836" s="9" t="s">
        <v>2630</v>
      </c>
      <c r="F836" s="9" t="s">
        <v>2067</v>
      </c>
      <c r="G836" s="9" t="s">
        <v>2744</v>
      </c>
      <c r="H836" s="9" t="s">
        <v>2090</v>
      </c>
      <c r="I836" s="9" t="s">
        <v>2092</v>
      </c>
      <c r="J836" s="9">
        <v>0</v>
      </c>
      <c r="K836" s="9"/>
      <c r="L836" s="9" t="s">
        <v>2655</v>
      </c>
      <c r="M836" s="9" t="s">
        <v>2676</v>
      </c>
      <c r="N836" s="9">
        <f t="shared" si="186"/>
        <v>2.9508196721311475E-3</v>
      </c>
      <c r="O836" s="9">
        <v>4.5</v>
      </c>
      <c r="P836" s="9">
        <v>1525</v>
      </c>
      <c r="Q836" s="9">
        <v>71870</v>
      </c>
      <c r="R836" s="8">
        <f t="shared" si="185"/>
        <v>47.127868852459017</v>
      </c>
      <c r="S836" s="8">
        <f t="shared" si="190"/>
        <v>4990.9722222222226</v>
      </c>
      <c r="T836" s="8">
        <f>Q836/AA836</f>
        <v>2495.4861111111113</v>
      </c>
      <c r="U836" s="8">
        <f t="shared" si="189"/>
        <v>29945.833333333336</v>
      </c>
      <c r="V836" s="38">
        <f t="shared" si="179"/>
        <v>2497.3194444444448</v>
      </c>
      <c r="W836" s="38">
        <f t="shared" si="176"/>
        <v>2494.5694444444448</v>
      </c>
      <c r="X836" s="38">
        <f t="shared" ref="X836:X898" si="191">W836+AB836</f>
        <v>2496.4027777777783</v>
      </c>
      <c r="Y836" s="8">
        <f t="shared" si="182"/>
        <v>4.8000000000000007</v>
      </c>
      <c r="Z836" s="8">
        <f t="shared" si="183"/>
        <v>14.399999999999999</v>
      </c>
      <c r="AA836" s="8">
        <f t="shared" si="184"/>
        <v>28.799999999999997</v>
      </c>
      <c r="AB836" s="18">
        <f t="shared" si="177"/>
        <v>1.8333333333333333</v>
      </c>
      <c r="AC836" s="18">
        <f t="shared" si="178"/>
        <v>22</v>
      </c>
      <c r="AD836" s="13"/>
      <c r="AE836" s="13"/>
      <c r="AF836" s="13" t="s">
        <v>2091</v>
      </c>
      <c r="AG836" s="13">
        <v>0.4</v>
      </c>
      <c r="AH836" s="13">
        <v>1.2</v>
      </c>
      <c r="AI836" s="13">
        <v>2.4</v>
      </c>
      <c r="AJ836" s="13">
        <v>6</v>
      </c>
      <c r="AK836" s="13">
        <v>22</v>
      </c>
      <c r="AL836" s="13"/>
      <c r="AM836" s="13"/>
      <c r="AN836"/>
      <c r="AO836"/>
      <c r="AP836"/>
      <c r="AQ836"/>
      <c r="AR836"/>
      <c r="AS836"/>
      <c r="AT836"/>
      <c r="AU836"/>
      <c r="AV836"/>
      <c r="AW836"/>
      <c r="AX836"/>
      <c r="AY836"/>
      <c r="AZ836"/>
      <c r="BA836"/>
      <c r="BB836"/>
      <c r="BC836"/>
      <c r="BD836" s="13"/>
      <c r="BE836"/>
      <c r="BF836"/>
      <c r="BG836"/>
      <c r="BH836"/>
      <c r="BI836"/>
      <c r="BJ836"/>
      <c r="BK836"/>
      <c r="BL836"/>
      <c r="BM836"/>
      <c r="BN836"/>
      <c r="BO836"/>
      <c r="BP836" s="13"/>
      <c r="BQ836"/>
      <c r="BR836"/>
      <c r="BS836"/>
      <c r="BT836"/>
      <c r="BU836"/>
      <c r="BV836"/>
      <c r="BW836"/>
      <c r="BX836"/>
      <c r="BY836"/>
      <c r="BZ836"/>
      <c r="CA836"/>
      <c r="CB836"/>
      <c r="CC836"/>
      <c r="CD836"/>
      <c r="CE836"/>
      <c r="CF836"/>
      <c r="CG836"/>
      <c r="CH836"/>
      <c r="CI836"/>
      <c r="CJ836"/>
      <c r="CK836"/>
      <c r="CL836"/>
      <c r="CM836"/>
      <c r="CN836"/>
      <c r="CO836"/>
      <c r="CP836"/>
      <c r="CQ836"/>
      <c r="CR836"/>
      <c r="CS836"/>
      <c r="CT836"/>
      <c r="CU836"/>
      <c r="CV836"/>
      <c r="CW836"/>
      <c r="CX836"/>
      <c r="CY836"/>
      <c r="CZ836"/>
      <c r="DA836"/>
      <c r="DB836"/>
      <c r="DC836"/>
      <c r="DD836"/>
      <c r="DE836"/>
      <c r="DF836"/>
      <c r="DG836"/>
      <c r="DH836"/>
      <c r="DI836"/>
      <c r="DJ836"/>
      <c r="DK836"/>
      <c r="DL836"/>
      <c r="DM836"/>
      <c r="DN836"/>
      <c r="DO836"/>
      <c r="DP836"/>
      <c r="DQ836"/>
      <c r="DR836"/>
      <c r="DS836"/>
      <c r="DT836"/>
      <c r="DU836"/>
      <c r="DV836"/>
      <c r="DW836"/>
      <c r="DX836"/>
      <c r="DY836"/>
      <c r="DZ836"/>
      <c r="EA836"/>
      <c r="EB836"/>
      <c r="EC836"/>
      <c r="ED836"/>
      <c r="EE836"/>
      <c r="EF836"/>
      <c r="EG836"/>
      <c r="EH836"/>
      <c r="EI836"/>
      <c r="EJ836"/>
      <c r="EK836"/>
      <c r="EL836"/>
      <c r="EM836"/>
      <c r="EN836"/>
      <c r="EO836"/>
      <c r="EP836"/>
      <c r="EQ836"/>
      <c r="ER836"/>
      <c r="ES836"/>
      <c r="ET836"/>
      <c r="EU836"/>
      <c r="EV836"/>
      <c r="EW836"/>
      <c r="EX836"/>
      <c r="EY836"/>
      <c r="EZ836"/>
      <c r="FA836"/>
      <c r="FB836"/>
      <c r="FC836"/>
      <c r="FD836"/>
      <c r="FE836"/>
      <c r="FF836"/>
      <c r="FG836"/>
      <c r="FH836"/>
      <c r="FI836"/>
      <c r="FJ836"/>
      <c r="FK836"/>
      <c r="FL836"/>
      <c r="FM836"/>
      <c r="FN836"/>
      <c r="FO836"/>
      <c r="FP836"/>
      <c r="FQ836"/>
      <c r="FR836"/>
      <c r="FS836"/>
      <c r="FT836"/>
      <c r="FU836"/>
      <c r="FV836"/>
      <c r="FW836"/>
      <c r="FX836"/>
      <c r="FY836"/>
      <c r="FZ836"/>
      <c r="GA836"/>
      <c r="GB836"/>
      <c r="GC836"/>
      <c r="GD836"/>
      <c r="GE836"/>
      <c r="GF836"/>
      <c r="GG836"/>
      <c r="GH836"/>
      <c r="GI836"/>
      <c r="GJ836"/>
      <c r="GK836"/>
      <c r="GL836"/>
      <c r="GM836"/>
      <c r="GN836"/>
      <c r="GO836"/>
      <c r="GP836"/>
      <c r="GQ836"/>
      <c r="GR836"/>
      <c r="GS836"/>
      <c r="GT836"/>
      <c r="GU836"/>
      <c r="GV836"/>
      <c r="GW836"/>
      <c r="GX836"/>
      <c r="GY836"/>
      <c r="GZ836"/>
      <c r="HA836"/>
      <c r="HB836"/>
      <c r="HC836"/>
      <c r="HD836"/>
      <c r="HE836"/>
      <c r="HF836"/>
      <c r="HG836"/>
      <c r="HH836"/>
      <c r="HI836"/>
      <c r="HJ836"/>
      <c r="HK836"/>
      <c r="HL836"/>
      <c r="HM836"/>
      <c r="HN836"/>
      <c r="HO836"/>
      <c r="HP836"/>
      <c r="HQ836"/>
      <c r="HR836"/>
      <c r="HS836"/>
      <c r="HT836"/>
      <c r="HU836"/>
      <c r="HV836"/>
      <c r="HW836"/>
      <c r="HX836"/>
      <c r="HY836"/>
      <c r="HZ836"/>
      <c r="IA836"/>
      <c r="IB836"/>
      <c r="IC836"/>
      <c r="ID836"/>
      <c r="IE836"/>
      <c r="IF836"/>
      <c r="IG836"/>
      <c r="IH836"/>
      <c r="II836"/>
      <c r="IJ836"/>
      <c r="IK836"/>
      <c r="IL836"/>
      <c r="IM836"/>
      <c r="IN836"/>
      <c r="IO836"/>
      <c r="IP836"/>
      <c r="IQ836"/>
      <c r="IR836"/>
      <c r="IS836"/>
      <c r="IT836"/>
      <c r="IU836"/>
      <c r="IV836"/>
      <c r="IW836"/>
      <c r="IX836"/>
      <c r="IY836"/>
      <c r="IZ836"/>
      <c r="JA836"/>
      <c r="JB836"/>
      <c r="JC836"/>
      <c r="JD836"/>
      <c r="JE836"/>
      <c r="JF836"/>
      <c r="JG836"/>
      <c r="JH836"/>
      <c r="JI836"/>
      <c r="JJ836"/>
    </row>
    <row r="837" spans="1:270" ht="48">
      <c r="A837" s="25">
        <v>1999</v>
      </c>
      <c r="B837" s="9" t="s">
        <v>0</v>
      </c>
      <c r="C837" s="9">
        <v>0</v>
      </c>
      <c r="D837" s="9" t="s">
        <v>1590</v>
      </c>
      <c r="E837" s="9" t="s">
        <v>2630</v>
      </c>
      <c r="F837" s="9" t="s">
        <v>2067</v>
      </c>
      <c r="G837" s="9" t="s">
        <v>2744</v>
      </c>
      <c r="H837" s="9" t="s">
        <v>2093</v>
      </c>
      <c r="I837" s="9" t="s">
        <v>2094</v>
      </c>
      <c r="J837" s="9">
        <v>0</v>
      </c>
      <c r="K837" s="9"/>
      <c r="L837" s="9" t="s">
        <v>2654</v>
      </c>
      <c r="M837" s="9" t="s">
        <v>2676</v>
      </c>
      <c r="N837" s="9">
        <f t="shared" si="186"/>
        <v>1.7503586800573886E-2</v>
      </c>
      <c r="O837" s="9">
        <v>12.2</v>
      </c>
      <c r="P837" s="9">
        <v>697</v>
      </c>
      <c r="Q837" s="9">
        <v>20307</v>
      </c>
      <c r="R837" s="8">
        <f t="shared" si="185"/>
        <v>29.134863701578194</v>
      </c>
      <c r="S837" s="8">
        <f t="shared" si="190"/>
        <v>8.4612499999999997</v>
      </c>
      <c r="T837" s="8">
        <f>Q837/AA837</f>
        <v>5.6408333333333331</v>
      </c>
      <c r="U837" s="8">
        <f t="shared" si="189"/>
        <v>67.69</v>
      </c>
      <c r="V837" s="38">
        <f t="shared" si="179"/>
        <v>7.2241666666666662</v>
      </c>
      <c r="W837" s="38">
        <f t="shared" si="176"/>
        <v>4.5852777777777778</v>
      </c>
      <c r="X837" s="38">
        <f t="shared" si="191"/>
        <v>6.1686111111111108</v>
      </c>
      <c r="Y837" s="8">
        <f t="shared" si="182"/>
        <v>1200</v>
      </c>
      <c r="Z837" s="8">
        <f t="shared" si="183"/>
        <v>2400</v>
      </c>
      <c r="AA837" s="8">
        <f t="shared" si="184"/>
        <v>3600</v>
      </c>
      <c r="AB837" s="18">
        <f t="shared" si="177"/>
        <v>1.5833333333333333</v>
      </c>
      <c r="AC837" s="18">
        <f t="shared" si="178"/>
        <v>19</v>
      </c>
      <c r="AD837" s="13"/>
      <c r="AE837" s="13"/>
      <c r="AF837" s="13" t="s">
        <v>2095</v>
      </c>
      <c r="AG837" s="13">
        <v>100</v>
      </c>
      <c r="AH837" s="13">
        <v>200</v>
      </c>
      <c r="AI837" s="13">
        <v>300</v>
      </c>
      <c r="AJ837" s="13">
        <v>11</v>
      </c>
      <c r="AK837" s="13">
        <v>19</v>
      </c>
      <c r="AL837" s="13"/>
      <c r="AM837" s="13"/>
      <c r="AN837"/>
      <c r="AO837"/>
      <c r="AP837"/>
      <c r="AQ837"/>
      <c r="AR837"/>
      <c r="AS837"/>
      <c r="AT837"/>
      <c r="AU837"/>
      <c r="AV837"/>
      <c r="AW837"/>
      <c r="AX837"/>
      <c r="AY837"/>
      <c r="AZ837"/>
      <c r="BA837"/>
      <c r="BB837"/>
      <c r="BC837"/>
      <c r="BD837" s="13"/>
      <c r="BE837"/>
      <c r="BF837"/>
      <c r="BG837"/>
      <c r="BH837"/>
      <c r="BI837"/>
      <c r="BJ837"/>
      <c r="BK837"/>
      <c r="BL837"/>
      <c r="BM837"/>
      <c r="BN837"/>
      <c r="BO837"/>
      <c r="BP837" s="13"/>
      <c r="BQ837"/>
      <c r="BR837"/>
      <c r="BS837"/>
      <c r="BT837"/>
      <c r="BU837"/>
      <c r="BV837"/>
      <c r="BW837"/>
      <c r="BX837"/>
      <c r="BY837"/>
      <c r="BZ837"/>
      <c r="CA837"/>
      <c r="CB837"/>
      <c r="CC837"/>
      <c r="CD837"/>
      <c r="CE837"/>
      <c r="CF837"/>
      <c r="CG837"/>
      <c r="CH837"/>
      <c r="CI837"/>
      <c r="CJ837"/>
      <c r="CK837"/>
      <c r="CL837"/>
      <c r="CM837"/>
      <c r="CN837"/>
      <c r="CO837"/>
      <c r="CP837"/>
      <c r="CQ837"/>
      <c r="CR837"/>
      <c r="CS837"/>
      <c r="CT837"/>
      <c r="CU837"/>
      <c r="CV837"/>
      <c r="CW837"/>
      <c r="CX837"/>
      <c r="CY837"/>
      <c r="CZ837"/>
      <c r="DA837"/>
      <c r="DB837"/>
      <c r="DC837"/>
      <c r="DD837"/>
      <c r="DE837"/>
      <c r="DF837"/>
      <c r="DG837"/>
      <c r="DH837"/>
      <c r="DI837"/>
      <c r="DJ837"/>
      <c r="DK837"/>
      <c r="DL837"/>
      <c r="DM837"/>
      <c r="DN837"/>
      <c r="DO837"/>
      <c r="DP837"/>
      <c r="DQ837"/>
      <c r="DR837"/>
      <c r="DS837"/>
      <c r="DT837"/>
      <c r="DU837"/>
      <c r="DV837"/>
      <c r="DW837"/>
      <c r="DX837"/>
      <c r="DY837"/>
      <c r="DZ837"/>
      <c r="EA837"/>
      <c r="EB837"/>
      <c r="EC837"/>
      <c r="ED837"/>
      <c r="EE837"/>
      <c r="EF837"/>
      <c r="EG837"/>
      <c r="EH837"/>
      <c r="EI837"/>
      <c r="EJ837"/>
      <c r="EK837"/>
      <c r="EL837"/>
      <c r="EM837"/>
      <c r="EN837"/>
      <c r="EO837"/>
      <c r="EP837"/>
      <c r="EQ837"/>
      <c r="ER837"/>
      <c r="ES837"/>
      <c r="ET837"/>
      <c r="EU837"/>
      <c r="EV837"/>
      <c r="EW837"/>
      <c r="EX837"/>
      <c r="EY837"/>
      <c r="EZ837"/>
      <c r="FA837"/>
      <c r="FB837"/>
      <c r="FC837"/>
      <c r="FD837"/>
      <c r="FE837"/>
      <c r="FF837"/>
      <c r="FG837"/>
      <c r="FH837"/>
      <c r="FI837"/>
      <c r="FJ837"/>
      <c r="FK837"/>
      <c r="FL837"/>
      <c r="FM837"/>
      <c r="FN837"/>
      <c r="FO837"/>
      <c r="FP837"/>
      <c r="FQ837"/>
      <c r="FR837"/>
      <c r="FS837"/>
      <c r="FT837"/>
      <c r="FU837"/>
      <c r="FV837"/>
      <c r="FW837"/>
      <c r="FX837"/>
      <c r="FY837"/>
      <c r="FZ837"/>
      <c r="GA837"/>
      <c r="GB837"/>
      <c r="GC837"/>
      <c r="GD837"/>
      <c r="GE837"/>
      <c r="GF837"/>
      <c r="GG837"/>
      <c r="GH837"/>
      <c r="GI837"/>
      <c r="GJ837"/>
      <c r="GK837"/>
      <c r="GL837"/>
      <c r="GM837"/>
      <c r="GN837"/>
      <c r="GO837"/>
      <c r="GP837"/>
      <c r="GQ837"/>
      <c r="GR837"/>
      <c r="GS837"/>
      <c r="GT837"/>
      <c r="GU837"/>
      <c r="GV837"/>
      <c r="GW837"/>
      <c r="GX837"/>
      <c r="GY837"/>
      <c r="GZ837"/>
      <c r="HA837"/>
      <c r="HB837"/>
      <c r="HC837"/>
      <c r="HD837"/>
      <c r="HE837"/>
      <c r="HF837"/>
      <c r="HG837"/>
      <c r="HH837"/>
      <c r="HI837"/>
      <c r="HJ837"/>
      <c r="HK837"/>
      <c r="HL837"/>
      <c r="HM837"/>
      <c r="HN837"/>
      <c r="HO837"/>
      <c r="HP837"/>
      <c r="HQ837"/>
      <c r="HR837"/>
      <c r="HS837"/>
      <c r="HT837"/>
      <c r="HU837"/>
      <c r="HV837"/>
      <c r="HW837"/>
      <c r="HX837"/>
      <c r="HY837"/>
      <c r="HZ837"/>
      <c r="IA837"/>
      <c r="IB837"/>
      <c r="IC837"/>
      <c r="ID837"/>
      <c r="IE837"/>
      <c r="IF837"/>
      <c r="IG837"/>
      <c r="IH837"/>
      <c r="II837"/>
      <c r="IJ837"/>
      <c r="IK837"/>
      <c r="IL837"/>
      <c r="IM837"/>
      <c r="IN837"/>
      <c r="IO837"/>
      <c r="IP837"/>
      <c r="IQ837"/>
      <c r="IR837"/>
      <c r="IS837"/>
      <c r="IT837"/>
      <c r="IU837"/>
      <c r="IV837"/>
      <c r="IW837"/>
      <c r="IX837"/>
      <c r="IY837"/>
      <c r="IZ837"/>
      <c r="JA837"/>
      <c r="JB837"/>
      <c r="JC837"/>
      <c r="JD837"/>
      <c r="JE837"/>
      <c r="JF837"/>
      <c r="JG837"/>
      <c r="JH837"/>
      <c r="JI837"/>
      <c r="JJ837"/>
    </row>
    <row r="838" spans="1:270" ht="144">
      <c r="A838" s="25">
        <v>1999</v>
      </c>
      <c r="B838" s="9" t="s">
        <v>0</v>
      </c>
      <c r="C838" s="9">
        <v>0</v>
      </c>
      <c r="D838" s="9" t="s">
        <v>1590</v>
      </c>
      <c r="E838" s="9" t="s">
        <v>2630</v>
      </c>
      <c r="F838" s="9" t="s">
        <v>2067</v>
      </c>
      <c r="G838" s="9" t="s">
        <v>2744</v>
      </c>
      <c r="H838" s="9" t="s">
        <v>1275</v>
      </c>
      <c r="I838" s="9" t="s">
        <v>2096</v>
      </c>
      <c r="J838" s="9">
        <v>0</v>
      </c>
      <c r="K838" s="9"/>
      <c r="L838" s="9" t="s">
        <v>2690</v>
      </c>
      <c r="M838" s="9" t="s">
        <v>651</v>
      </c>
      <c r="N838" s="9">
        <f t="shared" si="186"/>
        <v>5.5516666666666667</v>
      </c>
      <c r="O838" s="9">
        <v>666.2</v>
      </c>
      <c r="P838" s="9">
        <v>120</v>
      </c>
      <c r="Q838" s="9">
        <v>1069</v>
      </c>
      <c r="R838" s="8">
        <f t="shared" si="185"/>
        <v>8.9083333333333332</v>
      </c>
      <c r="S838" s="8">
        <f t="shared" si="190"/>
        <v>8.9083333333333332</v>
      </c>
      <c r="T838" s="8">
        <f>Q838/AA838</f>
        <v>3.5633333333333335</v>
      </c>
      <c r="U838" s="8">
        <f t="shared" si="189"/>
        <v>42.760000000000005</v>
      </c>
      <c r="V838" s="38">
        <f t="shared" si="179"/>
        <v>4.7300000000000004</v>
      </c>
      <c r="W838" s="38">
        <f t="shared" ref="W838:W901" si="192">((Q838-(AB838*Z838))/AA838)</f>
        <v>3.0966666666666667</v>
      </c>
      <c r="X838" s="38">
        <f t="shared" si="191"/>
        <v>4.2633333333333336</v>
      </c>
      <c r="Y838" s="8">
        <f t="shared" si="182"/>
        <v>120</v>
      </c>
      <c r="Z838" s="8">
        <f t="shared" si="183"/>
        <v>120</v>
      </c>
      <c r="AA838" s="8">
        <f t="shared" si="184"/>
        <v>300</v>
      </c>
      <c r="AB838" s="18">
        <f t="shared" ref="AB838:AB901" si="193">AC838/12</f>
        <v>1.1666666666666667</v>
      </c>
      <c r="AC838" s="18">
        <f t="shared" si="178"/>
        <v>14</v>
      </c>
      <c r="AD838" s="13"/>
      <c r="AE838" s="13"/>
      <c r="AF838" s="13" t="s">
        <v>2097</v>
      </c>
      <c r="AG838" s="13">
        <v>10</v>
      </c>
      <c r="AH838" s="13">
        <v>10</v>
      </c>
      <c r="AI838" s="13">
        <v>25</v>
      </c>
      <c r="AJ838" s="13">
        <v>14</v>
      </c>
      <c r="AK838" s="13">
        <v>14</v>
      </c>
      <c r="AL838" s="13"/>
      <c r="AM838" s="13"/>
      <c r="AN838"/>
      <c r="AO838"/>
      <c r="AP838"/>
      <c r="AQ838"/>
      <c r="AR838"/>
      <c r="AS838"/>
      <c r="AT838"/>
      <c r="AU838"/>
      <c r="AV838"/>
      <c r="AW838"/>
      <c r="AX838"/>
      <c r="AY838"/>
      <c r="AZ838"/>
      <c r="BA838"/>
      <c r="BB838"/>
      <c r="BC838"/>
      <c r="BD838" s="13"/>
      <c r="BE838"/>
      <c r="BF838"/>
      <c r="BG838"/>
      <c r="BH838"/>
      <c r="BI838"/>
      <c r="BJ838"/>
      <c r="BK838"/>
      <c r="BL838"/>
      <c r="BM838"/>
      <c r="BN838"/>
      <c r="BO838"/>
      <c r="BP838" s="13"/>
      <c r="BQ838"/>
      <c r="BR838"/>
      <c r="BS838"/>
      <c r="BT838"/>
      <c r="BU838"/>
      <c r="BV838"/>
      <c r="BW838"/>
      <c r="BX838"/>
      <c r="BY838"/>
      <c r="BZ838"/>
      <c r="CA838"/>
      <c r="CB838"/>
      <c r="CC838"/>
      <c r="CD838"/>
      <c r="CE838"/>
      <c r="CF838"/>
      <c r="CG838"/>
      <c r="CH838"/>
      <c r="CI838"/>
      <c r="CJ838"/>
      <c r="CK838"/>
      <c r="CL838"/>
      <c r="CM838"/>
      <c r="CN838"/>
      <c r="CO838"/>
      <c r="CP838"/>
      <c r="CQ838"/>
      <c r="CR838"/>
      <c r="CS838"/>
      <c r="CT838"/>
      <c r="CU838"/>
      <c r="CV838"/>
      <c r="CW838"/>
      <c r="CX838"/>
      <c r="CY838"/>
      <c r="CZ838"/>
      <c r="DA838"/>
      <c r="DB838"/>
      <c r="DC838"/>
      <c r="DD838"/>
      <c r="DE838"/>
      <c r="DF838"/>
      <c r="DG838"/>
      <c r="DH838"/>
      <c r="DI838"/>
      <c r="DJ838"/>
      <c r="DK838"/>
      <c r="DL838"/>
      <c r="DM838"/>
      <c r="DN838"/>
      <c r="DO838"/>
      <c r="DP838"/>
      <c r="DQ838"/>
      <c r="DR838"/>
      <c r="DS838"/>
      <c r="DT838"/>
      <c r="DU838"/>
      <c r="DV838"/>
      <c r="DW838"/>
      <c r="DX838"/>
      <c r="DY838"/>
      <c r="DZ838"/>
      <c r="EA838"/>
      <c r="EB838"/>
      <c r="EC838"/>
      <c r="ED838"/>
      <c r="EE838"/>
      <c r="EF838"/>
      <c r="EG838"/>
      <c r="EH838"/>
      <c r="EI838"/>
      <c r="EJ838"/>
      <c r="EK838"/>
      <c r="EL838"/>
      <c r="EM838"/>
      <c r="EN838"/>
      <c r="EO838"/>
      <c r="EP838"/>
      <c r="EQ838"/>
      <c r="ER838"/>
      <c r="ES838"/>
      <c r="ET838"/>
      <c r="EU838"/>
      <c r="EV838"/>
      <c r="EW838"/>
      <c r="EX838"/>
      <c r="EY838"/>
      <c r="EZ838"/>
      <c r="FA838"/>
      <c r="FB838"/>
      <c r="FC838"/>
      <c r="FD838"/>
      <c r="FE838"/>
      <c r="FF838"/>
      <c r="FG838"/>
      <c r="FH838"/>
      <c r="FI838"/>
      <c r="FJ838"/>
      <c r="FK838"/>
      <c r="FL838"/>
      <c r="FM838"/>
      <c r="FN838"/>
      <c r="FO838"/>
      <c r="FP838"/>
      <c r="FQ838"/>
      <c r="FR838"/>
      <c r="FS838"/>
      <c r="FT838"/>
      <c r="FU838"/>
      <c r="FV838"/>
      <c r="FW838"/>
      <c r="FX838"/>
      <c r="FY838"/>
      <c r="FZ838"/>
      <c r="GA838"/>
      <c r="GB838"/>
      <c r="GC838"/>
      <c r="GD838"/>
      <c r="GE838"/>
      <c r="GF838"/>
      <c r="GG838"/>
      <c r="GH838"/>
      <c r="GI838"/>
      <c r="GJ838"/>
      <c r="GK838"/>
      <c r="GL838"/>
      <c r="GM838"/>
      <c r="GN838"/>
      <c r="GO838"/>
      <c r="GP838"/>
      <c r="GQ838"/>
      <c r="GR838"/>
      <c r="GS838"/>
      <c r="GT838"/>
      <c r="GU838"/>
      <c r="GV838"/>
      <c r="GW838"/>
      <c r="GX838"/>
      <c r="GY838"/>
      <c r="GZ838"/>
      <c r="HA838"/>
      <c r="HB838"/>
      <c r="HC838"/>
      <c r="HD838"/>
      <c r="HE838"/>
      <c r="HF838"/>
      <c r="HG838"/>
      <c r="HH838"/>
      <c r="HI838"/>
      <c r="HJ838"/>
      <c r="HK838"/>
      <c r="HL838"/>
      <c r="HM838"/>
      <c r="HN838"/>
      <c r="HO838"/>
      <c r="HP838"/>
      <c r="HQ838"/>
      <c r="HR838"/>
      <c r="HS838"/>
      <c r="HT838"/>
      <c r="HU838"/>
      <c r="HV838"/>
      <c r="HW838"/>
      <c r="HX838"/>
      <c r="HY838"/>
      <c r="HZ838"/>
      <c r="IA838"/>
      <c r="IB838"/>
      <c r="IC838"/>
      <c r="ID838"/>
      <c r="IE838"/>
      <c r="IF838"/>
      <c r="IG838"/>
      <c r="IH838"/>
      <c r="II838"/>
      <c r="IJ838"/>
      <c r="IK838"/>
      <c r="IL838"/>
      <c r="IM838"/>
      <c r="IN838"/>
      <c r="IO838"/>
      <c r="IP838"/>
      <c r="IQ838"/>
      <c r="IR838"/>
      <c r="IS838"/>
      <c r="IT838"/>
      <c r="IU838"/>
      <c r="IV838"/>
      <c r="IW838"/>
      <c r="IX838"/>
      <c r="IY838"/>
      <c r="IZ838"/>
      <c r="JA838"/>
      <c r="JB838"/>
      <c r="JC838"/>
      <c r="JD838"/>
      <c r="JE838"/>
      <c r="JF838"/>
      <c r="JG838"/>
      <c r="JH838"/>
      <c r="JI838"/>
      <c r="JJ838"/>
    </row>
    <row r="839" spans="1:270" ht="32">
      <c r="A839" s="25">
        <v>1999</v>
      </c>
      <c r="B839" s="9" t="s">
        <v>0</v>
      </c>
      <c r="C839" s="9">
        <v>0</v>
      </c>
      <c r="D839" s="9" t="s">
        <v>1590</v>
      </c>
      <c r="E839" s="9" t="s">
        <v>2630</v>
      </c>
      <c r="F839" s="9" t="s">
        <v>2067</v>
      </c>
      <c r="G839" s="9" t="s">
        <v>2744</v>
      </c>
      <c r="H839" s="9" t="s">
        <v>2098</v>
      </c>
      <c r="I839" s="9" t="s">
        <v>2099</v>
      </c>
      <c r="J839" s="9">
        <v>0</v>
      </c>
      <c r="K839" s="9"/>
      <c r="L839" s="9"/>
      <c r="M839" s="9" t="s">
        <v>2676</v>
      </c>
      <c r="N839" s="35" t="s">
        <v>1590</v>
      </c>
      <c r="O839" s="35" t="s">
        <v>1590</v>
      </c>
      <c r="P839" s="35" t="s">
        <v>1590</v>
      </c>
      <c r="Q839" s="35" t="s">
        <v>1590</v>
      </c>
      <c r="R839" s="34" t="s">
        <v>1590</v>
      </c>
      <c r="S839" s="34" t="s">
        <v>1590</v>
      </c>
      <c r="T839" s="34" t="s">
        <v>1590</v>
      </c>
      <c r="U839" s="34" t="s">
        <v>1590</v>
      </c>
      <c r="V839" s="38" t="s">
        <v>1590</v>
      </c>
      <c r="W839" s="38" t="s">
        <v>1590</v>
      </c>
      <c r="X839" s="38" t="s">
        <v>1590</v>
      </c>
      <c r="Y839" s="8">
        <f t="shared" si="182"/>
        <v>0</v>
      </c>
      <c r="Z839" s="8">
        <f t="shared" si="183"/>
        <v>0</v>
      </c>
      <c r="AA839" s="8">
        <f t="shared" si="184"/>
        <v>0</v>
      </c>
      <c r="AB839" s="18">
        <f t="shared" si="193"/>
        <v>0.5</v>
      </c>
      <c r="AC839" s="18">
        <f t="shared" si="178"/>
        <v>6</v>
      </c>
      <c r="AD839" s="13"/>
      <c r="AE839" s="13"/>
      <c r="AF839" s="13" t="s">
        <v>2100</v>
      </c>
      <c r="AG839" s="13" t="s">
        <v>1590</v>
      </c>
      <c r="AH839" s="13" t="s">
        <v>1590</v>
      </c>
      <c r="AI839" s="13" t="s">
        <v>1590</v>
      </c>
      <c r="AJ839" s="13">
        <v>18</v>
      </c>
      <c r="AK839" s="13">
        <v>6</v>
      </c>
      <c r="AL839" s="13"/>
      <c r="AM839" s="13"/>
      <c r="AN839"/>
      <c r="AO839"/>
      <c r="AP839"/>
      <c r="AQ839"/>
      <c r="AR839"/>
      <c r="AS839"/>
      <c r="AT839"/>
      <c r="AU839"/>
      <c r="AV839"/>
      <c r="AW839"/>
      <c r="AX839"/>
      <c r="AY839"/>
      <c r="AZ839"/>
      <c r="BA839"/>
      <c r="BB839"/>
      <c r="BC839"/>
      <c r="BD839" s="13"/>
      <c r="BE839"/>
      <c r="BF839"/>
      <c r="BG839"/>
      <c r="BH839"/>
      <c r="BI839"/>
      <c r="BJ839"/>
      <c r="BK839"/>
      <c r="BL839"/>
      <c r="BM839"/>
      <c r="BN839"/>
      <c r="BO839"/>
      <c r="BP839" s="13"/>
      <c r="BQ839"/>
      <c r="BR839"/>
      <c r="BS839"/>
      <c r="BT839"/>
      <c r="BU839"/>
      <c r="BV839"/>
      <c r="BW839"/>
      <c r="BX839"/>
      <c r="BY839"/>
      <c r="BZ839"/>
      <c r="CA839"/>
      <c r="CB839"/>
      <c r="CC839"/>
      <c r="CD839"/>
      <c r="CE839"/>
      <c r="CF839"/>
      <c r="CG839"/>
      <c r="CH839"/>
      <c r="CI839"/>
      <c r="CJ839"/>
      <c r="CK839"/>
      <c r="CL839"/>
      <c r="CM839"/>
      <c r="CN839"/>
      <c r="CO839"/>
      <c r="CP839"/>
      <c r="CQ839"/>
      <c r="CR839"/>
      <c r="CS839"/>
      <c r="CT839"/>
      <c r="CU839"/>
      <c r="CV839"/>
      <c r="CW839"/>
      <c r="CX839"/>
      <c r="CY839"/>
      <c r="CZ839"/>
      <c r="DA839"/>
      <c r="DB839"/>
      <c r="DC839"/>
      <c r="DD839"/>
      <c r="DE839"/>
      <c r="DF839"/>
      <c r="DG839"/>
      <c r="DH839"/>
      <c r="DI839"/>
      <c r="DJ839"/>
      <c r="DK839"/>
      <c r="DL839"/>
      <c r="DM839"/>
      <c r="DN839"/>
      <c r="DO839"/>
      <c r="DP839"/>
      <c r="DQ839"/>
      <c r="DR839"/>
      <c r="DS839"/>
      <c r="DT839"/>
      <c r="DU839"/>
      <c r="DV839"/>
      <c r="DW839"/>
      <c r="DX839"/>
      <c r="DY839"/>
      <c r="DZ839"/>
      <c r="EA839"/>
      <c r="EB839"/>
      <c r="EC839"/>
      <c r="ED839"/>
      <c r="EE839"/>
      <c r="EF839"/>
      <c r="EG839"/>
      <c r="EH839"/>
      <c r="EI839"/>
      <c r="EJ839"/>
      <c r="EK839"/>
      <c r="EL839"/>
      <c r="EM839"/>
      <c r="EN839"/>
      <c r="EO839"/>
      <c r="EP839"/>
      <c r="EQ839"/>
      <c r="ER839"/>
      <c r="ES839"/>
      <c r="ET839"/>
      <c r="EU839"/>
      <c r="EV839"/>
      <c r="EW839"/>
      <c r="EX839"/>
      <c r="EY839"/>
      <c r="EZ839"/>
      <c r="FA839"/>
      <c r="FB839"/>
      <c r="FC839"/>
      <c r="FD839"/>
      <c r="FE839"/>
      <c r="FF839"/>
      <c r="FG839"/>
      <c r="FH839"/>
      <c r="FI839"/>
      <c r="FJ839"/>
      <c r="FK839"/>
      <c r="FL839"/>
      <c r="FM839"/>
      <c r="FN839"/>
      <c r="FO839"/>
      <c r="FP839"/>
      <c r="FQ839"/>
      <c r="FR839"/>
      <c r="FS839"/>
      <c r="FT839"/>
      <c r="FU839"/>
      <c r="FV839"/>
      <c r="FW839"/>
      <c r="FX839"/>
      <c r="FY839"/>
      <c r="FZ839"/>
      <c r="GA839"/>
      <c r="GB839"/>
      <c r="GC839"/>
      <c r="GD839"/>
      <c r="GE839"/>
      <c r="GF839"/>
      <c r="GG839"/>
      <c r="GH839"/>
      <c r="GI839"/>
      <c r="GJ839"/>
      <c r="GK839"/>
      <c r="GL839"/>
      <c r="GM839"/>
      <c r="GN839"/>
      <c r="GO839"/>
      <c r="GP839"/>
      <c r="GQ839"/>
      <c r="GR839"/>
      <c r="GS839"/>
      <c r="GT839"/>
      <c r="GU839"/>
      <c r="GV839"/>
      <c r="GW839"/>
      <c r="GX839"/>
      <c r="GY839"/>
      <c r="GZ839"/>
      <c r="HA839"/>
      <c r="HB839"/>
      <c r="HC839"/>
      <c r="HD839"/>
      <c r="HE839"/>
      <c r="HF839"/>
      <c r="HG839"/>
      <c r="HH839"/>
      <c r="HI839"/>
      <c r="HJ839"/>
      <c r="HK839"/>
      <c r="HL839"/>
      <c r="HM839"/>
      <c r="HN839"/>
      <c r="HO839"/>
      <c r="HP839"/>
      <c r="HQ839"/>
      <c r="HR839"/>
      <c r="HS839"/>
      <c r="HT839"/>
      <c r="HU839"/>
      <c r="HV839"/>
      <c r="HW839"/>
      <c r="HX839"/>
      <c r="HY839"/>
      <c r="HZ839"/>
      <c r="IA839"/>
      <c r="IB839"/>
      <c r="IC839"/>
      <c r="ID839"/>
      <c r="IE839"/>
      <c r="IF839"/>
      <c r="IG839"/>
      <c r="IH839"/>
      <c r="II839"/>
      <c r="IJ839"/>
      <c r="IK839"/>
      <c r="IL839"/>
      <c r="IM839"/>
      <c r="IN839"/>
      <c r="IO839"/>
      <c r="IP839"/>
      <c r="IQ839"/>
      <c r="IR839"/>
      <c r="IS839"/>
      <c r="IT839"/>
      <c r="IU839"/>
      <c r="IV839"/>
      <c r="IW839"/>
      <c r="IX839"/>
      <c r="IY839"/>
      <c r="IZ839"/>
      <c r="JA839"/>
      <c r="JB839"/>
      <c r="JC839"/>
      <c r="JD839"/>
      <c r="JE839"/>
      <c r="JF839"/>
      <c r="JG839"/>
      <c r="JH839"/>
      <c r="JI839"/>
      <c r="JJ839"/>
    </row>
    <row r="840" spans="1:270" ht="112">
      <c r="A840" s="25">
        <v>1999</v>
      </c>
      <c r="B840" s="9" t="s">
        <v>0</v>
      </c>
      <c r="C840" s="9">
        <v>0</v>
      </c>
      <c r="D840" s="9" t="s">
        <v>1590</v>
      </c>
      <c r="E840" s="9" t="s">
        <v>2630</v>
      </c>
      <c r="F840" s="9" t="s">
        <v>2067</v>
      </c>
      <c r="G840" s="9" t="s">
        <v>2744</v>
      </c>
      <c r="H840" s="9" t="s">
        <v>2101</v>
      </c>
      <c r="I840" s="9" t="s">
        <v>2102</v>
      </c>
      <c r="J840" s="9">
        <v>0</v>
      </c>
      <c r="K840" s="9"/>
      <c r="L840" s="9" t="s">
        <v>2656</v>
      </c>
      <c r="M840" s="9" t="s">
        <v>2676</v>
      </c>
      <c r="N840" s="9">
        <f t="shared" si="186"/>
        <v>4.2322773386444261E-4</v>
      </c>
      <c r="O840" s="9">
        <v>6.8</v>
      </c>
      <c r="P840" s="9">
        <v>16067</v>
      </c>
      <c r="Q840" s="9">
        <v>615934</v>
      </c>
      <c r="R840" s="8">
        <f t="shared" si="185"/>
        <v>38.335345739714946</v>
      </c>
      <c r="S840" s="8">
        <f>Q840/Z840</f>
        <v>4277.3194444444443</v>
      </c>
      <c r="T840" s="8">
        <f>Q840/AA840</f>
        <v>1901.0308641975309</v>
      </c>
      <c r="U840" s="8">
        <f t="shared" si="189"/>
        <v>22812.370370370372</v>
      </c>
      <c r="V840" s="38">
        <f t="shared" si="179"/>
        <v>1903.1975308641977</v>
      </c>
      <c r="W840" s="38">
        <f t="shared" si="192"/>
        <v>1900.0679012345679</v>
      </c>
      <c r="X840" s="38">
        <f t="shared" si="191"/>
        <v>1902.2345679012346</v>
      </c>
      <c r="Y840" s="8">
        <f t="shared" si="182"/>
        <v>24</v>
      </c>
      <c r="Z840" s="8">
        <f t="shared" si="183"/>
        <v>144</v>
      </c>
      <c r="AA840" s="8">
        <f t="shared" si="184"/>
        <v>324</v>
      </c>
      <c r="AB840" s="18">
        <f t="shared" si="193"/>
        <v>2.1666666666666665</v>
      </c>
      <c r="AC840" s="18">
        <f t="shared" si="178"/>
        <v>26</v>
      </c>
      <c r="AD840" s="13"/>
      <c r="AE840" s="13"/>
      <c r="AF840" s="13" t="s">
        <v>2103</v>
      </c>
      <c r="AG840" s="13">
        <v>1</v>
      </c>
      <c r="AH840" s="13">
        <v>8</v>
      </c>
      <c r="AI840" s="13">
        <v>17</v>
      </c>
      <c r="AJ840" s="13">
        <v>6</v>
      </c>
      <c r="AK840" s="13">
        <v>26</v>
      </c>
      <c r="AL840" s="13" t="s">
        <v>2104</v>
      </c>
      <c r="AM840" s="13">
        <v>1</v>
      </c>
      <c r="AN840" s="13">
        <v>4</v>
      </c>
      <c r="AO840" s="13">
        <v>10</v>
      </c>
      <c r="AP840"/>
      <c r="AQ840"/>
      <c r="AR840"/>
      <c r="AS840"/>
      <c r="AT840"/>
      <c r="AU840"/>
      <c r="AV840"/>
      <c r="AW840"/>
      <c r="AX840"/>
      <c r="AY840"/>
      <c r="AZ840"/>
      <c r="BA840"/>
      <c r="BB840"/>
      <c r="BC840"/>
      <c r="BD840" s="13"/>
      <c r="BE840"/>
      <c r="BF840"/>
      <c r="BG840"/>
      <c r="BH840"/>
      <c r="BI840"/>
      <c r="BJ840"/>
      <c r="BK840"/>
      <c r="BL840"/>
      <c r="BM840"/>
      <c r="BN840"/>
      <c r="BO840"/>
      <c r="BP840" s="13"/>
      <c r="BQ840"/>
      <c r="BR840"/>
      <c r="BS840"/>
      <c r="BT840"/>
      <c r="BU840"/>
      <c r="BV840"/>
      <c r="BW840"/>
      <c r="BX840"/>
      <c r="BY840"/>
      <c r="BZ840"/>
      <c r="CA840"/>
      <c r="CB840"/>
      <c r="CC840"/>
      <c r="CD840"/>
      <c r="CE840"/>
      <c r="CF840"/>
      <c r="CG840"/>
      <c r="CH840"/>
      <c r="CI840"/>
      <c r="CJ840"/>
      <c r="CK840"/>
      <c r="CL840"/>
      <c r="CM840"/>
      <c r="CN840"/>
      <c r="CO840"/>
      <c r="CP840"/>
      <c r="CQ840"/>
      <c r="CR840"/>
      <c r="CS840"/>
      <c r="CT840"/>
      <c r="CU840"/>
      <c r="CV840"/>
      <c r="CW840"/>
      <c r="CX840"/>
      <c r="CY840"/>
      <c r="CZ840"/>
      <c r="DA840"/>
      <c r="DB840"/>
      <c r="DC840"/>
      <c r="DD840"/>
      <c r="DE840"/>
      <c r="DF840"/>
      <c r="DG840"/>
      <c r="DH840"/>
      <c r="DI840"/>
      <c r="DJ840"/>
      <c r="DK840"/>
      <c r="DL840"/>
      <c r="DM840"/>
      <c r="DN840"/>
      <c r="DO840"/>
      <c r="DP840"/>
      <c r="DQ840"/>
      <c r="DR840"/>
      <c r="DS840"/>
      <c r="DT840"/>
      <c r="DU840"/>
      <c r="DV840"/>
      <c r="DW840"/>
      <c r="DX840"/>
      <c r="DY840"/>
      <c r="DZ840"/>
      <c r="EA840"/>
      <c r="EB840"/>
      <c r="EC840"/>
      <c r="ED840"/>
      <c r="EE840"/>
      <c r="EF840"/>
      <c r="EG840"/>
      <c r="EH840"/>
      <c r="EI840"/>
      <c r="EJ840"/>
      <c r="EK840"/>
      <c r="EL840"/>
      <c r="EM840"/>
      <c r="EN840"/>
      <c r="EO840"/>
      <c r="EP840"/>
      <c r="EQ840"/>
      <c r="ER840"/>
      <c r="ES840"/>
      <c r="ET840"/>
      <c r="EU840"/>
      <c r="EV840"/>
      <c r="EW840"/>
      <c r="EX840"/>
      <c r="EY840"/>
      <c r="EZ840"/>
      <c r="FA840"/>
      <c r="FB840"/>
      <c r="FC840"/>
      <c r="FD840"/>
      <c r="FE840"/>
      <c r="FF840"/>
      <c r="FG840"/>
      <c r="FH840"/>
      <c r="FI840"/>
      <c r="FJ840"/>
      <c r="FK840"/>
      <c r="FL840"/>
      <c r="FM840"/>
      <c r="FN840"/>
      <c r="FO840"/>
      <c r="FP840"/>
      <c r="FQ840"/>
      <c r="FR840"/>
      <c r="FS840"/>
      <c r="FT840"/>
      <c r="FU840"/>
      <c r="FV840"/>
      <c r="FW840"/>
      <c r="FX840"/>
      <c r="FY840"/>
      <c r="FZ840"/>
      <c r="GA840"/>
      <c r="GB840"/>
      <c r="GC840"/>
      <c r="GD840"/>
      <c r="GE840"/>
      <c r="GF840"/>
      <c r="GG840"/>
      <c r="GH840"/>
      <c r="GI840"/>
      <c r="GJ840"/>
      <c r="GK840"/>
      <c r="GL840"/>
      <c r="GM840"/>
      <c r="GN840"/>
      <c r="GO840"/>
      <c r="GP840"/>
      <c r="GQ840"/>
      <c r="GR840"/>
      <c r="GS840"/>
      <c r="GT840"/>
      <c r="GU840"/>
      <c r="GV840"/>
      <c r="GW840"/>
      <c r="GX840"/>
      <c r="GY840"/>
      <c r="GZ840"/>
      <c r="HA840"/>
      <c r="HB840"/>
      <c r="HC840"/>
      <c r="HD840"/>
      <c r="HE840"/>
      <c r="HF840"/>
      <c r="HG840"/>
      <c r="HH840"/>
      <c r="HI840"/>
      <c r="HJ840"/>
      <c r="HK840"/>
      <c r="HL840"/>
      <c r="HM840"/>
      <c r="HN840"/>
      <c r="HO840"/>
      <c r="HP840"/>
      <c r="HQ840"/>
      <c r="HR840"/>
      <c r="HS840"/>
      <c r="HT840"/>
      <c r="HU840"/>
      <c r="HV840"/>
      <c r="HW840"/>
      <c r="HX840"/>
      <c r="HY840"/>
      <c r="HZ840"/>
      <c r="IA840"/>
      <c r="IB840"/>
      <c r="IC840"/>
      <c r="ID840"/>
      <c r="IE840"/>
      <c r="IF840"/>
      <c r="IG840"/>
      <c r="IH840"/>
      <c r="II840"/>
      <c r="IJ840"/>
      <c r="IK840"/>
      <c r="IL840"/>
      <c r="IM840"/>
      <c r="IN840"/>
      <c r="IO840"/>
      <c r="IP840"/>
      <c r="IQ840"/>
      <c r="IR840"/>
      <c r="IS840"/>
      <c r="IT840"/>
      <c r="IU840"/>
      <c r="IV840"/>
      <c r="IW840"/>
      <c r="IX840"/>
      <c r="IY840"/>
      <c r="IZ840"/>
      <c r="JA840"/>
      <c r="JB840"/>
      <c r="JC840"/>
      <c r="JD840"/>
      <c r="JE840"/>
      <c r="JF840"/>
      <c r="JG840"/>
      <c r="JH840"/>
      <c r="JI840"/>
      <c r="JJ840"/>
    </row>
    <row r="841" spans="1:270" ht="192">
      <c r="A841" s="25">
        <v>1999</v>
      </c>
      <c r="B841" s="9" t="s">
        <v>0</v>
      </c>
      <c r="C841" s="9">
        <v>0</v>
      </c>
      <c r="D841" s="9" t="s">
        <v>1590</v>
      </c>
      <c r="E841" s="9" t="s">
        <v>2630</v>
      </c>
      <c r="F841" s="9" t="s">
        <v>2067</v>
      </c>
      <c r="G841" s="9" t="s">
        <v>2744</v>
      </c>
      <c r="H841" s="9" t="s">
        <v>2105</v>
      </c>
      <c r="I841" s="9" t="s">
        <v>2106</v>
      </c>
      <c r="J841" s="9">
        <v>0</v>
      </c>
      <c r="K841" s="9"/>
      <c r="L841" s="9" t="s">
        <v>2657</v>
      </c>
      <c r="M841" s="9" t="s">
        <v>2676</v>
      </c>
      <c r="N841" s="9">
        <f t="shared" si="186"/>
        <v>6.2161851041786585E-4</v>
      </c>
      <c r="O841" s="9">
        <v>5.4</v>
      </c>
      <c r="P841" s="9">
        <v>8687</v>
      </c>
      <c r="Q841" s="9">
        <v>108652</v>
      </c>
      <c r="R841" s="8">
        <f t="shared" si="185"/>
        <v>12.507424887763325</v>
      </c>
      <c r="S841" s="8">
        <f>Q841/Z841</f>
        <v>4527.166666666667</v>
      </c>
      <c r="T841" s="8">
        <f>Q841/AA841</f>
        <v>1131.7916666666667</v>
      </c>
      <c r="U841" s="8">
        <f t="shared" si="189"/>
        <v>13581.5</v>
      </c>
      <c r="V841" s="38">
        <f t="shared" si="179"/>
        <v>1132.9583333333335</v>
      </c>
      <c r="W841" s="38">
        <f t="shared" si="192"/>
        <v>1131.5</v>
      </c>
      <c r="X841" s="38">
        <f t="shared" si="191"/>
        <v>1132.6666666666667</v>
      </c>
      <c r="Y841" s="8">
        <f t="shared" si="182"/>
        <v>6</v>
      </c>
      <c r="Z841" s="8">
        <f t="shared" si="183"/>
        <v>24</v>
      </c>
      <c r="AA841" s="8">
        <f t="shared" si="184"/>
        <v>96</v>
      </c>
      <c r="AB841" s="18">
        <f t="shared" si="193"/>
        <v>1.1666666666666667</v>
      </c>
      <c r="AC841" s="18">
        <f t="shared" si="178"/>
        <v>14</v>
      </c>
      <c r="AD841" s="13"/>
      <c r="AE841" s="13"/>
      <c r="AF841" s="13" t="s">
        <v>2107</v>
      </c>
      <c r="AG841" s="13">
        <v>0.5</v>
      </c>
      <c r="AH841" s="13">
        <v>2</v>
      </c>
      <c r="AI841" s="13">
        <v>8</v>
      </c>
      <c r="AJ841" s="13">
        <v>9</v>
      </c>
      <c r="AK841" s="13">
        <v>14</v>
      </c>
      <c r="AL841" s="13"/>
      <c r="AM841" s="13"/>
      <c r="AN841"/>
      <c r="AO841"/>
      <c r="AP841"/>
      <c r="AQ841"/>
      <c r="AR841"/>
      <c r="AS841"/>
      <c r="AT841"/>
      <c r="AU841"/>
      <c r="AV841"/>
      <c r="AW841"/>
      <c r="AX841"/>
      <c r="AY841"/>
      <c r="AZ841"/>
      <c r="BA841"/>
      <c r="BB841"/>
      <c r="BC841"/>
      <c r="BD841" s="13"/>
      <c r="BE841"/>
      <c r="BF841"/>
      <c r="BG841"/>
      <c r="BH841"/>
      <c r="BI841"/>
      <c r="BJ841"/>
      <c r="BK841"/>
      <c r="BL841"/>
      <c r="BM841"/>
      <c r="BN841"/>
      <c r="BO841"/>
      <c r="BP841" s="13"/>
      <c r="BQ841"/>
      <c r="BR841"/>
      <c r="BS841"/>
      <c r="BT841"/>
      <c r="BU841"/>
      <c r="BV841"/>
      <c r="BW841"/>
      <c r="BX841"/>
      <c r="BY841"/>
      <c r="BZ841"/>
      <c r="CA841"/>
      <c r="CB841"/>
      <c r="CC841"/>
      <c r="CD841"/>
      <c r="CE841"/>
      <c r="CF841"/>
      <c r="CG841"/>
      <c r="CH841"/>
      <c r="CI841"/>
      <c r="CJ841"/>
      <c r="CK841"/>
      <c r="CL841"/>
      <c r="CM841"/>
      <c r="CN841"/>
      <c r="CO841"/>
      <c r="CP841"/>
      <c r="CQ841"/>
      <c r="CR841"/>
      <c r="CS841"/>
      <c r="CT841"/>
      <c r="CU841"/>
      <c r="CV841"/>
      <c r="CW841"/>
      <c r="CX841"/>
      <c r="CY841"/>
      <c r="CZ841"/>
      <c r="DA841"/>
      <c r="DB841"/>
      <c r="DC841"/>
      <c r="DD841"/>
      <c r="DE841"/>
      <c r="DF841"/>
      <c r="DG841"/>
      <c r="DH841"/>
      <c r="DI841"/>
      <c r="DJ841"/>
      <c r="DK841"/>
      <c r="DL841"/>
      <c r="DM841"/>
      <c r="DN841"/>
      <c r="DO841"/>
      <c r="DP841"/>
      <c r="DQ841"/>
      <c r="DR841"/>
      <c r="DS841"/>
      <c r="DT841"/>
      <c r="DU841"/>
      <c r="DV841"/>
      <c r="DW841"/>
      <c r="DX841"/>
      <c r="DY841"/>
      <c r="DZ841"/>
      <c r="EA841"/>
      <c r="EB841"/>
      <c r="EC841"/>
      <c r="ED841"/>
      <c r="EE841"/>
      <c r="EF841"/>
      <c r="EG841"/>
      <c r="EH841"/>
      <c r="EI841"/>
      <c r="EJ841"/>
      <c r="EK841"/>
      <c r="EL841"/>
      <c r="EM841"/>
      <c r="EN841"/>
      <c r="EO841"/>
      <c r="EP841"/>
      <c r="EQ841"/>
      <c r="ER841"/>
      <c r="ES841"/>
      <c r="ET841"/>
      <c r="EU841"/>
      <c r="EV841"/>
      <c r="EW841"/>
      <c r="EX841"/>
      <c r="EY841"/>
      <c r="EZ841"/>
      <c r="FA841"/>
      <c r="FB841"/>
      <c r="FC841"/>
      <c r="FD841"/>
      <c r="FE841"/>
      <c r="FF841"/>
      <c r="FG841"/>
      <c r="FH841"/>
      <c r="FI841"/>
      <c r="FJ841"/>
      <c r="FK841"/>
      <c r="FL841"/>
      <c r="FM841"/>
      <c r="FN841"/>
      <c r="FO841"/>
      <c r="FP841"/>
      <c r="FQ841"/>
      <c r="FR841"/>
      <c r="FS841"/>
      <c r="FT841"/>
      <c r="FU841"/>
      <c r="FV841"/>
      <c r="FW841"/>
      <c r="FX841"/>
      <c r="FY841"/>
      <c r="FZ841"/>
      <c r="GA841"/>
      <c r="GB841"/>
      <c r="GC841"/>
      <c r="GD841"/>
      <c r="GE841"/>
      <c r="GF841"/>
      <c r="GG841"/>
      <c r="GH841"/>
      <c r="GI841"/>
      <c r="GJ841"/>
      <c r="GK841"/>
      <c r="GL841"/>
      <c r="GM841"/>
      <c r="GN841"/>
      <c r="GO841"/>
      <c r="GP841"/>
      <c r="GQ841"/>
      <c r="GR841"/>
      <c r="GS841"/>
      <c r="GT841"/>
      <c r="GU841"/>
      <c r="GV841"/>
      <c r="GW841"/>
      <c r="GX841"/>
      <c r="GY841"/>
      <c r="GZ841"/>
      <c r="HA841"/>
      <c r="HB841"/>
      <c r="HC841"/>
      <c r="HD841"/>
      <c r="HE841"/>
      <c r="HF841"/>
      <c r="HG841"/>
      <c r="HH841"/>
      <c r="HI841"/>
      <c r="HJ841"/>
      <c r="HK841"/>
      <c r="HL841"/>
      <c r="HM841"/>
      <c r="HN841"/>
      <c r="HO841"/>
      <c r="HP841"/>
      <c r="HQ841"/>
      <c r="HR841"/>
      <c r="HS841"/>
      <c r="HT841"/>
      <c r="HU841"/>
      <c r="HV841"/>
      <c r="HW841"/>
      <c r="HX841"/>
      <c r="HY841"/>
      <c r="HZ841"/>
      <c r="IA841"/>
      <c r="IB841"/>
      <c r="IC841"/>
      <c r="ID841"/>
      <c r="IE841"/>
      <c r="IF841"/>
      <c r="IG841"/>
      <c r="IH841"/>
      <c r="II841"/>
      <c r="IJ841"/>
      <c r="IK841"/>
      <c r="IL841"/>
      <c r="IM841"/>
      <c r="IN841"/>
      <c r="IO841"/>
      <c r="IP841"/>
      <c r="IQ841"/>
      <c r="IR841"/>
      <c r="IS841"/>
      <c r="IT841"/>
      <c r="IU841"/>
      <c r="IV841"/>
      <c r="IW841"/>
      <c r="IX841"/>
      <c r="IY841"/>
      <c r="IZ841"/>
      <c r="JA841"/>
      <c r="JB841"/>
      <c r="JC841"/>
      <c r="JD841"/>
      <c r="JE841"/>
      <c r="JF841"/>
      <c r="JG841"/>
      <c r="JH841"/>
      <c r="JI841"/>
      <c r="JJ841"/>
    </row>
    <row r="842" spans="1:270" ht="112">
      <c r="A842" s="25">
        <v>1999</v>
      </c>
      <c r="B842" s="9" t="s">
        <v>0</v>
      </c>
      <c r="C842" s="9">
        <v>0</v>
      </c>
      <c r="D842" s="9" t="s">
        <v>1590</v>
      </c>
      <c r="E842" s="9" t="s">
        <v>2630</v>
      </c>
      <c r="F842" s="9" t="s">
        <v>2067</v>
      </c>
      <c r="G842" s="9" t="s">
        <v>2744</v>
      </c>
      <c r="H842" s="9" t="s">
        <v>2072</v>
      </c>
      <c r="I842" s="9" t="s">
        <v>2108</v>
      </c>
      <c r="J842" s="9">
        <v>0</v>
      </c>
      <c r="K842" s="9"/>
      <c r="L842" s="9" t="s">
        <v>2068</v>
      </c>
      <c r="M842" s="9" t="s">
        <v>2676</v>
      </c>
      <c r="N842" s="9">
        <f t="shared" si="186"/>
        <v>0.76666666666666661</v>
      </c>
      <c r="O842" s="9">
        <v>20.7</v>
      </c>
      <c r="P842" s="9">
        <v>27</v>
      </c>
      <c r="Q842" s="9">
        <v>565</v>
      </c>
      <c r="R842" s="8">
        <f t="shared" si="185"/>
        <v>20.925925925925927</v>
      </c>
      <c r="S842" s="34" t="s">
        <v>1590</v>
      </c>
      <c r="T842" s="34" t="s">
        <v>1590</v>
      </c>
      <c r="U842" s="34" t="s">
        <v>1590</v>
      </c>
      <c r="V842" s="38" t="s">
        <v>1590</v>
      </c>
      <c r="W842" s="38" t="s">
        <v>1590</v>
      </c>
      <c r="X842" s="38" t="s">
        <v>1590</v>
      </c>
      <c r="Y842" s="8">
        <f t="shared" si="182"/>
        <v>0</v>
      </c>
      <c r="Z842" s="8">
        <f t="shared" si="183"/>
        <v>0</v>
      </c>
      <c r="AA842" s="8">
        <f t="shared" si="184"/>
        <v>0</v>
      </c>
      <c r="AB842" s="18">
        <f t="shared" si="193"/>
        <v>0</v>
      </c>
      <c r="AC842" s="18">
        <f t="shared" si="178"/>
        <v>0</v>
      </c>
      <c r="AD842" s="13"/>
      <c r="AE842" s="13"/>
      <c r="AF842" s="13" t="s">
        <v>2070</v>
      </c>
      <c r="AG842" s="13"/>
      <c r="AH842" s="13"/>
      <c r="AI842" s="13"/>
      <c r="AJ842" s="13"/>
      <c r="AK842" s="13">
        <v>0</v>
      </c>
      <c r="AL842" s="13"/>
      <c r="AM842" s="13"/>
      <c r="AN842"/>
      <c r="AO842"/>
      <c r="AP842"/>
      <c r="AQ842"/>
      <c r="AR842"/>
      <c r="AS842"/>
      <c r="AT842"/>
      <c r="AU842"/>
      <c r="AV842"/>
      <c r="AW842"/>
      <c r="AX842"/>
      <c r="AY842"/>
      <c r="AZ842"/>
      <c r="BA842"/>
      <c r="BB842"/>
      <c r="BC842"/>
      <c r="BD842" s="13"/>
      <c r="BE842"/>
      <c r="BF842"/>
      <c r="BG842"/>
      <c r="BH842"/>
      <c r="BI842"/>
      <c r="BJ842"/>
      <c r="BK842"/>
      <c r="BL842"/>
      <c r="BM842"/>
      <c r="BN842"/>
      <c r="BO842"/>
      <c r="BP842" s="13"/>
      <c r="BQ842"/>
      <c r="BR842"/>
      <c r="BS842"/>
      <c r="BT842"/>
      <c r="BU842"/>
      <c r="BV842"/>
      <c r="BW842"/>
      <c r="BX842"/>
      <c r="BY842"/>
      <c r="BZ842"/>
      <c r="CA842"/>
      <c r="CB842"/>
      <c r="CC842"/>
      <c r="CD842"/>
      <c r="CE842"/>
      <c r="CF842"/>
      <c r="CG842"/>
      <c r="CH842"/>
      <c r="CI842"/>
      <c r="CJ842"/>
      <c r="CK842"/>
      <c r="CL842"/>
      <c r="CM842"/>
      <c r="CN842"/>
      <c r="CO842"/>
      <c r="CP842"/>
      <c r="CQ842"/>
      <c r="CR842"/>
      <c r="CS842"/>
      <c r="CT842"/>
      <c r="CU842"/>
      <c r="CV842"/>
      <c r="CW842"/>
      <c r="CX842"/>
      <c r="CY842"/>
      <c r="CZ842"/>
      <c r="DA842"/>
      <c r="DB842"/>
      <c r="DC842"/>
      <c r="DD842"/>
      <c r="DE842"/>
      <c r="DF842"/>
      <c r="DG842"/>
      <c r="DH842"/>
      <c r="DI842"/>
      <c r="DJ842"/>
      <c r="DK842"/>
      <c r="DL842"/>
      <c r="DM842"/>
      <c r="DN842"/>
      <c r="DO842"/>
      <c r="DP842"/>
      <c r="DQ842"/>
      <c r="DR842"/>
      <c r="DS842"/>
      <c r="DT842"/>
      <c r="DU842"/>
      <c r="DV842"/>
      <c r="DW842"/>
      <c r="DX842"/>
      <c r="DY842"/>
      <c r="DZ842"/>
      <c r="EA842"/>
      <c r="EB842"/>
      <c r="EC842"/>
      <c r="ED842"/>
      <c r="EE842"/>
      <c r="EF842"/>
      <c r="EG842"/>
      <c r="EH842"/>
      <c r="EI842"/>
      <c r="EJ842"/>
      <c r="EK842"/>
      <c r="EL842"/>
      <c r="EM842"/>
      <c r="EN842"/>
      <c r="EO842"/>
      <c r="EP842"/>
      <c r="EQ842"/>
      <c r="ER842"/>
      <c r="ES842"/>
      <c r="ET842"/>
      <c r="EU842"/>
      <c r="EV842"/>
      <c r="EW842"/>
      <c r="EX842"/>
      <c r="EY842"/>
      <c r="EZ842"/>
      <c r="FA842"/>
      <c r="FB842"/>
      <c r="FC842"/>
      <c r="FD842"/>
      <c r="FE842"/>
      <c r="FF842"/>
      <c r="FG842"/>
      <c r="FH842"/>
      <c r="FI842"/>
      <c r="FJ842"/>
      <c r="FK842"/>
      <c r="FL842"/>
      <c r="FM842"/>
      <c r="FN842"/>
      <c r="FO842"/>
      <c r="FP842"/>
      <c r="FQ842"/>
      <c r="FR842"/>
      <c r="FS842"/>
      <c r="FT842"/>
      <c r="FU842"/>
      <c r="FV842"/>
      <c r="FW842"/>
      <c r="FX842"/>
      <c r="FY842"/>
      <c r="FZ842"/>
      <c r="GA842"/>
      <c r="GB842"/>
      <c r="GC842"/>
      <c r="GD842"/>
      <c r="GE842"/>
      <c r="GF842"/>
      <c r="GG842"/>
      <c r="GH842"/>
      <c r="GI842"/>
      <c r="GJ842"/>
      <c r="GK842"/>
      <c r="GL842"/>
      <c r="GM842"/>
      <c r="GN842"/>
      <c r="GO842"/>
      <c r="GP842"/>
      <c r="GQ842"/>
      <c r="GR842"/>
      <c r="GS842"/>
      <c r="GT842"/>
      <c r="GU842"/>
      <c r="GV842"/>
      <c r="GW842"/>
      <c r="GX842"/>
      <c r="GY842"/>
      <c r="GZ842"/>
      <c r="HA842"/>
      <c r="HB842"/>
      <c r="HC842"/>
      <c r="HD842"/>
      <c r="HE842"/>
      <c r="HF842"/>
      <c r="HG842"/>
      <c r="HH842"/>
      <c r="HI842"/>
      <c r="HJ842"/>
      <c r="HK842"/>
      <c r="HL842"/>
      <c r="HM842"/>
      <c r="HN842"/>
      <c r="HO842"/>
      <c r="HP842"/>
      <c r="HQ842"/>
      <c r="HR842"/>
      <c r="HS842"/>
      <c r="HT842"/>
      <c r="HU842"/>
      <c r="HV842"/>
      <c r="HW842"/>
      <c r="HX842"/>
      <c r="HY842"/>
      <c r="HZ842"/>
      <c r="IA842"/>
      <c r="IB842"/>
      <c r="IC842"/>
      <c r="ID842"/>
      <c r="IE842"/>
      <c r="IF842"/>
      <c r="IG842"/>
      <c r="IH842"/>
      <c r="II842"/>
      <c r="IJ842"/>
      <c r="IK842"/>
      <c r="IL842"/>
      <c r="IM842"/>
      <c r="IN842"/>
      <c r="IO842"/>
      <c r="IP842"/>
      <c r="IQ842"/>
      <c r="IR842"/>
      <c r="IS842"/>
      <c r="IT842"/>
      <c r="IU842"/>
      <c r="IV842"/>
      <c r="IW842"/>
      <c r="IX842"/>
      <c r="IY842"/>
      <c r="IZ842"/>
      <c r="JA842"/>
      <c r="JB842"/>
      <c r="JC842"/>
      <c r="JD842"/>
      <c r="JE842"/>
      <c r="JF842"/>
      <c r="JG842"/>
      <c r="JH842"/>
      <c r="JI842"/>
      <c r="JJ842"/>
    </row>
    <row r="843" spans="1:270" ht="64">
      <c r="A843" s="25">
        <v>1999</v>
      </c>
      <c r="B843" s="9" t="s">
        <v>0</v>
      </c>
      <c r="C843" s="9">
        <v>0</v>
      </c>
      <c r="D843" s="9" t="s">
        <v>1590</v>
      </c>
      <c r="E843" s="9" t="s">
        <v>2630</v>
      </c>
      <c r="F843" s="9" t="s">
        <v>2067</v>
      </c>
      <c r="G843" s="9" t="s">
        <v>2744</v>
      </c>
      <c r="H843" s="9" t="s">
        <v>2071</v>
      </c>
      <c r="I843" s="9" t="s">
        <v>2073</v>
      </c>
      <c r="J843" s="9">
        <v>0</v>
      </c>
      <c r="K843" s="9"/>
      <c r="L843" s="9" t="s">
        <v>2075</v>
      </c>
      <c r="M843" s="9" t="s">
        <v>2676</v>
      </c>
      <c r="N843" s="9">
        <f t="shared" si="186"/>
        <v>9.658246656760773E-3</v>
      </c>
      <c r="O843" s="9">
        <v>6.5</v>
      </c>
      <c r="P843" s="9">
        <v>673</v>
      </c>
      <c r="Q843" s="9">
        <v>8107</v>
      </c>
      <c r="R843" s="8">
        <f t="shared" si="185"/>
        <v>12.046062407132244</v>
      </c>
      <c r="S843" s="8">
        <f>Q843/Z843</f>
        <v>3.3779166666666667</v>
      </c>
      <c r="T843" s="8">
        <f>Q843/AA843</f>
        <v>1.9302380952380953</v>
      </c>
      <c r="U843" s="8">
        <f t="shared" si="189"/>
        <v>23.162857142857142</v>
      </c>
      <c r="V843" s="38">
        <f t="shared" si="179"/>
        <v>1.9302380952380953</v>
      </c>
      <c r="W843" s="38">
        <f t="shared" si="192"/>
        <v>1.9302380952380953</v>
      </c>
      <c r="X843" s="38">
        <f t="shared" si="191"/>
        <v>1.9302380952380953</v>
      </c>
      <c r="Y843" s="8">
        <f t="shared" si="182"/>
        <v>1080</v>
      </c>
      <c r="Z843" s="8">
        <f t="shared" si="183"/>
        <v>2400</v>
      </c>
      <c r="AA843" s="8">
        <f t="shared" si="184"/>
        <v>4200</v>
      </c>
      <c r="AB843" s="18">
        <f t="shared" si="193"/>
        <v>0</v>
      </c>
      <c r="AC843" s="18">
        <f t="shared" si="178"/>
        <v>0</v>
      </c>
      <c r="AD843" s="13"/>
      <c r="AE843" s="13"/>
      <c r="AF843" s="13" t="s">
        <v>2074</v>
      </c>
      <c r="AG843" s="13">
        <v>90</v>
      </c>
      <c r="AH843" s="13">
        <v>200</v>
      </c>
      <c r="AI843" s="13">
        <v>350</v>
      </c>
      <c r="AJ843" s="13"/>
      <c r="AK843" s="13">
        <v>0</v>
      </c>
      <c r="AL843" s="13"/>
      <c r="AM843" s="13"/>
      <c r="AN843"/>
      <c r="AO843"/>
      <c r="AP843"/>
      <c r="AQ843"/>
      <c r="AR843"/>
      <c r="AS843"/>
      <c r="AT843"/>
      <c r="AU843"/>
      <c r="AV843"/>
      <c r="AW843"/>
      <c r="AX843"/>
      <c r="AY843"/>
      <c r="AZ843"/>
      <c r="BA843"/>
      <c r="BB843"/>
      <c r="BC843"/>
      <c r="BD843" s="13"/>
      <c r="BE843"/>
      <c r="BF843"/>
      <c r="BG843"/>
      <c r="BH843"/>
      <c r="BI843"/>
      <c r="BJ843"/>
      <c r="BK843"/>
      <c r="BL843"/>
      <c r="BM843"/>
      <c r="BN843"/>
      <c r="BO843"/>
      <c r="BP843" s="13"/>
      <c r="BQ843"/>
      <c r="BR843"/>
      <c r="BS843"/>
      <c r="BT843"/>
      <c r="BU843"/>
      <c r="BV843"/>
      <c r="BW843"/>
      <c r="BX843"/>
      <c r="BY843"/>
      <c r="BZ843"/>
      <c r="CA843"/>
      <c r="CB843"/>
      <c r="CC843"/>
      <c r="CD843"/>
      <c r="CE843"/>
      <c r="CF843"/>
      <c r="CG843"/>
      <c r="CH843"/>
      <c r="CI843"/>
      <c r="CJ843"/>
      <c r="CK843"/>
      <c r="CL843"/>
      <c r="CM843"/>
      <c r="CN843"/>
      <c r="CO843"/>
      <c r="CP843"/>
      <c r="CQ843"/>
      <c r="CR843"/>
      <c r="CS843"/>
      <c r="CT843"/>
      <c r="CU843"/>
      <c r="CV843"/>
      <c r="CW843"/>
      <c r="CX843"/>
      <c r="CY843"/>
      <c r="CZ843"/>
      <c r="DA843"/>
      <c r="DB843"/>
      <c r="DC843"/>
      <c r="DD843"/>
      <c r="DE843"/>
      <c r="DF843"/>
      <c r="DG843"/>
      <c r="DH843"/>
      <c r="DI843"/>
      <c r="DJ843"/>
      <c r="DK843"/>
      <c r="DL843"/>
      <c r="DM843"/>
      <c r="DN843"/>
      <c r="DO843"/>
      <c r="DP843"/>
      <c r="DQ843"/>
      <c r="DR843"/>
      <c r="DS843"/>
      <c r="DT843"/>
      <c r="DU843"/>
      <c r="DV843"/>
      <c r="DW843"/>
      <c r="DX843"/>
      <c r="DY843"/>
      <c r="DZ843"/>
      <c r="EA843"/>
      <c r="EB843"/>
      <c r="EC843"/>
      <c r="ED843"/>
      <c r="EE843"/>
      <c r="EF843"/>
      <c r="EG843"/>
      <c r="EH843"/>
      <c r="EI843"/>
      <c r="EJ843"/>
      <c r="EK843"/>
      <c r="EL843"/>
      <c r="EM843"/>
      <c r="EN843"/>
      <c r="EO843"/>
      <c r="EP843"/>
      <c r="EQ843"/>
      <c r="ER843"/>
      <c r="ES843"/>
      <c r="ET843"/>
      <c r="EU843"/>
      <c r="EV843"/>
      <c r="EW843"/>
      <c r="EX843"/>
      <c r="EY843"/>
      <c r="EZ843"/>
      <c r="FA843"/>
      <c r="FB843"/>
      <c r="FC843"/>
      <c r="FD843"/>
      <c r="FE843"/>
      <c r="FF843"/>
      <c r="FG843"/>
      <c r="FH843"/>
      <c r="FI843"/>
      <c r="FJ843"/>
      <c r="FK843"/>
      <c r="FL843"/>
      <c r="FM843"/>
      <c r="FN843"/>
      <c r="FO843"/>
      <c r="FP843"/>
      <c r="FQ843"/>
      <c r="FR843"/>
      <c r="FS843"/>
      <c r="FT843"/>
      <c r="FU843"/>
      <c r="FV843"/>
      <c r="FW843"/>
      <c r="FX843"/>
      <c r="FY843"/>
      <c r="FZ843"/>
      <c r="GA843"/>
      <c r="GB843"/>
      <c r="GC843"/>
      <c r="GD843"/>
      <c r="GE843"/>
      <c r="GF843"/>
      <c r="GG843"/>
      <c r="GH843"/>
      <c r="GI843"/>
      <c r="GJ843"/>
      <c r="GK843"/>
      <c r="GL843"/>
      <c r="GM843"/>
      <c r="GN843"/>
      <c r="GO843"/>
      <c r="GP843"/>
      <c r="GQ843"/>
      <c r="GR843"/>
      <c r="GS843"/>
      <c r="GT843"/>
      <c r="GU843"/>
      <c r="GV843"/>
      <c r="GW843"/>
      <c r="GX843"/>
      <c r="GY843"/>
      <c r="GZ843"/>
      <c r="HA843"/>
      <c r="HB843"/>
      <c r="HC843"/>
      <c r="HD843"/>
      <c r="HE843"/>
      <c r="HF843"/>
      <c r="HG843"/>
      <c r="HH843"/>
      <c r="HI843"/>
      <c r="HJ843"/>
      <c r="HK843"/>
      <c r="HL843"/>
      <c r="HM843"/>
      <c r="HN843"/>
      <c r="HO843"/>
      <c r="HP843"/>
      <c r="HQ843"/>
      <c r="HR843"/>
      <c r="HS843"/>
      <c r="HT843"/>
      <c r="HU843"/>
      <c r="HV843"/>
      <c r="HW843"/>
      <c r="HX843"/>
      <c r="HY843"/>
      <c r="HZ843"/>
      <c r="IA843"/>
      <c r="IB843"/>
      <c r="IC843"/>
      <c r="ID843"/>
      <c r="IE843"/>
      <c r="IF843"/>
      <c r="IG843"/>
      <c r="IH843"/>
      <c r="II843"/>
      <c r="IJ843"/>
      <c r="IK843"/>
      <c r="IL843"/>
      <c r="IM843"/>
      <c r="IN843"/>
      <c r="IO843"/>
      <c r="IP843"/>
      <c r="IQ843"/>
      <c r="IR843"/>
      <c r="IS843"/>
      <c r="IT843"/>
      <c r="IU843"/>
      <c r="IV843"/>
      <c r="IW843"/>
      <c r="IX843"/>
      <c r="IY843"/>
      <c r="IZ843"/>
      <c r="JA843"/>
      <c r="JB843"/>
      <c r="JC843"/>
      <c r="JD843"/>
      <c r="JE843"/>
      <c r="JF843"/>
      <c r="JG843"/>
      <c r="JH843"/>
      <c r="JI843"/>
      <c r="JJ843"/>
    </row>
    <row r="844" spans="1:270" ht="32">
      <c r="A844" s="25">
        <v>1999</v>
      </c>
      <c r="B844" s="9" t="s">
        <v>0</v>
      </c>
      <c r="C844" s="9">
        <v>0</v>
      </c>
      <c r="D844" s="9" t="s">
        <v>1590</v>
      </c>
      <c r="E844" s="9" t="s">
        <v>2630</v>
      </c>
      <c r="F844" s="9" t="s">
        <v>2067</v>
      </c>
      <c r="G844" s="9" t="s">
        <v>2744</v>
      </c>
      <c r="H844" s="9" t="s">
        <v>2109</v>
      </c>
      <c r="I844" s="9" t="s">
        <v>2110</v>
      </c>
      <c r="J844" s="9">
        <v>0</v>
      </c>
      <c r="K844" s="9"/>
      <c r="L844" s="9" t="s">
        <v>2648</v>
      </c>
      <c r="M844" s="9" t="s">
        <v>2676</v>
      </c>
      <c r="N844" s="9">
        <f t="shared" si="186"/>
        <v>4.42</v>
      </c>
      <c r="O844" s="9">
        <v>44.2</v>
      </c>
      <c r="P844" s="9">
        <v>10</v>
      </c>
      <c r="Q844" s="9">
        <v>439</v>
      </c>
      <c r="R844" s="8">
        <f t="shared" si="185"/>
        <v>43.9</v>
      </c>
      <c r="S844" s="34" t="s">
        <v>1590</v>
      </c>
      <c r="T844" s="34" t="s">
        <v>1590</v>
      </c>
      <c r="U844" s="34" t="s">
        <v>1590</v>
      </c>
      <c r="V844" s="38" t="s">
        <v>1590</v>
      </c>
      <c r="W844" s="38" t="s">
        <v>1590</v>
      </c>
      <c r="X844" s="38" t="s">
        <v>1590</v>
      </c>
      <c r="Y844" s="8">
        <f t="shared" si="182"/>
        <v>0</v>
      </c>
      <c r="Z844" s="8">
        <f t="shared" si="183"/>
        <v>0</v>
      </c>
      <c r="AA844" s="8">
        <f t="shared" si="184"/>
        <v>0</v>
      </c>
      <c r="AB844" s="18">
        <f t="shared" si="193"/>
        <v>1.3333333333333333</v>
      </c>
      <c r="AC844" s="18">
        <f t="shared" ref="AC844:AC907" si="194">SUM(AK844, AQ844, AW844, BC844, BI844,  BO844, BU844, CA844, CG844, CM844, CS844, CY844, DE844, DK844, DQ844, DW844, EC844, EK844, EQ844, EW844, FC844, FI844, FO844, FU844, GA844, GI844, GO844, GW844, HC844, HI844, HO844, HU844, IA844, II844, IO844, IU844, JC844, JI844)/1</f>
        <v>16</v>
      </c>
      <c r="AD844" s="13"/>
      <c r="AE844" s="13"/>
      <c r="AF844" s="13" t="s">
        <v>2078</v>
      </c>
      <c r="AG844" s="13" t="s">
        <v>715</v>
      </c>
      <c r="AH844" s="13" t="s">
        <v>715</v>
      </c>
      <c r="AI844" s="13" t="s">
        <v>715</v>
      </c>
      <c r="AJ844" s="13">
        <v>16</v>
      </c>
      <c r="AK844" s="13">
        <v>16</v>
      </c>
      <c r="AL844" s="13"/>
      <c r="AM844" s="13"/>
      <c r="AN844"/>
      <c r="AO844"/>
      <c r="AP844"/>
      <c r="AQ844"/>
      <c r="AR844"/>
      <c r="AS844"/>
      <c r="AT844"/>
      <c r="AU844"/>
      <c r="AV844"/>
      <c r="AW844"/>
      <c r="AX844"/>
      <c r="AY844"/>
      <c r="AZ844"/>
      <c r="BA844"/>
      <c r="BB844"/>
      <c r="BC844"/>
      <c r="BD844" s="13"/>
      <c r="BE844"/>
      <c r="BF844"/>
      <c r="BG844"/>
      <c r="BH844"/>
      <c r="BI844"/>
      <c r="BJ844"/>
      <c r="BK844"/>
      <c r="BL844"/>
      <c r="BM844"/>
      <c r="BN844"/>
      <c r="BO844"/>
      <c r="BP844" s="13"/>
      <c r="BQ844"/>
      <c r="BR844"/>
      <c r="BS844"/>
      <c r="BT844"/>
      <c r="BU844"/>
      <c r="BV844"/>
      <c r="BW844"/>
      <c r="BX844"/>
      <c r="BY844"/>
      <c r="BZ844"/>
      <c r="CA844"/>
      <c r="CB844"/>
      <c r="CC844"/>
      <c r="CD844"/>
      <c r="CE844"/>
      <c r="CF844"/>
      <c r="CG844"/>
      <c r="CH844"/>
      <c r="CI844"/>
      <c r="CJ844"/>
      <c r="CK844"/>
      <c r="CL844"/>
      <c r="CM844"/>
      <c r="CN844"/>
      <c r="CO844"/>
      <c r="CP844"/>
      <c r="CQ844"/>
      <c r="CR844"/>
      <c r="CS844"/>
      <c r="CT844"/>
      <c r="CU844"/>
      <c r="CV844"/>
      <c r="CW844"/>
      <c r="CX844"/>
      <c r="CY844"/>
      <c r="CZ844"/>
      <c r="DA844"/>
      <c r="DB844"/>
      <c r="DC844"/>
      <c r="DD844"/>
      <c r="DE844"/>
      <c r="DF844"/>
      <c r="DG844"/>
      <c r="DH844"/>
      <c r="DI844"/>
      <c r="DJ844"/>
      <c r="DK844"/>
      <c r="DL844"/>
      <c r="DM844"/>
      <c r="DN844"/>
      <c r="DO844"/>
      <c r="DP844"/>
      <c r="DQ844"/>
      <c r="DR844"/>
      <c r="DS844"/>
      <c r="DT844"/>
      <c r="DU844"/>
      <c r="DV844"/>
      <c r="DW844"/>
      <c r="DX844"/>
      <c r="DY844"/>
      <c r="DZ844"/>
      <c r="EA844"/>
      <c r="EB844"/>
      <c r="EC844"/>
      <c r="ED844"/>
      <c r="EE844"/>
      <c r="EF844"/>
      <c r="EG844"/>
      <c r="EH844"/>
      <c r="EI844"/>
      <c r="EJ844"/>
      <c r="EK844"/>
      <c r="EL844"/>
      <c r="EM844"/>
      <c r="EN844"/>
      <c r="EO844"/>
      <c r="EP844"/>
      <c r="EQ844"/>
      <c r="ER844"/>
      <c r="ES844"/>
      <c r="ET844"/>
      <c r="EU844"/>
      <c r="EV844"/>
      <c r="EW844"/>
      <c r="EX844"/>
      <c r="EY844"/>
      <c r="EZ844"/>
      <c r="FA844"/>
      <c r="FB844"/>
      <c r="FC844"/>
      <c r="FD844"/>
      <c r="FE844"/>
      <c r="FF844"/>
      <c r="FG844"/>
      <c r="FH844"/>
      <c r="FI844"/>
      <c r="FJ844"/>
      <c r="FK844"/>
      <c r="FL844"/>
      <c r="FM844"/>
      <c r="FN844"/>
      <c r="FO844"/>
      <c r="FP844"/>
      <c r="FQ844"/>
      <c r="FR844"/>
      <c r="FS844"/>
      <c r="FT844"/>
      <c r="FU844"/>
      <c r="FV844"/>
      <c r="FW844"/>
      <c r="FX844"/>
      <c r="FY844"/>
      <c r="FZ844"/>
      <c r="GA844"/>
      <c r="GB844"/>
      <c r="GC844"/>
      <c r="GD844"/>
      <c r="GE844"/>
      <c r="GF844"/>
      <c r="GG844"/>
      <c r="GH844"/>
      <c r="GI844"/>
      <c r="GJ844"/>
      <c r="GK844"/>
      <c r="GL844"/>
      <c r="GM844"/>
      <c r="GN844"/>
      <c r="GO844"/>
      <c r="GP844"/>
      <c r="GQ844"/>
      <c r="GR844"/>
      <c r="GS844"/>
      <c r="GT844"/>
      <c r="GU844"/>
      <c r="GV844"/>
      <c r="GW844"/>
      <c r="GX844"/>
      <c r="GY844"/>
      <c r="GZ844"/>
      <c r="HA844"/>
      <c r="HB844"/>
      <c r="HC844"/>
      <c r="HD844"/>
      <c r="HE844"/>
      <c r="HF844"/>
      <c r="HG844"/>
      <c r="HH844"/>
      <c r="HI844"/>
      <c r="HJ844"/>
      <c r="HK844"/>
      <c r="HL844"/>
      <c r="HM844"/>
      <c r="HN844"/>
      <c r="HO844"/>
      <c r="HP844"/>
      <c r="HQ844"/>
      <c r="HR844"/>
      <c r="HS844"/>
      <c r="HT844"/>
      <c r="HU844"/>
      <c r="HV844"/>
      <c r="HW844"/>
      <c r="HX844"/>
      <c r="HY844"/>
      <c r="HZ844"/>
      <c r="IA844"/>
      <c r="IB844"/>
      <c r="IC844"/>
      <c r="ID844"/>
      <c r="IE844"/>
      <c r="IF844"/>
      <c r="IG844"/>
      <c r="IH844"/>
      <c r="II844"/>
      <c r="IJ844"/>
      <c r="IK844"/>
      <c r="IL844"/>
      <c r="IM844"/>
      <c r="IN844"/>
      <c r="IO844"/>
      <c r="IP844"/>
      <c r="IQ844"/>
      <c r="IR844"/>
      <c r="IS844"/>
      <c r="IT844"/>
      <c r="IU844"/>
      <c r="IV844"/>
      <c r="IW844"/>
      <c r="IX844"/>
      <c r="IY844"/>
      <c r="IZ844"/>
      <c r="JA844"/>
      <c r="JB844"/>
      <c r="JC844"/>
      <c r="JD844"/>
      <c r="JE844"/>
      <c r="JF844"/>
      <c r="JG844"/>
      <c r="JH844"/>
      <c r="JI844"/>
      <c r="JJ844"/>
    </row>
    <row r="845" spans="1:270" ht="48">
      <c r="A845" s="25">
        <v>1999</v>
      </c>
      <c r="B845" s="9" t="s">
        <v>659</v>
      </c>
      <c r="C845" s="9">
        <v>0</v>
      </c>
      <c r="D845" s="9" t="s">
        <v>1590</v>
      </c>
      <c r="E845" s="9" t="s">
        <v>2629</v>
      </c>
      <c r="F845" s="9" t="s">
        <v>660</v>
      </c>
      <c r="G845" s="9" t="s">
        <v>2744</v>
      </c>
      <c r="H845" s="18" t="s">
        <v>1590</v>
      </c>
      <c r="I845" s="12" t="s">
        <v>2143</v>
      </c>
      <c r="J845" s="9">
        <v>0</v>
      </c>
      <c r="K845" s="9"/>
      <c r="L845" s="13" t="s">
        <v>2691</v>
      </c>
      <c r="M845" s="8" t="s">
        <v>651</v>
      </c>
      <c r="N845" s="9">
        <f t="shared" si="186"/>
        <v>56.260000000000005</v>
      </c>
      <c r="O845" s="11">
        <v>281.3</v>
      </c>
      <c r="P845" s="9">
        <v>5</v>
      </c>
      <c r="Q845" s="9">
        <v>434</v>
      </c>
      <c r="R845" s="8">
        <f t="shared" si="185"/>
        <v>86.8</v>
      </c>
      <c r="S845" s="8">
        <f>Q845/Z845</f>
        <v>18.083333333333332</v>
      </c>
      <c r="T845" s="8">
        <f>Q845/AA845</f>
        <v>18.083333333333332</v>
      </c>
      <c r="U845" s="8">
        <f t="shared" si="189"/>
        <v>217</v>
      </c>
      <c r="V845" s="38">
        <f t="shared" si="179"/>
        <v>20.083333333333332</v>
      </c>
      <c r="W845" s="38">
        <f t="shared" si="192"/>
        <v>16.083333333333332</v>
      </c>
      <c r="X845" s="38">
        <f t="shared" si="191"/>
        <v>18.083333333333332</v>
      </c>
      <c r="Y845" s="8">
        <v>12</v>
      </c>
      <c r="Z845" s="8">
        <v>24</v>
      </c>
      <c r="AA845" s="8">
        <v>24</v>
      </c>
      <c r="AB845" s="18">
        <f t="shared" si="193"/>
        <v>2</v>
      </c>
      <c r="AC845" s="18">
        <f t="shared" si="194"/>
        <v>24</v>
      </c>
      <c r="AD845" s="13"/>
      <c r="AE845" s="13"/>
      <c r="AF845" s="13" t="s">
        <v>2144</v>
      </c>
      <c r="AG845" s="13">
        <v>12</v>
      </c>
      <c r="AH845" s="13">
        <v>24</v>
      </c>
      <c r="AI845" s="13">
        <v>24</v>
      </c>
      <c r="AJ845" s="13">
        <v>30</v>
      </c>
      <c r="AK845" s="13">
        <v>24</v>
      </c>
      <c r="AL845" s="13"/>
      <c r="AM845" s="13"/>
      <c r="AN845"/>
      <c r="AO845"/>
      <c r="AP845"/>
      <c r="AQ845"/>
      <c r="AR845"/>
      <c r="AS845"/>
      <c r="AT845"/>
      <c r="AU845"/>
      <c r="AV845"/>
      <c r="AW845"/>
      <c r="AX845"/>
      <c r="AY845"/>
      <c r="AZ845"/>
      <c r="BA845"/>
      <c r="BB845"/>
      <c r="BC845"/>
      <c r="BD845" s="13"/>
      <c r="BE845"/>
      <c r="BF845"/>
      <c r="BG845"/>
      <c r="BH845"/>
      <c r="BI845"/>
      <c r="BJ845"/>
      <c r="BK845"/>
      <c r="BL845"/>
      <c r="BM845"/>
      <c r="BN845"/>
      <c r="BO845"/>
      <c r="BP845" s="13"/>
      <c r="BQ845"/>
      <c r="BR845"/>
      <c r="BS845"/>
      <c r="BT845"/>
      <c r="BU845"/>
      <c r="BV845"/>
      <c r="BW845"/>
      <c r="BX845"/>
      <c r="BY845"/>
      <c r="BZ845"/>
      <c r="CA845"/>
      <c r="CB845"/>
      <c r="CC845"/>
      <c r="CD845"/>
      <c r="CE845"/>
      <c r="CF845"/>
      <c r="CG845"/>
      <c r="CH845"/>
      <c r="CI845"/>
      <c r="CJ845"/>
      <c r="CK845"/>
      <c r="CL845"/>
      <c r="CM845"/>
      <c r="CN845"/>
      <c r="CO845"/>
      <c r="CP845"/>
      <c r="CQ845"/>
      <c r="CR845"/>
      <c r="CS845"/>
      <c r="CT845"/>
      <c r="CU845"/>
      <c r="CV845"/>
      <c r="CW845"/>
      <c r="CX845"/>
      <c r="CY845"/>
      <c r="CZ845"/>
      <c r="DA845"/>
      <c r="DB845"/>
      <c r="DC845"/>
      <c r="DD845"/>
      <c r="DE845"/>
      <c r="DF845"/>
      <c r="DG845"/>
      <c r="DH845"/>
      <c r="DI845"/>
      <c r="DJ845"/>
      <c r="DK845"/>
      <c r="DL845"/>
      <c r="DM845"/>
      <c r="DN845"/>
      <c r="DO845"/>
      <c r="DP845"/>
      <c r="DQ845"/>
      <c r="DR845"/>
      <c r="DS845"/>
      <c r="DT845"/>
      <c r="DU845"/>
      <c r="DV845"/>
      <c r="DW845"/>
      <c r="DX845"/>
      <c r="DY845"/>
      <c r="DZ845"/>
      <c r="EA845"/>
      <c r="EB845"/>
      <c r="EC845"/>
      <c r="ED845"/>
      <c r="EE845"/>
      <c r="EF845"/>
      <c r="EG845"/>
      <c r="EH845"/>
      <c r="EI845"/>
      <c r="EJ845"/>
      <c r="EK845"/>
      <c r="EL845"/>
      <c r="EM845"/>
      <c r="EN845"/>
      <c r="EO845"/>
      <c r="EP845"/>
      <c r="EQ845"/>
      <c r="ER845"/>
      <c r="ES845"/>
      <c r="ET845"/>
      <c r="EU845"/>
      <c r="EV845"/>
      <c r="EW845"/>
      <c r="EX845"/>
      <c r="EY845"/>
      <c r="EZ845"/>
      <c r="FA845"/>
      <c r="FB845"/>
      <c r="FC845"/>
      <c r="FD845"/>
      <c r="FE845"/>
      <c r="FF845"/>
      <c r="FG845"/>
      <c r="FH845"/>
      <c r="FI845"/>
      <c r="FJ845"/>
      <c r="FK845"/>
      <c r="FL845"/>
      <c r="FM845"/>
      <c r="FN845"/>
      <c r="FO845"/>
      <c r="FP845"/>
      <c r="FQ845"/>
      <c r="FR845"/>
      <c r="FS845"/>
      <c r="FT845"/>
      <c r="FU845"/>
      <c r="FV845"/>
      <c r="FW845"/>
      <c r="FX845"/>
      <c r="FY845"/>
      <c r="FZ845"/>
      <c r="GA845"/>
      <c r="GB845"/>
      <c r="GC845"/>
      <c r="GD845"/>
      <c r="GE845"/>
      <c r="GF845"/>
      <c r="GG845"/>
      <c r="GH845"/>
      <c r="GI845"/>
      <c r="GJ845"/>
      <c r="GK845"/>
      <c r="GL845"/>
      <c r="GM845"/>
      <c r="GN845"/>
      <c r="GO845"/>
      <c r="GP845"/>
      <c r="GQ845"/>
      <c r="GR845"/>
      <c r="GS845"/>
      <c r="GT845"/>
      <c r="GU845"/>
      <c r="GV845"/>
      <c r="GW845"/>
      <c r="GX845"/>
      <c r="GY845"/>
      <c r="GZ845"/>
      <c r="HA845"/>
      <c r="HB845"/>
      <c r="HC845"/>
      <c r="HD845"/>
      <c r="HE845"/>
      <c r="HF845"/>
      <c r="HG845"/>
      <c r="HH845"/>
      <c r="HI845"/>
      <c r="HJ845"/>
      <c r="HK845"/>
      <c r="HL845"/>
      <c r="HM845"/>
      <c r="HN845"/>
      <c r="HO845"/>
      <c r="HP845"/>
      <c r="HQ845"/>
      <c r="HR845"/>
      <c r="HS845"/>
      <c r="HT845"/>
      <c r="HU845"/>
      <c r="HV845"/>
      <c r="HW845"/>
      <c r="HX845"/>
      <c r="HY845"/>
      <c r="HZ845"/>
      <c r="IA845"/>
      <c r="IB845"/>
      <c r="IC845"/>
      <c r="ID845"/>
      <c r="IE845"/>
      <c r="IF845"/>
      <c r="IG845"/>
      <c r="IH845"/>
      <c r="II845"/>
      <c r="IJ845"/>
      <c r="IK845"/>
      <c r="IL845"/>
      <c r="IM845"/>
      <c r="IN845"/>
      <c r="IO845"/>
      <c r="IP845"/>
      <c r="IQ845"/>
      <c r="IR845"/>
      <c r="IS845"/>
      <c r="IT845"/>
      <c r="IU845"/>
      <c r="IV845"/>
      <c r="IW845"/>
      <c r="IX845"/>
      <c r="IY845"/>
      <c r="IZ845"/>
      <c r="JA845"/>
      <c r="JB845"/>
      <c r="JC845"/>
      <c r="JD845"/>
      <c r="JE845"/>
      <c r="JF845"/>
      <c r="JG845"/>
      <c r="JH845"/>
      <c r="JI845"/>
      <c r="JJ845"/>
    </row>
    <row r="846" spans="1:270" ht="64">
      <c r="A846" s="25">
        <v>1999</v>
      </c>
      <c r="B846" s="9" t="s">
        <v>659</v>
      </c>
      <c r="C846" s="9">
        <v>0</v>
      </c>
      <c r="D846" s="9" t="s">
        <v>1590</v>
      </c>
      <c r="E846" s="9" t="s">
        <v>2629</v>
      </c>
      <c r="F846" s="9" t="s">
        <v>660</v>
      </c>
      <c r="G846" s="9" t="s">
        <v>2744</v>
      </c>
      <c r="H846" s="9">
        <v>210100</v>
      </c>
      <c r="I846" s="9" t="s">
        <v>686</v>
      </c>
      <c r="J846" s="9">
        <v>1</v>
      </c>
      <c r="K846" s="9"/>
      <c r="L846" s="9" t="s">
        <v>2692</v>
      </c>
      <c r="M846" s="9" t="s">
        <v>651</v>
      </c>
      <c r="N846" s="9">
        <f t="shared" si="186"/>
        <v>1.1385964912280704</v>
      </c>
      <c r="O846" s="11">
        <v>129.80000000000001</v>
      </c>
      <c r="P846" s="9">
        <v>114</v>
      </c>
      <c r="Q846" s="22">
        <v>5024</v>
      </c>
      <c r="R846" s="8">
        <f t="shared" si="185"/>
        <v>44.070175438596493</v>
      </c>
      <c r="S846" s="8">
        <f>Q846/Z846</f>
        <v>20.933333333333334</v>
      </c>
      <c r="T846" s="8">
        <f>Q846/AA846</f>
        <v>8.3733333333333331</v>
      </c>
      <c r="U846" s="8">
        <f t="shared" si="189"/>
        <v>100.47999999999999</v>
      </c>
      <c r="V846" s="38">
        <f t="shared" si="179"/>
        <v>8.3733333333333331</v>
      </c>
      <c r="W846" s="38">
        <f t="shared" si="192"/>
        <v>8.3733333333333331</v>
      </c>
      <c r="X846" s="38">
        <f t="shared" si="191"/>
        <v>8.3733333333333331</v>
      </c>
      <c r="Y846" s="8">
        <f>(SUM(AG846,AM846,AS846,AY846,BE846,BK846,BQ846,BW846,CC846,CI846,CO846,CU846,DA846,DG846,DM846,DS846,DY846,EG846,EM846,ES846,EY846,FE846,FK846,FQ846,FW846,GE846,GK846,GS846,GY846,HE846,HK846,HQ846,HW846,IE846,IK846,IQ846,IY846,JE846))*12</f>
        <v>0</v>
      </c>
      <c r="Z846" s="8">
        <f>(SUM(AH846,AN846,AT846,AZ846,BF846,BL846,BR846,BX846,CD846,CJ846,CP846,CV846,DB846,DH846,DN846,DT846,DZ846,EH846,EN846,ET846,EZ846,FF846,FL846,FR846,FX846,GF846,GL846,GT846,GZ846,HF846,HL846,HR846,HX846,IF846,IL846,IR846,IZ846,JF846))*12</f>
        <v>240</v>
      </c>
      <c r="AA846" s="8">
        <f>(SUM(AI846,AO846,AU846,BA846,BG846,BM846,BS846,BY846,CE846,CK846,CQ846,CW846,DC846,DI846,DO846,DU846,EA846,EI846,EO846,EU846,FA846,FG846,FM846,FS846,FY846,GG846,GM846,GU846,HA846,HG846,HM846,HS846,HY846,IG846,IM846,IS846,JA846,JG846))*12</f>
        <v>600</v>
      </c>
      <c r="AB846" s="18">
        <f t="shared" si="193"/>
        <v>0</v>
      </c>
      <c r="AC846" s="18">
        <f t="shared" si="194"/>
        <v>0</v>
      </c>
      <c r="AD846" s="13"/>
      <c r="AE846" s="13"/>
      <c r="AF846" s="13" t="s">
        <v>2117</v>
      </c>
      <c r="AG846" s="13" t="s">
        <v>1590</v>
      </c>
      <c r="AH846" s="13">
        <v>20</v>
      </c>
      <c r="AI846" s="13">
        <v>50</v>
      </c>
      <c r="AJ846" s="13">
        <v>21</v>
      </c>
      <c r="AK846" s="13">
        <v>0</v>
      </c>
      <c r="AL846" s="13"/>
      <c r="AM846" s="13"/>
      <c r="AN846"/>
      <c r="AO846"/>
      <c r="AP846"/>
      <c r="AQ846"/>
      <c r="AR846"/>
      <c r="AS846"/>
      <c r="AT846"/>
      <c r="AU846"/>
      <c r="AV846"/>
      <c r="AW846"/>
      <c r="AX846"/>
      <c r="AY846"/>
      <c r="AZ846"/>
      <c r="BA846"/>
      <c r="BB846"/>
      <c r="BC846"/>
      <c r="BD846" s="13"/>
      <c r="BE846"/>
      <c r="BF846"/>
      <c r="BG846"/>
      <c r="BH846"/>
      <c r="BI846"/>
      <c r="BJ846"/>
      <c r="BK846"/>
      <c r="BL846"/>
      <c r="BM846"/>
      <c r="BN846"/>
      <c r="BO846"/>
      <c r="BP846" s="13"/>
      <c r="BQ846"/>
      <c r="BR846"/>
      <c r="BS846"/>
      <c r="BT846"/>
      <c r="BU846"/>
      <c r="BV846"/>
      <c r="BW846"/>
      <c r="BX846"/>
      <c r="BY846"/>
      <c r="BZ846"/>
      <c r="CA846"/>
      <c r="CB846"/>
      <c r="CC846"/>
      <c r="CD846"/>
      <c r="CE846"/>
      <c r="CF846"/>
      <c r="CG846"/>
      <c r="CH846"/>
      <c r="CI846"/>
      <c r="CJ846"/>
      <c r="CK846"/>
      <c r="CL846"/>
      <c r="CM846"/>
      <c r="CN846"/>
      <c r="CO846"/>
      <c r="CP846"/>
      <c r="CQ846"/>
      <c r="CR846"/>
      <c r="CS846"/>
      <c r="CT846"/>
      <c r="CU846"/>
      <c r="CV846"/>
      <c r="CW846"/>
      <c r="CX846"/>
      <c r="CY846"/>
      <c r="CZ846"/>
      <c r="DA846"/>
      <c r="DB846"/>
      <c r="DC846"/>
      <c r="DD846"/>
      <c r="DE846"/>
      <c r="DF846"/>
      <c r="DG846"/>
      <c r="DH846"/>
      <c r="DI846"/>
      <c r="DJ846"/>
      <c r="DK846"/>
      <c r="DL846"/>
      <c r="DM846"/>
      <c r="DN846"/>
      <c r="DO846"/>
      <c r="DP846"/>
      <c r="DQ846"/>
      <c r="DR846"/>
      <c r="DS846"/>
      <c r="DT846"/>
      <c r="DU846"/>
      <c r="DV846"/>
      <c r="DW846"/>
      <c r="DX846"/>
      <c r="DY846"/>
      <c r="DZ846"/>
      <c r="EA846"/>
      <c r="EB846"/>
      <c r="EC846"/>
      <c r="ED846"/>
      <c r="EE846"/>
      <c r="EF846"/>
      <c r="EG846"/>
      <c r="EH846"/>
      <c r="EI846"/>
      <c r="EJ846"/>
      <c r="EK846"/>
      <c r="EL846"/>
      <c r="EM846"/>
      <c r="EN846"/>
      <c r="EO846"/>
      <c r="EP846"/>
      <c r="EQ846"/>
      <c r="ER846"/>
      <c r="ES846"/>
      <c r="ET846"/>
      <c r="EU846"/>
      <c r="EV846"/>
      <c r="EW846"/>
      <c r="EX846"/>
      <c r="EY846"/>
      <c r="EZ846"/>
      <c r="FA846"/>
      <c r="FB846"/>
      <c r="FC846"/>
      <c r="FD846"/>
      <c r="FE846"/>
      <c r="FF846"/>
      <c r="FG846"/>
      <c r="FH846"/>
      <c r="FI846"/>
      <c r="FJ846"/>
      <c r="FK846"/>
      <c r="FL846"/>
      <c r="FM846"/>
      <c r="FN846"/>
      <c r="FO846"/>
      <c r="FP846"/>
      <c r="FQ846"/>
      <c r="FR846"/>
      <c r="FS846"/>
      <c r="FT846"/>
      <c r="FU846"/>
      <c r="FV846"/>
      <c r="FW846"/>
      <c r="FX846"/>
      <c r="FY846"/>
      <c r="FZ846"/>
      <c r="GA846"/>
      <c r="GB846"/>
      <c r="GC846"/>
      <c r="GD846"/>
      <c r="GE846"/>
      <c r="GF846"/>
      <c r="GG846"/>
      <c r="GH846"/>
      <c r="GI846"/>
      <c r="GJ846"/>
      <c r="GK846"/>
      <c r="GL846"/>
      <c r="GM846"/>
      <c r="GN846"/>
      <c r="GO846"/>
      <c r="GP846"/>
      <c r="GQ846"/>
      <c r="GR846"/>
      <c r="GS846"/>
      <c r="GT846"/>
      <c r="GU846"/>
      <c r="GV846"/>
      <c r="GW846"/>
      <c r="GX846"/>
      <c r="GY846"/>
      <c r="GZ846"/>
      <c r="HA846"/>
      <c r="HB846"/>
      <c r="HC846"/>
      <c r="HD846"/>
      <c r="HE846"/>
      <c r="HF846"/>
      <c r="HG846"/>
      <c r="HH846"/>
      <c r="HI846"/>
      <c r="HJ846"/>
      <c r="HK846"/>
      <c r="HL846"/>
      <c r="HM846"/>
      <c r="HN846"/>
      <c r="HO846"/>
      <c r="HP846"/>
      <c r="HQ846"/>
      <c r="HR846"/>
      <c r="HS846"/>
      <c r="HT846"/>
      <c r="HU846"/>
      <c r="HV846"/>
      <c r="HW846"/>
      <c r="HX846"/>
      <c r="HY846"/>
      <c r="HZ846"/>
      <c r="IA846"/>
      <c r="IB846"/>
      <c r="IC846"/>
      <c r="ID846"/>
      <c r="IE846"/>
      <c r="IF846"/>
      <c r="IG846"/>
      <c r="IH846"/>
      <c r="II846"/>
      <c r="IJ846"/>
      <c r="IK846"/>
      <c r="IL846"/>
      <c r="IM846"/>
      <c r="IN846"/>
      <c r="IO846"/>
      <c r="IP846"/>
      <c r="IQ846"/>
      <c r="IR846"/>
      <c r="IS846"/>
      <c r="IT846"/>
      <c r="IU846"/>
      <c r="IV846"/>
      <c r="IW846"/>
      <c r="IX846"/>
      <c r="IY846"/>
      <c r="IZ846"/>
      <c r="JA846"/>
      <c r="JB846"/>
      <c r="JC846"/>
      <c r="JD846"/>
      <c r="JE846"/>
      <c r="JF846"/>
      <c r="JG846"/>
      <c r="JH846"/>
      <c r="JI846"/>
      <c r="JJ846"/>
    </row>
    <row r="847" spans="1:270" ht="32">
      <c r="A847" s="25">
        <v>1999</v>
      </c>
      <c r="B847" s="9" t="s">
        <v>659</v>
      </c>
      <c r="C847" s="9">
        <v>0</v>
      </c>
      <c r="D847" s="9" t="s">
        <v>1590</v>
      </c>
      <c r="E847" s="9" t="s">
        <v>2629</v>
      </c>
      <c r="F847" s="9" t="s">
        <v>660</v>
      </c>
      <c r="G847" s="9" t="s">
        <v>2744</v>
      </c>
      <c r="H847" s="9">
        <v>230700</v>
      </c>
      <c r="I847" s="12" t="s">
        <v>2118</v>
      </c>
      <c r="J847" s="12">
        <v>0</v>
      </c>
      <c r="K847" s="12"/>
      <c r="L847" s="12" t="s">
        <v>2648</v>
      </c>
      <c r="M847" s="12" t="s">
        <v>651</v>
      </c>
      <c r="N847" s="9">
        <f t="shared" si="186"/>
        <v>1.02</v>
      </c>
      <c r="O847" s="11">
        <v>35.700000000000003</v>
      </c>
      <c r="P847" s="9">
        <v>35</v>
      </c>
      <c r="Q847" s="9">
        <v>412</v>
      </c>
      <c r="R847" s="8">
        <f t="shared" si="185"/>
        <v>11.771428571428572</v>
      </c>
      <c r="S847" s="8">
        <f>Q847/Z847</f>
        <v>7.1527777777777773E-2</v>
      </c>
      <c r="T847" s="8">
        <f>Q847/AA847</f>
        <v>4.0873015873015874E-2</v>
      </c>
      <c r="U847" s="8">
        <f t="shared" si="189"/>
        <v>0.49047619047619051</v>
      </c>
      <c r="V847" s="38">
        <f t="shared" si="179"/>
        <v>1.7075396825396827</v>
      </c>
      <c r="W847" s="38">
        <f t="shared" si="192"/>
        <v>-0.91150793650793649</v>
      </c>
      <c r="X847" s="38">
        <f t="shared" si="191"/>
        <v>0.75515873015873025</v>
      </c>
      <c r="Y847" s="8">
        <v>2880</v>
      </c>
      <c r="Z847" s="8">
        <v>5760</v>
      </c>
      <c r="AA847" s="8">
        <v>10080</v>
      </c>
      <c r="AB847" s="18">
        <f t="shared" si="193"/>
        <v>1.6666666666666667</v>
      </c>
      <c r="AC847" s="18">
        <f t="shared" si="194"/>
        <v>20</v>
      </c>
      <c r="AD847" s="13"/>
      <c r="AE847" s="13"/>
      <c r="AF847" s="13" t="s">
        <v>2119</v>
      </c>
      <c r="AG847" s="13">
        <v>20</v>
      </c>
      <c r="AH847" s="13">
        <v>40</v>
      </c>
      <c r="AI847" s="13">
        <v>70</v>
      </c>
      <c r="AJ847" s="13">
        <v>21</v>
      </c>
      <c r="AK847" s="13">
        <v>20</v>
      </c>
      <c r="AL847" s="13"/>
      <c r="AM847" s="13"/>
      <c r="AN847"/>
      <c r="AO847"/>
      <c r="AP847"/>
      <c r="AQ847"/>
      <c r="AR847"/>
      <c r="AS847"/>
      <c r="AT847"/>
      <c r="AU847"/>
      <c r="AV847"/>
      <c r="AW847"/>
      <c r="AX847"/>
      <c r="AY847"/>
      <c r="AZ847"/>
      <c r="BA847"/>
      <c r="BB847"/>
      <c r="BC847"/>
      <c r="BD847" s="13"/>
      <c r="BE847"/>
      <c r="BF847"/>
      <c r="BG847"/>
      <c r="BH847"/>
      <c r="BI847"/>
      <c r="BJ847"/>
      <c r="BK847"/>
      <c r="BL847"/>
      <c r="BM847"/>
      <c r="BN847"/>
      <c r="BO847"/>
      <c r="BP847" s="13"/>
      <c r="BQ847"/>
      <c r="BR847"/>
      <c r="BS847"/>
      <c r="BT847"/>
      <c r="BU847"/>
      <c r="BV847"/>
      <c r="BW847"/>
      <c r="BX847"/>
      <c r="BY847"/>
      <c r="BZ847"/>
      <c r="CA847"/>
      <c r="CB847"/>
      <c r="CC847"/>
      <c r="CD847"/>
      <c r="CE847"/>
      <c r="CF847"/>
      <c r="CG847"/>
      <c r="CH847"/>
      <c r="CI847"/>
      <c r="CJ847"/>
      <c r="CK847"/>
      <c r="CL847"/>
      <c r="CM847"/>
      <c r="CN847"/>
      <c r="CO847"/>
      <c r="CP847"/>
      <c r="CQ847"/>
      <c r="CR847"/>
      <c r="CS847"/>
      <c r="CT847"/>
      <c r="CU847"/>
      <c r="CV847"/>
      <c r="CW847"/>
      <c r="CX847"/>
      <c r="CY847"/>
      <c r="CZ847"/>
      <c r="DA847"/>
      <c r="DB847"/>
      <c r="DC847"/>
      <c r="DD847"/>
      <c r="DE847"/>
      <c r="DF847"/>
      <c r="DG847"/>
      <c r="DH847"/>
      <c r="DI847"/>
      <c r="DJ847"/>
      <c r="DK847"/>
      <c r="DL847"/>
      <c r="DM847"/>
      <c r="DN847"/>
      <c r="DO847"/>
      <c r="DP847"/>
      <c r="DQ847"/>
      <c r="DR847"/>
      <c r="DS847"/>
      <c r="DT847"/>
      <c r="DU847"/>
      <c r="DV847"/>
      <c r="DW847"/>
      <c r="DX847"/>
      <c r="DY847"/>
      <c r="DZ847"/>
      <c r="EA847"/>
      <c r="EB847"/>
      <c r="EC847"/>
      <c r="ED847"/>
      <c r="EE847"/>
      <c r="EF847"/>
      <c r="EG847"/>
      <c r="EH847"/>
      <c r="EI847"/>
      <c r="EJ847"/>
      <c r="EK847"/>
      <c r="EL847"/>
      <c r="EM847"/>
      <c r="EN847"/>
      <c r="EO847"/>
      <c r="EP847"/>
      <c r="EQ847"/>
      <c r="ER847"/>
      <c r="ES847"/>
      <c r="ET847"/>
      <c r="EU847"/>
      <c r="EV847"/>
      <c r="EW847"/>
      <c r="EX847"/>
      <c r="EY847"/>
      <c r="EZ847"/>
      <c r="FA847"/>
      <c r="FB847"/>
      <c r="FC847"/>
      <c r="FD847"/>
      <c r="FE847"/>
      <c r="FF847"/>
      <c r="FG847"/>
      <c r="FH847"/>
      <c r="FI847"/>
      <c r="FJ847"/>
      <c r="FK847"/>
      <c r="FL847"/>
      <c r="FM847"/>
      <c r="FN847"/>
      <c r="FO847"/>
      <c r="FP847"/>
      <c r="FQ847"/>
      <c r="FR847"/>
      <c r="FS847"/>
      <c r="FT847"/>
      <c r="FU847"/>
      <c r="FV847"/>
      <c r="FW847"/>
      <c r="FX847"/>
      <c r="FY847"/>
      <c r="FZ847"/>
      <c r="GA847"/>
      <c r="GB847"/>
      <c r="GC847"/>
      <c r="GD847"/>
      <c r="GE847"/>
      <c r="GF847"/>
      <c r="GG847"/>
      <c r="GH847"/>
      <c r="GI847"/>
      <c r="GJ847"/>
      <c r="GK847"/>
      <c r="GL847"/>
      <c r="GM847"/>
      <c r="GN847"/>
      <c r="GO847"/>
      <c r="GP847"/>
      <c r="GQ847"/>
      <c r="GR847"/>
      <c r="GS847"/>
      <c r="GT847"/>
      <c r="GU847"/>
      <c r="GV847"/>
      <c r="GW847"/>
      <c r="GX847"/>
      <c r="GY847"/>
      <c r="GZ847"/>
      <c r="HA847"/>
      <c r="HB847"/>
      <c r="HC847"/>
      <c r="HD847"/>
      <c r="HE847"/>
      <c r="HF847"/>
      <c r="HG847"/>
      <c r="HH847"/>
      <c r="HI847"/>
      <c r="HJ847"/>
      <c r="HK847"/>
      <c r="HL847"/>
      <c r="HM847"/>
      <c r="HN847"/>
      <c r="HO847"/>
      <c r="HP847"/>
      <c r="HQ847"/>
      <c r="HR847"/>
      <c r="HS847"/>
      <c r="HT847"/>
      <c r="HU847"/>
      <c r="HV847"/>
      <c r="HW847"/>
      <c r="HX847"/>
      <c r="HY847"/>
      <c r="HZ847"/>
      <c r="IA847"/>
      <c r="IB847"/>
      <c r="IC847"/>
      <c r="ID847"/>
      <c r="IE847"/>
      <c r="IF847"/>
      <c r="IG847"/>
      <c r="IH847"/>
      <c r="II847"/>
      <c r="IJ847"/>
      <c r="IK847"/>
      <c r="IL847"/>
      <c r="IM847"/>
      <c r="IN847"/>
      <c r="IO847"/>
      <c r="IP847"/>
      <c r="IQ847"/>
      <c r="IR847"/>
      <c r="IS847"/>
      <c r="IT847"/>
      <c r="IU847"/>
      <c r="IV847"/>
      <c r="IW847"/>
      <c r="IX847"/>
      <c r="IY847"/>
      <c r="IZ847"/>
      <c r="JA847"/>
      <c r="JB847"/>
      <c r="JC847"/>
      <c r="JD847"/>
      <c r="JE847"/>
      <c r="JF847"/>
      <c r="JG847"/>
      <c r="JH847"/>
      <c r="JI847"/>
      <c r="JJ847"/>
    </row>
    <row r="848" spans="1:270" ht="96">
      <c r="A848" s="25">
        <v>1999</v>
      </c>
      <c r="B848" s="9" t="s">
        <v>659</v>
      </c>
      <c r="C848" s="9">
        <v>1</v>
      </c>
      <c r="D848" s="9" t="s">
        <v>1187</v>
      </c>
      <c r="E848" s="9" t="s">
        <v>2629</v>
      </c>
      <c r="F848" s="9" t="s">
        <v>660</v>
      </c>
      <c r="G848" s="9" t="s">
        <v>2744</v>
      </c>
      <c r="H848" s="18" t="s">
        <v>1590</v>
      </c>
      <c r="I848" s="12" t="s">
        <v>2120</v>
      </c>
      <c r="J848" s="12">
        <v>0</v>
      </c>
      <c r="K848" s="12" t="s">
        <v>2693</v>
      </c>
      <c r="L848" s="12" t="s">
        <v>2717</v>
      </c>
      <c r="M848" s="12" t="s">
        <v>651</v>
      </c>
      <c r="N848" s="9">
        <f t="shared" si="186"/>
        <v>0.41425233644859816</v>
      </c>
      <c r="O848" s="11">
        <v>177.3</v>
      </c>
      <c r="P848" s="9">
        <v>428</v>
      </c>
      <c r="Q848" s="22">
        <v>23924</v>
      </c>
      <c r="R848" s="8">
        <f t="shared" si="185"/>
        <v>55.89719626168224</v>
      </c>
      <c r="S848" s="8">
        <f>Q848/Z848</f>
        <v>7.9113756613756608E-2</v>
      </c>
      <c r="T848" s="8">
        <f>Q848/AA848</f>
        <v>7.5517676767676761E-2</v>
      </c>
      <c r="U848" s="8">
        <f t="shared" si="189"/>
        <v>0.90621212121212114</v>
      </c>
      <c r="V848" s="38">
        <f t="shared" si="179"/>
        <v>1.1588510101010101</v>
      </c>
      <c r="W848" s="38">
        <f t="shared" si="192"/>
        <v>-0.95857323232323233</v>
      </c>
      <c r="X848" s="38">
        <f t="shared" si="191"/>
        <v>0.12476010101010093</v>
      </c>
      <c r="Y848" s="8">
        <v>162720</v>
      </c>
      <c r="Z848" s="8">
        <v>302400</v>
      </c>
      <c r="AA848" s="8">
        <v>316800</v>
      </c>
      <c r="AB848" s="18">
        <f t="shared" si="193"/>
        <v>1.0833333333333333</v>
      </c>
      <c r="AC848" s="18">
        <f t="shared" si="194"/>
        <v>13</v>
      </c>
      <c r="AD848" s="13"/>
      <c r="AE848" s="13"/>
      <c r="AF848" s="13" t="s">
        <v>2121</v>
      </c>
      <c r="AG848" s="13">
        <v>1130</v>
      </c>
      <c r="AH848" s="13">
        <v>2100</v>
      </c>
      <c r="AI848" s="13">
        <v>2200</v>
      </c>
      <c r="AJ848" s="13">
        <v>15</v>
      </c>
      <c r="AK848" s="13">
        <v>13</v>
      </c>
      <c r="AL848" s="13"/>
      <c r="AM848" s="13"/>
      <c r="AN848"/>
      <c r="AO848"/>
      <c r="AP848"/>
      <c r="AQ848"/>
      <c r="AR848" s="13"/>
      <c r="AS848"/>
      <c r="AT848"/>
      <c r="AU848"/>
      <c r="AV848"/>
      <c r="AW848"/>
      <c r="AX848"/>
      <c r="AY848"/>
      <c r="AZ848"/>
      <c r="BA848"/>
      <c r="BB848"/>
      <c r="BC848"/>
      <c r="BD848" s="13"/>
      <c r="BE848"/>
      <c r="BF848"/>
      <c r="BG848"/>
      <c r="BH848"/>
      <c r="BI848"/>
      <c r="BJ848"/>
      <c r="BK848"/>
      <c r="BL848"/>
      <c r="BM848"/>
      <c r="BN848"/>
      <c r="BO848"/>
      <c r="BP848" s="13"/>
      <c r="BQ848"/>
      <c r="BR848"/>
      <c r="BS848"/>
      <c r="BT848"/>
      <c r="BU848"/>
      <c r="BV848"/>
      <c r="BW848"/>
      <c r="BX848"/>
      <c r="BY848"/>
      <c r="BZ848"/>
      <c r="CA848"/>
      <c r="CB848"/>
      <c r="CC848"/>
      <c r="CD848"/>
      <c r="CE848"/>
      <c r="CF848"/>
      <c r="CG848"/>
      <c r="CH848"/>
      <c r="CI848"/>
      <c r="CJ848"/>
      <c r="CK848"/>
      <c r="CL848"/>
      <c r="CM848"/>
      <c r="CN848"/>
      <c r="CO848"/>
      <c r="CP848"/>
      <c r="CQ848"/>
      <c r="CR848"/>
      <c r="CS848"/>
      <c r="CT848"/>
      <c r="CU848"/>
      <c r="CV848"/>
      <c r="CW848"/>
      <c r="CX848"/>
      <c r="CY848"/>
      <c r="CZ848"/>
      <c r="DA848"/>
      <c r="DB848"/>
      <c r="DC848"/>
      <c r="DD848"/>
      <c r="DE848"/>
      <c r="DF848"/>
      <c r="DG848"/>
      <c r="DH848"/>
      <c r="DI848"/>
      <c r="DJ848"/>
      <c r="DK848"/>
      <c r="DL848"/>
      <c r="DM848"/>
      <c r="DN848"/>
      <c r="DO848"/>
      <c r="DP848"/>
      <c r="DQ848"/>
      <c r="DR848"/>
      <c r="DS848"/>
      <c r="DT848"/>
      <c r="DU848"/>
      <c r="DV848"/>
      <c r="DW848"/>
      <c r="DX848"/>
      <c r="DY848"/>
      <c r="DZ848"/>
      <c r="EA848"/>
      <c r="EB848"/>
      <c r="EC848"/>
      <c r="ED848"/>
      <c r="EE848"/>
      <c r="EF848"/>
      <c r="EG848"/>
      <c r="EH848"/>
      <c r="EI848"/>
      <c r="EJ848"/>
      <c r="EK848"/>
      <c r="EL848"/>
      <c r="EM848"/>
      <c r="EN848"/>
      <c r="EO848"/>
      <c r="EP848"/>
      <c r="EQ848"/>
      <c r="ER848"/>
      <c r="ES848"/>
      <c r="ET848"/>
      <c r="EU848"/>
      <c r="EV848"/>
      <c r="EW848"/>
      <c r="EX848"/>
      <c r="EY848"/>
      <c r="EZ848"/>
      <c r="FA848"/>
      <c r="FB848"/>
      <c r="FC848"/>
      <c r="FD848"/>
      <c r="FE848"/>
      <c r="FF848"/>
      <c r="FG848"/>
      <c r="FH848"/>
      <c r="FI848"/>
      <c r="FJ848"/>
      <c r="FK848"/>
      <c r="FL848"/>
      <c r="FM848"/>
      <c r="FN848"/>
      <c r="FO848"/>
      <c r="FP848"/>
      <c r="FQ848"/>
      <c r="FR848"/>
      <c r="FS848"/>
      <c r="FT848"/>
      <c r="FU848"/>
      <c r="FV848"/>
      <c r="FW848"/>
      <c r="FX848"/>
      <c r="FY848"/>
      <c r="FZ848"/>
      <c r="GA848"/>
      <c r="GB848"/>
      <c r="GC848"/>
      <c r="GD848"/>
      <c r="GE848"/>
      <c r="GF848"/>
      <c r="GG848"/>
      <c r="GH848"/>
      <c r="GI848"/>
      <c r="GJ848"/>
      <c r="GK848"/>
      <c r="GL848"/>
      <c r="GM848"/>
      <c r="GN848"/>
      <c r="GO848"/>
      <c r="GP848"/>
      <c r="GQ848"/>
      <c r="GR848"/>
      <c r="GS848"/>
      <c r="GT848"/>
      <c r="GU848"/>
      <c r="GV848"/>
      <c r="GW848"/>
      <c r="GX848"/>
      <c r="GY848"/>
      <c r="GZ848"/>
      <c r="HA848"/>
      <c r="HB848"/>
      <c r="HC848"/>
      <c r="HD848"/>
      <c r="HE848"/>
      <c r="HF848"/>
      <c r="HG848"/>
      <c r="HH848"/>
      <c r="HI848"/>
      <c r="HJ848"/>
      <c r="HK848"/>
      <c r="HL848"/>
      <c r="HM848"/>
      <c r="HN848"/>
      <c r="HO848"/>
      <c r="HP848"/>
      <c r="HQ848"/>
      <c r="HR848"/>
      <c r="HS848"/>
      <c r="HT848"/>
      <c r="HU848"/>
      <c r="HV848"/>
      <c r="HW848"/>
      <c r="HX848"/>
      <c r="HY848"/>
      <c r="HZ848"/>
      <c r="IA848"/>
      <c r="IB848"/>
      <c r="IC848"/>
      <c r="ID848"/>
      <c r="IE848"/>
      <c r="IF848"/>
      <c r="IG848"/>
      <c r="IH848"/>
      <c r="II848"/>
      <c r="IJ848"/>
      <c r="IK848"/>
      <c r="IL848"/>
      <c r="IM848"/>
      <c r="IN848"/>
      <c r="IO848"/>
      <c r="IP848"/>
      <c r="IQ848"/>
      <c r="IR848"/>
      <c r="IS848"/>
      <c r="IT848"/>
      <c r="IU848"/>
      <c r="IV848"/>
      <c r="IW848"/>
      <c r="IX848"/>
      <c r="IY848"/>
      <c r="IZ848"/>
      <c r="JA848"/>
      <c r="JB848"/>
      <c r="JC848"/>
      <c r="JD848"/>
      <c r="JE848"/>
      <c r="JF848"/>
      <c r="JG848"/>
      <c r="JH848"/>
      <c r="JI848"/>
      <c r="JJ848"/>
    </row>
    <row r="849" spans="1:270" ht="48">
      <c r="A849" s="25">
        <v>1999</v>
      </c>
      <c r="B849" s="9" t="s">
        <v>659</v>
      </c>
      <c r="C849" s="9">
        <v>0</v>
      </c>
      <c r="D849" s="9" t="s">
        <v>1590</v>
      </c>
      <c r="E849" s="9" t="s">
        <v>2629</v>
      </c>
      <c r="F849" s="9" t="s">
        <v>660</v>
      </c>
      <c r="G849" s="9" t="s">
        <v>2744</v>
      </c>
      <c r="H849" s="18" t="s">
        <v>1590</v>
      </c>
      <c r="I849" s="12" t="s">
        <v>695</v>
      </c>
      <c r="J849" s="12">
        <v>0</v>
      </c>
      <c r="K849" s="12"/>
      <c r="L849" s="12" t="s">
        <v>2694</v>
      </c>
      <c r="M849" s="9" t="s">
        <v>651</v>
      </c>
      <c r="N849" s="9">
        <f t="shared" si="186"/>
        <v>1.9626086956521738</v>
      </c>
      <c r="O849" s="11">
        <v>225.7</v>
      </c>
      <c r="P849" s="9">
        <v>115</v>
      </c>
      <c r="Q849" s="22">
        <v>12526</v>
      </c>
      <c r="R849" s="8">
        <f t="shared" si="185"/>
        <v>108.92173913043479</v>
      </c>
      <c r="S849" s="8">
        <f>Q849/Z849</f>
        <v>0.36244212962962963</v>
      </c>
      <c r="T849" s="8">
        <f>Q849/AA849</f>
        <v>0.18910024154589372</v>
      </c>
      <c r="U849" s="8">
        <f t="shared" si="189"/>
        <v>2.2692028985507244</v>
      </c>
      <c r="V849" s="38">
        <f t="shared" ref="V849:V910" si="195">T849+AB849</f>
        <v>2.1891002415458938</v>
      </c>
      <c r="W849" s="38">
        <f t="shared" si="192"/>
        <v>-0.85437801932367152</v>
      </c>
      <c r="X849" s="38">
        <f t="shared" si="191"/>
        <v>1.1456219806763284</v>
      </c>
      <c r="Y849" s="8">
        <v>4032</v>
      </c>
      <c r="Z849" s="8">
        <v>34560</v>
      </c>
      <c r="AA849" s="8">
        <v>66240</v>
      </c>
      <c r="AB849" s="18">
        <f t="shared" si="193"/>
        <v>2</v>
      </c>
      <c r="AC849" s="18">
        <f>SUM(AK849, AQ849, AW849, BC849, BI849,  BO849, BU849, CA849, CG849, CM849, CS849, CY849, DE849, DK849, DQ849, DW849, EC849, EK849, EQ849, EW849, FC849, FI849, FO849, FU849, GA849, GI849, GO849, GW849, HC849, HI849, HO849, HU849, IA849, II849, IO849, IU849, JC849, JI849)/3</f>
        <v>24</v>
      </c>
      <c r="AD849" s="13"/>
      <c r="AE849" s="13"/>
      <c r="AF849" s="13" t="s">
        <v>2122</v>
      </c>
      <c r="AG849" s="13">
        <v>9</v>
      </c>
      <c r="AH849" s="13">
        <v>100</v>
      </c>
      <c r="AI849" s="13">
        <v>200</v>
      </c>
      <c r="AJ849" s="13">
        <v>24</v>
      </c>
      <c r="AK849" s="13">
        <v>24</v>
      </c>
      <c r="AL849" s="13" t="s">
        <v>2123</v>
      </c>
      <c r="AM849" s="13">
        <v>9</v>
      </c>
      <c r="AN849" s="13">
        <v>40</v>
      </c>
      <c r="AO849" s="13">
        <v>80</v>
      </c>
      <c r="AP849" s="13">
        <v>24</v>
      </c>
      <c r="AQ849" s="13">
        <v>24</v>
      </c>
      <c r="AR849" s="13" t="s">
        <v>2124</v>
      </c>
      <c r="AS849" s="13">
        <v>10</v>
      </c>
      <c r="AT849" s="13">
        <v>100</v>
      </c>
      <c r="AU849" s="13">
        <v>180</v>
      </c>
      <c r="AV849" s="13">
        <v>24</v>
      </c>
      <c r="AW849" s="13">
        <v>24</v>
      </c>
      <c r="AX849"/>
      <c r="AY849"/>
      <c r="AZ849"/>
      <c r="BA849"/>
      <c r="BB849"/>
      <c r="BC849"/>
      <c r="BD849" s="13"/>
      <c r="BE849"/>
      <c r="BF849"/>
      <c r="BG849"/>
      <c r="BH849"/>
      <c r="BI849"/>
      <c r="BJ849"/>
      <c r="BK849"/>
      <c r="BL849"/>
      <c r="BM849"/>
      <c r="BN849"/>
      <c r="BO849"/>
      <c r="BP849" s="13"/>
      <c r="BQ849"/>
      <c r="BR849"/>
      <c r="BS849"/>
      <c r="BT849"/>
      <c r="BU849"/>
      <c r="BV849"/>
      <c r="BW849"/>
      <c r="BX849"/>
      <c r="BY849"/>
      <c r="BZ849"/>
      <c r="CA849"/>
      <c r="CB849"/>
      <c r="CC849"/>
      <c r="CD849"/>
      <c r="CE849"/>
      <c r="CF849"/>
      <c r="CG849"/>
      <c r="CH849"/>
      <c r="CI849"/>
      <c r="CJ849"/>
      <c r="CK849"/>
      <c r="CL849"/>
      <c r="CM849"/>
      <c r="CN849"/>
      <c r="CO849"/>
      <c r="CP849"/>
      <c r="CQ849"/>
      <c r="CR849"/>
      <c r="CS849"/>
      <c r="CT849"/>
      <c r="CU849"/>
      <c r="CV849"/>
      <c r="CW849"/>
      <c r="CX849"/>
      <c r="CY849"/>
      <c r="CZ849"/>
      <c r="DA849"/>
      <c r="DB849"/>
      <c r="DC849"/>
      <c r="DD849"/>
      <c r="DE849"/>
      <c r="DF849"/>
      <c r="DG849"/>
      <c r="DH849"/>
      <c r="DI849"/>
      <c r="DJ849"/>
      <c r="DK849"/>
      <c r="DL849"/>
      <c r="DM849"/>
      <c r="DN849"/>
      <c r="DO849"/>
      <c r="DP849"/>
      <c r="DQ849"/>
      <c r="DR849"/>
      <c r="DS849"/>
      <c r="DT849"/>
      <c r="DU849"/>
      <c r="DV849"/>
      <c r="DW849"/>
      <c r="DX849"/>
      <c r="DY849"/>
      <c r="DZ849"/>
      <c r="EA849"/>
      <c r="EB849"/>
      <c r="EC849"/>
      <c r="ED849"/>
      <c r="EE849"/>
      <c r="EF849"/>
      <c r="EG849"/>
      <c r="EH849"/>
      <c r="EI849"/>
      <c r="EJ849"/>
      <c r="EK849"/>
      <c r="EL849"/>
      <c r="EM849"/>
      <c r="EN849"/>
      <c r="EO849"/>
      <c r="EP849"/>
      <c r="EQ849"/>
      <c r="ER849"/>
      <c r="ES849"/>
      <c r="ET849"/>
      <c r="EU849"/>
      <c r="EV849"/>
      <c r="EW849"/>
      <c r="EX849"/>
      <c r="EY849"/>
      <c r="EZ849"/>
      <c r="FA849"/>
      <c r="FB849"/>
      <c r="FC849"/>
      <c r="FD849"/>
      <c r="FE849"/>
      <c r="FF849"/>
      <c r="FG849"/>
      <c r="FH849"/>
      <c r="FI849"/>
      <c r="FJ849"/>
      <c r="FK849"/>
      <c r="FL849"/>
      <c r="FM849"/>
      <c r="FN849"/>
      <c r="FO849"/>
      <c r="FP849"/>
      <c r="FQ849"/>
      <c r="FR849"/>
      <c r="FS849"/>
      <c r="FT849"/>
      <c r="FU849"/>
      <c r="FV849"/>
      <c r="FW849"/>
      <c r="FX849"/>
      <c r="FY849"/>
      <c r="FZ849"/>
      <c r="GA849"/>
      <c r="GB849"/>
      <c r="GC849"/>
      <c r="GD849"/>
      <c r="GE849"/>
      <c r="GF849"/>
      <c r="GG849"/>
      <c r="GH849"/>
      <c r="GI849"/>
      <c r="GJ849"/>
      <c r="GK849"/>
      <c r="GL849"/>
      <c r="GM849"/>
      <c r="GN849"/>
      <c r="GO849"/>
      <c r="GP849"/>
      <c r="GQ849"/>
      <c r="GR849"/>
      <c r="GS849"/>
      <c r="GT849"/>
      <c r="GU849"/>
      <c r="GV849"/>
      <c r="GW849"/>
      <c r="GX849"/>
      <c r="GY849"/>
      <c r="GZ849"/>
      <c r="HA849"/>
      <c r="HB849"/>
      <c r="HC849"/>
      <c r="HD849"/>
      <c r="HE849"/>
      <c r="HF849"/>
      <c r="HG849"/>
      <c r="HH849"/>
      <c r="HI849"/>
      <c r="HJ849"/>
      <c r="HK849"/>
      <c r="HL849"/>
      <c r="HM849"/>
      <c r="HN849"/>
      <c r="HO849"/>
      <c r="HP849"/>
      <c r="HQ849"/>
      <c r="HR849"/>
      <c r="HS849"/>
      <c r="HT849"/>
      <c r="HU849"/>
      <c r="HV849"/>
      <c r="HW849"/>
      <c r="HX849"/>
      <c r="HY849"/>
      <c r="HZ849"/>
      <c r="IA849"/>
      <c r="IB849"/>
      <c r="IC849"/>
      <c r="ID849"/>
      <c r="IE849"/>
      <c r="IF849"/>
      <c r="IG849"/>
      <c r="IH849"/>
      <c r="II849"/>
      <c r="IJ849"/>
      <c r="IK849"/>
      <c r="IL849"/>
      <c r="IM849"/>
      <c r="IN849"/>
      <c r="IO849"/>
      <c r="IP849"/>
      <c r="IQ849"/>
      <c r="IR849"/>
      <c r="IS849"/>
      <c r="IT849"/>
      <c r="IU849"/>
      <c r="IV849"/>
      <c r="IW849"/>
      <c r="IX849"/>
      <c r="IY849"/>
      <c r="IZ849"/>
      <c r="JA849"/>
      <c r="JB849"/>
      <c r="JC849"/>
      <c r="JD849"/>
      <c r="JE849"/>
      <c r="JF849"/>
      <c r="JG849"/>
      <c r="JH849"/>
      <c r="JI849"/>
      <c r="JJ849"/>
    </row>
    <row r="850" spans="1:270" ht="32">
      <c r="A850" s="25">
        <v>1999</v>
      </c>
      <c r="B850" s="9" t="s">
        <v>659</v>
      </c>
      <c r="C850" s="9">
        <v>0</v>
      </c>
      <c r="D850" s="9" t="s">
        <v>1590</v>
      </c>
      <c r="E850" s="9" t="s">
        <v>2629</v>
      </c>
      <c r="F850" s="9" t="s">
        <v>660</v>
      </c>
      <c r="G850" s="9" t="s">
        <v>2744</v>
      </c>
      <c r="H850" s="18" t="s">
        <v>1590</v>
      </c>
      <c r="I850" s="12" t="s">
        <v>2125</v>
      </c>
      <c r="J850" s="12">
        <v>1</v>
      </c>
      <c r="K850" s="12"/>
      <c r="L850" s="12" t="s">
        <v>2695</v>
      </c>
      <c r="M850" s="12" t="s">
        <v>2676</v>
      </c>
      <c r="N850" s="9">
        <f t="shared" si="186"/>
        <v>0.44799999999999995</v>
      </c>
      <c r="O850" s="11">
        <v>44.8</v>
      </c>
      <c r="P850" s="9">
        <v>100</v>
      </c>
      <c r="Q850" s="35" t="s">
        <v>1590</v>
      </c>
      <c r="R850" s="34" t="s">
        <v>1590</v>
      </c>
      <c r="S850" s="34" t="s">
        <v>1590</v>
      </c>
      <c r="T850" s="34" t="s">
        <v>1590</v>
      </c>
      <c r="U850" s="34" t="s">
        <v>1590</v>
      </c>
      <c r="V850" s="38" t="s">
        <v>1590</v>
      </c>
      <c r="W850" s="38" t="s">
        <v>1590</v>
      </c>
      <c r="X850" s="38" t="s">
        <v>1590</v>
      </c>
      <c r="Y850" s="8">
        <f t="shared" ref="Y850:Y863" si="196">(SUM(AG850,AM850,AS850,AY850,BE850,BK850,BQ850,BW850,CC850,CI850,CO850,CU850,DA850,DG850,DM850,DS850,DY850,EG850,EM850,ES850,EY850,FE850,FK850,FQ850,FW850,GE850,GK850,GS850,GY850,HE850,HK850,HQ850,HW850,IE850,IK850,IQ850,IY850,JE850))*12</f>
        <v>96</v>
      </c>
      <c r="Z850" s="8">
        <f t="shared" ref="Z850:Z863" si="197">(SUM(AH850,AN850,AT850,AZ850,BF850,BL850,BR850,BX850,CD850,CJ850,CP850,CV850,DB850,DH850,DN850,DT850,DZ850,EH850,EN850,ET850,EZ850,FF850,FL850,FR850,FX850,GF850,GL850,GT850,GZ850,HF850,HL850,HR850,HX850,IF850,IL850,IR850,IZ850,JF850))*12</f>
        <v>900</v>
      </c>
      <c r="AA850" s="8">
        <f t="shared" ref="AA850:AA863" si="198">(SUM(AI850,AO850,AU850,BA850,BG850,BM850,BS850,BY850,CE850,CK850,CQ850,CW850,DC850,DI850,DO850,DU850,EA850,EI850,EO850,EU850,FA850,FG850,FM850,FS850,FY850,GG850,GM850,GU850,HA850,HG850,HM850,HS850,HY850,IG850,IM850,IS850,JA850,JG850))*12</f>
        <v>0</v>
      </c>
      <c r="AB850" s="18">
        <f t="shared" si="193"/>
        <v>1.75</v>
      </c>
      <c r="AC850" s="18">
        <f t="shared" si="194"/>
        <v>21</v>
      </c>
      <c r="AD850" s="13"/>
      <c r="AE850" s="13"/>
      <c r="AF850" s="13" t="s">
        <v>2126</v>
      </c>
      <c r="AG850" s="13">
        <v>8</v>
      </c>
      <c r="AH850" s="13">
        <v>75</v>
      </c>
      <c r="AI850" s="13"/>
      <c r="AJ850" s="13">
        <v>21</v>
      </c>
      <c r="AK850" s="13">
        <v>21</v>
      </c>
      <c r="AL850" s="13"/>
      <c r="AM850" s="13"/>
      <c r="AN850"/>
      <c r="AO850"/>
      <c r="AP850"/>
      <c r="AQ850"/>
      <c r="AR850" s="13"/>
      <c r="AS850"/>
      <c r="AT850"/>
      <c r="AU850"/>
      <c r="AV850"/>
      <c r="AW850"/>
      <c r="AX850"/>
      <c r="AY850"/>
      <c r="AZ850"/>
      <c r="BA850"/>
      <c r="BB850"/>
      <c r="BC850"/>
      <c r="BD850" s="13"/>
      <c r="BE850"/>
      <c r="BF850"/>
      <c r="BG850"/>
      <c r="BH850"/>
      <c r="BI850"/>
      <c r="BJ850"/>
      <c r="BK850"/>
      <c r="BL850"/>
      <c r="BM850"/>
      <c r="BN850"/>
      <c r="BO850"/>
      <c r="BP850" s="13"/>
      <c r="BQ850"/>
      <c r="BR850"/>
      <c r="BS850"/>
      <c r="BT850"/>
      <c r="BU850"/>
      <c r="BV850"/>
      <c r="BW850"/>
      <c r="BX850"/>
      <c r="BY850"/>
      <c r="BZ850"/>
      <c r="CA850"/>
      <c r="CB850"/>
      <c r="CC850"/>
      <c r="CD850"/>
      <c r="CE850"/>
      <c r="CF850"/>
      <c r="CG850"/>
      <c r="CH850"/>
      <c r="CI850"/>
      <c r="CJ850"/>
      <c r="CK850"/>
      <c r="CL850"/>
      <c r="CM850"/>
      <c r="CN850"/>
      <c r="CO850"/>
      <c r="CP850"/>
      <c r="CQ850"/>
      <c r="CR850"/>
      <c r="CS850"/>
      <c r="CT850"/>
      <c r="CU850"/>
      <c r="CV850"/>
      <c r="CW850"/>
      <c r="CX850"/>
      <c r="CY850"/>
      <c r="CZ850"/>
      <c r="DA850"/>
      <c r="DB850"/>
      <c r="DC850"/>
      <c r="DD850"/>
      <c r="DE850"/>
      <c r="DF850"/>
      <c r="DG850"/>
      <c r="DH850"/>
      <c r="DI850"/>
      <c r="DJ850"/>
      <c r="DK850"/>
      <c r="DL850"/>
      <c r="DM850"/>
      <c r="DN850"/>
      <c r="DO850"/>
      <c r="DP850"/>
      <c r="DQ850"/>
      <c r="DR850"/>
      <c r="DS850"/>
      <c r="DT850"/>
      <c r="DU850"/>
      <c r="DV850"/>
      <c r="DW850"/>
      <c r="DX850"/>
      <c r="DY850"/>
      <c r="DZ850"/>
      <c r="EA850"/>
      <c r="EB850"/>
      <c r="EC850"/>
      <c r="ED850"/>
      <c r="EE850"/>
      <c r="EF850"/>
      <c r="EG850"/>
      <c r="EH850"/>
      <c r="EI850"/>
      <c r="EJ850"/>
      <c r="EK850"/>
      <c r="EL850"/>
      <c r="EM850"/>
      <c r="EN850"/>
      <c r="EO850"/>
      <c r="EP850"/>
      <c r="EQ850"/>
      <c r="ER850"/>
      <c r="ES850"/>
      <c r="ET850"/>
      <c r="EU850"/>
      <c r="EV850"/>
      <c r="EW850"/>
      <c r="EX850"/>
      <c r="EY850"/>
      <c r="EZ850"/>
      <c r="FA850"/>
      <c r="FB850"/>
      <c r="FC850"/>
      <c r="FD850"/>
      <c r="FE850"/>
      <c r="FF850"/>
      <c r="FG850"/>
      <c r="FH850"/>
      <c r="FI850"/>
      <c r="FJ850"/>
      <c r="FK850"/>
      <c r="FL850"/>
      <c r="FM850"/>
      <c r="FN850"/>
      <c r="FO850"/>
      <c r="FP850"/>
      <c r="FQ850"/>
      <c r="FR850"/>
      <c r="FS850"/>
      <c r="FT850"/>
      <c r="FU850"/>
      <c r="FV850"/>
      <c r="FW850"/>
      <c r="FX850"/>
      <c r="FY850"/>
      <c r="FZ850"/>
      <c r="GA850"/>
      <c r="GB850"/>
      <c r="GC850"/>
      <c r="GD850"/>
      <c r="GE850"/>
      <c r="GF850"/>
      <c r="GG850"/>
      <c r="GH850"/>
      <c r="GI850"/>
      <c r="GJ850"/>
      <c r="GK850"/>
      <c r="GL850"/>
      <c r="GM850"/>
      <c r="GN850"/>
      <c r="GO850"/>
      <c r="GP850"/>
      <c r="GQ850"/>
      <c r="GR850"/>
      <c r="GS850"/>
      <c r="GT850"/>
      <c r="GU850"/>
      <c r="GV850"/>
      <c r="GW850"/>
      <c r="GX850"/>
      <c r="GY850"/>
      <c r="GZ850"/>
      <c r="HA850"/>
      <c r="HB850"/>
      <c r="HC850"/>
      <c r="HD850"/>
      <c r="HE850"/>
      <c r="HF850"/>
      <c r="HG850"/>
      <c r="HH850"/>
      <c r="HI850"/>
      <c r="HJ850"/>
      <c r="HK850"/>
      <c r="HL850"/>
      <c r="HM850"/>
      <c r="HN850"/>
      <c r="HO850"/>
      <c r="HP850"/>
      <c r="HQ850"/>
      <c r="HR850"/>
      <c r="HS850"/>
      <c r="HT850"/>
      <c r="HU850"/>
      <c r="HV850"/>
      <c r="HW850"/>
      <c r="HX850"/>
      <c r="HY850"/>
      <c r="HZ850"/>
      <c r="IA850"/>
      <c r="IB850"/>
      <c r="IC850"/>
      <c r="ID850"/>
      <c r="IE850"/>
      <c r="IF850"/>
      <c r="IG850"/>
      <c r="IH850"/>
      <c r="II850"/>
      <c r="IJ850"/>
      <c r="IK850"/>
      <c r="IL850"/>
      <c r="IM850"/>
      <c r="IN850"/>
      <c r="IO850"/>
      <c r="IP850"/>
      <c r="IQ850"/>
      <c r="IR850"/>
      <c r="IS850"/>
      <c r="IT850"/>
      <c r="IU850"/>
      <c r="IV850"/>
      <c r="IW850"/>
      <c r="IX850"/>
      <c r="IY850"/>
      <c r="IZ850"/>
      <c r="JA850"/>
      <c r="JB850"/>
      <c r="JC850"/>
      <c r="JD850"/>
      <c r="JE850"/>
      <c r="JF850"/>
      <c r="JG850"/>
      <c r="JH850"/>
      <c r="JI850"/>
      <c r="JJ850"/>
    </row>
    <row r="851" spans="1:270" ht="64">
      <c r="A851" s="25">
        <v>1999</v>
      </c>
      <c r="B851" s="9" t="s">
        <v>659</v>
      </c>
      <c r="C851" s="9">
        <v>0</v>
      </c>
      <c r="D851" s="9" t="s">
        <v>1590</v>
      </c>
      <c r="E851" s="9" t="s">
        <v>2629</v>
      </c>
      <c r="F851" s="9" t="s">
        <v>660</v>
      </c>
      <c r="G851" s="9" t="s">
        <v>2744</v>
      </c>
      <c r="H851" s="18" t="s">
        <v>1590</v>
      </c>
      <c r="I851" s="9" t="s">
        <v>2127</v>
      </c>
      <c r="J851" s="9">
        <v>0</v>
      </c>
      <c r="K851" s="9"/>
      <c r="L851" s="9" t="s">
        <v>2131</v>
      </c>
      <c r="M851" s="9" t="s">
        <v>2676</v>
      </c>
      <c r="N851" s="35" t="s">
        <v>1590</v>
      </c>
      <c r="O851" s="35" t="s">
        <v>1590</v>
      </c>
      <c r="P851" s="35" t="s">
        <v>1590</v>
      </c>
      <c r="Q851" s="35" t="s">
        <v>1590</v>
      </c>
      <c r="R851" s="34" t="s">
        <v>1590</v>
      </c>
      <c r="S851" s="34" t="s">
        <v>1590</v>
      </c>
      <c r="T851" s="34" t="s">
        <v>1590</v>
      </c>
      <c r="U851" s="34" t="s">
        <v>1590</v>
      </c>
      <c r="V851" s="38" t="s">
        <v>1590</v>
      </c>
      <c r="W851" s="38" t="s">
        <v>1590</v>
      </c>
      <c r="X851" s="38" t="s">
        <v>1590</v>
      </c>
      <c r="Y851" s="8">
        <f t="shared" si="196"/>
        <v>360</v>
      </c>
      <c r="Z851" s="8">
        <f t="shared" si="197"/>
        <v>996</v>
      </c>
      <c r="AA851" s="8">
        <f t="shared" si="198"/>
        <v>2712</v>
      </c>
      <c r="AB851" s="18">
        <f t="shared" si="193"/>
        <v>0</v>
      </c>
      <c r="AC851" s="18">
        <f t="shared" si="194"/>
        <v>0</v>
      </c>
      <c r="AD851" s="13"/>
      <c r="AE851" s="13"/>
      <c r="AF851" s="13" t="s">
        <v>2128</v>
      </c>
      <c r="AG851" s="13">
        <v>6</v>
      </c>
      <c r="AH851" s="13">
        <v>20</v>
      </c>
      <c r="AI851" s="13">
        <v>50</v>
      </c>
      <c r="AJ851" s="13"/>
      <c r="AK851" s="13">
        <v>0</v>
      </c>
      <c r="AL851" s="13" t="s">
        <v>2129</v>
      </c>
      <c r="AM851" s="13">
        <v>3</v>
      </c>
      <c r="AN851">
        <v>10</v>
      </c>
      <c r="AO851">
        <v>20</v>
      </c>
      <c r="AP851" s="13">
        <v>16</v>
      </c>
      <c r="AQ851"/>
      <c r="AR851" s="13" t="s">
        <v>2130</v>
      </c>
      <c r="AS851">
        <v>8</v>
      </c>
      <c r="AT851" s="13">
        <v>20</v>
      </c>
      <c r="AU851">
        <v>45</v>
      </c>
      <c r="AV851" s="13">
        <v>16</v>
      </c>
      <c r="AW851"/>
      <c r="AX851" s="13" t="s">
        <v>2129</v>
      </c>
      <c r="AY851">
        <v>3</v>
      </c>
      <c r="AZ851" s="13">
        <v>10</v>
      </c>
      <c r="BA851">
        <v>20</v>
      </c>
      <c r="BB851" s="13">
        <v>16</v>
      </c>
      <c r="BC851"/>
      <c r="BD851" s="13" t="s">
        <v>2130</v>
      </c>
      <c r="BE851">
        <v>8</v>
      </c>
      <c r="BF851" s="13">
        <v>20</v>
      </c>
      <c r="BG851">
        <v>45</v>
      </c>
      <c r="BH851" s="13">
        <v>16</v>
      </c>
      <c r="BI851"/>
      <c r="BJ851" s="13" t="s">
        <v>2132</v>
      </c>
      <c r="BK851">
        <v>2</v>
      </c>
      <c r="BL851" s="13">
        <v>3</v>
      </c>
      <c r="BM851">
        <v>4</v>
      </c>
      <c r="BN851" s="13">
        <v>13</v>
      </c>
      <c r="BO851"/>
      <c r="BP851" s="13" t="s">
        <v>2133</v>
      </c>
      <c r="BQ851" t="s">
        <v>1590</v>
      </c>
      <c r="BR851" t="s">
        <v>1590</v>
      </c>
      <c r="BS851">
        <v>42</v>
      </c>
      <c r="BT851">
        <v>7</v>
      </c>
      <c r="BU851"/>
      <c r="BV851" s="13" t="s">
        <v>2134</v>
      </c>
      <c r="BW851" t="s">
        <v>1590</v>
      </c>
      <c r="BX851" t="s">
        <v>1590</v>
      </c>
      <c r="BY851" t="s">
        <v>1590</v>
      </c>
      <c r="BZ851" t="s">
        <v>1590</v>
      </c>
      <c r="CA851"/>
      <c r="CB851"/>
      <c r="CC851"/>
      <c r="CD851"/>
      <c r="CE851"/>
      <c r="CF851"/>
      <c r="CG851"/>
      <c r="CH851"/>
      <c r="CI851"/>
      <c r="CJ851"/>
      <c r="CK851"/>
      <c r="CL851"/>
      <c r="CM851"/>
      <c r="CN851"/>
      <c r="CO851"/>
      <c r="CP851"/>
      <c r="CQ851"/>
      <c r="CR851"/>
      <c r="CS851"/>
      <c r="CT851"/>
      <c r="CU851"/>
      <c r="CV851"/>
      <c r="CW851"/>
      <c r="CX851"/>
      <c r="CY851"/>
      <c r="CZ851"/>
      <c r="DA851"/>
      <c r="DB851"/>
      <c r="DC851"/>
      <c r="DD851"/>
      <c r="DE851"/>
      <c r="DF851"/>
      <c r="DG851"/>
      <c r="DH851"/>
      <c r="DI851"/>
      <c r="DJ851"/>
      <c r="DK851"/>
      <c r="DL851"/>
      <c r="DM851"/>
      <c r="DN851"/>
      <c r="DO851"/>
      <c r="DP851"/>
      <c r="DQ851"/>
      <c r="DR851"/>
      <c r="DS851"/>
      <c r="DT851"/>
      <c r="DU851"/>
      <c r="DV851"/>
      <c r="DW851"/>
      <c r="DX851"/>
      <c r="DY851"/>
      <c r="DZ851"/>
      <c r="EA851"/>
      <c r="EB851"/>
      <c r="EC851"/>
      <c r="ED851"/>
      <c r="EE851"/>
      <c r="EF851"/>
      <c r="EG851"/>
      <c r="EH851"/>
      <c r="EI851"/>
      <c r="EJ851"/>
      <c r="EK851"/>
      <c r="EL851"/>
      <c r="EM851"/>
      <c r="EN851"/>
      <c r="EO851"/>
      <c r="EP851"/>
      <c r="EQ851"/>
      <c r="ER851"/>
      <c r="ES851"/>
      <c r="ET851"/>
      <c r="EU851"/>
      <c r="EV851"/>
      <c r="EW851"/>
      <c r="EX851"/>
      <c r="EY851"/>
      <c r="EZ851"/>
      <c r="FA851"/>
      <c r="FB851"/>
      <c r="FC851"/>
      <c r="FD851"/>
      <c r="FE851"/>
      <c r="FF851"/>
      <c r="FG851"/>
      <c r="FH851"/>
      <c r="FI851"/>
      <c r="FJ851"/>
      <c r="FK851"/>
      <c r="FL851"/>
      <c r="FM851"/>
      <c r="FN851"/>
      <c r="FO851"/>
      <c r="FP851"/>
      <c r="FQ851"/>
      <c r="FR851"/>
      <c r="FS851"/>
      <c r="FT851"/>
      <c r="FU851"/>
      <c r="FV851"/>
      <c r="FW851"/>
      <c r="FX851"/>
      <c r="FY851"/>
      <c r="FZ851"/>
      <c r="GA851"/>
      <c r="GB851"/>
      <c r="GC851"/>
      <c r="GD851"/>
      <c r="GE851"/>
      <c r="GF851"/>
      <c r="GG851"/>
      <c r="GH851"/>
      <c r="GI851"/>
      <c r="GJ851"/>
      <c r="GK851"/>
      <c r="GL851"/>
      <c r="GM851"/>
      <c r="GN851"/>
      <c r="GO851"/>
      <c r="GP851"/>
      <c r="GQ851"/>
      <c r="GR851"/>
      <c r="GS851"/>
      <c r="GT851"/>
      <c r="GU851"/>
      <c r="GV851"/>
      <c r="GW851"/>
      <c r="GX851"/>
      <c r="GY851"/>
      <c r="GZ851"/>
      <c r="HA851"/>
      <c r="HB851"/>
      <c r="HC851"/>
      <c r="HD851"/>
      <c r="HE851"/>
      <c r="HF851"/>
      <c r="HG851"/>
      <c r="HH851"/>
      <c r="HI851"/>
      <c r="HJ851"/>
      <c r="HK851"/>
      <c r="HL851"/>
      <c r="HM851"/>
      <c r="HN851"/>
      <c r="HO851"/>
      <c r="HP851"/>
      <c r="HQ851"/>
      <c r="HR851"/>
      <c r="HS851"/>
      <c r="HT851"/>
      <c r="HU851"/>
      <c r="HV851"/>
      <c r="HW851"/>
      <c r="HX851"/>
      <c r="HY851"/>
      <c r="HZ851"/>
      <c r="IA851"/>
      <c r="IB851"/>
      <c r="IC851"/>
      <c r="ID851"/>
      <c r="IE851"/>
      <c r="IF851"/>
      <c r="IG851"/>
      <c r="IH851"/>
      <c r="II851"/>
      <c r="IJ851"/>
      <c r="IK851"/>
      <c r="IL851"/>
      <c r="IM851"/>
      <c r="IN851"/>
      <c r="IO851"/>
      <c r="IP851"/>
      <c r="IQ851"/>
      <c r="IR851"/>
      <c r="IS851"/>
      <c r="IT851"/>
      <c r="IU851"/>
      <c r="IV851"/>
      <c r="IW851"/>
      <c r="IX851"/>
      <c r="IY851"/>
      <c r="IZ851"/>
      <c r="JA851"/>
      <c r="JB851"/>
      <c r="JC851"/>
      <c r="JD851"/>
      <c r="JE851"/>
      <c r="JF851"/>
      <c r="JG851"/>
      <c r="JH851"/>
      <c r="JI851"/>
      <c r="JJ851"/>
    </row>
    <row r="852" spans="1:270" ht="16">
      <c r="A852" s="25">
        <v>1999</v>
      </c>
      <c r="B852" s="9" t="s">
        <v>659</v>
      </c>
      <c r="C852" s="9">
        <v>0</v>
      </c>
      <c r="D852" s="9" t="s">
        <v>1590</v>
      </c>
      <c r="E852" s="9" t="s">
        <v>2629</v>
      </c>
      <c r="F852" s="9" t="s">
        <v>660</v>
      </c>
      <c r="G852" s="9" t="s">
        <v>2744</v>
      </c>
      <c r="H852" s="18" t="s">
        <v>1590</v>
      </c>
      <c r="I852" s="9" t="s">
        <v>711</v>
      </c>
      <c r="J852" s="9">
        <v>0</v>
      </c>
      <c r="K852" s="9"/>
      <c r="L852" s="9"/>
      <c r="M852" s="9" t="s">
        <v>2676</v>
      </c>
      <c r="N852" s="35" t="s">
        <v>1590</v>
      </c>
      <c r="O852" s="35" t="s">
        <v>1590</v>
      </c>
      <c r="P852" s="35" t="s">
        <v>1590</v>
      </c>
      <c r="Q852" s="35" t="s">
        <v>1590</v>
      </c>
      <c r="R852" s="34" t="s">
        <v>1590</v>
      </c>
      <c r="S852" s="34" t="s">
        <v>1590</v>
      </c>
      <c r="T852" s="34" t="s">
        <v>1590</v>
      </c>
      <c r="U852" s="34" t="s">
        <v>1590</v>
      </c>
      <c r="V852" s="38" t="s">
        <v>1590</v>
      </c>
      <c r="W852" s="38" t="s">
        <v>1590</v>
      </c>
      <c r="X852" s="38" t="s">
        <v>1590</v>
      </c>
      <c r="Y852" s="8">
        <f t="shared" si="196"/>
        <v>240</v>
      </c>
      <c r="Z852" s="8">
        <f t="shared" si="197"/>
        <v>1200</v>
      </c>
      <c r="AA852" s="8">
        <f t="shared" si="198"/>
        <v>2400</v>
      </c>
      <c r="AB852" s="18">
        <f t="shared" si="193"/>
        <v>0</v>
      </c>
      <c r="AC852" s="18">
        <f t="shared" si="194"/>
        <v>0</v>
      </c>
      <c r="AD852" s="13"/>
      <c r="AE852" s="13"/>
      <c r="AF852" s="13" t="s">
        <v>2135</v>
      </c>
      <c r="AG852" s="13">
        <v>20</v>
      </c>
      <c r="AH852" s="13">
        <v>100</v>
      </c>
      <c r="AI852" s="13">
        <v>200</v>
      </c>
      <c r="AJ852" s="13">
        <v>18</v>
      </c>
      <c r="AK852" s="13">
        <v>0</v>
      </c>
      <c r="AL852" s="13"/>
      <c r="AM852" s="13"/>
      <c r="AN852"/>
      <c r="AO852"/>
      <c r="AP852"/>
      <c r="AQ852"/>
      <c r="AR852" s="13"/>
      <c r="AS852"/>
      <c r="AT852"/>
      <c r="AU852"/>
      <c r="AV852"/>
      <c r="AW852"/>
      <c r="AX852"/>
      <c r="AY852"/>
      <c r="AZ852"/>
      <c r="BA852"/>
      <c r="BB852"/>
      <c r="BC852"/>
      <c r="BD852" s="13"/>
      <c r="BE852"/>
      <c r="BF852"/>
      <c r="BG852"/>
      <c r="BH852"/>
      <c r="BI852"/>
      <c r="BJ852"/>
      <c r="BK852"/>
      <c r="BL852"/>
      <c r="BM852"/>
      <c r="BN852"/>
      <c r="BO852"/>
      <c r="BP852" s="13"/>
      <c r="BQ852"/>
      <c r="BR852"/>
      <c r="BS852"/>
      <c r="BT852"/>
      <c r="BU852"/>
      <c r="BV852"/>
      <c r="BW852"/>
      <c r="BX852"/>
      <c r="BY852"/>
      <c r="BZ852"/>
      <c r="CA852"/>
      <c r="CB852"/>
      <c r="CC852"/>
      <c r="CD852"/>
      <c r="CE852"/>
      <c r="CF852"/>
      <c r="CG852"/>
      <c r="CH852"/>
      <c r="CI852"/>
      <c r="CJ852"/>
      <c r="CK852"/>
      <c r="CL852"/>
      <c r="CM852"/>
      <c r="CN852"/>
      <c r="CO852"/>
      <c r="CP852"/>
      <c r="CQ852"/>
      <c r="CR852"/>
      <c r="CS852"/>
      <c r="CT852"/>
      <c r="CU852"/>
      <c r="CV852"/>
      <c r="CW852"/>
      <c r="CX852"/>
      <c r="CY852"/>
      <c r="CZ852"/>
      <c r="DA852"/>
      <c r="DB852"/>
      <c r="DC852"/>
      <c r="DD852"/>
      <c r="DE852"/>
      <c r="DF852"/>
      <c r="DG852"/>
      <c r="DH852"/>
      <c r="DI852"/>
      <c r="DJ852"/>
      <c r="DK852"/>
      <c r="DL852"/>
      <c r="DM852"/>
      <c r="DN852"/>
      <c r="DO852"/>
      <c r="DP852"/>
      <c r="DQ852"/>
      <c r="DR852"/>
      <c r="DS852"/>
      <c r="DT852"/>
      <c r="DU852"/>
      <c r="DV852"/>
      <c r="DW852"/>
      <c r="DX852"/>
      <c r="DY852"/>
      <c r="DZ852"/>
      <c r="EA852"/>
      <c r="EB852"/>
      <c r="EC852"/>
      <c r="ED852"/>
      <c r="EE852"/>
      <c r="EF852"/>
      <c r="EG852"/>
      <c r="EH852"/>
      <c r="EI852"/>
      <c r="EJ852"/>
      <c r="EK852"/>
      <c r="EL852"/>
      <c r="EM852"/>
      <c r="EN852"/>
      <c r="EO852"/>
      <c r="EP852"/>
      <c r="EQ852"/>
      <c r="ER852"/>
      <c r="ES852"/>
      <c r="ET852"/>
      <c r="EU852"/>
      <c r="EV852"/>
      <c r="EW852"/>
      <c r="EX852"/>
      <c r="EY852"/>
      <c r="EZ852"/>
      <c r="FA852"/>
      <c r="FB852"/>
      <c r="FC852"/>
      <c r="FD852"/>
      <c r="FE852"/>
      <c r="FF852"/>
      <c r="FG852"/>
      <c r="FH852"/>
      <c r="FI852"/>
      <c r="FJ852"/>
      <c r="FK852"/>
      <c r="FL852"/>
      <c r="FM852"/>
      <c r="FN852"/>
      <c r="FO852"/>
      <c r="FP852"/>
      <c r="FQ852"/>
      <c r="FR852"/>
      <c r="FS852"/>
      <c r="FT852"/>
      <c r="FU852"/>
      <c r="FV852"/>
      <c r="FW852"/>
      <c r="FX852"/>
      <c r="FY852"/>
      <c r="FZ852"/>
      <c r="GA852"/>
      <c r="GB852"/>
      <c r="GC852"/>
      <c r="GD852"/>
      <c r="GE852"/>
      <c r="GF852"/>
      <c r="GG852"/>
      <c r="GH852"/>
      <c r="GI852"/>
      <c r="GJ852"/>
      <c r="GK852"/>
      <c r="GL852"/>
      <c r="GM852"/>
      <c r="GN852"/>
      <c r="GO852"/>
      <c r="GP852"/>
      <c r="GQ852"/>
      <c r="GR852"/>
      <c r="GS852"/>
      <c r="GT852"/>
      <c r="GU852"/>
      <c r="GV852"/>
      <c r="GW852"/>
      <c r="GX852"/>
      <c r="GY852"/>
      <c r="GZ852"/>
      <c r="HA852"/>
      <c r="HB852"/>
      <c r="HC852"/>
      <c r="HD852"/>
      <c r="HE852"/>
      <c r="HF852"/>
      <c r="HG852"/>
      <c r="HH852"/>
      <c r="HI852"/>
      <c r="HJ852"/>
      <c r="HK852"/>
      <c r="HL852"/>
      <c r="HM852"/>
      <c r="HN852"/>
      <c r="HO852"/>
      <c r="HP852"/>
      <c r="HQ852"/>
      <c r="HR852"/>
      <c r="HS852"/>
      <c r="HT852"/>
      <c r="HU852"/>
      <c r="HV852"/>
      <c r="HW852"/>
      <c r="HX852"/>
      <c r="HY852"/>
      <c r="HZ852"/>
      <c r="IA852"/>
      <c r="IB852"/>
      <c r="IC852"/>
      <c r="ID852"/>
      <c r="IE852"/>
      <c r="IF852"/>
      <c r="IG852"/>
      <c r="IH852"/>
      <c r="II852"/>
      <c r="IJ852"/>
      <c r="IK852"/>
      <c r="IL852"/>
      <c r="IM852"/>
      <c r="IN852"/>
      <c r="IO852"/>
      <c r="IP852"/>
      <c r="IQ852"/>
      <c r="IR852"/>
      <c r="IS852"/>
      <c r="IT852"/>
      <c r="IU852"/>
      <c r="IV852"/>
      <c r="IW852"/>
      <c r="IX852"/>
      <c r="IY852"/>
      <c r="IZ852"/>
      <c r="JA852"/>
      <c r="JB852"/>
      <c r="JC852"/>
      <c r="JD852"/>
      <c r="JE852"/>
      <c r="JF852"/>
      <c r="JG852"/>
      <c r="JH852"/>
      <c r="JI852"/>
      <c r="JJ852"/>
    </row>
    <row r="853" spans="1:270" ht="32">
      <c r="A853" s="25">
        <v>1999</v>
      </c>
      <c r="B853" s="9" t="s">
        <v>659</v>
      </c>
      <c r="C853" s="9">
        <v>0</v>
      </c>
      <c r="D853" s="9" t="s">
        <v>1590</v>
      </c>
      <c r="E853" s="9" t="s">
        <v>2629</v>
      </c>
      <c r="F853" s="9" t="s">
        <v>660</v>
      </c>
      <c r="G853" s="9" t="s">
        <v>2744</v>
      </c>
      <c r="H853" s="18" t="s">
        <v>1590</v>
      </c>
      <c r="I853" s="9" t="s">
        <v>2136</v>
      </c>
      <c r="J853" s="9">
        <v>0</v>
      </c>
      <c r="K853" s="9"/>
      <c r="L853" s="9" t="s">
        <v>2138</v>
      </c>
      <c r="M853" s="9" t="s">
        <v>2676</v>
      </c>
      <c r="N853" s="35" t="s">
        <v>1590</v>
      </c>
      <c r="O853" s="35" t="s">
        <v>1590</v>
      </c>
      <c r="P853" s="35" t="s">
        <v>1590</v>
      </c>
      <c r="Q853" s="35" t="s">
        <v>1590</v>
      </c>
      <c r="R853" s="34" t="s">
        <v>1590</v>
      </c>
      <c r="S853" s="34" t="s">
        <v>1590</v>
      </c>
      <c r="T853" s="34" t="s">
        <v>1590</v>
      </c>
      <c r="U853" s="34" t="s">
        <v>1590</v>
      </c>
      <c r="V853" s="38" t="s">
        <v>1590</v>
      </c>
      <c r="W853" s="38" t="s">
        <v>1590</v>
      </c>
      <c r="X853" s="38" t="s">
        <v>1590</v>
      </c>
      <c r="Y853" s="8">
        <f t="shared" si="196"/>
        <v>1440</v>
      </c>
      <c r="Z853" s="8">
        <f t="shared" si="197"/>
        <v>3960</v>
      </c>
      <c r="AA853" s="8">
        <f t="shared" si="198"/>
        <v>5760</v>
      </c>
      <c r="AB853" s="18">
        <f t="shared" si="193"/>
        <v>1.5</v>
      </c>
      <c r="AC853" s="18">
        <f t="shared" si="194"/>
        <v>18</v>
      </c>
      <c r="AD853" s="13"/>
      <c r="AE853" s="13"/>
      <c r="AF853" s="13" t="s">
        <v>2137</v>
      </c>
      <c r="AG853" s="13">
        <v>120</v>
      </c>
      <c r="AH853" s="13">
        <v>330</v>
      </c>
      <c r="AI853" s="13">
        <v>480</v>
      </c>
      <c r="AJ853" s="13">
        <v>18</v>
      </c>
      <c r="AK853" s="13">
        <v>18</v>
      </c>
      <c r="AL853" s="13"/>
      <c r="AM853" s="13"/>
      <c r="AN853"/>
      <c r="AO853"/>
      <c r="AP853"/>
      <c r="AQ853"/>
      <c r="AR853" s="13"/>
      <c r="AS853"/>
      <c r="AT853"/>
      <c r="AU853"/>
      <c r="AV853"/>
      <c r="AW853"/>
      <c r="AX853"/>
      <c r="AY853"/>
      <c r="AZ853"/>
      <c r="BA853"/>
      <c r="BB853"/>
      <c r="BC853"/>
      <c r="BD853" s="13"/>
      <c r="BE853"/>
      <c r="BF853"/>
      <c r="BG853"/>
      <c r="BH853"/>
      <c r="BI853"/>
      <c r="BJ853"/>
      <c r="BK853"/>
      <c r="BL853"/>
      <c r="BM853"/>
      <c r="BN853"/>
      <c r="BO853"/>
      <c r="BP853" s="13"/>
      <c r="BQ853"/>
      <c r="BR853"/>
      <c r="BS853"/>
      <c r="BT853"/>
      <c r="BU853"/>
      <c r="BV853"/>
      <c r="BW853"/>
      <c r="BX853"/>
      <c r="BY853"/>
      <c r="BZ853"/>
      <c r="CA853"/>
      <c r="CB853"/>
      <c r="CC853"/>
      <c r="CD853"/>
      <c r="CE853"/>
      <c r="CF853"/>
      <c r="CG853"/>
      <c r="CH853"/>
      <c r="CI853"/>
      <c r="CJ853"/>
      <c r="CK853"/>
      <c r="CL853"/>
      <c r="CM853"/>
      <c r="CN853"/>
      <c r="CO853"/>
      <c r="CP853"/>
      <c r="CQ853"/>
      <c r="CR853"/>
      <c r="CS853"/>
      <c r="CT853"/>
      <c r="CU853"/>
      <c r="CV853"/>
      <c r="CW853"/>
      <c r="CX853"/>
      <c r="CY853"/>
      <c r="CZ853"/>
      <c r="DA853"/>
      <c r="DB853"/>
      <c r="DC853"/>
      <c r="DD853"/>
      <c r="DE853"/>
      <c r="DF853"/>
      <c r="DG853"/>
      <c r="DH853"/>
      <c r="DI853"/>
      <c r="DJ853"/>
      <c r="DK853"/>
      <c r="DL853"/>
      <c r="DM853"/>
      <c r="DN853"/>
      <c r="DO853"/>
      <c r="DP853"/>
      <c r="DQ853"/>
      <c r="DR853"/>
      <c r="DS853"/>
      <c r="DT853"/>
      <c r="DU853"/>
      <c r="DV853"/>
      <c r="DW853"/>
      <c r="DX853"/>
      <c r="DY853"/>
      <c r="DZ853"/>
      <c r="EA853"/>
      <c r="EB853"/>
      <c r="EC853"/>
      <c r="ED853"/>
      <c r="EE853"/>
      <c r="EF853"/>
      <c r="EG853"/>
      <c r="EH853"/>
      <c r="EI853"/>
      <c r="EJ853"/>
      <c r="EK853"/>
      <c r="EL853"/>
      <c r="EM853"/>
      <c r="EN853"/>
      <c r="EO853"/>
      <c r="EP853"/>
      <c r="EQ853"/>
      <c r="ER853"/>
      <c r="ES853"/>
      <c r="ET853"/>
      <c r="EU853"/>
      <c r="EV853"/>
      <c r="EW853"/>
      <c r="EX853"/>
      <c r="EY853"/>
      <c r="EZ853"/>
      <c r="FA853"/>
      <c r="FB853"/>
      <c r="FC853"/>
      <c r="FD853"/>
      <c r="FE853"/>
      <c r="FF853"/>
      <c r="FG853"/>
      <c r="FH853"/>
      <c r="FI853"/>
      <c r="FJ853"/>
      <c r="FK853"/>
      <c r="FL853"/>
      <c r="FM853"/>
      <c r="FN853"/>
      <c r="FO853"/>
      <c r="FP853"/>
      <c r="FQ853"/>
      <c r="FR853"/>
      <c r="FS853"/>
      <c r="FT853"/>
      <c r="FU853"/>
      <c r="FV853"/>
      <c r="FW853"/>
      <c r="FX853"/>
      <c r="FY853"/>
      <c r="FZ853"/>
      <c r="GA853"/>
      <c r="GB853"/>
      <c r="GC853"/>
      <c r="GD853"/>
      <c r="GE853"/>
      <c r="GF853"/>
      <c r="GG853"/>
      <c r="GH853"/>
      <c r="GI853"/>
      <c r="GJ853"/>
      <c r="GK853"/>
      <c r="GL853"/>
      <c r="GM853"/>
      <c r="GN853"/>
      <c r="GO853"/>
      <c r="GP853"/>
      <c r="GQ853"/>
      <c r="GR853"/>
      <c r="GS853"/>
      <c r="GT853"/>
      <c r="GU853"/>
      <c r="GV853"/>
      <c r="GW853"/>
      <c r="GX853"/>
      <c r="GY853"/>
      <c r="GZ853"/>
      <c r="HA853"/>
      <c r="HB853"/>
      <c r="HC853"/>
      <c r="HD853"/>
      <c r="HE853"/>
      <c r="HF853"/>
      <c r="HG853"/>
      <c r="HH853"/>
      <c r="HI853"/>
      <c r="HJ853"/>
      <c r="HK853"/>
      <c r="HL853"/>
      <c r="HM853"/>
      <c r="HN853"/>
      <c r="HO853"/>
      <c r="HP853"/>
      <c r="HQ853"/>
      <c r="HR853"/>
      <c r="HS853"/>
      <c r="HT853"/>
      <c r="HU853"/>
      <c r="HV853"/>
      <c r="HW853"/>
      <c r="HX853"/>
      <c r="HY853"/>
      <c r="HZ853"/>
      <c r="IA853"/>
      <c r="IB853"/>
      <c r="IC853"/>
      <c r="ID853"/>
      <c r="IE853"/>
      <c r="IF853"/>
      <c r="IG853"/>
      <c r="IH853"/>
      <c r="II853"/>
      <c r="IJ853"/>
      <c r="IK853"/>
      <c r="IL853"/>
      <c r="IM853"/>
      <c r="IN853"/>
      <c r="IO853"/>
      <c r="IP853"/>
      <c r="IQ853"/>
      <c r="IR853"/>
      <c r="IS853"/>
      <c r="IT853"/>
      <c r="IU853"/>
      <c r="IV853"/>
      <c r="IW853"/>
      <c r="IX853"/>
      <c r="IY853"/>
      <c r="IZ853"/>
      <c r="JA853"/>
      <c r="JB853"/>
      <c r="JC853"/>
      <c r="JD853"/>
      <c r="JE853"/>
      <c r="JF853"/>
      <c r="JG853"/>
      <c r="JH853"/>
      <c r="JI853"/>
      <c r="JJ853"/>
    </row>
    <row r="854" spans="1:270" ht="32">
      <c r="A854" s="25">
        <v>1999</v>
      </c>
      <c r="B854" s="9" t="s">
        <v>659</v>
      </c>
      <c r="C854" s="9">
        <v>0</v>
      </c>
      <c r="D854" s="9" t="s">
        <v>1590</v>
      </c>
      <c r="E854" s="9" t="s">
        <v>2629</v>
      </c>
      <c r="F854" s="9" t="s">
        <v>660</v>
      </c>
      <c r="G854" s="9" t="s">
        <v>2744</v>
      </c>
      <c r="H854" s="18" t="s">
        <v>1590</v>
      </c>
      <c r="I854" s="9" t="s">
        <v>2139</v>
      </c>
      <c r="J854" s="9">
        <v>0</v>
      </c>
      <c r="K854" s="9"/>
      <c r="L854" s="9"/>
      <c r="M854" s="9" t="s">
        <v>2676</v>
      </c>
      <c r="N854" s="35" t="s">
        <v>1590</v>
      </c>
      <c r="O854" s="35" t="s">
        <v>1590</v>
      </c>
      <c r="P854" s="35" t="s">
        <v>1590</v>
      </c>
      <c r="Q854" s="35" t="s">
        <v>1590</v>
      </c>
      <c r="R854" s="34" t="s">
        <v>1590</v>
      </c>
      <c r="S854" s="34" t="s">
        <v>1590</v>
      </c>
      <c r="T854" s="34" t="s">
        <v>1590</v>
      </c>
      <c r="U854" s="34" t="s">
        <v>1590</v>
      </c>
      <c r="V854" s="38" t="s">
        <v>1590</v>
      </c>
      <c r="W854" s="38" t="s">
        <v>1590</v>
      </c>
      <c r="X854" s="38" t="s">
        <v>1590</v>
      </c>
      <c r="Y854" s="8">
        <f t="shared" si="196"/>
        <v>480</v>
      </c>
      <c r="Z854" s="8">
        <f t="shared" si="197"/>
        <v>3000</v>
      </c>
      <c r="AA854" s="8">
        <f t="shared" si="198"/>
        <v>6000</v>
      </c>
      <c r="AB854" s="18">
        <f t="shared" si="193"/>
        <v>0.83333333333333337</v>
      </c>
      <c r="AC854" s="18">
        <f t="shared" si="194"/>
        <v>10</v>
      </c>
      <c r="AD854" s="13"/>
      <c r="AE854" s="13"/>
      <c r="AF854" s="13" t="s">
        <v>2140</v>
      </c>
      <c r="AG854" s="13">
        <v>40</v>
      </c>
      <c r="AH854" s="13">
        <v>250</v>
      </c>
      <c r="AI854" s="13">
        <v>500</v>
      </c>
      <c r="AJ854" s="13">
        <v>10</v>
      </c>
      <c r="AK854" s="13">
        <v>10</v>
      </c>
      <c r="AL854" s="13"/>
      <c r="AM854" s="13"/>
      <c r="AN854"/>
      <c r="AO854"/>
      <c r="AP854"/>
      <c r="AQ854"/>
      <c r="AR854" s="13"/>
      <c r="AS854"/>
      <c r="AT854"/>
      <c r="AU854"/>
      <c r="AV854"/>
      <c r="AW854"/>
      <c r="AX854"/>
      <c r="AY854"/>
      <c r="AZ854"/>
      <c r="BA854"/>
      <c r="BB854"/>
      <c r="BC854"/>
      <c r="BD854" s="13"/>
      <c r="BE854"/>
      <c r="BF854"/>
      <c r="BG854"/>
      <c r="BH854"/>
      <c r="BI854"/>
      <c r="BJ854"/>
      <c r="BK854"/>
      <c r="BL854"/>
      <c r="BM854"/>
      <c r="BN854"/>
      <c r="BO854"/>
      <c r="BP854" s="13"/>
      <c r="BQ854"/>
      <c r="BR854"/>
      <c r="BS854"/>
      <c r="BT854"/>
      <c r="BU854"/>
      <c r="BV854"/>
      <c r="BW854"/>
      <c r="BX854"/>
      <c r="BY854"/>
      <c r="BZ854"/>
      <c r="CA854"/>
      <c r="CB854"/>
      <c r="CC854"/>
      <c r="CD854"/>
      <c r="CE854"/>
      <c r="CF854"/>
      <c r="CG854"/>
      <c r="CH854"/>
      <c r="CI854"/>
      <c r="CJ854"/>
      <c r="CK854"/>
      <c r="CL854"/>
      <c r="CM854"/>
      <c r="CN854"/>
      <c r="CO854"/>
      <c r="CP854"/>
      <c r="CQ854"/>
      <c r="CR854"/>
      <c r="CS854"/>
      <c r="CT854"/>
      <c r="CU854"/>
      <c r="CV854"/>
      <c r="CW854"/>
      <c r="CX854"/>
      <c r="CY854"/>
      <c r="CZ854"/>
      <c r="DA854"/>
      <c r="DB854"/>
      <c r="DC854"/>
      <c r="DD854"/>
      <c r="DE854"/>
      <c r="DF854"/>
      <c r="DG854"/>
      <c r="DH854"/>
      <c r="DI854"/>
      <c r="DJ854"/>
      <c r="DK854"/>
      <c r="DL854"/>
      <c r="DM854"/>
      <c r="DN854"/>
      <c r="DO854"/>
      <c r="DP854"/>
      <c r="DQ854"/>
      <c r="DR854"/>
      <c r="DS854"/>
      <c r="DT854"/>
      <c r="DU854"/>
      <c r="DV854"/>
      <c r="DW854"/>
      <c r="DX854"/>
      <c r="DY854"/>
      <c r="DZ854"/>
      <c r="EA854"/>
      <c r="EB854"/>
      <c r="EC854"/>
      <c r="ED854"/>
      <c r="EE854"/>
      <c r="EF854"/>
      <c r="EG854"/>
      <c r="EH854"/>
      <c r="EI854"/>
      <c r="EJ854"/>
      <c r="EK854"/>
      <c r="EL854"/>
      <c r="EM854"/>
      <c r="EN854"/>
      <c r="EO854"/>
      <c r="EP854"/>
      <c r="EQ854"/>
      <c r="ER854"/>
      <c r="ES854"/>
      <c r="ET854"/>
      <c r="EU854"/>
      <c r="EV854"/>
      <c r="EW854"/>
      <c r="EX854"/>
      <c r="EY854"/>
      <c r="EZ854"/>
      <c r="FA854"/>
      <c r="FB854"/>
      <c r="FC854"/>
      <c r="FD854"/>
      <c r="FE854"/>
      <c r="FF854"/>
      <c r="FG854"/>
      <c r="FH854"/>
      <c r="FI854"/>
      <c r="FJ854"/>
      <c r="FK854"/>
      <c r="FL854"/>
      <c r="FM854"/>
      <c r="FN854"/>
      <c r="FO854"/>
      <c r="FP854"/>
      <c r="FQ854"/>
      <c r="FR854"/>
      <c r="FS854"/>
      <c r="FT854"/>
      <c r="FU854"/>
      <c r="FV854"/>
      <c r="FW854"/>
      <c r="FX854"/>
      <c r="FY854"/>
      <c r="FZ854"/>
      <c r="GA854"/>
      <c r="GB854"/>
      <c r="GC854"/>
      <c r="GD854"/>
      <c r="GE854"/>
      <c r="GF854"/>
      <c r="GG854"/>
      <c r="GH854"/>
      <c r="GI854"/>
      <c r="GJ854"/>
      <c r="GK854"/>
      <c r="GL854"/>
      <c r="GM854"/>
      <c r="GN854"/>
      <c r="GO854"/>
      <c r="GP854"/>
      <c r="GQ854"/>
      <c r="GR854"/>
      <c r="GS854"/>
      <c r="GT854"/>
      <c r="GU854"/>
      <c r="GV854"/>
      <c r="GW854"/>
      <c r="GX854"/>
      <c r="GY854"/>
      <c r="GZ854"/>
      <c r="HA854"/>
      <c r="HB854"/>
      <c r="HC854"/>
      <c r="HD854"/>
      <c r="HE854"/>
      <c r="HF854"/>
      <c r="HG854"/>
      <c r="HH854"/>
      <c r="HI854"/>
      <c r="HJ854"/>
      <c r="HK854"/>
      <c r="HL854"/>
      <c r="HM854"/>
      <c r="HN854"/>
      <c r="HO854"/>
      <c r="HP854"/>
      <c r="HQ854"/>
      <c r="HR854"/>
      <c r="HS854"/>
      <c r="HT854"/>
      <c r="HU854"/>
      <c r="HV854"/>
      <c r="HW854"/>
      <c r="HX854"/>
      <c r="HY854"/>
      <c r="HZ854"/>
      <c r="IA854"/>
      <c r="IB854"/>
      <c r="IC854"/>
      <c r="ID854"/>
      <c r="IE854"/>
      <c r="IF854"/>
      <c r="IG854"/>
      <c r="IH854"/>
      <c r="II854"/>
      <c r="IJ854"/>
      <c r="IK854"/>
      <c r="IL854"/>
      <c r="IM854"/>
      <c r="IN854"/>
      <c r="IO854"/>
      <c r="IP854"/>
      <c r="IQ854"/>
      <c r="IR854"/>
      <c r="IS854"/>
      <c r="IT854"/>
      <c r="IU854"/>
      <c r="IV854"/>
      <c r="IW854"/>
      <c r="IX854"/>
      <c r="IY854"/>
      <c r="IZ854"/>
      <c r="JA854"/>
      <c r="JB854"/>
      <c r="JC854"/>
      <c r="JD854"/>
      <c r="JE854"/>
      <c r="JF854"/>
      <c r="JG854"/>
      <c r="JH854"/>
      <c r="JI854"/>
      <c r="JJ854"/>
    </row>
    <row r="855" spans="1:270" ht="32">
      <c r="A855" s="25">
        <v>1999</v>
      </c>
      <c r="B855" s="9" t="s">
        <v>659</v>
      </c>
      <c r="C855" s="9">
        <v>0</v>
      </c>
      <c r="D855" s="9" t="s">
        <v>1590</v>
      </c>
      <c r="E855" s="9" t="s">
        <v>2628</v>
      </c>
      <c r="F855" s="9" t="s">
        <v>660</v>
      </c>
      <c r="G855" s="9" t="s">
        <v>2744</v>
      </c>
      <c r="H855" s="18" t="s">
        <v>1590</v>
      </c>
      <c r="I855" s="9" t="s">
        <v>2141</v>
      </c>
      <c r="J855" s="9">
        <v>0</v>
      </c>
      <c r="K855" s="9"/>
      <c r="L855" s="9" t="s">
        <v>2138</v>
      </c>
      <c r="M855" s="9" t="s">
        <v>2676</v>
      </c>
      <c r="N855" s="35" t="s">
        <v>1590</v>
      </c>
      <c r="O855" s="35" t="s">
        <v>1590</v>
      </c>
      <c r="P855" s="35" t="s">
        <v>1590</v>
      </c>
      <c r="Q855" s="35" t="s">
        <v>1590</v>
      </c>
      <c r="R855" s="34" t="s">
        <v>1590</v>
      </c>
      <c r="S855" s="34" t="s">
        <v>1590</v>
      </c>
      <c r="T855" s="34" t="s">
        <v>1590</v>
      </c>
      <c r="U855" s="34" t="s">
        <v>1590</v>
      </c>
      <c r="V855" s="38" t="s">
        <v>1590</v>
      </c>
      <c r="W855" s="38" t="s">
        <v>1590</v>
      </c>
      <c r="X855" s="38" t="s">
        <v>1590</v>
      </c>
      <c r="Y855" s="8">
        <f t="shared" si="196"/>
        <v>0</v>
      </c>
      <c r="Z855" s="8">
        <f t="shared" si="197"/>
        <v>0</v>
      </c>
      <c r="AA855" s="8">
        <f t="shared" si="198"/>
        <v>0</v>
      </c>
      <c r="AB855" s="18">
        <f t="shared" si="193"/>
        <v>0.66666666666666663</v>
      </c>
      <c r="AC855" s="18">
        <f>SUM(AK855, AQ855, AW855, BC855, BI855,  BO855, BU855, CA855, CG855, CM855, CS855, CY855, DE855, DK855, DQ855, DW855, EC855, EK855, EQ855, EW855, FC855, FI855, FO855, FU855, GA855, GI855, GO855, GW855, HC855, HI855, HO855, HU855, IA855, II855, IO855, IU855, JC855, JI855)/2</f>
        <v>8</v>
      </c>
      <c r="AD855" s="13"/>
      <c r="AE855" s="13"/>
      <c r="AF855" s="13" t="s">
        <v>2142</v>
      </c>
      <c r="AG855" s="13" t="s">
        <v>1590</v>
      </c>
      <c r="AH855" s="13" t="s">
        <v>1590</v>
      </c>
      <c r="AI855" s="13" t="s">
        <v>1590</v>
      </c>
      <c r="AJ855" s="13">
        <v>4</v>
      </c>
      <c r="AK855" s="13">
        <v>4</v>
      </c>
      <c r="AL855" s="13" t="s">
        <v>2142</v>
      </c>
      <c r="AM855" s="13" t="s">
        <v>1847</v>
      </c>
      <c r="AN855" s="13" t="s">
        <v>1590</v>
      </c>
      <c r="AO855" s="13" t="s">
        <v>1590</v>
      </c>
      <c r="AP855">
        <v>8</v>
      </c>
      <c r="AQ855">
        <v>12</v>
      </c>
      <c r="AR855" s="13"/>
      <c r="AS855"/>
      <c r="AT855"/>
      <c r="AU855"/>
      <c r="AV855"/>
      <c r="AW855"/>
      <c r="AX855"/>
      <c r="AY855"/>
      <c r="AZ855"/>
      <c r="BA855"/>
      <c r="BB855"/>
      <c r="BC855"/>
      <c r="BD855" s="13"/>
      <c r="BE855"/>
      <c r="BF855"/>
      <c r="BG855"/>
      <c r="BH855"/>
      <c r="BI855"/>
      <c r="BJ855"/>
      <c r="BK855"/>
      <c r="BL855"/>
      <c r="BM855"/>
      <c r="BN855"/>
      <c r="BO855"/>
      <c r="BP855" s="13"/>
      <c r="BQ855"/>
      <c r="BR855"/>
      <c r="BS855"/>
      <c r="BT855"/>
      <c r="BU855"/>
      <c r="BV855"/>
      <c r="BW855"/>
      <c r="BX855"/>
      <c r="BY855"/>
      <c r="BZ855"/>
      <c r="CA855"/>
      <c r="CB855"/>
      <c r="CC855"/>
      <c r="CD855"/>
      <c r="CE855"/>
      <c r="CF855"/>
      <c r="CG855"/>
      <c r="CH855"/>
      <c r="CI855"/>
      <c r="CJ855"/>
      <c r="CK855"/>
      <c r="CL855"/>
      <c r="CM855"/>
      <c r="CN855"/>
      <c r="CO855"/>
      <c r="CP855"/>
      <c r="CQ855"/>
      <c r="CR855"/>
      <c r="CS855"/>
      <c r="CT855"/>
      <c r="CU855"/>
      <c r="CV855"/>
      <c r="CW855"/>
      <c r="CX855"/>
      <c r="CY855"/>
      <c r="CZ855"/>
      <c r="DA855"/>
      <c r="DB855"/>
      <c r="DC855"/>
      <c r="DD855"/>
      <c r="DE855"/>
      <c r="DF855"/>
      <c r="DG855"/>
      <c r="DH855"/>
      <c r="DI855"/>
      <c r="DJ855"/>
      <c r="DK855"/>
      <c r="DL855"/>
      <c r="DM855"/>
      <c r="DN855"/>
      <c r="DO855"/>
      <c r="DP855"/>
      <c r="DQ855"/>
      <c r="DR855"/>
      <c r="DS855"/>
      <c r="DT855"/>
      <c r="DU855"/>
      <c r="DV855"/>
      <c r="DW855"/>
      <c r="DX855"/>
      <c r="DY855"/>
      <c r="DZ855"/>
      <c r="EA855"/>
      <c r="EB855"/>
      <c r="EC855"/>
      <c r="ED855"/>
      <c r="EE855"/>
      <c r="EF855"/>
      <c r="EG855"/>
      <c r="EH855"/>
      <c r="EI855"/>
      <c r="EJ855"/>
      <c r="EK855"/>
      <c r="EL855"/>
      <c r="EM855"/>
      <c r="EN855"/>
      <c r="EO855"/>
      <c r="EP855"/>
      <c r="EQ855"/>
      <c r="ER855"/>
      <c r="ES855"/>
      <c r="ET855"/>
      <c r="EU855"/>
      <c r="EV855"/>
      <c r="EW855"/>
      <c r="EX855"/>
      <c r="EY855"/>
      <c r="EZ855"/>
      <c r="FA855"/>
      <c r="FB855"/>
      <c r="FC855"/>
      <c r="FD855"/>
      <c r="FE855"/>
      <c r="FF855"/>
      <c r="FG855"/>
      <c r="FH855"/>
      <c r="FI855"/>
      <c r="FJ855"/>
      <c r="FK855"/>
      <c r="FL855"/>
      <c r="FM855"/>
      <c r="FN855"/>
      <c r="FO855"/>
      <c r="FP855"/>
      <c r="FQ855"/>
      <c r="FR855"/>
      <c r="FS855"/>
      <c r="FT855"/>
      <c r="FU855"/>
      <c r="FV855"/>
      <c r="FW855"/>
      <c r="FX855"/>
      <c r="FY855"/>
      <c r="FZ855"/>
      <c r="GA855"/>
      <c r="GB855"/>
      <c r="GC855"/>
      <c r="GD855"/>
      <c r="GE855"/>
      <c r="GF855"/>
      <c r="GG855"/>
      <c r="GH855"/>
      <c r="GI855"/>
      <c r="GJ855"/>
      <c r="GK855"/>
      <c r="GL855"/>
      <c r="GM855"/>
      <c r="GN855"/>
      <c r="GO855"/>
      <c r="GP855"/>
      <c r="GQ855"/>
      <c r="GR855"/>
      <c r="GS855"/>
      <c r="GT855"/>
      <c r="GU855"/>
      <c r="GV855"/>
      <c r="GW855"/>
      <c r="GX855"/>
      <c r="GY855"/>
      <c r="GZ855"/>
      <c r="HA855"/>
      <c r="HB855"/>
      <c r="HC855"/>
      <c r="HD855"/>
      <c r="HE855"/>
      <c r="HF855"/>
      <c r="HG855"/>
      <c r="HH855"/>
      <c r="HI855"/>
      <c r="HJ855"/>
      <c r="HK855"/>
      <c r="HL855"/>
      <c r="HM855"/>
      <c r="HN855"/>
      <c r="HO855"/>
      <c r="HP855"/>
      <c r="HQ855"/>
      <c r="HR855"/>
      <c r="HS855"/>
      <c r="HT855"/>
      <c r="HU855"/>
      <c r="HV855"/>
      <c r="HW855"/>
      <c r="HX855"/>
      <c r="HY855"/>
      <c r="HZ855"/>
      <c r="IA855"/>
      <c r="IB855"/>
      <c r="IC855"/>
      <c r="ID855"/>
      <c r="IE855"/>
      <c r="IF855"/>
      <c r="IG855"/>
      <c r="IH855"/>
      <c r="II855"/>
      <c r="IJ855"/>
      <c r="IK855"/>
      <c r="IL855"/>
      <c r="IM855"/>
      <c r="IN855"/>
      <c r="IO855"/>
      <c r="IP855"/>
      <c r="IQ855"/>
      <c r="IR855"/>
      <c r="IS855"/>
      <c r="IT855"/>
      <c r="IU855"/>
      <c r="IV855"/>
      <c r="IW855"/>
      <c r="IX855"/>
      <c r="IY855"/>
      <c r="IZ855"/>
      <c r="JA855"/>
      <c r="JB855"/>
      <c r="JC855"/>
      <c r="JD855"/>
      <c r="JE855"/>
      <c r="JF855"/>
      <c r="JG855"/>
      <c r="JH855"/>
      <c r="JI855"/>
      <c r="JJ855"/>
    </row>
    <row r="856" spans="1:270" ht="112">
      <c r="A856" s="25">
        <v>1999</v>
      </c>
      <c r="B856" s="9" t="s">
        <v>659</v>
      </c>
      <c r="C856" s="9">
        <v>0</v>
      </c>
      <c r="D856" s="9" t="s">
        <v>1590</v>
      </c>
      <c r="E856" s="9" t="s">
        <v>2628</v>
      </c>
      <c r="F856" s="9" t="s">
        <v>12</v>
      </c>
      <c r="G856" s="9" t="s">
        <v>2744</v>
      </c>
      <c r="H856" s="18" t="s">
        <v>1590</v>
      </c>
      <c r="I856" s="12" t="s">
        <v>2719</v>
      </c>
      <c r="J856" s="12">
        <v>0</v>
      </c>
      <c r="K856" s="12" t="s">
        <v>2720</v>
      </c>
      <c r="L856" s="12" t="s">
        <v>2718</v>
      </c>
      <c r="M856" s="9" t="s">
        <v>651</v>
      </c>
      <c r="N856" s="9">
        <f>O856/P856</f>
        <v>23.559416666666667</v>
      </c>
      <c r="O856" s="9">
        <v>282.71300000000002</v>
      </c>
      <c r="P856" s="9">
        <v>12</v>
      </c>
      <c r="Q856" s="9">
        <v>72</v>
      </c>
      <c r="R856" s="8">
        <f>Q856/P856</f>
        <v>6</v>
      </c>
      <c r="S856" s="8">
        <f>Q856/Z856</f>
        <v>6</v>
      </c>
      <c r="T856" s="8">
        <f>Q856/AA856</f>
        <v>3</v>
      </c>
      <c r="U856" s="8">
        <f t="shared" si="189"/>
        <v>36</v>
      </c>
      <c r="V856" s="38">
        <f t="shared" si="195"/>
        <v>5.6666666666666661</v>
      </c>
      <c r="W856" s="38">
        <f t="shared" si="192"/>
        <v>1.6666666666666667</v>
      </c>
      <c r="X856" s="38">
        <f t="shared" si="191"/>
        <v>4.333333333333333</v>
      </c>
      <c r="Y856" s="8">
        <f t="shared" si="196"/>
        <v>8.0040000000000013</v>
      </c>
      <c r="Z856" s="8">
        <f t="shared" si="197"/>
        <v>12</v>
      </c>
      <c r="AA856" s="8">
        <f t="shared" si="198"/>
        <v>24</v>
      </c>
      <c r="AB856" s="18">
        <f t="shared" si="193"/>
        <v>2.6666666666666665</v>
      </c>
      <c r="AC856" s="18">
        <f t="shared" si="194"/>
        <v>32</v>
      </c>
      <c r="AD856" s="13"/>
      <c r="AE856" s="13"/>
      <c r="AF856" s="13" t="s">
        <v>2145</v>
      </c>
      <c r="AG856" s="13">
        <v>0.66700000000000004</v>
      </c>
      <c r="AH856" s="13">
        <v>1</v>
      </c>
      <c r="AI856" s="13">
        <v>2</v>
      </c>
      <c r="AJ856" s="13"/>
      <c r="AK856" s="13">
        <v>32</v>
      </c>
      <c r="AL856" s="13"/>
      <c r="AM856" s="13"/>
      <c r="AN856"/>
      <c r="AO856"/>
      <c r="AP856"/>
      <c r="AQ856"/>
      <c r="AR856" s="13"/>
      <c r="AS856"/>
      <c r="AT856"/>
      <c r="AU856"/>
      <c r="AV856"/>
      <c r="AW856"/>
      <c r="AX856"/>
      <c r="AY856"/>
      <c r="AZ856"/>
      <c r="BA856"/>
      <c r="BB856"/>
      <c r="BC856"/>
      <c r="BD856" s="13"/>
      <c r="BE856"/>
      <c r="BF856"/>
      <c r="BG856"/>
      <c r="BH856"/>
      <c r="BI856"/>
      <c r="BJ856"/>
      <c r="BK856"/>
      <c r="BL856"/>
      <c r="BM856"/>
      <c r="BN856"/>
      <c r="BO856"/>
      <c r="BP856" s="13"/>
      <c r="BQ856"/>
      <c r="BR856"/>
      <c r="BS856"/>
      <c r="BT856"/>
      <c r="BU856"/>
      <c r="BV856"/>
      <c r="BW856"/>
      <c r="BX856"/>
      <c r="BY856"/>
      <c r="BZ856"/>
      <c r="CA856"/>
      <c r="CB856"/>
      <c r="CC856"/>
      <c r="CD856"/>
      <c r="CE856"/>
      <c r="CF856"/>
      <c r="CG856"/>
      <c r="CH856"/>
      <c r="CI856"/>
      <c r="CJ856"/>
      <c r="CK856"/>
      <c r="CL856"/>
      <c r="CM856"/>
      <c r="CN856"/>
      <c r="CO856"/>
      <c r="CP856"/>
      <c r="CQ856"/>
      <c r="CR856"/>
      <c r="CS856"/>
      <c r="CT856"/>
      <c r="CU856"/>
      <c r="CV856"/>
      <c r="CW856"/>
      <c r="CX856"/>
      <c r="CY856"/>
      <c r="CZ856"/>
      <c r="DA856"/>
      <c r="DB856"/>
      <c r="DC856"/>
      <c r="DD856"/>
      <c r="DE856"/>
      <c r="DF856"/>
      <c r="DG856"/>
      <c r="DH856"/>
      <c r="DI856"/>
      <c r="DJ856"/>
      <c r="DK856"/>
      <c r="DL856"/>
      <c r="DM856"/>
      <c r="DN856"/>
      <c r="DO856"/>
      <c r="DP856"/>
      <c r="DQ856"/>
      <c r="DR856"/>
      <c r="DS856"/>
      <c r="DT856"/>
      <c r="DU856"/>
      <c r="DV856"/>
      <c r="DW856"/>
      <c r="DX856"/>
      <c r="DY856"/>
      <c r="DZ856"/>
      <c r="EA856"/>
      <c r="EB856"/>
      <c r="EC856"/>
      <c r="ED856"/>
      <c r="EE856"/>
      <c r="EF856"/>
      <c r="EG856"/>
      <c r="EH856"/>
      <c r="EI856"/>
      <c r="EJ856"/>
      <c r="EK856"/>
      <c r="EL856"/>
      <c r="EM856"/>
      <c r="EN856"/>
      <c r="EO856"/>
      <c r="EP856"/>
      <c r="EQ856"/>
      <c r="ER856"/>
      <c r="ES856"/>
      <c r="ET856"/>
      <c r="EU856"/>
      <c r="EV856"/>
      <c r="EW856"/>
      <c r="EX856"/>
      <c r="EY856"/>
      <c r="EZ856"/>
      <c r="FA856"/>
      <c r="FB856"/>
      <c r="FC856"/>
      <c r="FD856"/>
      <c r="FE856"/>
      <c r="FF856"/>
      <c r="FG856"/>
      <c r="FH856"/>
      <c r="FI856"/>
      <c r="FJ856"/>
      <c r="FK856"/>
      <c r="FL856"/>
      <c r="FM856"/>
      <c r="FN856"/>
      <c r="FO856"/>
      <c r="FP856"/>
      <c r="FQ856"/>
      <c r="FR856"/>
      <c r="FS856"/>
      <c r="FT856"/>
      <c r="FU856"/>
      <c r="FV856"/>
      <c r="FW856"/>
      <c r="FX856"/>
      <c r="FY856"/>
      <c r="FZ856"/>
      <c r="GA856"/>
      <c r="GB856"/>
      <c r="GC856"/>
      <c r="GD856"/>
      <c r="GE856"/>
      <c r="GF856"/>
      <c r="GG856"/>
      <c r="GH856"/>
      <c r="GI856"/>
      <c r="GJ856"/>
      <c r="GK856"/>
      <c r="GL856"/>
      <c r="GM856"/>
      <c r="GN856"/>
      <c r="GO856"/>
      <c r="GP856"/>
      <c r="GQ856"/>
      <c r="GR856"/>
      <c r="GS856"/>
      <c r="GT856"/>
      <c r="GU856"/>
      <c r="GV856"/>
      <c r="GW856"/>
      <c r="GX856"/>
      <c r="GY856"/>
      <c r="GZ856"/>
      <c r="HA856"/>
      <c r="HB856"/>
      <c r="HC856"/>
      <c r="HD856"/>
      <c r="HE856"/>
      <c r="HF856"/>
      <c r="HG856"/>
      <c r="HH856"/>
      <c r="HI856"/>
      <c r="HJ856"/>
      <c r="HK856"/>
      <c r="HL856"/>
      <c r="HM856"/>
      <c r="HN856"/>
      <c r="HO856"/>
      <c r="HP856"/>
      <c r="HQ856"/>
      <c r="HR856"/>
      <c r="HS856"/>
      <c r="HT856"/>
      <c r="HU856"/>
      <c r="HV856"/>
      <c r="HW856"/>
      <c r="HX856"/>
      <c r="HY856"/>
      <c r="HZ856"/>
      <c r="IA856"/>
      <c r="IB856"/>
      <c r="IC856"/>
      <c r="ID856"/>
      <c r="IE856"/>
      <c r="IF856"/>
      <c r="IG856"/>
      <c r="IH856"/>
      <c r="II856"/>
      <c r="IJ856"/>
      <c r="IK856"/>
      <c r="IL856"/>
      <c r="IM856"/>
      <c r="IN856"/>
      <c r="IO856"/>
      <c r="IP856"/>
      <c r="IQ856"/>
      <c r="IR856"/>
      <c r="IS856"/>
      <c r="IT856"/>
      <c r="IU856"/>
      <c r="IV856"/>
      <c r="IW856"/>
      <c r="IX856"/>
      <c r="IY856"/>
      <c r="IZ856"/>
      <c r="JA856"/>
      <c r="JB856"/>
      <c r="JC856"/>
      <c r="JD856"/>
      <c r="JE856"/>
      <c r="JF856"/>
      <c r="JG856"/>
      <c r="JH856"/>
      <c r="JI856"/>
      <c r="JJ856"/>
    </row>
    <row r="857" spans="1:270" ht="32">
      <c r="A857" s="25">
        <v>1999</v>
      </c>
      <c r="B857" s="9" t="s">
        <v>659</v>
      </c>
      <c r="C857" s="9">
        <v>0</v>
      </c>
      <c r="D857" s="9" t="s">
        <v>1590</v>
      </c>
      <c r="E857" s="9" t="s">
        <v>2628</v>
      </c>
      <c r="F857" s="9" t="s">
        <v>12</v>
      </c>
      <c r="G857" s="9" t="s">
        <v>2744</v>
      </c>
      <c r="H857" s="18" t="s">
        <v>1590</v>
      </c>
      <c r="I857" s="12" t="s">
        <v>2146</v>
      </c>
      <c r="J857" s="12">
        <v>1</v>
      </c>
      <c r="K857" s="12"/>
      <c r="L857" s="12"/>
      <c r="M857" s="9" t="s">
        <v>651</v>
      </c>
      <c r="N857" s="35" t="s">
        <v>1590</v>
      </c>
      <c r="O857" s="35" t="s">
        <v>1590</v>
      </c>
      <c r="P857" s="35" t="s">
        <v>1590</v>
      </c>
      <c r="Q857" s="35" t="s">
        <v>1590</v>
      </c>
      <c r="R857" s="34" t="s">
        <v>1590</v>
      </c>
      <c r="S857" s="34" t="s">
        <v>1590</v>
      </c>
      <c r="T857" s="34" t="s">
        <v>1590</v>
      </c>
      <c r="U857" s="34" t="s">
        <v>1590</v>
      </c>
      <c r="V857" s="38" t="s">
        <v>1590</v>
      </c>
      <c r="W857" s="38" t="s">
        <v>1590</v>
      </c>
      <c r="X857" s="38" t="s">
        <v>1590</v>
      </c>
      <c r="Y857" s="8">
        <f t="shared" si="196"/>
        <v>96</v>
      </c>
      <c r="Z857" s="8">
        <f t="shared" si="197"/>
        <v>96</v>
      </c>
      <c r="AA857" s="8">
        <f t="shared" si="198"/>
        <v>240</v>
      </c>
      <c r="AB857" s="18">
        <f t="shared" si="193"/>
        <v>2</v>
      </c>
      <c r="AC857" s="18">
        <f t="shared" si="194"/>
        <v>24</v>
      </c>
      <c r="AD857" s="13"/>
      <c r="AE857" s="13"/>
      <c r="AF857" s="13" t="s">
        <v>2147</v>
      </c>
      <c r="AG857" s="13">
        <v>8</v>
      </c>
      <c r="AH857" s="13">
        <v>8</v>
      </c>
      <c r="AI857" s="13">
        <v>20</v>
      </c>
      <c r="AJ857" s="13"/>
      <c r="AK857" s="13">
        <v>24</v>
      </c>
      <c r="AL857" s="13"/>
      <c r="AM857" s="13"/>
      <c r="AN857"/>
      <c r="AO857"/>
      <c r="AP857"/>
      <c r="AQ857"/>
      <c r="AR857" s="13"/>
      <c r="AS857"/>
      <c r="AT857"/>
      <c r="AU857"/>
      <c r="AV857"/>
      <c r="AW857"/>
      <c r="AX857"/>
      <c r="AY857"/>
      <c r="AZ857"/>
      <c r="BA857"/>
      <c r="BB857"/>
      <c r="BC857"/>
      <c r="BD857" s="13"/>
      <c r="BE857"/>
      <c r="BF857"/>
      <c r="BG857"/>
      <c r="BH857"/>
      <c r="BI857"/>
      <c r="BJ857"/>
      <c r="BK857"/>
      <c r="BL857"/>
      <c r="BM857"/>
      <c r="BN857"/>
      <c r="BO857"/>
      <c r="BP857" s="13"/>
      <c r="BQ857"/>
      <c r="BR857"/>
      <c r="BS857"/>
      <c r="BT857"/>
      <c r="BU857"/>
      <c r="BV857"/>
      <c r="BW857"/>
      <c r="BX857"/>
      <c r="BY857"/>
      <c r="BZ857"/>
      <c r="CA857"/>
      <c r="CB857"/>
      <c r="CC857"/>
      <c r="CD857"/>
      <c r="CE857"/>
      <c r="CF857"/>
      <c r="CG857"/>
      <c r="CH857"/>
      <c r="CI857"/>
      <c r="CJ857"/>
      <c r="CK857"/>
      <c r="CL857"/>
      <c r="CM857"/>
      <c r="CN857"/>
      <c r="CO857"/>
      <c r="CP857"/>
      <c r="CQ857"/>
      <c r="CR857"/>
      <c r="CS857"/>
      <c r="CT857"/>
      <c r="CU857"/>
      <c r="CV857"/>
      <c r="CW857"/>
      <c r="CX857"/>
      <c r="CY857"/>
      <c r="CZ857"/>
      <c r="DA857"/>
      <c r="DB857"/>
      <c r="DC857"/>
      <c r="DD857"/>
      <c r="DE857"/>
      <c r="DF857"/>
      <c r="DG857"/>
      <c r="DH857"/>
      <c r="DI857"/>
      <c r="DJ857"/>
      <c r="DK857"/>
      <c r="DL857"/>
      <c r="DM857"/>
      <c r="DN857"/>
      <c r="DO857"/>
      <c r="DP857"/>
      <c r="DQ857"/>
      <c r="DR857"/>
      <c r="DS857"/>
      <c r="DT857"/>
      <c r="DU857"/>
      <c r="DV857"/>
      <c r="DW857"/>
      <c r="DX857"/>
      <c r="DY857"/>
      <c r="DZ857"/>
      <c r="EA857"/>
      <c r="EB857"/>
      <c r="EC857"/>
      <c r="ED857"/>
      <c r="EE857"/>
      <c r="EF857"/>
      <c r="EG857"/>
      <c r="EH857"/>
      <c r="EI857"/>
      <c r="EJ857"/>
      <c r="EK857"/>
      <c r="EL857"/>
      <c r="EM857"/>
      <c r="EN857"/>
      <c r="EO857"/>
      <c r="EP857"/>
      <c r="EQ857"/>
      <c r="ER857"/>
      <c r="ES857"/>
      <c r="ET857"/>
      <c r="EU857"/>
      <c r="EV857"/>
      <c r="EW857"/>
      <c r="EX857"/>
      <c r="EY857"/>
      <c r="EZ857"/>
      <c r="FA857"/>
      <c r="FB857"/>
      <c r="FC857"/>
      <c r="FD857"/>
      <c r="FE857"/>
      <c r="FF857"/>
      <c r="FG857"/>
      <c r="FH857"/>
      <c r="FI857"/>
      <c r="FJ857"/>
      <c r="FK857"/>
      <c r="FL857"/>
      <c r="FM857"/>
      <c r="FN857"/>
      <c r="FO857"/>
      <c r="FP857"/>
      <c r="FQ857"/>
      <c r="FR857"/>
      <c r="FS857"/>
      <c r="FT857"/>
      <c r="FU857"/>
      <c r="FV857"/>
      <c r="FW857"/>
      <c r="FX857"/>
      <c r="FY857"/>
      <c r="FZ857"/>
      <c r="GA857"/>
      <c r="GB857"/>
      <c r="GC857"/>
      <c r="GD857"/>
      <c r="GE857"/>
      <c r="GF857"/>
      <c r="GG857"/>
      <c r="GH857"/>
      <c r="GI857"/>
      <c r="GJ857"/>
      <c r="GK857"/>
      <c r="GL857"/>
      <c r="GM857"/>
      <c r="GN857"/>
      <c r="GO857"/>
      <c r="GP857"/>
      <c r="GQ857"/>
      <c r="GR857"/>
      <c r="GS857"/>
      <c r="GT857"/>
      <c r="GU857"/>
      <c r="GV857"/>
      <c r="GW857"/>
      <c r="GX857"/>
      <c r="GY857"/>
      <c r="GZ857"/>
      <c r="HA857"/>
      <c r="HB857"/>
      <c r="HC857"/>
      <c r="HD857"/>
      <c r="HE857"/>
      <c r="HF857"/>
      <c r="HG857"/>
      <c r="HH857"/>
      <c r="HI857"/>
      <c r="HJ857"/>
      <c r="HK857"/>
      <c r="HL857"/>
      <c r="HM857"/>
      <c r="HN857"/>
      <c r="HO857"/>
      <c r="HP857"/>
      <c r="HQ857"/>
      <c r="HR857"/>
      <c r="HS857"/>
      <c r="HT857"/>
      <c r="HU857"/>
      <c r="HV857"/>
      <c r="HW857"/>
      <c r="HX857"/>
      <c r="HY857"/>
      <c r="HZ857"/>
      <c r="IA857"/>
      <c r="IB857"/>
      <c r="IC857"/>
      <c r="ID857"/>
      <c r="IE857"/>
      <c r="IF857"/>
      <c r="IG857"/>
      <c r="IH857"/>
      <c r="II857"/>
      <c r="IJ857"/>
      <c r="IK857"/>
      <c r="IL857"/>
      <c r="IM857"/>
      <c r="IN857"/>
      <c r="IO857"/>
      <c r="IP857"/>
      <c r="IQ857"/>
      <c r="IR857"/>
      <c r="IS857"/>
      <c r="IT857"/>
      <c r="IU857"/>
      <c r="IV857"/>
      <c r="IW857"/>
      <c r="IX857"/>
      <c r="IY857"/>
      <c r="IZ857"/>
      <c r="JA857"/>
      <c r="JB857"/>
      <c r="JC857"/>
      <c r="JD857"/>
      <c r="JE857"/>
      <c r="JF857"/>
      <c r="JG857"/>
      <c r="JH857"/>
      <c r="JI857"/>
      <c r="JJ857"/>
    </row>
    <row r="858" spans="1:270" ht="112">
      <c r="A858" s="25">
        <v>1999</v>
      </c>
      <c r="B858" s="9" t="s">
        <v>659</v>
      </c>
      <c r="C858" s="9">
        <v>0</v>
      </c>
      <c r="D858" s="9" t="s">
        <v>1590</v>
      </c>
      <c r="E858" s="9" t="s">
        <v>2628</v>
      </c>
      <c r="F858" s="9" t="s">
        <v>12</v>
      </c>
      <c r="G858" s="9" t="s">
        <v>2744</v>
      </c>
      <c r="H858" s="18" t="s">
        <v>1590</v>
      </c>
      <c r="I858" s="12" t="s">
        <v>2708</v>
      </c>
      <c r="J858" s="12">
        <v>0</v>
      </c>
      <c r="K858" s="12"/>
      <c r="L858" s="12" t="s">
        <v>2709</v>
      </c>
      <c r="M858" s="9" t="s">
        <v>651</v>
      </c>
      <c r="N858" s="9">
        <f t="shared" si="186"/>
        <v>92.926099999999991</v>
      </c>
      <c r="O858" s="11">
        <v>2787.7829999999999</v>
      </c>
      <c r="P858" s="9">
        <v>30</v>
      </c>
      <c r="Q858" s="9">
        <v>1575</v>
      </c>
      <c r="R858" s="8">
        <f t="shared" si="185"/>
        <v>52.5</v>
      </c>
      <c r="S858" s="8">
        <f>Q858/Z858</f>
        <v>8.203125</v>
      </c>
      <c r="T858" s="8">
        <f>Q858/AA858</f>
        <v>2.3863636363636362</v>
      </c>
      <c r="U858" s="8">
        <f t="shared" si="189"/>
        <v>28.636363636363633</v>
      </c>
      <c r="V858" s="38">
        <f t="shared" si="195"/>
        <v>5.0530303030303028</v>
      </c>
      <c r="W858" s="38">
        <f t="shared" si="192"/>
        <v>1.6106060606060606</v>
      </c>
      <c r="X858" s="38">
        <f t="shared" si="191"/>
        <v>4.2772727272727273</v>
      </c>
      <c r="Y858" s="8">
        <f t="shared" si="196"/>
        <v>36</v>
      </c>
      <c r="Z858" s="8">
        <f t="shared" si="197"/>
        <v>192</v>
      </c>
      <c r="AA858" s="8">
        <f t="shared" si="198"/>
        <v>660</v>
      </c>
      <c r="AB858" s="18">
        <f t="shared" si="193"/>
        <v>2.6666666666666665</v>
      </c>
      <c r="AC858" s="18">
        <f t="shared" si="194"/>
        <v>32</v>
      </c>
      <c r="AD858" s="13"/>
      <c r="AE858" s="13"/>
      <c r="AF858" s="13" t="s">
        <v>2148</v>
      </c>
      <c r="AG858" s="13">
        <v>3</v>
      </c>
      <c r="AH858" s="13">
        <v>16</v>
      </c>
      <c r="AI858" s="13">
        <v>55</v>
      </c>
      <c r="AJ858" s="13">
        <v>32</v>
      </c>
      <c r="AK858" s="13">
        <v>32</v>
      </c>
      <c r="AL858" s="13"/>
      <c r="AM858" s="13"/>
      <c r="AN858"/>
      <c r="AO858"/>
      <c r="AP858"/>
      <c r="AQ858"/>
      <c r="AR858" s="13"/>
      <c r="AS858"/>
      <c r="AT858"/>
      <c r="AU858"/>
      <c r="AV858"/>
      <c r="AW858"/>
      <c r="AX858"/>
      <c r="AY858"/>
      <c r="AZ858"/>
      <c r="BA858"/>
      <c r="BB858"/>
      <c r="BC858"/>
      <c r="BD858" s="13"/>
      <c r="BE858"/>
      <c r="BF858"/>
      <c r="BG858"/>
      <c r="BH858"/>
      <c r="BI858"/>
      <c r="BJ858"/>
      <c r="BK858"/>
      <c r="BL858"/>
      <c r="BM858"/>
      <c r="BN858"/>
      <c r="BO858"/>
      <c r="BP858"/>
      <c r="BQ858"/>
      <c r="BR858"/>
      <c r="BS858"/>
      <c r="BT858"/>
      <c r="BU858"/>
      <c r="BV858"/>
      <c r="BW858"/>
      <c r="BX858"/>
      <c r="BY858"/>
      <c r="BZ858"/>
      <c r="CA858"/>
      <c r="CB858"/>
      <c r="CC858"/>
      <c r="CD858"/>
      <c r="CE858"/>
      <c r="CF858"/>
      <c r="CG858"/>
      <c r="CH858"/>
      <c r="CI858"/>
      <c r="CJ858"/>
      <c r="CK858"/>
      <c r="CL858"/>
      <c r="CM858"/>
      <c r="CN858"/>
      <c r="CO858"/>
      <c r="CP858"/>
      <c r="CQ858"/>
      <c r="CR858"/>
      <c r="CS858"/>
      <c r="CT858"/>
      <c r="CU858"/>
      <c r="CV858"/>
      <c r="CW858"/>
      <c r="CX858"/>
      <c r="CY858"/>
      <c r="CZ858"/>
      <c r="DA858"/>
      <c r="DB858"/>
      <c r="DC858"/>
      <c r="DD858"/>
      <c r="DE858"/>
      <c r="DF858"/>
      <c r="DG858"/>
      <c r="DH858"/>
      <c r="DI858"/>
      <c r="DJ858"/>
      <c r="DK858"/>
      <c r="DL858"/>
      <c r="DM858"/>
      <c r="DN858"/>
      <c r="DO858"/>
      <c r="DP858"/>
      <c r="DQ858"/>
      <c r="DR858"/>
      <c r="DS858"/>
      <c r="DT858"/>
      <c r="DU858"/>
      <c r="DV858"/>
      <c r="DW858"/>
      <c r="DX858"/>
      <c r="DY858"/>
      <c r="DZ858"/>
      <c r="EA858"/>
      <c r="EB858"/>
      <c r="EC858"/>
      <c r="ED858"/>
      <c r="EE858"/>
      <c r="EF858"/>
      <c r="EG858"/>
      <c r="EH858"/>
      <c r="EI858"/>
      <c r="EJ858"/>
      <c r="EK858"/>
      <c r="EL858"/>
      <c r="EM858"/>
      <c r="EN858"/>
      <c r="EO858"/>
      <c r="EP858"/>
      <c r="EQ858"/>
      <c r="ER858"/>
      <c r="ES858"/>
      <c r="ET858"/>
      <c r="EU858"/>
      <c r="EV858"/>
      <c r="EW858"/>
      <c r="EX858"/>
      <c r="EY858"/>
      <c r="EZ858"/>
      <c r="FA858"/>
      <c r="FB858"/>
      <c r="FC858"/>
      <c r="FD858"/>
      <c r="FE858"/>
      <c r="FF858"/>
      <c r="FG858"/>
      <c r="FH858"/>
      <c r="FI858"/>
      <c r="FJ858"/>
      <c r="FK858"/>
      <c r="FL858"/>
      <c r="FM858"/>
      <c r="FN858"/>
      <c r="FO858"/>
      <c r="FP858"/>
      <c r="FQ858"/>
      <c r="FR858"/>
      <c r="FS858"/>
      <c r="FT858"/>
      <c r="FU858"/>
      <c r="FV858"/>
      <c r="FW858"/>
      <c r="FX858"/>
      <c r="FY858"/>
      <c r="FZ858"/>
      <c r="GA858"/>
      <c r="GB858"/>
      <c r="GC858"/>
      <c r="GD858"/>
      <c r="GE858"/>
      <c r="GF858"/>
      <c r="GG858"/>
      <c r="GH858"/>
      <c r="GI858"/>
      <c r="GJ858"/>
      <c r="GK858"/>
      <c r="GL858"/>
      <c r="GM858"/>
      <c r="GN858"/>
      <c r="GO858"/>
      <c r="GP858"/>
      <c r="GQ858"/>
      <c r="GR858"/>
      <c r="GS858"/>
      <c r="GT858"/>
      <c r="GU858"/>
      <c r="GV858"/>
      <c r="GW858"/>
      <c r="GX858"/>
      <c r="GY858"/>
      <c r="GZ858"/>
      <c r="HA858"/>
      <c r="HB858"/>
      <c r="HC858"/>
      <c r="HD858"/>
      <c r="HE858"/>
      <c r="HF858"/>
      <c r="HG858"/>
      <c r="HH858"/>
      <c r="HI858"/>
      <c r="HJ858"/>
      <c r="HK858"/>
      <c r="HL858"/>
      <c r="HM858"/>
      <c r="HN858"/>
      <c r="HO858"/>
      <c r="HP858"/>
      <c r="HQ858"/>
      <c r="HR858"/>
      <c r="HS858"/>
      <c r="HT858"/>
      <c r="HU858"/>
      <c r="HV858"/>
      <c r="HW858"/>
      <c r="HX858"/>
      <c r="HY858"/>
      <c r="HZ858"/>
      <c r="IA858"/>
      <c r="IB858"/>
      <c r="IC858"/>
      <c r="ID858"/>
      <c r="IE858"/>
      <c r="IF858"/>
      <c r="IG858"/>
      <c r="IH858"/>
      <c r="II858"/>
      <c r="IJ858"/>
      <c r="IK858"/>
      <c r="IL858"/>
      <c r="IM858"/>
      <c r="IN858"/>
      <c r="IO858"/>
      <c r="IP858"/>
      <c r="IQ858"/>
      <c r="IR858"/>
      <c r="IS858"/>
      <c r="IT858"/>
      <c r="IU858"/>
      <c r="IV858"/>
      <c r="IW858"/>
      <c r="IX858"/>
      <c r="IY858"/>
      <c r="IZ858"/>
      <c r="JA858"/>
      <c r="JB858"/>
      <c r="JC858"/>
      <c r="JD858"/>
      <c r="JE858"/>
      <c r="JF858"/>
      <c r="JG858"/>
      <c r="JH858"/>
      <c r="JI858"/>
      <c r="JJ858"/>
    </row>
    <row r="859" spans="1:270" ht="32">
      <c r="A859" s="25">
        <v>1999</v>
      </c>
      <c r="B859" s="9" t="s">
        <v>659</v>
      </c>
      <c r="C859" s="9">
        <v>0</v>
      </c>
      <c r="D859" s="9" t="s">
        <v>1590</v>
      </c>
      <c r="E859" s="9" t="s">
        <v>2628</v>
      </c>
      <c r="F859" s="9" t="s">
        <v>12</v>
      </c>
      <c r="G859" s="9" t="s">
        <v>2744</v>
      </c>
      <c r="H859" s="18" t="s">
        <v>1590</v>
      </c>
      <c r="I859" s="12" t="s">
        <v>2149</v>
      </c>
      <c r="J859" s="12">
        <v>0</v>
      </c>
      <c r="K859" s="12" t="s">
        <v>2697</v>
      </c>
      <c r="L859" s="12" t="s">
        <v>2721</v>
      </c>
      <c r="M859" s="12" t="s">
        <v>651</v>
      </c>
      <c r="N859" s="9">
        <f t="shared" si="186"/>
        <v>87.252285714285705</v>
      </c>
      <c r="O859" s="9">
        <v>610.76599999999996</v>
      </c>
      <c r="P859" s="9">
        <v>7</v>
      </c>
      <c r="Q859" s="9">
        <v>408</v>
      </c>
      <c r="R859" s="8">
        <f t="shared" si="185"/>
        <v>58.285714285714285</v>
      </c>
      <c r="S859" s="8">
        <f>Q859/Z859</f>
        <v>20.395920815836831</v>
      </c>
      <c r="T859" s="8">
        <f>Q859/AA859</f>
        <v>11.333333333333334</v>
      </c>
      <c r="U859" s="8">
        <f t="shared" si="189"/>
        <v>136</v>
      </c>
      <c r="V859" s="38">
        <f t="shared" si="195"/>
        <v>13.708333333333334</v>
      </c>
      <c r="W859" s="38">
        <f t="shared" si="192"/>
        <v>10.013624999999999</v>
      </c>
      <c r="X859" s="38">
        <f t="shared" si="191"/>
        <v>12.388624999999999</v>
      </c>
      <c r="Y859" s="8">
        <f t="shared" si="196"/>
        <v>4.008</v>
      </c>
      <c r="Z859" s="8">
        <f t="shared" si="197"/>
        <v>20.004000000000001</v>
      </c>
      <c r="AA859" s="8">
        <f t="shared" si="198"/>
        <v>36</v>
      </c>
      <c r="AB859" s="18">
        <f t="shared" si="193"/>
        <v>2.375</v>
      </c>
      <c r="AC859" s="18">
        <f>SUM(AK859, AQ859, AW859, BC859, BI859,  BO859, BU859, CA859, CG859, CM859, CS859, CY859, DE859, DK859, DQ859, DW859, EC859, EK859, EQ859, EW859, FC859, FI859, FO859, FU859, GA859, GI859, GO859, GW859, HC859, HI859, HO859, HU859, IA859, II859, IO859, IU859, JC859, JI859)/2</f>
        <v>28.5</v>
      </c>
      <c r="AD859" s="13"/>
      <c r="AE859" s="13"/>
      <c r="AF859" s="13" t="s">
        <v>2696</v>
      </c>
      <c r="AG859" s="13">
        <v>0.33400000000000002</v>
      </c>
      <c r="AH859" s="13">
        <v>1</v>
      </c>
      <c r="AI859" s="13">
        <v>2</v>
      </c>
      <c r="AJ859" s="13">
        <v>35</v>
      </c>
      <c r="AK859" s="13">
        <v>37</v>
      </c>
      <c r="AL859" s="13" t="s">
        <v>2150</v>
      </c>
      <c r="AM859" s="13"/>
      <c r="AN859" s="13">
        <v>0.66700000000000004</v>
      </c>
      <c r="AO859" s="13">
        <v>1</v>
      </c>
      <c r="AP859" s="13">
        <v>28</v>
      </c>
      <c r="AQ859" s="13">
        <v>20</v>
      </c>
      <c r="AR859" s="13"/>
      <c r="AS859"/>
      <c r="AT859"/>
      <c r="AU859"/>
      <c r="AV859"/>
      <c r="AW859"/>
      <c r="AX859"/>
      <c r="AY859"/>
      <c r="AZ859"/>
      <c r="BA859"/>
      <c r="BB859"/>
      <c r="BC859"/>
      <c r="BD859" s="13"/>
      <c r="BE859"/>
      <c r="BF859"/>
      <c r="BG859"/>
      <c r="BH859"/>
      <c r="BI859"/>
      <c r="BJ859"/>
      <c r="BK859"/>
      <c r="BL859"/>
      <c r="BM859"/>
      <c r="BN859"/>
      <c r="BO859"/>
      <c r="BP859"/>
      <c r="BQ859"/>
      <c r="BR859"/>
      <c r="BS859"/>
      <c r="BT859"/>
      <c r="BU859"/>
      <c r="BV859"/>
      <c r="BW859"/>
      <c r="BX859"/>
      <c r="BY859"/>
      <c r="BZ859"/>
      <c r="CA859"/>
      <c r="CB859"/>
      <c r="CC859"/>
      <c r="CD859"/>
      <c r="CE859"/>
      <c r="CF859"/>
      <c r="CG859"/>
      <c r="CH859"/>
      <c r="CI859"/>
      <c r="CJ859"/>
      <c r="CK859"/>
      <c r="CL859"/>
      <c r="CM859"/>
      <c r="CN859"/>
      <c r="CO859"/>
      <c r="CP859"/>
      <c r="CQ859"/>
      <c r="CR859"/>
      <c r="CS859"/>
      <c r="CT859"/>
      <c r="CU859"/>
      <c r="CV859"/>
      <c r="CW859"/>
      <c r="CX859"/>
      <c r="CY859"/>
      <c r="CZ859"/>
      <c r="DA859"/>
      <c r="DB859"/>
      <c r="DC859"/>
      <c r="DD859"/>
      <c r="DE859"/>
      <c r="DF859"/>
      <c r="DG859"/>
      <c r="DH859"/>
      <c r="DI859"/>
      <c r="DJ859"/>
      <c r="DK859"/>
      <c r="DL859"/>
      <c r="DM859"/>
      <c r="DN859"/>
      <c r="DO859"/>
      <c r="DP859"/>
      <c r="DQ859"/>
      <c r="DR859"/>
      <c r="DS859"/>
      <c r="DT859"/>
      <c r="DU859"/>
      <c r="DV859"/>
      <c r="DW859"/>
      <c r="DX859"/>
      <c r="DY859"/>
      <c r="DZ859"/>
      <c r="EA859"/>
      <c r="EB859"/>
      <c r="EC859"/>
      <c r="ED859"/>
      <c r="EE859"/>
      <c r="EF859"/>
      <c r="EG859"/>
      <c r="EH859"/>
      <c r="EI859"/>
      <c r="EJ859"/>
      <c r="EK859"/>
      <c r="EL859"/>
      <c r="EM859"/>
      <c r="EN859"/>
      <c r="EO859"/>
      <c r="EP859"/>
      <c r="EQ859"/>
      <c r="ER859"/>
      <c r="ES859"/>
      <c r="ET859"/>
      <c r="EU859"/>
      <c r="EV859"/>
      <c r="EW859"/>
      <c r="EX859"/>
      <c r="EY859"/>
      <c r="EZ859"/>
      <c r="FA859"/>
      <c r="FB859"/>
      <c r="FC859"/>
      <c r="FD859"/>
      <c r="FE859"/>
      <c r="FF859"/>
      <c r="FG859"/>
      <c r="FH859"/>
      <c r="FI859"/>
      <c r="FJ859"/>
      <c r="FK859"/>
      <c r="FL859"/>
      <c r="FM859"/>
      <c r="FN859"/>
      <c r="FO859"/>
      <c r="FP859"/>
      <c r="FQ859"/>
      <c r="FR859"/>
      <c r="FS859"/>
      <c r="FT859"/>
      <c r="FU859"/>
      <c r="FV859"/>
      <c r="FW859"/>
      <c r="FX859"/>
      <c r="FY859"/>
      <c r="FZ859"/>
      <c r="GA859"/>
      <c r="GB859"/>
      <c r="GC859"/>
      <c r="GD859"/>
      <c r="GE859"/>
      <c r="GF859"/>
      <c r="GG859"/>
      <c r="GH859"/>
      <c r="GI859"/>
      <c r="GJ859"/>
      <c r="GK859"/>
      <c r="GL859"/>
      <c r="GM859"/>
      <c r="GN859"/>
      <c r="GO859"/>
      <c r="GP859"/>
      <c r="GQ859"/>
      <c r="GR859"/>
      <c r="GS859"/>
      <c r="GT859"/>
      <c r="GU859"/>
      <c r="GV859"/>
      <c r="GW859"/>
      <c r="GX859"/>
      <c r="GY859"/>
      <c r="GZ859"/>
      <c r="HA859"/>
      <c r="HB859"/>
      <c r="HC859"/>
      <c r="HD859"/>
      <c r="HE859"/>
      <c r="HF859"/>
      <c r="HG859"/>
      <c r="HH859"/>
      <c r="HI859"/>
      <c r="HJ859"/>
      <c r="HK859"/>
      <c r="HL859"/>
      <c r="HM859"/>
      <c r="HN859"/>
      <c r="HO859"/>
      <c r="HP859"/>
      <c r="HQ859"/>
      <c r="HR859"/>
      <c r="HS859"/>
      <c r="HT859"/>
      <c r="HU859"/>
      <c r="HV859"/>
      <c r="HW859"/>
      <c r="HX859"/>
      <c r="HY859"/>
      <c r="HZ859"/>
      <c r="IA859"/>
      <c r="IB859"/>
      <c r="IC859"/>
      <c r="ID859"/>
      <c r="IE859"/>
      <c r="IF859"/>
      <c r="IG859"/>
      <c r="IH859"/>
      <c r="II859"/>
      <c r="IJ859"/>
      <c r="IK859"/>
      <c r="IL859"/>
      <c r="IM859"/>
      <c r="IN859"/>
      <c r="IO859"/>
      <c r="IP859"/>
      <c r="IQ859"/>
      <c r="IR859"/>
      <c r="IS859"/>
      <c r="IT859"/>
      <c r="IU859"/>
      <c r="IV859"/>
      <c r="IW859"/>
      <c r="IX859"/>
      <c r="IY859"/>
      <c r="IZ859"/>
      <c r="JA859"/>
      <c r="JB859"/>
      <c r="JC859"/>
      <c r="JD859"/>
      <c r="JE859"/>
      <c r="JF859"/>
      <c r="JG859"/>
      <c r="JH859"/>
      <c r="JI859"/>
      <c r="JJ859"/>
    </row>
    <row r="860" spans="1:270" ht="48">
      <c r="A860" s="25">
        <v>1999</v>
      </c>
      <c r="B860" s="9" t="s">
        <v>659</v>
      </c>
      <c r="C860" s="9">
        <v>0</v>
      </c>
      <c r="D860" s="9" t="s">
        <v>1590</v>
      </c>
      <c r="E860" s="9" t="s">
        <v>2628</v>
      </c>
      <c r="F860" s="9" t="s">
        <v>12</v>
      </c>
      <c r="G860" s="9" t="s">
        <v>2744</v>
      </c>
      <c r="H860" s="18" t="s">
        <v>1590</v>
      </c>
      <c r="I860" s="12" t="s">
        <v>2151</v>
      </c>
      <c r="J860" s="12">
        <v>0</v>
      </c>
      <c r="K860" s="12"/>
      <c r="L860" s="12" t="s">
        <v>2698</v>
      </c>
      <c r="M860" s="9" t="s">
        <v>651</v>
      </c>
      <c r="N860" s="9">
        <f>P860/Q860</f>
        <v>8.3333333333333329E-2</v>
      </c>
      <c r="O860" s="9">
        <v>206.38399999999999</v>
      </c>
      <c r="P860" s="9">
        <v>3</v>
      </c>
      <c r="Q860" s="9">
        <v>36</v>
      </c>
      <c r="R860" s="8">
        <f t="shared" si="185"/>
        <v>12</v>
      </c>
      <c r="S860" s="8">
        <f>Q860/Z860</f>
        <v>6</v>
      </c>
      <c r="T860" s="8">
        <f>Q860/AA860</f>
        <v>2</v>
      </c>
      <c r="U860" s="8">
        <f t="shared" si="189"/>
        <v>24</v>
      </c>
      <c r="V860" s="38">
        <f t="shared" si="195"/>
        <v>5</v>
      </c>
      <c r="W860" s="38">
        <f t="shared" si="192"/>
        <v>1</v>
      </c>
      <c r="X860" s="38">
        <f t="shared" si="191"/>
        <v>4</v>
      </c>
      <c r="Y860" s="8">
        <f t="shared" si="196"/>
        <v>4.008</v>
      </c>
      <c r="Z860" s="8">
        <f t="shared" si="197"/>
        <v>6</v>
      </c>
      <c r="AA860" s="8">
        <f t="shared" si="198"/>
        <v>18</v>
      </c>
      <c r="AB860" s="18">
        <f t="shared" si="193"/>
        <v>3</v>
      </c>
      <c r="AC860" s="18">
        <f t="shared" si="194"/>
        <v>36</v>
      </c>
      <c r="AD860" s="13"/>
      <c r="AE860" s="13"/>
      <c r="AF860" s="13" t="s">
        <v>2152</v>
      </c>
      <c r="AG860" s="13">
        <v>0.33400000000000002</v>
      </c>
      <c r="AH860" s="13">
        <v>0.5</v>
      </c>
      <c r="AI860" s="13">
        <v>1.5</v>
      </c>
      <c r="AJ860" s="13">
        <v>34</v>
      </c>
      <c r="AK860" s="13">
        <v>36</v>
      </c>
      <c r="AL860" s="13"/>
      <c r="AM860" s="13"/>
      <c r="AN860"/>
      <c r="AO860"/>
      <c r="AP860"/>
      <c r="AQ860"/>
      <c r="AR860" s="13"/>
      <c r="AS860"/>
      <c r="AT860"/>
      <c r="AU860"/>
      <c r="AV860"/>
      <c r="AW860"/>
      <c r="AX860"/>
      <c r="AY860"/>
      <c r="AZ860"/>
      <c r="BA860"/>
      <c r="BB860"/>
      <c r="BC860"/>
      <c r="BD860" s="13"/>
      <c r="BE860"/>
      <c r="BF860"/>
      <c r="BG860"/>
      <c r="BH860"/>
      <c r="BI860"/>
      <c r="BJ860"/>
      <c r="BK860"/>
      <c r="BL860"/>
      <c r="BM860"/>
      <c r="BN860"/>
      <c r="BO860"/>
      <c r="BP860"/>
      <c r="BQ860"/>
      <c r="BR860"/>
      <c r="BS860"/>
      <c r="BT860"/>
      <c r="BU860"/>
      <c r="BV860"/>
      <c r="BW860"/>
      <c r="BX860"/>
      <c r="BY860"/>
      <c r="BZ860"/>
      <c r="CA860"/>
      <c r="CB860"/>
      <c r="CC860"/>
      <c r="CD860"/>
      <c r="CE860"/>
      <c r="CF860"/>
      <c r="CG860"/>
      <c r="CH860"/>
      <c r="CI860"/>
      <c r="CJ860"/>
      <c r="CK860"/>
      <c r="CL860"/>
      <c r="CM860"/>
      <c r="CN860"/>
      <c r="CO860"/>
      <c r="CP860"/>
      <c r="CQ860"/>
      <c r="CR860"/>
      <c r="CS860"/>
      <c r="CT860"/>
      <c r="CU860"/>
      <c r="CV860"/>
      <c r="CW860"/>
      <c r="CX860"/>
      <c r="CY860"/>
      <c r="CZ860"/>
      <c r="DA860"/>
      <c r="DB860"/>
      <c r="DC860"/>
      <c r="DD860"/>
      <c r="DE860"/>
      <c r="DF860"/>
      <c r="DG860"/>
      <c r="DH860"/>
      <c r="DI860"/>
      <c r="DJ860"/>
      <c r="DK860"/>
      <c r="DL860"/>
      <c r="DM860"/>
      <c r="DN860"/>
      <c r="DO860"/>
      <c r="DP860"/>
      <c r="DQ860"/>
      <c r="DR860"/>
      <c r="DS860"/>
      <c r="DT860"/>
      <c r="DU860"/>
      <c r="DV860"/>
      <c r="DW860"/>
      <c r="DX860"/>
      <c r="DY860"/>
      <c r="DZ860"/>
      <c r="EA860"/>
      <c r="EB860"/>
      <c r="EC860"/>
      <c r="ED860"/>
      <c r="EE860"/>
      <c r="EF860"/>
      <c r="EG860"/>
      <c r="EH860"/>
      <c r="EI860"/>
      <c r="EJ860"/>
      <c r="EK860"/>
      <c r="EL860"/>
      <c r="EM860"/>
      <c r="EN860"/>
      <c r="EO860"/>
      <c r="EP860"/>
      <c r="EQ860"/>
      <c r="ER860"/>
      <c r="ES860"/>
      <c r="ET860"/>
      <c r="EU860"/>
      <c r="EV860"/>
      <c r="EW860"/>
      <c r="EX860"/>
      <c r="EY860"/>
      <c r="EZ860"/>
      <c r="FA860"/>
      <c r="FB860"/>
      <c r="FC860"/>
      <c r="FD860"/>
      <c r="FE860"/>
      <c r="FF860"/>
      <c r="FG860"/>
      <c r="FH860"/>
      <c r="FI860"/>
      <c r="FJ860"/>
      <c r="FK860"/>
      <c r="FL860"/>
      <c r="FM860"/>
      <c r="FN860"/>
      <c r="FO860"/>
      <c r="FP860"/>
      <c r="FQ860"/>
      <c r="FR860"/>
      <c r="FS860"/>
      <c r="FT860"/>
      <c r="FU860"/>
      <c r="FV860"/>
      <c r="FW860"/>
      <c r="FX860"/>
      <c r="FY860"/>
      <c r="FZ860"/>
      <c r="GA860"/>
      <c r="GB860"/>
      <c r="GC860"/>
      <c r="GD860"/>
      <c r="GE860"/>
      <c r="GF860"/>
      <c r="GG860"/>
      <c r="GH860"/>
      <c r="GI860"/>
      <c r="GJ860"/>
      <c r="GK860"/>
      <c r="GL860"/>
      <c r="GM860"/>
      <c r="GN860"/>
      <c r="GO860"/>
      <c r="GP860"/>
      <c r="GQ860"/>
      <c r="GR860"/>
      <c r="GS860"/>
      <c r="GT860"/>
      <c r="GU860"/>
      <c r="GV860"/>
      <c r="GW860"/>
      <c r="GX860"/>
      <c r="GY860"/>
      <c r="GZ860"/>
      <c r="HA860"/>
      <c r="HB860"/>
      <c r="HC860"/>
      <c r="HD860"/>
      <c r="HE860"/>
      <c r="HF860"/>
      <c r="HG860"/>
      <c r="HH860"/>
      <c r="HI860"/>
      <c r="HJ860"/>
      <c r="HK860"/>
      <c r="HL860"/>
      <c r="HM860"/>
      <c r="HN860"/>
      <c r="HO860"/>
      <c r="HP860"/>
      <c r="HQ860"/>
      <c r="HR860"/>
      <c r="HS860"/>
      <c r="HT860"/>
      <c r="HU860"/>
      <c r="HV860"/>
      <c r="HW860"/>
      <c r="HX860"/>
      <c r="HY860"/>
      <c r="HZ860"/>
      <c r="IA860"/>
      <c r="IB860"/>
      <c r="IC860"/>
      <c r="ID860"/>
      <c r="IE860"/>
      <c r="IF860"/>
      <c r="IG860"/>
      <c r="IH860"/>
      <c r="II860"/>
      <c r="IJ860"/>
      <c r="IK860"/>
      <c r="IL860"/>
      <c r="IM860"/>
      <c r="IN860"/>
      <c r="IO860"/>
      <c r="IP860"/>
      <c r="IQ860"/>
      <c r="IR860"/>
      <c r="IS860"/>
      <c r="IT860"/>
      <c r="IU860"/>
      <c r="IV860"/>
      <c r="IW860"/>
      <c r="IX860"/>
      <c r="IY860"/>
      <c r="IZ860"/>
      <c r="JA860"/>
      <c r="JB860"/>
      <c r="JC860"/>
      <c r="JD860"/>
      <c r="JE860"/>
      <c r="JF860"/>
      <c r="JG860"/>
      <c r="JH860"/>
      <c r="JI860"/>
      <c r="JJ860"/>
    </row>
    <row r="861" spans="1:270" ht="96">
      <c r="A861" s="25">
        <v>1999</v>
      </c>
      <c r="B861" s="9" t="s">
        <v>659</v>
      </c>
      <c r="C861" s="9">
        <v>0</v>
      </c>
      <c r="D861" s="9" t="s">
        <v>1590</v>
      </c>
      <c r="E861" s="9" t="s">
        <v>2628</v>
      </c>
      <c r="F861" s="9" t="s">
        <v>12</v>
      </c>
      <c r="G861" s="9" t="s">
        <v>2744</v>
      </c>
      <c r="H861" s="18" t="s">
        <v>1590</v>
      </c>
      <c r="I861" s="12" t="s">
        <v>2154</v>
      </c>
      <c r="J861" s="12">
        <v>0</v>
      </c>
      <c r="K861" s="12" t="s">
        <v>2722</v>
      </c>
      <c r="L861" s="12" t="s">
        <v>2699</v>
      </c>
      <c r="M861" s="9" t="s">
        <v>651</v>
      </c>
      <c r="N861" s="35" t="s">
        <v>1590</v>
      </c>
      <c r="O861" s="35" t="s">
        <v>1590</v>
      </c>
      <c r="P861" s="35" t="s">
        <v>1590</v>
      </c>
      <c r="Q861" s="35">
        <v>36</v>
      </c>
      <c r="R861" s="34" t="s">
        <v>1590</v>
      </c>
      <c r="S861" s="8">
        <f>Q861/Z861</f>
        <v>0.25</v>
      </c>
      <c r="T861" s="8">
        <f>Q861/AA861</f>
        <v>7.1428571428571425E-2</v>
      </c>
      <c r="U861" s="8">
        <f t="shared" si="189"/>
        <v>0.8571428571428571</v>
      </c>
      <c r="V861" s="38">
        <f t="shared" si="195"/>
        <v>2.2380952380952381</v>
      </c>
      <c r="W861" s="38">
        <f t="shared" si="192"/>
        <v>-0.54761904761904767</v>
      </c>
      <c r="X861" s="38">
        <f t="shared" si="191"/>
        <v>1.6190476190476188</v>
      </c>
      <c r="Y861" s="8">
        <f t="shared" si="196"/>
        <v>72</v>
      </c>
      <c r="Z861" s="8">
        <f t="shared" si="197"/>
        <v>144</v>
      </c>
      <c r="AA861" s="8">
        <f t="shared" si="198"/>
        <v>504</v>
      </c>
      <c r="AB861" s="18">
        <f t="shared" si="193"/>
        <v>2.1666666666666665</v>
      </c>
      <c r="AC861" s="18">
        <f t="shared" si="194"/>
        <v>26</v>
      </c>
      <c r="AD861" s="13"/>
      <c r="AE861" s="13"/>
      <c r="AF861" s="13" t="s">
        <v>2155</v>
      </c>
      <c r="AG861" s="13">
        <v>6</v>
      </c>
      <c r="AH861" s="13">
        <v>12</v>
      </c>
      <c r="AI861" s="13">
        <v>42</v>
      </c>
      <c r="AJ861" s="13">
        <v>26</v>
      </c>
      <c r="AK861" s="13">
        <v>26</v>
      </c>
      <c r="AL861" s="13"/>
      <c r="AM861" s="13"/>
      <c r="AN861"/>
      <c r="AO861"/>
      <c r="AP861"/>
      <c r="AQ861"/>
      <c r="AR861" s="13"/>
      <c r="AS861"/>
      <c r="AT861"/>
      <c r="AU861"/>
      <c r="AV861"/>
      <c r="AW861"/>
      <c r="AX861"/>
      <c r="AY861"/>
      <c r="AZ861"/>
      <c r="BA861"/>
      <c r="BB861"/>
      <c r="BC861"/>
      <c r="BD861" s="13"/>
      <c r="BE861"/>
      <c r="BF861"/>
      <c r="BG861"/>
      <c r="BH861"/>
      <c r="BI861"/>
      <c r="BJ861"/>
      <c r="BK861"/>
      <c r="BL861"/>
      <c r="BM861"/>
      <c r="BN861"/>
      <c r="BO861"/>
      <c r="BP861"/>
      <c r="BQ861"/>
      <c r="BR861"/>
      <c r="BS861"/>
      <c r="BT861"/>
      <c r="BU861"/>
      <c r="BV861"/>
      <c r="BW861"/>
      <c r="BX861"/>
      <c r="BY861"/>
      <c r="BZ861"/>
      <c r="CA861"/>
      <c r="CB861"/>
      <c r="CC861"/>
      <c r="CD861"/>
      <c r="CE861"/>
      <c r="CF861"/>
      <c r="CG861"/>
      <c r="CH861"/>
      <c r="CI861"/>
      <c r="CJ861"/>
      <c r="CK861"/>
      <c r="CL861"/>
      <c r="CM861"/>
      <c r="CN861"/>
      <c r="CO861"/>
      <c r="CP861"/>
      <c r="CQ861"/>
      <c r="CR861"/>
      <c r="CS861"/>
      <c r="CT861"/>
      <c r="CU861"/>
      <c r="CV861"/>
      <c r="CW861"/>
      <c r="CX861"/>
      <c r="CY861"/>
      <c r="CZ861"/>
      <c r="DA861"/>
      <c r="DB861"/>
      <c r="DC861"/>
      <c r="DD861"/>
      <c r="DE861"/>
      <c r="DF861"/>
      <c r="DG861"/>
      <c r="DH861"/>
      <c r="DI861"/>
      <c r="DJ861"/>
      <c r="DK861"/>
      <c r="DL861"/>
      <c r="DM861"/>
      <c r="DN861"/>
      <c r="DO861"/>
      <c r="DP861"/>
      <c r="DQ861"/>
      <c r="DR861"/>
      <c r="DS861"/>
      <c r="DT861"/>
      <c r="DU861"/>
      <c r="DV861"/>
      <c r="DW861"/>
      <c r="DX861"/>
      <c r="DY861"/>
      <c r="DZ861"/>
      <c r="EA861"/>
      <c r="EB861"/>
      <c r="EC861"/>
      <c r="ED861"/>
      <c r="EE861"/>
      <c r="EF861"/>
      <c r="EG861"/>
      <c r="EH861"/>
      <c r="EI861"/>
      <c r="EJ861"/>
      <c r="EK861"/>
      <c r="EL861"/>
      <c r="EM861"/>
      <c r="EN861"/>
      <c r="EO861"/>
      <c r="EP861"/>
      <c r="EQ861"/>
      <c r="ER861"/>
      <c r="ES861"/>
      <c r="ET861"/>
      <c r="EU861"/>
      <c r="EV861"/>
      <c r="EW861"/>
      <c r="EX861"/>
      <c r="EY861"/>
      <c r="EZ861"/>
      <c r="FA861"/>
      <c r="FB861"/>
      <c r="FC861"/>
      <c r="FD861"/>
      <c r="FE861"/>
      <c r="FF861"/>
      <c r="FG861"/>
      <c r="FH861"/>
      <c r="FI861"/>
      <c r="FJ861"/>
      <c r="FK861"/>
      <c r="FL861"/>
      <c r="FM861"/>
      <c r="FN861"/>
      <c r="FO861"/>
      <c r="FP861"/>
      <c r="FQ861"/>
      <c r="FR861"/>
      <c r="FS861"/>
      <c r="FT861"/>
      <c r="FU861"/>
      <c r="FV861"/>
      <c r="FW861"/>
      <c r="FX861"/>
      <c r="FY861"/>
      <c r="FZ861"/>
      <c r="GA861"/>
      <c r="GB861"/>
      <c r="GC861"/>
      <c r="GD861"/>
      <c r="GE861"/>
      <c r="GF861"/>
      <c r="GG861"/>
      <c r="GH861"/>
      <c r="GI861"/>
      <c r="GJ861"/>
      <c r="GK861"/>
      <c r="GL861"/>
      <c r="GM861"/>
      <c r="GN861"/>
      <c r="GO861"/>
      <c r="GP861"/>
      <c r="GQ861"/>
      <c r="GR861"/>
      <c r="GS861"/>
      <c r="GT861"/>
      <c r="GU861"/>
      <c r="GV861"/>
      <c r="GW861"/>
      <c r="GX861"/>
      <c r="GY861"/>
      <c r="GZ861"/>
      <c r="HA861"/>
      <c r="HB861"/>
      <c r="HC861"/>
      <c r="HD861"/>
      <c r="HE861"/>
      <c r="HF861"/>
      <c r="HG861"/>
      <c r="HH861"/>
      <c r="HI861"/>
      <c r="HJ861"/>
      <c r="HK861"/>
      <c r="HL861"/>
      <c r="HM861"/>
      <c r="HN861"/>
      <c r="HO861"/>
      <c r="HP861"/>
      <c r="HQ861"/>
      <c r="HR861"/>
      <c r="HS861"/>
      <c r="HT861"/>
      <c r="HU861"/>
      <c r="HV861"/>
      <c r="HW861"/>
      <c r="HX861"/>
      <c r="HY861"/>
      <c r="HZ861"/>
      <c r="IA861"/>
      <c r="IB861"/>
      <c r="IC861"/>
      <c r="ID861"/>
      <c r="IE861"/>
      <c r="IF861"/>
      <c r="IG861"/>
      <c r="IH861"/>
      <c r="II861"/>
      <c r="IJ861"/>
      <c r="IK861"/>
      <c r="IL861"/>
      <c r="IM861"/>
      <c r="IN861"/>
      <c r="IO861"/>
      <c r="IP861"/>
      <c r="IQ861"/>
      <c r="IR861"/>
      <c r="IS861"/>
      <c r="IT861"/>
      <c r="IU861"/>
      <c r="IV861"/>
      <c r="IW861"/>
      <c r="IX861"/>
      <c r="IY861"/>
      <c r="IZ861"/>
      <c r="JA861"/>
      <c r="JB861"/>
      <c r="JC861"/>
      <c r="JD861"/>
      <c r="JE861"/>
      <c r="JF861"/>
      <c r="JG861"/>
      <c r="JH861"/>
      <c r="JI861"/>
      <c r="JJ861"/>
    </row>
    <row r="862" spans="1:270" ht="48">
      <c r="A862" s="25">
        <v>1999</v>
      </c>
      <c r="B862" s="9" t="s">
        <v>659</v>
      </c>
      <c r="C862" s="9">
        <v>0</v>
      </c>
      <c r="D862" s="9" t="s">
        <v>1590</v>
      </c>
      <c r="E862" s="9" t="s">
        <v>2628</v>
      </c>
      <c r="F862" s="9" t="s">
        <v>12</v>
      </c>
      <c r="G862" s="9" t="s">
        <v>2744</v>
      </c>
      <c r="H862" s="18" t="s">
        <v>1590</v>
      </c>
      <c r="I862" s="12" t="s">
        <v>2156</v>
      </c>
      <c r="J862" s="30">
        <v>0</v>
      </c>
      <c r="K862" s="30"/>
      <c r="L862" s="12" t="s">
        <v>2651</v>
      </c>
      <c r="M862" s="8" t="s">
        <v>2676</v>
      </c>
      <c r="N862" s="9">
        <f t="shared" si="186"/>
        <v>18.846666666666668</v>
      </c>
      <c r="O862" s="9">
        <v>282.7</v>
      </c>
      <c r="P862" s="8">
        <v>15</v>
      </c>
      <c r="Q862" s="9">
        <v>187</v>
      </c>
      <c r="R862" s="8">
        <f t="shared" si="185"/>
        <v>12.466666666666667</v>
      </c>
      <c r="S862" s="8">
        <f>Q862/Z862</f>
        <v>7.791666666666667</v>
      </c>
      <c r="T862" s="8">
        <f>Q862/AA862</f>
        <v>1.9479166666666667</v>
      </c>
      <c r="U862" s="8">
        <f t="shared" si="189"/>
        <v>23.375</v>
      </c>
      <c r="V862" s="38">
        <f t="shared" si="195"/>
        <v>3.947916666666667</v>
      </c>
      <c r="W862" s="38">
        <f t="shared" si="192"/>
        <v>1.4479166666666667</v>
      </c>
      <c r="X862" s="38">
        <f t="shared" si="191"/>
        <v>3.447916666666667</v>
      </c>
      <c r="Y862" s="8">
        <f t="shared" si="196"/>
        <v>24</v>
      </c>
      <c r="Z862" s="8">
        <f t="shared" si="197"/>
        <v>24</v>
      </c>
      <c r="AA862" s="8">
        <f t="shared" si="198"/>
        <v>96</v>
      </c>
      <c r="AB862" s="18">
        <f t="shared" si="193"/>
        <v>2</v>
      </c>
      <c r="AC862" s="18">
        <f>SUM(AK862, AQ862, AW862, BC862, BI862,  BO862, BU862, CA862, CG862, CM862, CS862, CY862, DE862, DK862, DQ862, DW862, EC862, EK862, EQ862, EW862, FC862, FI862, FO862, FU862, GA862, GI862, GO862, GW862, HC862, HI862, HO862, HU862, IA862, II862, IO862, IU862, JC862, JI862)/2</f>
        <v>24</v>
      </c>
      <c r="AD862"/>
      <c r="AE862"/>
      <c r="AF862" s="13" t="s">
        <v>2157</v>
      </c>
      <c r="AG862" s="13">
        <v>1</v>
      </c>
      <c r="AH862" s="13">
        <v>1</v>
      </c>
      <c r="AI862" s="13">
        <v>4</v>
      </c>
      <c r="AJ862" s="13">
        <v>38</v>
      </c>
      <c r="AK862" s="13">
        <v>27</v>
      </c>
      <c r="AL862" s="13" t="s">
        <v>2158</v>
      </c>
      <c r="AM862" s="13">
        <v>1</v>
      </c>
      <c r="AN862" s="13">
        <v>1</v>
      </c>
      <c r="AO862" s="13">
        <v>4</v>
      </c>
      <c r="AP862" s="13">
        <v>30</v>
      </c>
      <c r="AQ862" s="13">
        <v>21</v>
      </c>
      <c r="AR862" s="13"/>
      <c r="AS862"/>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c r="CD862"/>
      <c r="CE862"/>
      <c r="CF862"/>
      <c r="CG862"/>
      <c r="CH862"/>
      <c r="CI862"/>
      <c r="CJ862"/>
      <c r="CK862"/>
      <c r="CL862"/>
      <c r="CM862"/>
      <c r="CN862"/>
      <c r="CO862"/>
      <c r="CP862"/>
      <c r="CQ862"/>
      <c r="CR862"/>
      <c r="CS862"/>
      <c r="CT862"/>
      <c r="CU862"/>
      <c r="CV862"/>
      <c r="CW862"/>
      <c r="CX862"/>
      <c r="CY862"/>
      <c r="CZ862"/>
      <c r="DA862"/>
      <c r="DB862"/>
      <c r="DC862"/>
      <c r="DD862"/>
      <c r="DE862"/>
      <c r="DF862"/>
      <c r="DG862"/>
      <c r="DH862"/>
      <c r="DI862"/>
      <c r="DJ862"/>
      <c r="DK862"/>
      <c r="DL862"/>
      <c r="DM862"/>
      <c r="DN862"/>
      <c r="DO862"/>
      <c r="DP862"/>
      <c r="DQ862"/>
      <c r="DR862"/>
      <c r="DS862"/>
      <c r="DT862"/>
      <c r="DU862"/>
      <c r="DV862"/>
      <c r="DW862"/>
      <c r="DX862"/>
      <c r="DY862"/>
      <c r="DZ862"/>
      <c r="EA862"/>
      <c r="EB862"/>
      <c r="EC862"/>
      <c r="ED862"/>
      <c r="EE862"/>
      <c r="EF862"/>
      <c r="EG862"/>
      <c r="EH862"/>
      <c r="EI862"/>
      <c r="EJ862"/>
      <c r="EK862"/>
      <c r="EL862"/>
      <c r="EM862"/>
      <c r="EN862"/>
      <c r="EO862"/>
      <c r="EP862"/>
      <c r="EQ862"/>
      <c r="ER862"/>
      <c r="ES862"/>
      <c r="ET862"/>
      <c r="EU862"/>
      <c r="EV862"/>
      <c r="EW862"/>
      <c r="EX862"/>
      <c r="EY862"/>
      <c r="EZ862"/>
      <c r="FA862"/>
      <c r="FB862"/>
      <c r="FC862"/>
      <c r="FD862"/>
      <c r="FE862"/>
      <c r="FF862"/>
      <c r="FG862"/>
      <c r="FH862"/>
      <c r="FI862"/>
      <c r="FJ862"/>
      <c r="FK862"/>
      <c r="FL862"/>
      <c r="FM862"/>
      <c r="FN862"/>
      <c r="FO862"/>
      <c r="FP862"/>
      <c r="FQ862"/>
      <c r="FR862"/>
      <c r="FS862"/>
      <c r="FT862"/>
      <c r="FU862"/>
      <c r="FV862"/>
      <c r="FW862"/>
      <c r="FX862"/>
      <c r="FY862"/>
      <c r="FZ862"/>
      <c r="GA862"/>
      <c r="GB862"/>
      <c r="GC862"/>
      <c r="GD862"/>
      <c r="GE862"/>
      <c r="GF862"/>
      <c r="GG862"/>
      <c r="GH862"/>
      <c r="GI862"/>
      <c r="GJ862"/>
      <c r="GK862"/>
      <c r="GL862"/>
      <c r="GM862"/>
      <c r="GN862"/>
      <c r="GO862"/>
      <c r="GP862"/>
      <c r="GQ862"/>
      <c r="GR862"/>
      <c r="GS862"/>
      <c r="GT862"/>
      <c r="GU862"/>
      <c r="GV862"/>
      <c r="GW862"/>
      <c r="GX862"/>
      <c r="GY862"/>
      <c r="GZ862"/>
      <c r="HA862"/>
      <c r="HB862"/>
      <c r="HC862"/>
      <c r="HD862"/>
      <c r="HE862"/>
      <c r="HF862"/>
      <c r="HG862"/>
      <c r="HH862"/>
      <c r="HI862"/>
      <c r="HJ862"/>
      <c r="HK862"/>
      <c r="HL862"/>
      <c r="HM862"/>
      <c r="HN862"/>
      <c r="HO862"/>
      <c r="HP862"/>
      <c r="HQ862"/>
      <c r="HR862"/>
      <c r="HS862"/>
      <c r="HT862"/>
      <c r="HU862"/>
      <c r="HV862"/>
      <c r="HW862"/>
      <c r="HX862"/>
      <c r="HY862"/>
      <c r="HZ862"/>
      <c r="IA862"/>
      <c r="IB862"/>
      <c r="IC862"/>
      <c r="ID862"/>
      <c r="IE862"/>
      <c r="IF862"/>
      <c r="IG862"/>
      <c r="IH862"/>
      <c r="II862"/>
      <c r="IJ862"/>
      <c r="IK862"/>
      <c r="IL862"/>
      <c r="IM862"/>
      <c r="IN862"/>
      <c r="IO862"/>
      <c r="IP862"/>
      <c r="IQ862"/>
      <c r="IR862"/>
      <c r="IS862"/>
      <c r="IT862"/>
      <c r="IU862"/>
      <c r="IV862"/>
      <c r="IW862"/>
      <c r="IX862"/>
      <c r="IY862"/>
      <c r="IZ862"/>
      <c r="JA862"/>
      <c r="JB862"/>
      <c r="JC862"/>
      <c r="JD862"/>
      <c r="JE862"/>
      <c r="JF862"/>
      <c r="JG862"/>
      <c r="JH862"/>
      <c r="JI862"/>
      <c r="JJ862"/>
    </row>
    <row r="863" spans="1:270" ht="16">
      <c r="A863" s="25">
        <v>1999</v>
      </c>
      <c r="B863" s="9" t="s">
        <v>659</v>
      </c>
      <c r="C863" s="9">
        <v>0</v>
      </c>
      <c r="D863" s="9" t="s">
        <v>1590</v>
      </c>
      <c r="E863" s="9" t="s">
        <v>2628</v>
      </c>
      <c r="F863" s="9" t="s">
        <v>12</v>
      </c>
      <c r="G863" s="9" t="s">
        <v>2744</v>
      </c>
      <c r="H863" s="18" t="s">
        <v>1590</v>
      </c>
      <c r="I863" s="12" t="s">
        <v>794</v>
      </c>
      <c r="J863" s="30">
        <v>0</v>
      </c>
      <c r="K863" s="30"/>
      <c r="L863" s="30" t="s">
        <v>2700</v>
      </c>
      <c r="M863" s="30" t="s">
        <v>651</v>
      </c>
      <c r="N863" s="35" t="s">
        <v>1590</v>
      </c>
      <c r="O863" s="35" t="s">
        <v>1590</v>
      </c>
      <c r="P863" s="35" t="s">
        <v>1590</v>
      </c>
      <c r="Q863" s="9">
        <v>5</v>
      </c>
      <c r="R863" s="34" t="s">
        <v>1590</v>
      </c>
      <c r="S863" s="34" t="s">
        <v>1590</v>
      </c>
      <c r="T863" s="34" t="s">
        <v>1590</v>
      </c>
      <c r="U863" s="34" t="s">
        <v>1590</v>
      </c>
      <c r="V863" s="38" t="s">
        <v>1590</v>
      </c>
      <c r="W863" s="38" t="s">
        <v>1590</v>
      </c>
      <c r="X863" s="38" t="s">
        <v>1590</v>
      </c>
      <c r="Y863" s="8">
        <f t="shared" si="196"/>
        <v>0</v>
      </c>
      <c r="Z863" s="8">
        <f t="shared" si="197"/>
        <v>0</v>
      </c>
      <c r="AA863" s="8">
        <f t="shared" si="198"/>
        <v>0</v>
      </c>
      <c r="AB863" s="18">
        <f t="shared" si="193"/>
        <v>0</v>
      </c>
      <c r="AC863" s="18">
        <f t="shared" si="194"/>
        <v>0</v>
      </c>
      <c r="AD863"/>
      <c r="AE863"/>
      <c r="AF863" s="13" t="s">
        <v>2159</v>
      </c>
      <c r="AG863" t="s">
        <v>1590</v>
      </c>
      <c r="AH863" t="s">
        <v>1590</v>
      </c>
      <c r="AI863" t="s">
        <v>1590</v>
      </c>
      <c r="AJ863" s="13">
        <v>29</v>
      </c>
      <c r="AK863" t="s">
        <v>1590</v>
      </c>
      <c r="AL863" s="13"/>
      <c r="AM863"/>
      <c r="AN863"/>
      <c r="AO863"/>
      <c r="AP863"/>
      <c r="AQ863"/>
      <c r="AR863" s="13"/>
      <c r="AS863"/>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A863"/>
      <c r="CB863"/>
      <c r="CC863"/>
      <c r="CD863"/>
      <c r="CE863"/>
      <c r="CF863"/>
      <c r="CG863"/>
      <c r="CH863"/>
      <c r="CI863"/>
      <c r="CJ863"/>
      <c r="CK863"/>
      <c r="CL863"/>
      <c r="CM863"/>
      <c r="CN863"/>
      <c r="CO863"/>
      <c r="CP863"/>
      <c r="CQ863"/>
      <c r="CR863"/>
      <c r="CS863"/>
      <c r="CT863"/>
      <c r="CU863"/>
      <c r="CV863"/>
      <c r="CW863"/>
      <c r="CX863"/>
      <c r="CY863"/>
      <c r="CZ863"/>
      <c r="DA863"/>
      <c r="DB863"/>
      <c r="DC863"/>
      <c r="DD863"/>
      <c r="DE863"/>
      <c r="DF863"/>
      <c r="DG863"/>
      <c r="DH863"/>
      <c r="DI863"/>
      <c r="DJ863"/>
      <c r="DK863"/>
      <c r="DL863"/>
      <c r="DM863"/>
      <c r="DN863"/>
      <c r="DO863"/>
      <c r="DP863"/>
      <c r="DQ863"/>
      <c r="DR863"/>
      <c r="DS863"/>
      <c r="DT863"/>
      <c r="DU863"/>
      <c r="DV863"/>
      <c r="DW863"/>
      <c r="DX863"/>
      <c r="DY863"/>
      <c r="DZ863"/>
      <c r="EA863"/>
      <c r="EB863"/>
      <c r="EC863"/>
      <c r="ED863"/>
      <c r="EE863"/>
      <c r="EF863"/>
      <c r="EG863"/>
      <c r="EH863"/>
      <c r="EI863"/>
      <c r="EJ863"/>
      <c r="EK863"/>
      <c r="EL863"/>
      <c r="EM863"/>
      <c r="EN863"/>
      <c r="EO863"/>
      <c r="EP863"/>
      <c r="EQ863"/>
      <c r="ER863"/>
      <c r="ES863"/>
      <c r="ET863"/>
      <c r="EU863"/>
      <c r="EV863"/>
      <c r="EW863"/>
      <c r="EX863"/>
      <c r="EY863"/>
      <c r="EZ863"/>
      <c r="FA863"/>
      <c r="FB863"/>
      <c r="FC863"/>
      <c r="FD863"/>
      <c r="FE863"/>
      <c r="FF863"/>
      <c r="FG863"/>
      <c r="FH863"/>
      <c r="FI863"/>
      <c r="FJ863"/>
      <c r="FK863"/>
      <c r="FL863"/>
      <c r="FM863"/>
      <c r="FN863"/>
      <c r="FO863"/>
      <c r="FP863"/>
      <c r="FQ863"/>
      <c r="FR863"/>
      <c r="FS863"/>
      <c r="FT863"/>
      <c r="FU863"/>
      <c r="FV863"/>
      <c r="FW863"/>
      <c r="FX863"/>
      <c r="FY863"/>
      <c r="FZ863"/>
      <c r="GA863"/>
      <c r="GB863"/>
      <c r="GC863"/>
      <c r="GD863"/>
      <c r="GE863"/>
      <c r="GF863"/>
      <c r="GG863"/>
      <c r="GH863"/>
      <c r="GI863"/>
      <c r="GJ863"/>
      <c r="GK863"/>
      <c r="GL863"/>
      <c r="GM863"/>
      <c r="GN863"/>
      <c r="GO863"/>
      <c r="GP863"/>
      <c r="GQ863"/>
      <c r="GR863"/>
      <c r="GS863"/>
      <c r="GT863"/>
      <c r="GU863"/>
      <c r="GV863"/>
      <c r="GW863"/>
      <c r="GX863"/>
      <c r="GY863"/>
      <c r="GZ863"/>
      <c r="HA863"/>
      <c r="HB863"/>
      <c r="HC863"/>
      <c r="HD863"/>
      <c r="HE863"/>
      <c r="HF863"/>
      <c r="HG863"/>
      <c r="HH863"/>
      <c r="HI863"/>
      <c r="HJ863"/>
      <c r="HK863"/>
      <c r="HL863"/>
      <c r="HM863"/>
      <c r="HN863"/>
      <c r="HO863"/>
      <c r="HP863"/>
      <c r="HQ863"/>
      <c r="HR863"/>
      <c r="HS863"/>
      <c r="HT863"/>
      <c r="HU863"/>
      <c r="HV863"/>
      <c r="HW863"/>
      <c r="HX863"/>
      <c r="HY863"/>
      <c r="HZ863"/>
      <c r="IA863"/>
      <c r="IB863"/>
      <c r="IC863"/>
      <c r="ID863"/>
      <c r="IE863"/>
      <c r="IF863"/>
      <c r="IG863"/>
      <c r="IH863"/>
      <c r="II863"/>
      <c r="IJ863"/>
      <c r="IK863"/>
      <c r="IL863"/>
      <c r="IM863"/>
      <c r="IN863"/>
      <c r="IO863"/>
      <c r="IP863"/>
      <c r="IQ863"/>
      <c r="IR863"/>
      <c r="IS863"/>
      <c r="IT863"/>
      <c r="IU863"/>
      <c r="IV863"/>
      <c r="IW863"/>
      <c r="IX863"/>
      <c r="IY863"/>
      <c r="IZ863"/>
      <c r="JA863"/>
      <c r="JB863"/>
      <c r="JC863"/>
      <c r="JD863"/>
      <c r="JE863"/>
      <c r="JF863"/>
      <c r="JG863"/>
      <c r="JH863"/>
      <c r="JI863"/>
      <c r="JJ863"/>
    </row>
    <row r="864" spans="1:270" ht="64">
      <c r="A864" s="25">
        <v>1999</v>
      </c>
      <c r="B864" s="9" t="s">
        <v>659</v>
      </c>
      <c r="C864" s="9">
        <v>0</v>
      </c>
      <c r="D864" s="9" t="s">
        <v>1590</v>
      </c>
      <c r="E864" s="9" t="s">
        <v>2628</v>
      </c>
      <c r="F864" s="9" t="s">
        <v>12</v>
      </c>
      <c r="G864" s="9" t="s">
        <v>2744</v>
      </c>
      <c r="H864" s="18" t="s">
        <v>1590</v>
      </c>
      <c r="I864" s="30" t="s">
        <v>2160</v>
      </c>
      <c r="J864" s="30">
        <v>0</v>
      </c>
      <c r="K864" s="30"/>
      <c r="L864" s="12" t="s">
        <v>2652</v>
      </c>
      <c r="M864" s="8" t="s">
        <v>2676</v>
      </c>
      <c r="N864" s="9">
        <f t="shared" si="186"/>
        <v>1268.3800000000001</v>
      </c>
      <c r="O864" s="26">
        <v>63419</v>
      </c>
      <c r="P864" s="9">
        <v>50</v>
      </c>
      <c r="Q864" s="9">
        <v>443</v>
      </c>
      <c r="R864" s="8">
        <f t="shared" si="185"/>
        <v>8.86</v>
      </c>
      <c r="S864" s="8">
        <f>Q864/Z864</f>
        <v>3.6916666666666669</v>
      </c>
      <c r="T864" s="8">
        <f>Q864/AA864</f>
        <v>3.6916666666666669</v>
      </c>
      <c r="U864" s="8">
        <f t="shared" si="189"/>
        <v>44.300000000000004</v>
      </c>
      <c r="V864" s="38">
        <f t="shared" si="195"/>
        <v>3.6916666666666669</v>
      </c>
      <c r="W864" s="38">
        <f t="shared" si="192"/>
        <v>3.6916666666666669</v>
      </c>
      <c r="X864" s="38">
        <f t="shared" si="191"/>
        <v>3.6916666666666669</v>
      </c>
      <c r="Y864" s="8">
        <f t="shared" ref="Y864:Y903" si="199">(SUM(AG864,AM864,AS864,AY864,BE864,BK864,BQ864,BW864,CC864,CI864,CO864,CU864,DA864,DG864,DM864,DS864,DY864,EG864,EM864,ES864,EY864,FE864,FK864,FQ864,FW864,GE864,GK864,GS864,GY864,HE864,HK864,HQ864,HW864,IE864,IK864,IQ864,IY864,JE864))*12</f>
        <v>36</v>
      </c>
      <c r="Z864" s="8">
        <f t="shared" ref="Z864:Z903" si="200">(SUM(AH864,AN864,AT864,AZ864,BF864,BL864,BR864,BX864,CD864,CJ864,CP864,CV864,DB864,DH864,DN864,DT864,DZ864,EH864,EN864,ET864,EZ864,FF864,FL864,FR864,FX864,GF864,GL864,GT864,GZ864,HF864,HL864,HR864,HX864,IF864,IL864,IR864,IZ864,JF864))*12</f>
        <v>120</v>
      </c>
      <c r="AA864" s="8">
        <v>120</v>
      </c>
      <c r="AB864" s="18">
        <f t="shared" si="193"/>
        <v>0</v>
      </c>
      <c r="AC864" s="18">
        <f t="shared" si="194"/>
        <v>0</v>
      </c>
      <c r="AD864"/>
      <c r="AE864"/>
      <c r="AF864" s="13" t="s">
        <v>2161</v>
      </c>
      <c r="AG864" s="13">
        <v>2</v>
      </c>
      <c r="AH864" s="13">
        <v>10</v>
      </c>
      <c r="AI864"/>
      <c r="AJ864" s="13">
        <v>17</v>
      </c>
      <c r="AK864" s="13">
        <v>0</v>
      </c>
      <c r="AL864" s="13" t="s">
        <v>2162</v>
      </c>
      <c r="AM864" s="13">
        <v>1</v>
      </c>
      <c r="AN864"/>
      <c r="AO864" s="13">
        <v>1</v>
      </c>
      <c r="AP864" s="13">
        <v>16</v>
      </c>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D864"/>
      <c r="CE864"/>
      <c r="CF864"/>
      <c r="CG864"/>
      <c r="CH864"/>
      <c r="CI864"/>
      <c r="CJ864"/>
      <c r="CK864"/>
      <c r="CL864"/>
      <c r="CM864"/>
      <c r="CN864"/>
      <c r="CO864"/>
      <c r="CP864"/>
      <c r="CQ864"/>
      <c r="CR864"/>
      <c r="CS864"/>
      <c r="CT864"/>
      <c r="CU864"/>
      <c r="CV864"/>
      <c r="CW864"/>
      <c r="CX864"/>
      <c r="CY864"/>
      <c r="CZ864"/>
      <c r="DA864"/>
      <c r="DB864"/>
      <c r="DC864"/>
      <c r="DD864"/>
      <c r="DE864"/>
      <c r="DF864"/>
      <c r="DG864"/>
      <c r="DH864"/>
      <c r="DI864"/>
      <c r="DJ864"/>
      <c r="DK864"/>
      <c r="DL864"/>
      <c r="DM864"/>
      <c r="DN864"/>
      <c r="DO864"/>
      <c r="DP864"/>
      <c r="DQ864"/>
      <c r="DR864"/>
      <c r="DS864"/>
      <c r="DT864"/>
      <c r="DU864"/>
      <c r="DV864"/>
      <c r="DW864"/>
      <c r="DX864"/>
      <c r="DY864"/>
      <c r="DZ864"/>
      <c r="EA864"/>
      <c r="EB864"/>
      <c r="EC864"/>
      <c r="ED864"/>
      <c r="EE864"/>
      <c r="EF864"/>
      <c r="EG864"/>
      <c r="EH864"/>
      <c r="EI864"/>
      <c r="EJ864"/>
      <c r="EK864"/>
      <c r="EL864"/>
      <c r="EM864"/>
      <c r="EN864"/>
      <c r="EO864"/>
      <c r="EP864"/>
      <c r="EQ864"/>
      <c r="ER864"/>
      <c r="ES864"/>
      <c r="ET864"/>
      <c r="EU864"/>
      <c r="EV864"/>
      <c r="EW864"/>
      <c r="EX864"/>
      <c r="EY864"/>
      <c r="EZ864"/>
      <c r="FA864"/>
      <c r="FB864"/>
      <c r="FC864"/>
      <c r="FD864"/>
      <c r="FE864"/>
      <c r="FF864"/>
      <c r="FG864"/>
      <c r="FH864"/>
      <c r="FI864"/>
      <c r="FJ864"/>
      <c r="FK864"/>
      <c r="FL864"/>
      <c r="FM864"/>
      <c r="FN864"/>
      <c r="FO864"/>
      <c r="FP864"/>
      <c r="FQ864"/>
      <c r="FR864"/>
      <c r="FS864"/>
      <c r="FT864"/>
      <c r="FU864"/>
      <c r="FV864"/>
      <c r="FW864"/>
      <c r="FX864"/>
      <c r="FY864"/>
      <c r="FZ864"/>
      <c r="GA864"/>
      <c r="GB864"/>
      <c r="GC864"/>
      <c r="GD864"/>
      <c r="GE864"/>
      <c r="GF864"/>
      <c r="GG864"/>
      <c r="GH864"/>
      <c r="GI864"/>
      <c r="GJ864"/>
      <c r="GK864"/>
      <c r="GL864"/>
      <c r="GM864"/>
      <c r="GN864"/>
      <c r="GO864"/>
      <c r="GP864"/>
      <c r="GQ864"/>
      <c r="GR864"/>
      <c r="GS864"/>
      <c r="GT864"/>
      <c r="GU864"/>
      <c r="GV864"/>
      <c r="GW864"/>
      <c r="GX864"/>
      <c r="GY864"/>
      <c r="GZ864"/>
      <c r="HA864"/>
      <c r="HB864"/>
      <c r="HC864"/>
      <c r="HD864"/>
      <c r="HE864"/>
      <c r="HF864"/>
      <c r="HG864"/>
      <c r="HH864"/>
      <c r="HI864"/>
      <c r="HJ864"/>
      <c r="HK864"/>
      <c r="HL864"/>
      <c r="HM864"/>
      <c r="HN864"/>
      <c r="HO864"/>
      <c r="HP864"/>
      <c r="HQ864"/>
      <c r="HR864"/>
      <c r="HS864"/>
      <c r="HT864"/>
      <c r="HU864"/>
      <c r="HV864"/>
      <c r="HW864"/>
      <c r="HX864"/>
      <c r="HY864"/>
      <c r="HZ864"/>
      <c r="IA864"/>
      <c r="IB864"/>
      <c r="IC864"/>
      <c r="ID864"/>
      <c r="IE864"/>
      <c r="IF864"/>
      <c r="IG864"/>
      <c r="IH864"/>
      <c r="II864"/>
      <c r="IJ864"/>
      <c r="IK864"/>
      <c r="IL864"/>
      <c r="IM864"/>
      <c r="IN864"/>
      <c r="IO864"/>
      <c r="IP864"/>
      <c r="IQ864"/>
      <c r="IR864"/>
      <c r="IS864"/>
      <c r="IT864"/>
      <c r="IU864"/>
      <c r="IV864"/>
      <c r="IW864"/>
      <c r="IX864"/>
      <c r="IY864"/>
      <c r="IZ864"/>
      <c r="JA864"/>
      <c r="JB864"/>
      <c r="JC864"/>
      <c r="JD864"/>
      <c r="JE864"/>
      <c r="JF864"/>
      <c r="JG864"/>
      <c r="JH864"/>
      <c r="JI864"/>
      <c r="JJ864"/>
    </row>
    <row r="865" spans="1:270" ht="32">
      <c r="A865" s="25">
        <v>1999</v>
      </c>
      <c r="B865" s="9" t="s">
        <v>659</v>
      </c>
      <c r="C865" s="9">
        <v>0</v>
      </c>
      <c r="D865" s="9" t="s">
        <v>1590</v>
      </c>
      <c r="E865" s="9" t="s">
        <v>2628</v>
      </c>
      <c r="F865" s="9" t="s">
        <v>12</v>
      </c>
      <c r="G865" s="9" t="s">
        <v>2744</v>
      </c>
      <c r="H865" s="8" t="s">
        <v>2164</v>
      </c>
      <c r="I865" s="9" t="s">
        <v>2163</v>
      </c>
      <c r="J865" s="8">
        <v>0</v>
      </c>
      <c r="K865" s="8"/>
      <c r="L865" s="8"/>
      <c r="M865" s="8" t="s">
        <v>2676</v>
      </c>
      <c r="N865" s="35" t="s">
        <v>1590</v>
      </c>
      <c r="O865" s="35" t="s">
        <v>1590</v>
      </c>
      <c r="P865" s="35" t="s">
        <v>1590</v>
      </c>
      <c r="Q865" s="35" t="s">
        <v>1590</v>
      </c>
      <c r="R865" s="34" t="s">
        <v>1590</v>
      </c>
      <c r="S865" s="34" t="s">
        <v>1590</v>
      </c>
      <c r="T865" s="34" t="s">
        <v>1590</v>
      </c>
      <c r="U865" s="34" t="s">
        <v>1590</v>
      </c>
      <c r="V865" s="38" t="s">
        <v>1590</v>
      </c>
      <c r="W865" s="38" t="s">
        <v>1590</v>
      </c>
      <c r="X865" s="38" t="s">
        <v>1590</v>
      </c>
      <c r="Y865" s="8">
        <f t="shared" si="199"/>
        <v>0</v>
      </c>
      <c r="Z865" s="8">
        <f t="shared" si="200"/>
        <v>240</v>
      </c>
      <c r="AA865" s="8">
        <f t="shared" ref="AA865:AA903" si="201">(SUM(AI865,AO865,AU865,BA865,BG865,BM865,BS865,BY865,CE865,CK865,CQ865,CW865,DC865,DI865,DO865,DU865,EA865,EI865,EO865,EU865,FA865,FG865,FM865,FS865,FY865,GG865,GM865,GU865,HA865,HG865,HM865,HS865,HY865,IG865,IM865,IS865,JA865,JG865))*12</f>
        <v>0</v>
      </c>
      <c r="AB865" s="18">
        <f t="shared" si="193"/>
        <v>0</v>
      </c>
      <c r="AC865" s="18">
        <f t="shared" si="194"/>
        <v>0</v>
      </c>
      <c r="AD865"/>
      <c r="AE865"/>
      <c r="AF865" s="13" t="s">
        <v>2165</v>
      </c>
      <c r="AG865" t="s">
        <v>1590</v>
      </c>
      <c r="AH865" s="13">
        <v>20</v>
      </c>
      <c r="AI865" t="s">
        <v>1590</v>
      </c>
      <c r="AJ865" s="13">
        <v>5</v>
      </c>
      <c r="AK865" s="13">
        <v>0</v>
      </c>
      <c r="AL865" s="13"/>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A865"/>
      <c r="CB865"/>
      <c r="CC865"/>
      <c r="CD865"/>
      <c r="CE865"/>
      <c r="CF865"/>
      <c r="CG865"/>
      <c r="CH865"/>
      <c r="CI865"/>
      <c r="CJ865"/>
      <c r="CK865"/>
      <c r="CL865"/>
      <c r="CM865"/>
      <c r="CN865"/>
      <c r="CO865"/>
      <c r="CP865"/>
      <c r="CQ865"/>
      <c r="CR865"/>
      <c r="CS865"/>
      <c r="CT865"/>
      <c r="CU865"/>
      <c r="CV865"/>
      <c r="CW865"/>
      <c r="CX865"/>
      <c r="CY865"/>
      <c r="CZ865"/>
      <c r="DA865"/>
      <c r="DB865"/>
      <c r="DC865"/>
      <c r="DD865"/>
      <c r="DE865"/>
      <c r="DF865"/>
      <c r="DG865"/>
      <c r="DH865"/>
      <c r="DI865"/>
      <c r="DJ865"/>
      <c r="DK865"/>
      <c r="DL865"/>
      <c r="DM865"/>
      <c r="DN865"/>
      <c r="DO865"/>
      <c r="DP865"/>
      <c r="DQ865"/>
      <c r="DR865"/>
      <c r="DS865"/>
      <c r="DT865"/>
      <c r="DU865"/>
      <c r="DV865"/>
      <c r="DW865"/>
      <c r="DX865"/>
      <c r="DY865"/>
      <c r="DZ865"/>
      <c r="EA865"/>
      <c r="EB865"/>
      <c r="EC865"/>
      <c r="ED865"/>
      <c r="EE865"/>
      <c r="EF865"/>
      <c r="EG865"/>
      <c r="EH865"/>
      <c r="EI865"/>
      <c r="EJ865"/>
      <c r="EK865"/>
      <c r="EL865"/>
      <c r="EM865"/>
      <c r="EN865"/>
      <c r="EO865"/>
      <c r="EP865"/>
      <c r="EQ865"/>
      <c r="ER865"/>
      <c r="ES865"/>
      <c r="ET865"/>
      <c r="EU865"/>
      <c r="EV865"/>
      <c r="EW865"/>
      <c r="EX865"/>
      <c r="EY865"/>
      <c r="EZ865"/>
      <c r="FA865"/>
      <c r="FB865"/>
      <c r="FC865"/>
      <c r="FD865"/>
      <c r="FE865"/>
      <c r="FF865"/>
      <c r="FG865"/>
      <c r="FH865"/>
      <c r="FI865"/>
      <c r="FJ865"/>
      <c r="FK865"/>
      <c r="FL865"/>
      <c r="FM865"/>
      <c r="FN865"/>
      <c r="FO865"/>
      <c r="FP865"/>
      <c r="FQ865"/>
      <c r="FR865"/>
      <c r="FS865"/>
      <c r="FT865"/>
      <c r="FU865"/>
      <c r="FV865"/>
      <c r="FW865"/>
      <c r="FX865"/>
      <c r="FY865"/>
      <c r="FZ865"/>
      <c r="GA865"/>
      <c r="GB865"/>
      <c r="GC865"/>
      <c r="GD865"/>
      <c r="GE865"/>
      <c r="GF865"/>
      <c r="GG865"/>
      <c r="GH865"/>
      <c r="GI865"/>
      <c r="GJ865"/>
      <c r="GK865"/>
      <c r="GL865"/>
      <c r="GM865"/>
      <c r="GN865"/>
      <c r="GO865"/>
      <c r="GP865"/>
      <c r="GQ865"/>
      <c r="GR865"/>
      <c r="GS865"/>
      <c r="GT865"/>
      <c r="GU865"/>
      <c r="GV865"/>
      <c r="GW865"/>
      <c r="GX865"/>
      <c r="GY865"/>
      <c r="GZ865"/>
      <c r="HA865"/>
      <c r="HB865"/>
      <c r="HC865"/>
      <c r="HD865"/>
      <c r="HE865"/>
      <c r="HF865"/>
      <c r="HG865"/>
      <c r="HH865"/>
      <c r="HI865"/>
      <c r="HJ865"/>
      <c r="HK865"/>
      <c r="HL865"/>
      <c r="HM865"/>
      <c r="HN865"/>
      <c r="HO865"/>
      <c r="HP865"/>
      <c r="HQ865"/>
      <c r="HR865"/>
      <c r="HS865"/>
      <c r="HT865"/>
      <c r="HU865"/>
      <c r="HV865"/>
      <c r="HW865"/>
      <c r="HX865"/>
      <c r="HY865"/>
      <c r="HZ865"/>
      <c r="IA865"/>
      <c r="IB865"/>
      <c r="IC865"/>
      <c r="ID865"/>
      <c r="IE865"/>
      <c r="IF865"/>
      <c r="IG865"/>
      <c r="IH865"/>
      <c r="II865"/>
      <c r="IJ865"/>
      <c r="IK865"/>
      <c r="IL865"/>
      <c r="IM865"/>
      <c r="IN865"/>
      <c r="IO865"/>
      <c r="IP865"/>
      <c r="IQ865"/>
      <c r="IR865"/>
      <c r="IS865"/>
      <c r="IT865"/>
      <c r="IU865"/>
      <c r="IV865"/>
      <c r="IW865"/>
      <c r="IX865"/>
      <c r="IY865"/>
      <c r="IZ865"/>
      <c r="JA865"/>
      <c r="JB865"/>
      <c r="JC865"/>
      <c r="JD865"/>
      <c r="JE865"/>
      <c r="JF865"/>
      <c r="JG865"/>
      <c r="JH865"/>
      <c r="JI865"/>
      <c r="JJ865"/>
    </row>
    <row r="866" spans="1:270" ht="32">
      <c r="A866" s="25">
        <v>1999</v>
      </c>
      <c r="B866" s="9" t="s">
        <v>659</v>
      </c>
      <c r="C866" s="9">
        <v>0</v>
      </c>
      <c r="D866" s="9" t="s">
        <v>1590</v>
      </c>
      <c r="E866" s="9" t="s">
        <v>2628</v>
      </c>
      <c r="F866" s="9" t="s">
        <v>12</v>
      </c>
      <c r="G866" s="9" t="s">
        <v>2744</v>
      </c>
      <c r="H866" s="18" t="s">
        <v>1590</v>
      </c>
      <c r="I866" s="9" t="s">
        <v>2166</v>
      </c>
      <c r="J866" s="8">
        <v>0</v>
      </c>
      <c r="K866" s="8"/>
      <c r="L866" s="9" t="s">
        <v>2168</v>
      </c>
      <c r="M866" s="8" t="s">
        <v>2676</v>
      </c>
      <c r="N866" s="35" t="s">
        <v>1590</v>
      </c>
      <c r="O866" s="35" t="s">
        <v>1590</v>
      </c>
      <c r="P866" s="35" t="s">
        <v>1590</v>
      </c>
      <c r="Q866" s="35" t="s">
        <v>1590</v>
      </c>
      <c r="R866" s="34" t="s">
        <v>1590</v>
      </c>
      <c r="S866" s="34" t="s">
        <v>1590</v>
      </c>
      <c r="T866" s="34" t="s">
        <v>1590</v>
      </c>
      <c r="U866" s="34" t="s">
        <v>1590</v>
      </c>
      <c r="V866" s="38" t="s">
        <v>1590</v>
      </c>
      <c r="W866" s="38" t="s">
        <v>1590</v>
      </c>
      <c r="X866" s="38" t="s">
        <v>1590</v>
      </c>
      <c r="Y866" s="8">
        <f t="shared" si="199"/>
        <v>24</v>
      </c>
      <c r="Z866" s="8">
        <f t="shared" si="200"/>
        <v>864</v>
      </c>
      <c r="AA866" s="8">
        <f t="shared" si="201"/>
        <v>1728</v>
      </c>
      <c r="AB866" s="18">
        <f t="shared" si="193"/>
        <v>0.66666666666666663</v>
      </c>
      <c r="AC866" s="18">
        <f t="shared" si="194"/>
        <v>8</v>
      </c>
      <c r="AD866"/>
      <c r="AE866"/>
      <c r="AF866" s="13" t="s">
        <v>2167</v>
      </c>
      <c r="AG866" s="13">
        <v>2</v>
      </c>
      <c r="AH866" s="13">
        <v>72</v>
      </c>
      <c r="AI866">
        <v>144</v>
      </c>
      <c r="AJ866" s="13">
        <v>8</v>
      </c>
      <c r="AK866" s="13">
        <v>8</v>
      </c>
      <c r="AL866" s="13"/>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A866"/>
      <c r="CB866"/>
      <c r="CC866"/>
      <c r="CD866"/>
      <c r="CE866"/>
      <c r="CF866"/>
      <c r="CG866"/>
      <c r="CH866"/>
      <c r="CI866"/>
      <c r="CJ866"/>
      <c r="CK866"/>
      <c r="CL866"/>
      <c r="CM866"/>
      <c r="CN866"/>
      <c r="CO866"/>
      <c r="CP866"/>
      <c r="CQ866"/>
      <c r="CR866"/>
      <c r="CS866"/>
      <c r="CT866"/>
      <c r="CU866"/>
      <c r="CV866"/>
      <c r="CW866"/>
      <c r="CX866"/>
      <c r="CY866"/>
      <c r="CZ866"/>
      <c r="DA866"/>
      <c r="DB866"/>
      <c r="DC866"/>
      <c r="DD866"/>
      <c r="DE866"/>
      <c r="DF866"/>
      <c r="DG866"/>
      <c r="DH866"/>
      <c r="DI866"/>
      <c r="DJ866"/>
      <c r="DK866"/>
      <c r="DL866"/>
      <c r="DM866"/>
      <c r="DN866"/>
      <c r="DO866"/>
      <c r="DP866"/>
      <c r="DQ866"/>
      <c r="DR866"/>
      <c r="DS866"/>
      <c r="DT866"/>
      <c r="DU866"/>
      <c r="DV866"/>
      <c r="DW866"/>
      <c r="DX866"/>
      <c r="DY866"/>
      <c r="DZ866"/>
      <c r="EA866"/>
      <c r="EB866"/>
      <c r="EC866"/>
      <c r="ED866"/>
      <c r="EE866"/>
      <c r="EF866"/>
      <c r="EG866"/>
      <c r="EH866"/>
      <c r="EI866"/>
      <c r="EJ866"/>
      <c r="EK866"/>
      <c r="EL866"/>
      <c r="EM866"/>
      <c r="EN866"/>
      <c r="EO866"/>
      <c r="EP866"/>
      <c r="EQ866"/>
      <c r="ER866"/>
      <c r="ES866"/>
      <c r="ET866"/>
      <c r="EU866"/>
      <c r="EV866"/>
      <c r="EW866"/>
      <c r="EX866"/>
      <c r="EY866"/>
      <c r="EZ866"/>
      <c r="FA866"/>
      <c r="FB866"/>
      <c r="FC866"/>
      <c r="FD866"/>
      <c r="FE866"/>
      <c r="FF866"/>
      <c r="FG866"/>
      <c r="FH866"/>
      <c r="FI866"/>
      <c r="FJ866"/>
      <c r="FK866"/>
      <c r="FL866"/>
      <c r="FM866"/>
      <c r="FN866"/>
      <c r="FO866"/>
      <c r="FP866"/>
      <c r="FQ866"/>
      <c r="FR866"/>
      <c r="FS866"/>
      <c r="FT866"/>
      <c r="FU866"/>
      <c r="FV866"/>
      <c r="FW866"/>
      <c r="FX866"/>
      <c r="FY866"/>
      <c r="FZ866"/>
      <c r="GA866"/>
      <c r="GB866"/>
      <c r="GC866"/>
      <c r="GD866"/>
      <c r="GE866"/>
      <c r="GF866"/>
      <c r="GG866"/>
      <c r="GH866"/>
      <c r="GI866"/>
      <c r="GJ866"/>
      <c r="GK866"/>
      <c r="GL866"/>
      <c r="GM866"/>
      <c r="GN866"/>
      <c r="GO866"/>
      <c r="GP866"/>
      <c r="GQ866"/>
      <c r="GR866"/>
      <c r="GS866"/>
      <c r="GT866"/>
      <c r="GU866"/>
      <c r="GV866"/>
      <c r="GW866"/>
      <c r="GX866"/>
      <c r="GY866"/>
      <c r="GZ866"/>
      <c r="HA866"/>
      <c r="HB866"/>
      <c r="HC866"/>
      <c r="HD866"/>
      <c r="HE866"/>
      <c r="HF866"/>
      <c r="HG866"/>
      <c r="HH866"/>
      <c r="HI866"/>
      <c r="HJ866"/>
      <c r="HK866"/>
      <c r="HL866"/>
      <c r="HM866"/>
      <c r="HN866"/>
      <c r="HO866"/>
      <c r="HP866"/>
      <c r="HQ866"/>
      <c r="HR866"/>
      <c r="HS866"/>
      <c r="HT866"/>
      <c r="HU866"/>
      <c r="HV866"/>
      <c r="HW866"/>
      <c r="HX866"/>
      <c r="HY866"/>
      <c r="HZ866"/>
      <c r="IA866"/>
      <c r="IB866"/>
      <c r="IC866"/>
      <c r="ID866"/>
      <c r="IE866"/>
      <c r="IF866"/>
      <c r="IG866"/>
      <c r="IH866"/>
      <c r="II866"/>
      <c r="IJ866"/>
      <c r="IK866"/>
      <c r="IL866"/>
      <c r="IM866"/>
      <c r="IN866"/>
      <c r="IO866"/>
      <c r="IP866"/>
      <c r="IQ866"/>
      <c r="IR866"/>
      <c r="IS866"/>
      <c r="IT866"/>
      <c r="IU866"/>
      <c r="IV866"/>
      <c r="IW866"/>
      <c r="IX866"/>
      <c r="IY866"/>
      <c r="IZ866"/>
      <c r="JA866"/>
      <c r="JB866"/>
      <c r="JC866"/>
      <c r="JD866"/>
      <c r="JE866"/>
      <c r="JF866"/>
      <c r="JG866"/>
      <c r="JH866"/>
      <c r="JI866"/>
      <c r="JJ866"/>
    </row>
    <row r="867" spans="1:270" ht="32">
      <c r="A867" s="25">
        <v>1999</v>
      </c>
      <c r="B867" s="9" t="s">
        <v>659</v>
      </c>
      <c r="C867" s="9">
        <v>0</v>
      </c>
      <c r="D867" s="9" t="s">
        <v>1590</v>
      </c>
      <c r="E867" s="9" t="s">
        <v>2628</v>
      </c>
      <c r="F867" s="9" t="s">
        <v>12</v>
      </c>
      <c r="G867" s="9" t="s">
        <v>2744</v>
      </c>
      <c r="H867" s="8" t="s">
        <v>2170</v>
      </c>
      <c r="I867" s="9" t="s">
        <v>2169</v>
      </c>
      <c r="J867" s="8">
        <v>0</v>
      </c>
      <c r="K867" s="8"/>
      <c r="L867" s="9" t="s">
        <v>2172</v>
      </c>
      <c r="M867" s="8" t="s">
        <v>2676</v>
      </c>
      <c r="N867" s="35" t="s">
        <v>1590</v>
      </c>
      <c r="O867" s="35" t="s">
        <v>1590</v>
      </c>
      <c r="P867" s="35" t="s">
        <v>1590</v>
      </c>
      <c r="Q867" s="35" t="s">
        <v>1590</v>
      </c>
      <c r="R867" s="34" t="s">
        <v>1590</v>
      </c>
      <c r="S867" s="34" t="s">
        <v>1590</v>
      </c>
      <c r="T867" s="34" t="s">
        <v>1590</v>
      </c>
      <c r="U867" s="34" t="s">
        <v>1590</v>
      </c>
      <c r="V867" s="38" t="s">
        <v>1590</v>
      </c>
      <c r="W867" s="38" t="s">
        <v>1590</v>
      </c>
      <c r="X867" s="38" t="s">
        <v>1590</v>
      </c>
      <c r="Y867" s="8">
        <f t="shared" si="199"/>
        <v>0</v>
      </c>
      <c r="Z867" s="8">
        <f t="shared" si="200"/>
        <v>0</v>
      </c>
      <c r="AA867" s="8">
        <f t="shared" si="201"/>
        <v>0</v>
      </c>
      <c r="AB867" s="18">
        <f t="shared" si="193"/>
        <v>0.41666666666666669</v>
      </c>
      <c r="AC867" s="18">
        <f>SUM(AK867, AQ867, AW867, BC867, BI867,  BO867, BU867, CA867, CG867, CM867, CS867, CY867, DE867, DK867, DQ867, DW867, EC867, EK867, EQ867, EW867, FC867, FI867, FO867, FU867, GA867, GI867, GO867, GW867, HC867, HI867, HO867, HU867, IA867, II867, IO867, IU867, JC867, JI867)/2</f>
        <v>5</v>
      </c>
      <c r="AD867"/>
      <c r="AE867"/>
      <c r="AF867" s="13" t="s">
        <v>2171</v>
      </c>
      <c r="AG867" t="s">
        <v>1590</v>
      </c>
      <c r="AH867"/>
      <c r="AI867" t="s">
        <v>1590</v>
      </c>
      <c r="AJ867" s="13">
        <v>4</v>
      </c>
      <c r="AK867">
        <v>4</v>
      </c>
      <c r="AL867" s="13" t="s">
        <v>2173</v>
      </c>
      <c r="AM867" t="s">
        <v>1847</v>
      </c>
      <c r="AN867"/>
      <c r="AO867" t="s">
        <v>1590</v>
      </c>
      <c r="AP867">
        <v>6</v>
      </c>
      <c r="AQ867">
        <v>6</v>
      </c>
      <c r="AR867"/>
      <c r="AS867"/>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A867"/>
      <c r="CB867"/>
      <c r="CC867"/>
      <c r="CD867"/>
      <c r="CE867"/>
      <c r="CF867"/>
      <c r="CG867"/>
      <c r="CH867"/>
      <c r="CI867"/>
      <c r="CJ867"/>
      <c r="CK867"/>
      <c r="CL867"/>
      <c r="CM867"/>
      <c r="CN867"/>
      <c r="CO867"/>
      <c r="CP867"/>
      <c r="CQ867"/>
      <c r="CR867"/>
      <c r="CS867"/>
      <c r="CT867"/>
      <c r="CU867"/>
      <c r="CV867"/>
      <c r="CW867"/>
      <c r="CX867"/>
      <c r="CY867"/>
      <c r="CZ867"/>
      <c r="DA867"/>
      <c r="DB867"/>
      <c r="DC867"/>
      <c r="DD867"/>
      <c r="DE867"/>
      <c r="DF867"/>
      <c r="DG867"/>
      <c r="DH867"/>
      <c r="DI867"/>
      <c r="DJ867"/>
      <c r="DK867"/>
      <c r="DL867"/>
      <c r="DM867"/>
      <c r="DN867"/>
      <c r="DO867"/>
      <c r="DP867"/>
      <c r="DQ867"/>
      <c r="DR867"/>
      <c r="DS867"/>
      <c r="DT867"/>
      <c r="DU867"/>
      <c r="DV867"/>
      <c r="DW867"/>
      <c r="DX867"/>
      <c r="DY867"/>
      <c r="DZ867"/>
      <c r="EA867"/>
      <c r="EB867"/>
      <c r="EC867"/>
      <c r="ED867"/>
      <c r="EE867"/>
      <c r="EF867"/>
      <c r="EG867"/>
      <c r="EH867"/>
      <c r="EI867"/>
      <c r="EJ867"/>
      <c r="EK867"/>
      <c r="EL867"/>
      <c r="EM867"/>
      <c r="EN867"/>
      <c r="EO867"/>
      <c r="EP867"/>
      <c r="EQ867"/>
      <c r="ER867"/>
      <c r="ES867"/>
      <c r="ET867"/>
      <c r="EU867"/>
      <c r="EV867"/>
      <c r="EW867"/>
      <c r="EX867"/>
      <c r="EY867"/>
      <c r="EZ867"/>
      <c r="FA867"/>
      <c r="FB867"/>
      <c r="FC867"/>
      <c r="FD867"/>
      <c r="FE867"/>
      <c r="FF867"/>
      <c r="FG867"/>
      <c r="FH867"/>
      <c r="FI867"/>
      <c r="FJ867"/>
      <c r="FK867"/>
      <c r="FL867"/>
      <c r="FM867"/>
      <c r="FN867"/>
      <c r="FO867"/>
      <c r="FP867"/>
      <c r="FQ867"/>
      <c r="FR867"/>
      <c r="FS867"/>
      <c r="FT867"/>
      <c r="FU867"/>
      <c r="FV867"/>
      <c r="FW867"/>
      <c r="FX867"/>
      <c r="FY867"/>
      <c r="FZ867"/>
      <c r="GA867"/>
      <c r="GB867"/>
      <c r="GC867"/>
      <c r="GD867"/>
      <c r="GE867"/>
      <c r="GF867"/>
      <c r="GG867"/>
      <c r="GH867"/>
      <c r="GI867"/>
      <c r="GJ867"/>
      <c r="GK867"/>
      <c r="GL867"/>
      <c r="GM867"/>
      <c r="GN867"/>
      <c r="GO867"/>
      <c r="GP867"/>
      <c r="GQ867"/>
      <c r="GR867"/>
      <c r="GS867"/>
      <c r="GT867"/>
      <c r="GU867"/>
      <c r="GV867"/>
      <c r="GW867"/>
      <c r="GX867"/>
      <c r="GY867"/>
      <c r="GZ867"/>
      <c r="HA867"/>
      <c r="HB867"/>
      <c r="HC867"/>
      <c r="HD867"/>
      <c r="HE867"/>
      <c r="HF867"/>
      <c r="HG867"/>
      <c r="HH867"/>
      <c r="HI867"/>
      <c r="HJ867"/>
      <c r="HK867"/>
      <c r="HL867"/>
      <c r="HM867"/>
      <c r="HN867"/>
      <c r="HO867"/>
      <c r="HP867"/>
      <c r="HQ867"/>
      <c r="HR867"/>
      <c r="HS867"/>
      <c r="HT867"/>
      <c r="HU867"/>
      <c r="HV867"/>
      <c r="HW867"/>
      <c r="HX867"/>
      <c r="HY867"/>
      <c r="HZ867"/>
      <c r="IA867"/>
      <c r="IB867"/>
      <c r="IC867"/>
      <c r="ID867"/>
      <c r="IE867"/>
      <c r="IF867"/>
      <c r="IG867"/>
      <c r="IH867"/>
      <c r="II867"/>
      <c r="IJ867"/>
      <c r="IK867"/>
      <c r="IL867"/>
      <c r="IM867"/>
      <c r="IN867"/>
      <c r="IO867"/>
      <c r="IP867"/>
      <c r="IQ867"/>
      <c r="IR867"/>
      <c r="IS867"/>
      <c r="IT867"/>
      <c r="IU867"/>
      <c r="IV867"/>
      <c r="IW867"/>
      <c r="IX867"/>
      <c r="IY867"/>
      <c r="IZ867"/>
      <c r="JA867"/>
      <c r="JB867"/>
      <c r="JC867"/>
      <c r="JD867"/>
      <c r="JE867"/>
      <c r="JF867"/>
      <c r="JG867"/>
      <c r="JH867"/>
      <c r="JI867"/>
      <c r="JJ867"/>
    </row>
    <row r="868" spans="1:270" ht="16">
      <c r="A868" s="25">
        <v>1999</v>
      </c>
      <c r="B868" s="9" t="s">
        <v>659</v>
      </c>
      <c r="C868" s="9">
        <v>0</v>
      </c>
      <c r="D868" s="9" t="s">
        <v>1590</v>
      </c>
      <c r="E868" s="9" t="s">
        <v>2631</v>
      </c>
      <c r="F868" s="9" t="s">
        <v>1230</v>
      </c>
      <c r="G868" s="9" t="s">
        <v>2744</v>
      </c>
      <c r="H868" s="8">
        <v>935</v>
      </c>
      <c r="I868" s="9" t="s">
        <v>2174</v>
      </c>
      <c r="J868" s="8">
        <v>0</v>
      </c>
      <c r="K868" s="8"/>
      <c r="L868" s="9" t="s">
        <v>2176</v>
      </c>
      <c r="M868" s="8" t="s">
        <v>2676</v>
      </c>
      <c r="N868" s="35" t="s">
        <v>1590</v>
      </c>
      <c r="O868" s="35" t="s">
        <v>1590</v>
      </c>
      <c r="P868" s="35" t="s">
        <v>1590</v>
      </c>
      <c r="Q868" s="35" t="s">
        <v>1590</v>
      </c>
      <c r="R868" s="34" t="s">
        <v>1590</v>
      </c>
      <c r="S868" s="34" t="s">
        <v>1590</v>
      </c>
      <c r="T868" s="34" t="s">
        <v>1590</v>
      </c>
      <c r="U868" s="34" t="s">
        <v>1590</v>
      </c>
      <c r="V868" s="38" t="s">
        <v>1590</v>
      </c>
      <c r="W868" s="38" t="s">
        <v>1590</v>
      </c>
      <c r="X868" s="38" t="s">
        <v>1590</v>
      </c>
      <c r="Y868" s="8">
        <f t="shared" si="199"/>
        <v>108</v>
      </c>
      <c r="Z868" s="8">
        <f t="shared" si="200"/>
        <v>84</v>
      </c>
      <c r="AA868" s="8">
        <f t="shared" si="201"/>
        <v>0</v>
      </c>
      <c r="AB868" s="18">
        <f t="shared" si="193"/>
        <v>0.58333333333333337</v>
      </c>
      <c r="AC868" s="18">
        <f t="shared" si="194"/>
        <v>7</v>
      </c>
      <c r="AD868"/>
      <c r="AE868"/>
      <c r="AF868" s="13" t="s">
        <v>2175</v>
      </c>
      <c r="AG868"/>
      <c r="AH868"/>
      <c r="AI868"/>
      <c r="AJ868" s="13">
        <v>9</v>
      </c>
      <c r="AK868">
        <v>7</v>
      </c>
      <c r="AL868" s="13" t="s">
        <v>2177</v>
      </c>
      <c r="AM868">
        <v>9</v>
      </c>
      <c r="AN868" s="13">
        <v>7</v>
      </c>
      <c r="AO868"/>
      <c r="AP868"/>
      <c r="AQ868"/>
      <c r="AR868"/>
      <c r="AS868"/>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A868"/>
      <c r="CB868"/>
      <c r="CC868"/>
      <c r="CD868"/>
      <c r="CE868"/>
      <c r="CF868"/>
      <c r="CG868"/>
      <c r="CH868"/>
      <c r="CI868"/>
      <c r="CJ868"/>
      <c r="CK868"/>
      <c r="CL868"/>
      <c r="CM868"/>
      <c r="CN868"/>
      <c r="CO868"/>
      <c r="CP868"/>
      <c r="CQ868"/>
      <c r="CR868"/>
      <c r="CS868"/>
      <c r="CT868"/>
      <c r="CU868"/>
      <c r="CV868"/>
      <c r="CW868"/>
      <c r="CX868"/>
      <c r="CY868"/>
      <c r="CZ868"/>
      <c r="DA868"/>
      <c r="DB868"/>
      <c r="DC868"/>
      <c r="DD868"/>
      <c r="DE868"/>
      <c r="DF868"/>
      <c r="DG868"/>
      <c r="DH868"/>
      <c r="DI868"/>
      <c r="DJ868"/>
      <c r="DK868"/>
      <c r="DL868"/>
      <c r="DM868"/>
      <c r="DN868"/>
      <c r="DO868"/>
      <c r="DP868"/>
      <c r="DQ868"/>
      <c r="DR868"/>
      <c r="DS868"/>
      <c r="DT868"/>
      <c r="DU868"/>
      <c r="DV868"/>
      <c r="DW868"/>
      <c r="DX868"/>
      <c r="DY868"/>
      <c r="DZ868"/>
      <c r="EA868"/>
      <c r="EB868"/>
      <c r="EC868"/>
      <c r="ED868"/>
      <c r="EE868"/>
      <c r="EF868"/>
      <c r="EG868"/>
      <c r="EH868"/>
      <c r="EI868"/>
      <c r="EJ868"/>
      <c r="EK868"/>
      <c r="EL868"/>
      <c r="EM868"/>
      <c r="EN868"/>
      <c r="EO868"/>
      <c r="EP868"/>
      <c r="EQ868"/>
      <c r="ER868"/>
      <c r="ES868"/>
      <c r="ET868"/>
      <c r="EU868"/>
      <c r="EV868"/>
      <c r="EW868"/>
      <c r="EX868"/>
      <c r="EY868"/>
      <c r="EZ868"/>
      <c r="FA868"/>
      <c r="FB868"/>
      <c r="FC868"/>
      <c r="FD868"/>
      <c r="FE868"/>
      <c r="FF868"/>
      <c r="FG868"/>
      <c r="FH868"/>
      <c r="FI868"/>
      <c r="FJ868"/>
      <c r="FK868"/>
      <c r="FL868"/>
      <c r="FM868"/>
      <c r="FN868"/>
      <c r="FO868"/>
      <c r="FP868"/>
      <c r="FQ868"/>
      <c r="FR868"/>
      <c r="FS868"/>
      <c r="FT868"/>
      <c r="FU868"/>
      <c r="FV868"/>
      <c r="FW868"/>
      <c r="FX868"/>
      <c r="FY868"/>
      <c r="FZ868"/>
      <c r="GA868"/>
      <c r="GB868"/>
      <c r="GC868"/>
      <c r="GD868"/>
      <c r="GE868"/>
      <c r="GF868"/>
      <c r="GG868"/>
      <c r="GH868"/>
      <c r="GI868"/>
      <c r="GJ868"/>
      <c r="GK868"/>
      <c r="GL868"/>
      <c r="GM868"/>
      <c r="GN868"/>
      <c r="GO868"/>
      <c r="GP868"/>
      <c r="GQ868"/>
      <c r="GR868"/>
      <c r="GS868"/>
      <c r="GT868"/>
      <c r="GU868"/>
      <c r="GV868"/>
      <c r="GW868"/>
      <c r="GX868"/>
      <c r="GY868"/>
      <c r="GZ868"/>
      <c r="HA868"/>
      <c r="HB868"/>
      <c r="HC868"/>
      <c r="HD868"/>
      <c r="HE868"/>
      <c r="HF868"/>
      <c r="HG868"/>
      <c r="HH868"/>
      <c r="HI868"/>
      <c r="HJ868"/>
      <c r="HK868"/>
      <c r="HL868"/>
      <c r="HM868"/>
      <c r="HN868"/>
      <c r="HO868"/>
      <c r="HP868"/>
      <c r="HQ868"/>
      <c r="HR868"/>
      <c r="HS868"/>
      <c r="HT868"/>
      <c r="HU868"/>
      <c r="HV868"/>
      <c r="HW868"/>
      <c r="HX868"/>
      <c r="HY868"/>
      <c r="HZ868"/>
      <c r="IA868"/>
      <c r="IB868"/>
      <c r="IC868"/>
      <c r="ID868"/>
      <c r="IE868"/>
      <c r="IF868"/>
      <c r="IG868"/>
      <c r="IH868"/>
      <c r="II868"/>
      <c r="IJ868"/>
      <c r="IK868"/>
      <c r="IL868"/>
      <c r="IM868"/>
      <c r="IN868"/>
      <c r="IO868"/>
      <c r="IP868"/>
      <c r="IQ868"/>
      <c r="IR868"/>
      <c r="IS868"/>
      <c r="IT868"/>
      <c r="IU868"/>
      <c r="IV868"/>
      <c r="IW868"/>
      <c r="IX868"/>
      <c r="IY868"/>
      <c r="IZ868"/>
      <c r="JA868"/>
      <c r="JB868"/>
      <c r="JC868"/>
      <c r="JD868"/>
      <c r="JE868"/>
      <c r="JF868"/>
      <c r="JG868"/>
      <c r="JH868"/>
      <c r="JI868"/>
      <c r="JJ868"/>
    </row>
    <row r="869" spans="1:270" ht="32">
      <c r="A869" s="25">
        <v>1999</v>
      </c>
      <c r="B869" s="9" t="s">
        <v>659</v>
      </c>
      <c r="C869" s="9">
        <v>0</v>
      </c>
      <c r="D869" s="9" t="s">
        <v>1590</v>
      </c>
      <c r="E869" s="9" t="s">
        <v>2631</v>
      </c>
      <c r="F869" s="9" t="s">
        <v>1230</v>
      </c>
      <c r="G869" s="9" t="s">
        <v>2744</v>
      </c>
      <c r="H869" s="8">
        <v>935</v>
      </c>
      <c r="I869" s="9" t="s">
        <v>2178</v>
      </c>
      <c r="J869" s="8">
        <v>0</v>
      </c>
      <c r="K869" s="8"/>
      <c r="L869" s="9" t="s">
        <v>2180</v>
      </c>
      <c r="M869" s="8" t="s">
        <v>2676</v>
      </c>
      <c r="N869" s="35" t="s">
        <v>1590</v>
      </c>
      <c r="O869" s="35" t="s">
        <v>1590</v>
      </c>
      <c r="P869" s="35" t="s">
        <v>1590</v>
      </c>
      <c r="Q869" s="35" t="s">
        <v>1590</v>
      </c>
      <c r="R869" s="34" t="s">
        <v>1590</v>
      </c>
      <c r="S869" s="34" t="s">
        <v>1590</v>
      </c>
      <c r="T869" s="34" t="s">
        <v>1590</v>
      </c>
      <c r="U869" s="34" t="s">
        <v>1590</v>
      </c>
      <c r="V869" s="38" t="s">
        <v>1590</v>
      </c>
      <c r="W869" s="38" t="s">
        <v>1590</v>
      </c>
      <c r="X869" s="38" t="s">
        <v>1590</v>
      </c>
      <c r="Y869" s="8">
        <f t="shared" si="199"/>
        <v>0</v>
      </c>
      <c r="Z869" s="8">
        <f t="shared" si="200"/>
        <v>0</v>
      </c>
      <c r="AA869" s="8">
        <f t="shared" si="201"/>
        <v>0</v>
      </c>
      <c r="AB869" s="18">
        <f t="shared" si="193"/>
        <v>0</v>
      </c>
      <c r="AC869" s="18">
        <f t="shared" si="194"/>
        <v>0</v>
      </c>
      <c r="AD869"/>
      <c r="AE869"/>
      <c r="AF869" s="13" t="s">
        <v>2179</v>
      </c>
      <c r="AG869"/>
      <c r="AH869"/>
      <c r="AI869"/>
      <c r="AJ869" s="13">
        <v>8</v>
      </c>
      <c r="AK869" s="13">
        <v>0</v>
      </c>
      <c r="AL869" s="13" t="s">
        <v>2181</v>
      </c>
      <c r="AM869"/>
      <c r="AN869"/>
      <c r="AO869"/>
      <c r="AP869">
        <v>8</v>
      </c>
      <c r="AQ869"/>
      <c r="AR869" s="13" t="s">
        <v>2182</v>
      </c>
      <c r="AS869"/>
      <c r="AT869"/>
      <c r="AU869"/>
      <c r="AV869">
        <v>8</v>
      </c>
      <c r="AW869"/>
      <c r="AX869" s="13" t="s">
        <v>2181</v>
      </c>
      <c r="AY869"/>
      <c r="AZ869"/>
      <c r="BA869"/>
      <c r="BB869">
        <v>8</v>
      </c>
      <c r="BC869"/>
      <c r="BD869" s="13" t="s">
        <v>2182</v>
      </c>
      <c r="BE869"/>
      <c r="BF869"/>
      <c r="BG869"/>
      <c r="BH869">
        <v>8</v>
      </c>
      <c r="BI869"/>
      <c r="BJ869"/>
      <c r="BK869"/>
      <c r="BL869"/>
      <c r="BM869"/>
      <c r="BN869"/>
      <c r="BO869"/>
      <c r="BP869"/>
      <c r="BQ869"/>
      <c r="BR869"/>
      <c r="BS869"/>
      <c r="BT869"/>
      <c r="BU869"/>
      <c r="BV869"/>
      <c r="BW869"/>
      <c r="BX869"/>
      <c r="BY869"/>
      <c r="BZ869"/>
      <c r="CA869"/>
      <c r="CB869"/>
      <c r="CC869"/>
      <c r="CD869"/>
      <c r="CE869"/>
      <c r="CF869"/>
      <c r="CG869"/>
      <c r="CH869"/>
      <c r="CI869"/>
      <c r="CJ869"/>
      <c r="CK869"/>
      <c r="CL869"/>
      <c r="CM869"/>
      <c r="CN869"/>
      <c r="CO869"/>
      <c r="CP869"/>
      <c r="CQ869"/>
      <c r="CR869"/>
      <c r="CS869"/>
      <c r="CT869"/>
      <c r="CU869"/>
      <c r="CV869"/>
      <c r="CW869"/>
      <c r="CX869"/>
      <c r="CY869"/>
      <c r="CZ869"/>
      <c r="DA869"/>
      <c r="DB869"/>
      <c r="DC869"/>
      <c r="DD869"/>
      <c r="DE869"/>
      <c r="DF869"/>
      <c r="DG869"/>
      <c r="DH869"/>
      <c r="DI869"/>
      <c r="DJ869"/>
      <c r="DK869"/>
      <c r="DL869"/>
      <c r="DM869"/>
      <c r="DN869"/>
      <c r="DO869"/>
      <c r="DP869"/>
      <c r="DQ869"/>
      <c r="DR869"/>
      <c r="DS869"/>
      <c r="DT869"/>
      <c r="DU869"/>
      <c r="DV869"/>
      <c r="DW869"/>
      <c r="DX869"/>
      <c r="DY869"/>
      <c r="DZ869"/>
      <c r="EA869"/>
      <c r="EB869"/>
      <c r="EC869"/>
      <c r="ED869"/>
      <c r="EE869"/>
      <c r="EF869"/>
      <c r="EG869"/>
      <c r="EH869"/>
      <c r="EI869"/>
      <c r="EJ869"/>
      <c r="EK869"/>
      <c r="EL869"/>
      <c r="EM869"/>
      <c r="EN869"/>
      <c r="EO869"/>
      <c r="EP869"/>
      <c r="EQ869"/>
      <c r="ER869"/>
      <c r="ES869"/>
      <c r="ET869"/>
      <c r="EU869"/>
      <c r="EV869"/>
      <c r="EW869"/>
      <c r="EX869"/>
      <c r="EY869"/>
      <c r="EZ869"/>
      <c r="FA869"/>
      <c r="FB869"/>
      <c r="FC869"/>
      <c r="FD869"/>
      <c r="FE869"/>
      <c r="FF869"/>
      <c r="FG869"/>
      <c r="FH869"/>
      <c r="FI869"/>
      <c r="FJ869"/>
      <c r="FK869"/>
      <c r="FL869"/>
      <c r="FM869"/>
      <c r="FN869"/>
      <c r="FO869"/>
      <c r="FP869"/>
      <c r="FQ869"/>
      <c r="FR869"/>
      <c r="FS869"/>
      <c r="FT869"/>
      <c r="FU869"/>
      <c r="FV869"/>
      <c r="FW869"/>
      <c r="FX869"/>
      <c r="FY869"/>
      <c r="FZ869"/>
      <c r="GA869"/>
      <c r="GB869"/>
      <c r="GC869"/>
      <c r="GD869"/>
      <c r="GE869"/>
      <c r="GF869"/>
      <c r="GG869"/>
      <c r="GH869"/>
      <c r="GI869"/>
      <c r="GJ869"/>
      <c r="GK869"/>
      <c r="GL869"/>
      <c r="GM869"/>
      <c r="GN869"/>
      <c r="GO869"/>
      <c r="GP869"/>
      <c r="GQ869"/>
      <c r="GR869"/>
      <c r="GS869"/>
      <c r="GT869"/>
      <c r="GU869"/>
      <c r="GV869"/>
      <c r="GW869"/>
      <c r="GX869"/>
      <c r="GY869"/>
      <c r="GZ869"/>
      <c r="HA869"/>
      <c r="HB869"/>
      <c r="HC869"/>
      <c r="HD869"/>
      <c r="HE869"/>
      <c r="HF869"/>
      <c r="HG869"/>
      <c r="HH869"/>
      <c r="HI869"/>
      <c r="HJ869"/>
      <c r="HK869"/>
      <c r="HL869"/>
      <c r="HM869"/>
      <c r="HN869"/>
      <c r="HO869"/>
      <c r="HP869"/>
      <c r="HQ869"/>
      <c r="HR869"/>
      <c r="HS869"/>
      <c r="HT869"/>
      <c r="HU869"/>
      <c r="HV869"/>
      <c r="HW869"/>
      <c r="HX869"/>
      <c r="HY869"/>
      <c r="HZ869"/>
      <c r="IA869"/>
      <c r="IB869"/>
      <c r="IC869"/>
      <c r="ID869"/>
      <c r="IE869"/>
      <c r="IF869"/>
      <c r="IG869"/>
      <c r="IH869"/>
      <c r="II869"/>
      <c r="IJ869"/>
      <c r="IK869"/>
      <c r="IL869"/>
      <c r="IM869"/>
      <c r="IN869"/>
      <c r="IO869"/>
      <c r="IP869"/>
      <c r="IQ869"/>
      <c r="IR869"/>
      <c r="IS869"/>
      <c r="IT869"/>
      <c r="IU869"/>
      <c r="IV869"/>
      <c r="IW869"/>
      <c r="IX869"/>
      <c r="IY869"/>
      <c r="IZ869"/>
      <c r="JA869"/>
      <c r="JB869"/>
      <c r="JC869"/>
      <c r="JD869"/>
      <c r="JE869"/>
      <c r="JF869"/>
      <c r="JG869"/>
      <c r="JH869"/>
      <c r="JI869"/>
      <c r="JJ869"/>
    </row>
    <row r="870" spans="1:270" ht="32">
      <c r="A870" s="25">
        <v>1999</v>
      </c>
      <c r="B870" s="9" t="s">
        <v>659</v>
      </c>
      <c r="C870" s="9">
        <v>0</v>
      </c>
      <c r="D870" s="9" t="s">
        <v>1590</v>
      </c>
      <c r="E870" s="9" t="s">
        <v>2632</v>
      </c>
      <c r="F870" s="9" t="s">
        <v>1230</v>
      </c>
      <c r="G870" s="9" t="s">
        <v>2744</v>
      </c>
      <c r="H870" s="8">
        <v>217800</v>
      </c>
      <c r="I870" s="9" t="s">
        <v>2183</v>
      </c>
      <c r="J870" s="8">
        <v>0</v>
      </c>
      <c r="K870" s="8"/>
      <c r="L870" s="9" t="s">
        <v>2185</v>
      </c>
      <c r="M870" s="8" t="s">
        <v>2676</v>
      </c>
      <c r="N870" s="35" t="s">
        <v>1590</v>
      </c>
      <c r="O870" s="8">
        <v>0</v>
      </c>
      <c r="P870" s="8">
        <v>0</v>
      </c>
      <c r="Q870" s="8">
        <v>9</v>
      </c>
      <c r="R870" s="34" t="s">
        <v>1590</v>
      </c>
      <c r="S870" s="8">
        <f>Q870/Z870</f>
        <v>4.4117647058823532E-2</v>
      </c>
      <c r="T870" s="8">
        <f>Q870/AA870</f>
        <v>3.125E-2</v>
      </c>
      <c r="U870" s="8">
        <f t="shared" si="189"/>
        <v>0.375</v>
      </c>
      <c r="V870" s="38">
        <f t="shared" si="195"/>
        <v>0.36458333333333331</v>
      </c>
      <c r="W870" s="38">
        <f t="shared" si="192"/>
        <v>-0.2048611111111111</v>
      </c>
      <c r="X870" s="38">
        <f t="shared" si="191"/>
        <v>0.12847222222222221</v>
      </c>
      <c r="Y870" s="8">
        <f t="shared" si="199"/>
        <v>132</v>
      </c>
      <c r="Z870" s="8">
        <f t="shared" si="200"/>
        <v>204</v>
      </c>
      <c r="AA870" s="8">
        <f t="shared" si="201"/>
        <v>288</v>
      </c>
      <c r="AB870" s="18">
        <f t="shared" si="193"/>
        <v>0.33333333333333331</v>
      </c>
      <c r="AC870" s="18">
        <f>SUM(AK870, AQ870, AW870, BC870, BI870,  BO870, BU870, CA870, CG870, CM870, CS870, CY870, DE870, DK870, DQ870, DW870, EC870, EK870, EQ870, EW870, FC870, FI870, FO870, FU870, GA870, GI870, GO870, GW870, HC870, HI870, HO870, HU870, IA870, II870, IO870, IU870, JC870, JI870)/2</f>
        <v>4</v>
      </c>
      <c r="AD870"/>
      <c r="AE870"/>
      <c r="AF870" s="13" t="s">
        <v>2184</v>
      </c>
      <c r="AG870">
        <v>7</v>
      </c>
      <c r="AH870">
        <v>10</v>
      </c>
      <c r="AI870">
        <v>12</v>
      </c>
      <c r="AJ870" s="13">
        <v>6</v>
      </c>
      <c r="AK870">
        <v>4</v>
      </c>
      <c r="AL870" s="13" t="s">
        <v>2184</v>
      </c>
      <c r="AM870">
        <v>4</v>
      </c>
      <c r="AN870" s="13">
        <v>7</v>
      </c>
      <c r="AO870">
        <v>12</v>
      </c>
      <c r="AP870" s="13">
        <v>6</v>
      </c>
      <c r="AQ870">
        <v>4</v>
      </c>
      <c r="AR870"/>
      <c r="AS870"/>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A870"/>
      <c r="CB870"/>
      <c r="CC870"/>
      <c r="CD870"/>
      <c r="CE870"/>
      <c r="CF870"/>
      <c r="CG870"/>
      <c r="CH870"/>
      <c r="CI870"/>
      <c r="CJ870"/>
      <c r="CK870"/>
      <c r="CL870"/>
      <c r="CM870"/>
      <c r="CN870"/>
      <c r="CO870"/>
      <c r="CP870"/>
      <c r="CQ870"/>
      <c r="CR870"/>
      <c r="CS870"/>
      <c r="CT870"/>
      <c r="CU870"/>
      <c r="CV870"/>
      <c r="CW870"/>
      <c r="CX870"/>
      <c r="CY870"/>
      <c r="CZ870"/>
      <c r="DA870"/>
      <c r="DB870"/>
      <c r="DC870"/>
      <c r="DD870"/>
      <c r="DE870"/>
      <c r="DF870"/>
      <c r="DG870"/>
      <c r="DH870"/>
      <c r="DI870"/>
      <c r="DJ870"/>
      <c r="DK870"/>
      <c r="DL870"/>
      <c r="DM870"/>
      <c r="DN870"/>
      <c r="DO870"/>
      <c r="DP870"/>
      <c r="DQ870"/>
      <c r="DR870"/>
      <c r="DS870"/>
      <c r="DT870"/>
      <c r="DU870"/>
      <c r="DV870"/>
      <c r="DW870"/>
      <c r="DX870"/>
      <c r="DY870"/>
      <c r="DZ870"/>
      <c r="EA870"/>
      <c r="EB870"/>
      <c r="EC870"/>
      <c r="ED870"/>
      <c r="EE870"/>
      <c r="EF870"/>
      <c r="EG870"/>
      <c r="EH870"/>
      <c r="EI870"/>
      <c r="EJ870"/>
      <c r="EK870"/>
      <c r="EL870"/>
      <c r="EM870"/>
      <c r="EN870"/>
      <c r="EO870"/>
      <c r="EP870"/>
      <c r="EQ870"/>
      <c r="ER870"/>
      <c r="ES870"/>
      <c r="ET870"/>
      <c r="EU870"/>
      <c r="EV870"/>
      <c r="EW870"/>
      <c r="EX870"/>
      <c r="EY870"/>
      <c r="EZ870"/>
      <c r="FA870"/>
      <c r="FB870"/>
      <c r="FC870"/>
      <c r="FD870"/>
      <c r="FE870"/>
      <c r="FF870"/>
      <c r="FG870"/>
      <c r="FH870"/>
      <c r="FI870"/>
      <c r="FJ870"/>
      <c r="FK870"/>
      <c r="FL870"/>
      <c r="FM870"/>
      <c r="FN870"/>
      <c r="FO870"/>
      <c r="FP870"/>
      <c r="FQ870"/>
      <c r="FR870"/>
      <c r="FS870"/>
      <c r="FT870"/>
      <c r="FU870"/>
      <c r="FV870"/>
      <c r="FW870"/>
      <c r="FX870"/>
      <c r="FY870"/>
      <c r="FZ870"/>
      <c r="GA870"/>
      <c r="GB870"/>
      <c r="GC870"/>
      <c r="GD870"/>
      <c r="GE870"/>
      <c r="GF870"/>
      <c r="GG870"/>
      <c r="GH870"/>
      <c r="GI870"/>
      <c r="GJ870"/>
      <c r="GK870"/>
      <c r="GL870"/>
      <c r="GM870"/>
      <c r="GN870"/>
      <c r="GO870"/>
      <c r="GP870"/>
      <c r="GQ870"/>
      <c r="GR870"/>
      <c r="GS870"/>
      <c r="GT870"/>
      <c r="GU870"/>
      <c r="GV870"/>
      <c r="GW870"/>
      <c r="GX870"/>
      <c r="GY870"/>
      <c r="GZ870"/>
      <c r="HA870"/>
      <c r="HB870"/>
      <c r="HC870"/>
      <c r="HD870"/>
      <c r="HE870"/>
      <c r="HF870"/>
      <c r="HG870"/>
      <c r="HH870"/>
      <c r="HI870"/>
      <c r="HJ870"/>
      <c r="HK870"/>
      <c r="HL870"/>
      <c r="HM870"/>
      <c r="HN870"/>
      <c r="HO870"/>
      <c r="HP870"/>
      <c r="HQ870"/>
      <c r="HR870"/>
      <c r="HS870"/>
      <c r="HT870"/>
      <c r="HU870"/>
      <c r="HV870"/>
      <c r="HW870"/>
      <c r="HX870"/>
      <c r="HY870"/>
      <c r="HZ870"/>
      <c r="IA870"/>
      <c r="IB870"/>
      <c r="IC870"/>
      <c r="ID870"/>
      <c r="IE870"/>
      <c r="IF870"/>
      <c r="IG870"/>
      <c r="IH870"/>
      <c r="II870"/>
      <c r="IJ870"/>
      <c r="IK870"/>
      <c r="IL870"/>
      <c r="IM870"/>
      <c r="IN870"/>
      <c r="IO870"/>
      <c r="IP870"/>
      <c r="IQ870"/>
      <c r="IR870"/>
      <c r="IS870"/>
      <c r="IT870"/>
      <c r="IU870"/>
      <c r="IV870"/>
      <c r="IW870"/>
      <c r="IX870"/>
      <c r="IY870"/>
      <c r="IZ870"/>
      <c r="JA870"/>
      <c r="JB870"/>
      <c r="JC870"/>
      <c r="JD870"/>
      <c r="JE870"/>
      <c r="JF870"/>
      <c r="JG870"/>
      <c r="JH870"/>
      <c r="JI870"/>
      <c r="JJ870"/>
    </row>
    <row r="871" spans="1:270" ht="48">
      <c r="A871" s="25">
        <v>1999</v>
      </c>
      <c r="B871" s="9" t="s">
        <v>659</v>
      </c>
      <c r="C871" s="9">
        <v>0</v>
      </c>
      <c r="D871" s="9" t="s">
        <v>1590</v>
      </c>
      <c r="E871" s="9" t="s">
        <v>2632</v>
      </c>
      <c r="F871" s="9" t="s">
        <v>1230</v>
      </c>
      <c r="G871" s="9" t="s">
        <v>2744</v>
      </c>
      <c r="H871" s="18" t="s">
        <v>1590</v>
      </c>
      <c r="I871" s="9" t="s">
        <v>2186</v>
      </c>
      <c r="J871" s="8">
        <v>0</v>
      </c>
      <c r="K871" s="8"/>
      <c r="L871" s="9" t="s">
        <v>2189</v>
      </c>
      <c r="M871" s="8" t="s">
        <v>2676</v>
      </c>
      <c r="N871" s="35" t="s">
        <v>1590</v>
      </c>
      <c r="O871" s="35" t="s">
        <v>1590</v>
      </c>
      <c r="P871" s="35" t="s">
        <v>1590</v>
      </c>
      <c r="Q871" s="35" t="s">
        <v>1590</v>
      </c>
      <c r="R871" s="34" t="s">
        <v>1590</v>
      </c>
      <c r="S871" s="34" t="s">
        <v>1590</v>
      </c>
      <c r="T871" s="34" t="s">
        <v>1590</v>
      </c>
      <c r="U871" s="34" t="s">
        <v>1590</v>
      </c>
      <c r="V871" s="38" t="s">
        <v>1590</v>
      </c>
      <c r="W871" s="38" t="s">
        <v>1590</v>
      </c>
      <c r="X871" s="38" t="s">
        <v>1590</v>
      </c>
      <c r="Y871" s="8">
        <f t="shared" si="199"/>
        <v>720</v>
      </c>
      <c r="Z871" s="8">
        <f t="shared" si="200"/>
        <v>7200</v>
      </c>
      <c r="AA871" s="8">
        <f t="shared" si="201"/>
        <v>7200</v>
      </c>
      <c r="AB871" s="18">
        <f t="shared" si="193"/>
        <v>0</v>
      </c>
      <c r="AC871" s="18">
        <f t="shared" si="194"/>
        <v>0</v>
      </c>
      <c r="AD871"/>
      <c r="AE871"/>
      <c r="AF871" s="13" t="s">
        <v>2187</v>
      </c>
      <c r="AG871">
        <v>10</v>
      </c>
      <c r="AH871">
        <v>200</v>
      </c>
      <c r="AI871">
        <v>200</v>
      </c>
      <c r="AJ871"/>
      <c r="AK871" s="13">
        <v>0</v>
      </c>
      <c r="AL871" s="13" t="s">
        <v>2188</v>
      </c>
      <c r="AM871">
        <v>50</v>
      </c>
      <c r="AN871">
        <v>400</v>
      </c>
      <c r="AO871">
        <v>400</v>
      </c>
      <c r="AP871"/>
      <c r="AQ871"/>
      <c r="AR871" s="13" t="s">
        <v>2190</v>
      </c>
      <c r="AS871"/>
      <c r="AT871"/>
      <c r="AU871"/>
      <c r="AV871"/>
      <c r="AW871"/>
      <c r="AX871" s="13" t="s">
        <v>2190</v>
      </c>
      <c r="AY871"/>
      <c r="AZ871"/>
      <c r="BA871"/>
      <c r="BB871"/>
      <c r="BC871"/>
      <c r="BD871"/>
      <c r="BE871"/>
      <c r="BF871"/>
      <c r="BG871"/>
      <c r="BH871"/>
      <c r="BI871"/>
      <c r="BJ871"/>
      <c r="BK871"/>
      <c r="BL871"/>
      <c r="BM871"/>
      <c r="BN871"/>
      <c r="BO871"/>
      <c r="BP871"/>
      <c r="BQ871"/>
      <c r="BR871"/>
      <c r="BS871"/>
      <c r="BT871"/>
      <c r="BU871"/>
      <c r="BV871"/>
      <c r="BW871"/>
      <c r="BX871"/>
      <c r="BY871"/>
      <c r="BZ871"/>
      <c r="CA871"/>
      <c r="CB871"/>
      <c r="CC871"/>
      <c r="CD871"/>
      <c r="CE871"/>
      <c r="CF871"/>
      <c r="CG871"/>
      <c r="CH871"/>
      <c r="CI871"/>
      <c r="CJ871"/>
      <c r="CK871"/>
      <c r="CL871"/>
      <c r="CM871"/>
      <c r="CN871"/>
      <c r="CO871"/>
      <c r="CP871"/>
      <c r="CQ871"/>
      <c r="CR871"/>
      <c r="CS871"/>
      <c r="CT871"/>
      <c r="CU871"/>
      <c r="CV871"/>
      <c r="CW871"/>
      <c r="CX871"/>
      <c r="CY871"/>
      <c r="CZ871"/>
      <c r="DA871"/>
      <c r="DB871"/>
      <c r="DC871"/>
      <c r="DD871"/>
      <c r="DE871"/>
      <c r="DF871"/>
      <c r="DG871"/>
      <c r="DH871"/>
      <c r="DI871"/>
      <c r="DJ871"/>
      <c r="DK871"/>
      <c r="DL871"/>
      <c r="DM871"/>
      <c r="DN871"/>
      <c r="DO871"/>
      <c r="DP871"/>
      <c r="DQ871"/>
      <c r="DR871"/>
      <c r="DS871"/>
      <c r="DT871"/>
      <c r="DU871"/>
      <c r="DV871"/>
      <c r="DW871"/>
      <c r="DX871"/>
      <c r="DY871"/>
      <c r="DZ871"/>
      <c r="EA871"/>
      <c r="EB871"/>
      <c r="EC871"/>
      <c r="ED871"/>
      <c r="EE871"/>
      <c r="EF871"/>
      <c r="EG871"/>
      <c r="EH871"/>
      <c r="EI871"/>
      <c r="EJ871"/>
      <c r="EK871"/>
      <c r="EL871"/>
      <c r="EM871"/>
      <c r="EN871"/>
      <c r="EO871"/>
      <c r="EP871"/>
      <c r="EQ871"/>
      <c r="ER871"/>
      <c r="ES871"/>
      <c r="ET871"/>
      <c r="EU871"/>
      <c r="EV871"/>
      <c r="EW871"/>
      <c r="EX871"/>
      <c r="EY871"/>
      <c r="EZ871"/>
      <c r="FA871"/>
      <c r="FB871"/>
      <c r="FC871"/>
      <c r="FD871"/>
      <c r="FE871"/>
      <c r="FF871"/>
      <c r="FG871"/>
      <c r="FH871"/>
      <c r="FI871"/>
      <c r="FJ871"/>
      <c r="FK871"/>
      <c r="FL871"/>
      <c r="FM871"/>
      <c r="FN871"/>
      <c r="FO871"/>
      <c r="FP871"/>
      <c r="FQ871"/>
      <c r="FR871"/>
      <c r="FS871"/>
      <c r="FT871"/>
      <c r="FU871"/>
      <c r="FV871"/>
      <c r="FW871"/>
      <c r="FX871"/>
      <c r="FY871"/>
      <c r="FZ871"/>
      <c r="GA871"/>
      <c r="GB871"/>
      <c r="GC871"/>
      <c r="GD871"/>
      <c r="GE871"/>
      <c r="GF871"/>
      <c r="GG871"/>
      <c r="GH871"/>
      <c r="GI871"/>
      <c r="GJ871"/>
      <c r="GK871"/>
      <c r="GL871"/>
      <c r="GM871"/>
      <c r="GN871"/>
      <c r="GO871"/>
      <c r="GP871"/>
      <c r="GQ871"/>
      <c r="GR871"/>
      <c r="GS871"/>
      <c r="GT871"/>
      <c r="GU871"/>
      <c r="GV871"/>
      <c r="GW871"/>
      <c r="GX871"/>
      <c r="GY871"/>
      <c r="GZ871"/>
      <c r="HA871"/>
      <c r="HB871"/>
      <c r="HC871"/>
      <c r="HD871"/>
      <c r="HE871"/>
      <c r="HF871"/>
      <c r="HG871"/>
      <c r="HH871"/>
      <c r="HI871"/>
      <c r="HJ871"/>
      <c r="HK871"/>
      <c r="HL871"/>
      <c r="HM871"/>
      <c r="HN871"/>
      <c r="HO871"/>
      <c r="HP871"/>
      <c r="HQ871"/>
      <c r="HR871"/>
      <c r="HS871"/>
      <c r="HT871"/>
      <c r="HU871"/>
      <c r="HV871"/>
      <c r="HW871"/>
      <c r="HX871"/>
      <c r="HY871"/>
      <c r="HZ871"/>
      <c r="IA871"/>
      <c r="IB871"/>
      <c r="IC871"/>
      <c r="ID871"/>
      <c r="IE871"/>
      <c r="IF871"/>
      <c r="IG871"/>
      <c r="IH871"/>
      <c r="II871"/>
      <c r="IJ871"/>
      <c r="IK871"/>
      <c r="IL871"/>
      <c r="IM871"/>
      <c r="IN871"/>
      <c r="IO871"/>
      <c r="IP871"/>
      <c r="IQ871"/>
      <c r="IR871"/>
      <c r="IS871"/>
      <c r="IT871"/>
      <c r="IU871"/>
      <c r="IV871"/>
      <c r="IW871"/>
      <c r="IX871"/>
      <c r="IY871"/>
      <c r="IZ871"/>
      <c r="JA871"/>
      <c r="JB871"/>
      <c r="JC871"/>
      <c r="JD871"/>
      <c r="JE871"/>
      <c r="JF871"/>
      <c r="JG871"/>
      <c r="JH871"/>
      <c r="JI871"/>
      <c r="JJ871"/>
    </row>
    <row r="872" spans="1:270" ht="80">
      <c r="A872" s="25">
        <v>1999</v>
      </c>
      <c r="B872" s="9" t="s">
        <v>659</v>
      </c>
      <c r="C872" s="9">
        <v>0</v>
      </c>
      <c r="D872" s="9" t="s">
        <v>1590</v>
      </c>
      <c r="E872" s="9" t="s">
        <v>2633</v>
      </c>
      <c r="F872" s="9" t="s">
        <v>1230</v>
      </c>
      <c r="G872" s="9" t="s">
        <v>2744</v>
      </c>
      <c r="H872" s="18" t="s">
        <v>1590</v>
      </c>
      <c r="I872" s="9" t="s">
        <v>2191</v>
      </c>
      <c r="J872" s="8">
        <v>0</v>
      </c>
      <c r="K872" s="9" t="s">
        <v>2741</v>
      </c>
      <c r="L872" s="9" t="s">
        <v>2196</v>
      </c>
      <c r="M872" s="8" t="s">
        <v>2676</v>
      </c>
      <c r="N872" s="35" t="s">
        <v>1590</v>
      </c>
      <c r="O872" s="35" t="s">
        <v>1590</v>
      </c>
      <c r="P872" s="35" t="s">
        <v>1590</v>
      </c>
      <c r="Q872" s="35" t="s">
        <v>1590</v>
      </c>
      <c r="R872" s="34" t="s">
        <v>1590</v>
      </c>
      <c r="S872" s="34" t="s">
        <v>1590</v>
      </c>
      <c r="T872" s="34" t="s">
        <v>1590</v>
      </c>
      <c r="U872" s="34" t="s">
        <v>1590</v>
      </c>
      <c r="V872" s="38" t="s">
        <v>1590</v>
      </c>
      <c r="W872" s="38" t="s">
        <v>1590</v>
      </c>
      <c r="X872" s="38" t="s">
        <v>1590</v>
      </c>
      <c r="Y872" s="8">
        <f t="shared" si="199"/>
        <v>72</v>
      </c>
      <c r="Z872" s="8">
        <f t="shared" si="200"/>
        <v>0</v>
      </c>
      <c r="AA872" s="8">
        <f t="shared" si="201"/>
        <v>0</v>
      </c>
      <c r="AB872" s="18">
        <f t="shared" si="193"/>
        <v>0.26190476190476192</v>
      </c>
      <c r="AC872" s="18">
        <f>SUM(AK872, AQ872, AW872, BC872, BI872,  BO872, BU872, CA872, CG872, CM872, CS872, CY872, DE872, DK872, DQ872, DW872, EC872, EK872, EQ872, EW872, FC872, FI872, FO872, FU872, GA872, GI872, GO872, GW872, HC872, HI872, HO872, HU872, IA872, II872, IO872, IU872, JC872, JI872)/7</f>
        <v>3.1428571428571428</v>
      </c>
      <c r="AD872"/>
      <c r="AE872"/>
      <c r="AF872" s="13" t="s">
        <v>2192</v>
      </c>
      <c r="AG872"/>
      <c r="AH872"/>
      <c r="AI872"/>
      <c r="AJ872" s="13">
        <v>12</v>
      </c>
      <c r="AK872">
        <v>12</v>
      </c>
      <c r="AL872" s="13" t="s">
        <v>2193</v>
      </c>
      <c r="AM872"/>
      <c r="AN872"/>
      <c r="AO872"/>
      <c r="AP872">
        <v>18</v>
      </c>
      <c r="AQ872" t="s">
        <v>1590</v>
      </c>
      <c r="AR872" t="s">
        <v>2194</v>
      </c>
      <c r="AS872"/>
      <c r="AT872"/>
      <c r="AU872"/>
      <c r="AV872">
        <v>6</v>
      </c>
      <c r="AW872" t="s">
        <v>1590</v>
      </c>
      <c r="AX872" t="s">
        <v>2195</v>
      </c>
      <c r="AY872"/>
      <c r="AZ872"/>
      <c r="BA872"/>
      <c r="BB872">
        <v>10</v>
      </c>
      <c r="BC872">
        <v>10</v>
      </c>
      <c r="BD872" t="s">
        <v>715</v>
      </c>
      <c r="BE872">
        <v>6</v>
      </c>
      <c r="BF872" t="s">
        <v>1590</v>
      </c>
      <c r="BG872"/>
      <c r="BH872"/>
      <c r="BI872"/>
      <c r="BJ872" t="s">
        <v>715</v>
      </c>
      <c r="BK872"/>
      <c r="BL872"/>
      <c r="BM872"/>
      <c r="BN872">
        <v>8</v>
      </c>
      <c r="BO872" t="s">
        <v>1590</v>
      </c>
      <c r="BP872" t="s">
        <v>2197</v>
      </c>
      <c r="BQ872"/>
      <c r="BR872"/>
      <c r="BS872"/>
      <c r="BT872">
        <v>9</v>
      </c>
      <c r="BU872" t="s">
        <v>1590</v>
      </c>
      <c r="BV872" t="s">
        <v>2198</v>
      </c>
      <c r="BW872"/>
      <c r="BX872"/>
      <c r="BY872"/>
      <c r="BZ872">
        <v>18</v>
      </c>
      <c r="CA872" t="s">
        <v>1590</v>
      </c>
      <c r="CB872"/>
      <c r="CC872"/>
      <c r="CD872"/>
      <c r="CE872"/>
      <c r="CF872"/>
      <c r="CG872"/>
      <c r="CH872"/>
      <c r="CI872"/>
      <c r="CJ872"/>
      <c r="CK872"/>
      <c r="CL872"/>
      <c r="CM872"/>
      <c r="CN872"/>
      <c r="CO872"/>
      <c r="CP872"/>
      <c r="CQ872"/>
      <c r="CR872"/>
      <c r="CS872"/>
      <c r="CT872"/>
      <c r="CU872"/>
      <c r="CV872"/>
      <c r="CW872"/>
      <c r="CX872"/>
      <c r="CY872"/>
      <c r="CZ872"/>
      <c r="DA872"/>
      <c r="DB872"/>
      <c r="DC872"/>
      <c r="DD872"/>
      <c r="DE872"/>
      <c r="DF872"/>
      <c r="DG872"/>
      <c r="DH872"/>
      <c r="DI872"/>
      <c r="DJ872"/>
      <c r="DK872"/>
      <c r="DL872"/>
      <c r="DM872"/>
      <c r="DN872"/>
      <c r="DO872"/>
      <c r="DP872"/>
      <c r="DQ872"/>
      <c r="DR872"/>
      <c r="DS872"/>
      <c r="DT872"/>
      <c r="DU872"/>
      <c r="DV872"/>
      <c r="DW872"/>
      <c r="DX872"/>
      <c r="DY872"/>
      <c r="DZ872"/>
      <c r="EA872"/>
      <c r="EB872"/>
      <c r="EC872"/>
      <c r="ED872"/>
      <c r="EE872"/>
      <c r="EF872"/>
      <c r="EG872"/>
      <c r="EH872"/>
      <c r="EI872"/>
      <c r="EJ872"/>
      <c r="EK872"/>
      <c r="EL872"/>
      <c r="EM872"/>
      <c r="EN872"/>
      <c r="EO872"/>
      <c r="EP872"/>
      <c r="EQ872"/>
      <c r="ER872"/>
      <c r="ES872"/>
      <c r="ET872"/>
      <c r="EU872"/>
      <c r="EV872"/>
      <c r="EW872"/>
      <c r="EX872"/>
      <c r="EY872"/>
      <c r="EZ872"/>
      <c r="FA872"/>
      <c r="FB872"/>
      <c r="FC872"/>
      <c r="FD872"/>
      <c r="FE872"/>
      <c r="FF872"/>
      <c r="FG872"/>
      <c r="FH872"/>
      <c r="FI872"/>
      <c r="FJ872"/>
      <c r="FK872"/>
      <c r="FL872"/>
      <c r="FM872"/>
      <c r="FN872"/>
      <c r="FO872"/>
      <c r="FP872"/>
      <c r="FQ872"/>
      <c r="FR872"/>
      <c r="FS872"/>
      <c r="FT872"/>
      <c r="FU872"/>
      <c r="FV872"/>
      <c r="FW872"/>
      <c r="FX872"/>
      <c r="FY872"/>
      <c r="FZ872"/>
      <c r="GA872"/>
      <c r="GB872"/>
      <c r="GC872"/>
      <c r="GD872"/>
      <c r="GE872"/>
      <c r="GF872"/>
      <c r="GG872"/>
      <c r="GH872"/>
      <c r="GI872"/>
      <c r="GJ872"/>
      <c r="GK872"/>
      <c r="GL872"/>
      <c r="GM872"/>
      <c r="GN872"/>
      <c r="GO872"/>
      <c r="GP872"/>
      <c r="GQ872"/>
      <c r="GR872"/>
      <c r="GS872"/>
      <c r="GT872"/>
      <c r="GU872"/>
      <c r="GV872"/>
      <c r="GW872"/>
      <c r="GX872"/>
      <c r="GY872"/>
      <c r="GZ872"/>
      <c r="HA872"/>
      <c r="HB872"/>
      <c r="HC872"/>
      <c r="HD872"/>
      <c r="HE872"/>
      <c r="HF872"/>
      <c r="HG872"/>
      <c r="HH872"/>
      <c r="HI872"/>
      <c r="HJ872"/>
      <c r="HK872"/>
      <c r="HL872"/>
      <c r="HM872"/>
      <c r="HN872"/>
      <c r="HO872"/>
      <c r="HP872"/>
      <c r="HQ872"/>
      <c r="HR872"/>
      <c r="HS872"/>
      <c r="HT872"/>
      <c r="HU872"/>
      <c r="HV872"/>
      <c r="HW872"/>
      <c r="HX872"/>
      <c r="HY872"/>
      <c r="HZ872"/>
      <c r="IA872"/>
      <c r="IB872"/>
      <c r="IC872"/>
      <c r="ID872"/>
      <c r="IE872"/>
      <c r="IF872"/>
      <c r="IG872"/>
      <c r="IH872"/>
      <c r="II872"/>
      <c r="IJ872"/>
      <c r="IK872"/>
      <c r="IL872"/>
      <c r="IM872"/>
      <c r="IN872"/>
      <c r="IO872"/>
      <c r="IP872"/>
      <c r="IQ872"/>
      <c r="IR872"/>
      <c r="IS872"/>
      <c r="IT872"/>
      <c r="IU872"/>
      <c r="IV872"/>
      <c r="IW872"/>
      <c r="IX872"/>
      <c r="IY872"/>
      <c r="IZ872"/>
      <c r="JA872"/>
      <c r="JB872"/>
      <c r="JC872"/>
      <c r="JD872"/>
      <c r="JE872"/>
      <c r="JF872"/>
      <c r="JG872"/>
      <c r="JH872"/>
      <c r="JI872"/>
      <c r="JJ872"/>
    </row>
    <row r="873" spans="1:270" ht="32">
      <c r="A873" s="25">
        <v>1999</v>
      </c>
      <c r="B873" s="9" t="s">
        <v>659</v>
      </c>
      <c r="C873" s="9">
        <v>0</v>
      </c>
      <c r="D873" s="9" t="s">
        <v>1590</v>
      </c>
      <c r="E873" s="9" t="s">
        <v>2633</v>
      </c>
      <c r="F873" s="9" t="s">
        <v>1230</v>
      </c>
      <c r="G873" s="9" t="s">
        <v>2744</v>
      </c>
      <c r="H873" s="18" t="s">
        <v>1590</v>
      </c>
      <c r="I873" s="9" t="s">
        <v>2199</v>
      </c>
      <c r="J873" s="8">
        <v>0</v>
      </c>
      <c r="K873" s="8"/>
      <c r="L873" s="9" t="s">
        <v>2201</v>
      </c>
      <c r="M873" s="8" t="s">
        <v>2676</v>
      </c>
      <c r="N873" s="35" t="s">
        <v>1590</v>
      </c>
      <c r="O873" s="35" t="s">
        <v>1590</v>
      </c>
      <c r="P873" s="35" t="s">
        <v>1590</v>
      </c>
      <c r="Q873" s="35" t="s">
        <v>1590</v>
      </c>
      <c r="R873" s="34" t="s">
        <v>1590</v>
      </c>
      <c r="S873" s="34" t="s">
        <v>1590</v>
      </c>
      <c r="T873" s="34" t="s">
        <v>1590</v>
      </c>
      <c r="U873" s="34" t="s">
        <v>1590</v>
      </c>
      <c r="V873" s="38" t="s">
        <v>1590</v>
      </c>
      <c r="W873" s="38" t="s">
        <v>1590</v>
      </c>
      <c r="X873" s="38" t="s">
        <v>1590</v>
      </c>
      <c r="Y873" s="8">
        <f t="shared" si="199"/>
        <v>0</v>
      </c>
      <c r="Z873" s="8">
        <f t="shared" si="200"/>
        <v>0</v>
      </c>
      <c r="AA873" s="8">
        <f t="shared" si="201"/>
        <v>0</v>
      </c>
      <c r="AB873" s="18">
        <f t="shared" si="193"/>
        <v>0.41666666666666669</v>
      </c>
      <c r="AC873" s="18">
        <f t="shared" si="194"/>
        <v>5</v>
      </c>
      <c r="AD873"/>
      <c r="AE873"/>
      <c r="AF873" s="13" t="s">
        <v>2200</v>
      </c>
      <c r="AG873"/>
      <c r="AH873"/>
      <c r="AI873"/>
      <c r="AJ873" s="13">
        <v>5</v>
      </c>
      <c r="AK873">
        <v>5</v>
      </c>
      <c r="AL873" s="1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c r="CD873"/>
      <c r="CE873"/>
      <c r="CF873"/>
      <c r="CG873"/>
      <c r="CH873"/>
      <c r="CI873"/>
      <c r="CJ873"/>
      <c r="CK873"/>
      <c r="CL873"/>
      <c r="CM873"/>
      <c r="CN873"/>
      <c r="CO873"/>
      <c r="CP873"/>
      <c r="CQ873"/>
      <c r="CR873"/>
      <c r="CS873"/>
      <c r="CT873"/>
      <c r="CU873"/>
      <c r="CV873"/>
      <c r="CW873"/>
      <c r="CX873"/>
      <c r="CY873"/>
      <c r="CZ873"/>
      <c r="DA873"/>
      <c r="DB873"/>
      <c r="DC873"/>
      <c r="DD873"/>
      <c r="DE873"/>
      <c r="DF873"/>
      <c r="DG873"/>
      <c r="DH873"/>
      <c r="DI873"/>
      <c r="DJ873"/>
      <c r="DK873"/>
      <c r="DL873"/>
      <c r="DM873"/>
      <c r="DN873"/>
      <c r="DO873"/>
      <c r="DP873"/>
      <c r="DQ873"/>
      <c r="DR873"/>
      <c r="DS873"/>
      <c r="DT873"/>
      <c r="DU873"/>
      <c r="DV873"/>
      <c r="DW873"/>
      <c r="DX873"/>
      <c r="DY873"/>
      <c r="DZ873"/>
      <c r="EA873"/>
      <c r="EB873"/>
      <c r="EC873"/>
      <c r="ED873"/>
      <c r="EE873"/>
      <c r="EF873"/>
      <c r="EG873"/>
      <c r="EH873"/>
      <c r="EI873"/>
      <c r="EJ873"/>
      <c r="EK873"/>
      <c r="EL873"/>
      <c r="EM873"/>
      <c r="EN873"/>
      <c r="EO873"/>
      <c r="EP873"/>
      <c r="EQ873"/>
      <c r="ER873"/>
      <c r="ES873"/>
      <c r="ET873"/>
      <c r="EU873"/>
      <c r="EV873"/>
      <c r="EW873"/>
      <c r="EX873"/>
      <c r="EY873"/>
      <c r="EZ873"/>
      <c r="FA873"/>
      <c r="FB873"/>
      <c r="FC873"/>
      <c r="FD873"/>
      <c r="FE873"/>
      <c r="FF873"/>
      <c r="FG873"/>
      <c r="FH873"/>
      <c r="FI873"/>
      <c r="FJ873"/>
      <c r="FK873"/>
      <c r="FL873"/>
      <c r="FM873"/>
      <c r="FN873"/>
      <c r="FO873"/>
      <c r="FP873"/>
      <c r="FQ873"/>
      <c r="FR873"/>
      <c r="FS873"/>
      <c r="FT873"/>
      <c r="FU873"/>
      <c r="FV873"/>
      <c r="FW873"/>
      <c r="FX873"/>
      <c r="FY873"/>
      <c r="FZ873"/>
      <c r="GA873"/>
      <c r="GB873"/>
      <c r="GC873"/>
      <c r="GD873"/>
      <c r="GE873"/>
      <c r="GF873"/>
      <c r="GG873"/>
      <c r="GH873"/>
      <c r="GI873"/>
      <c r="GJ873"/>
      <c r="GK873"/>
      <c r="GL873"/>
      <c r="GM873"/>
      <c r="GN873"/>
      <c r="GO873"/>
      <c r="GP873"/>
      <c r="GQ873"/>
      <c r="GR873"/>
      <c r="GS873"/>
      <c r="GT873"/>
      <c r="GU873"/>
      <c r="GV873"/>
      <c r="GW873"/>
      <c r="GX873"/>
      <c r="GY873"/>
      <c r="GZ873"/>
      <c r="HA873"/>
      <c r="HB873"/>
      <c r="HC873"/>
      <c r="HD873"/>
      <c r="HE873"/>
      <c r="HF873"/>
      <c r="HG873"/>
      <c r="HH873"/>
      <c r="HI873"/>
      <c r="HJ873"/>
      <c r="HK873"/>
      <c r="HL873"/>
      <c r="HM873"/>
      <c r="HN873"/>
      <c r="HO873"/>
      <c r="HP873"/>
      <c r="HQ873"/>
      <c r="HR873"/>
      <c r="HS873"/>
      <c r="HT873"/>
      <c r="HU873"/>
      <c r="HV873"/>
      <c r="HW873"/>
      <c r="HX873"/>
      <c r="HY873"/>
      <c r="HZ873"/>
      <c r="IA873"/>
      <c r="IB873"/>
      <c r="IC873"/>
      <c r="ID873"/>
      <c r="IE873"/>
      <c r="IF873"/>
      <c r="IG873"/>
      <c r="IH873"/>
      <c r="II873"/>
      <c r="IJ873"/>
      <c r="IK873"/>
      <c r="IL873"/>
      <c r="IM873"/>
      <c r="IN873"/>
      <c r="IO873"/>
      <c r="IP873"/>
      <c r="IQ873"/>
      <c r="IR873"/>
      <c r="IS873"/>
      <c r="IT873"/>
      <c r="IU873"/>
      <c r="IV873"/>
      <c r="IW873"/>
      <c r="IX873"/>
      <c r="IY873"/>
      <c r="IZ873"/>
      <c r="JA873"/>
      <c r="JB873"/>
      <c r="JC873"/>
      <c r="JD873"/>
      <c r="JE873"/>
      <c r="JF873"/>
      <c r="JG873"/>
      <c r="JH873"/>
      <c r="JI873"/>
      <c r="JJ873"/>
    </row>
    <row r="874" spans="1:270" ht="48">
      <c r="A874" s="25">
        <v>1999</v>
      </c>
      <c r="B874" s="9" t="s">
        <v>659</v>
      </c>
      <c r="C874" s="9">
        <v>0</v>
      </c>
      <c r="D874" s="9" t="s">
        <v>1590</v>
      </c>
      <c r="E874" s="9" t="s">
        <v>2633</v>
      </c>
      <c r="F874" s="9" t="s">
        <v>1230</v>
      </c>
      <c r="G874" s="9" t="s">
        <v>2744</v>
      </c>
      <c r="H874" s="18" t="s">
        <v>1590</v>
      </c>
      <c r="I874" s="9" t="s">
        <v>2202</v>
      </c>
      <c r="J874" s="8">
        <v>0</v>
      </c>
      <c r="K874" s="8"/>
      <c r="L874" s="9" t="s">
        <v>2203</v>
      </c>
      <c r="M874" s="8" t="s">
        <v>2676</v>
      </c>
      <c r="N874" s="35" t="s">
        <v>1590</v>
      </c>
      <c r="O874" s="35" t="s">
        <v>1590</v>
      </c>
      <c r="P874" s="35" t="s">
        <v>1590</v>
      </c>
      <c r="Q874" s="35" t="s">
        <v>1590</v>
      </c>
      <c r="R874" s="34" t="s">
        <v>1590</v>
      </c>
      <c r="S874" s="34" t="s">
        <v>1590</v>
      </c>
      <c r="T874" s="34" t="s">
        <v>1590</v>
      </c>
      <c r="U874" s="34" t="s">
        <v>1590</v>
      </c>
      <c r="V874" s="38" t="s">
        <v>1590</v>
      </c>
      <c r="W874" s="38" t="s">
        <v>1590</v>
      </c>
      <c r="X874" s="38" t="s">
        <v>1590</v>
      </c>
      <c r="Y874" s="8">
        <f t="shared" si="199"/>
        <v>0</v>
      </c>
      <c r="Z874" s="8">
        <f t="shared" si="200"/>
        <v>0</v>
      </c>
      <c r="AA874" s="8">
        <f t="shared" si="201"/>
        <v>0</v>
      </c>
      <c r="AB874" s="18">
        <f t="shared" si="193"/>
        <v>0</v>
      </c>
      <c r="AC874" s="18">
        <f t="shared" si="194"/>
        <v>0</v>
      </c>
      <c r="AD874"/>
      <c r="AE874"/>
      <c r="AF874" s="13" t="s">
        <v>1590</v>
      </c>
      <c r="AG874" t="s">
        <v>1590</v>
      </c>
      <c r="AH874" t="s">
        <v>1590</v>
      </c>
      <c r="AI874" t="s">
        <v>1590</v>
      </c>
      <c r="AJ874" t="s">
        <v>1590</v>
      </c>
      <c r="AK874" t="s">
        <v>1590</v>
      </c>
      <c r="AL874" s="13"/>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A874"/>
      <c r="CB874"/>
      <c r="CC874"/>
      <c r="CD874"/>
      <c r="CE874"/>
      <c r="CF874"/>
      <c r="CG874"/>
      <c r="CH874"/>
      <c r="CI874"/>
      <c r="CJ874"/>
      <c r="CK874"/>
      <c r="CL874"/>
      <c r="CM874"/>
      <c r="CN874"/>
      <c r="CO874"/>
      <c r="CP874"/>
      <c r="CQ874"/>
      <c r="CR874"/>
      <c r="CS874"/>
      <c r="CT874"/>
      <c r="CU874"/>
      <c r="CV874"/>
      <c r="CW874"/>
      <c r="CX874"/>
      <c r="CY874"/>
      <c r="CZ874"/>
      <c r="DA874"/>
      <c r="DB874"/>
      <c r="DC874"/>
      <c r="DD874"/>
      <c r="DE874"/>
      <c r="DF874"/>
      <c r="DG874"/>
      <c r="DH874"/>
      <c r="DI874"/>
      <c r="DJ874"/>
      <c r="DK874"/>
      <c r="DL874"/>
      <c r="DM874"/>
      <c r="DN874"/>
      <c r="DO874"/>
      <c r="DP874"/>
      <c r="DQ874"/>
      <c r="DR874"/>
      <c r="DS874"/>
      <c r="DT874"/>
      <c r="DU874"/>
      <c r="DV874"/>
      <c r="DW874"/>
      <c r="DX874"/>
      <c r="DY874"/>
      <c r="DZ874"/>
      <c r="EA874"/>
      <c r="EB874"/>
      <c r="EC874"/>
      <c r="ED874"/>
      <c r="EE874"/>
      <c r="EF874"/>
      <c r="EG874"/>
      <c r="EH874"/>
      <c r="EI874"/>
      <c r="EJ874"/>
      <c r="EK874"/>
      <c r="EL874"/>
      <c r="EM874"/>
      <c r="EN874"/>
      <c r="EO874"/>
      <c r="EP874"/>
      <c r="EQ874"/>
      <c r="ER874"/>
      <c r="ES874"/>
      <c r="ET874"/>
      <c r="EU874"/>
      <c r="EV874"/>
      <c r="EW874"/>
      <c r="EX874"/>
      <c r="EY874"/>
      <c r="EZ874"/>
      <c r="FA874"/>
      <c r="FB874"/>
      <c r="FC874"/>
      <c r="FD874"/>
      <c r="FE874"/>
      <c r="FF874"/>
      <c r="FG874"/>
      <c r="FH874"/>
      <c r="FI874"/>
      <c r="FJ874"/>
      <c r="FK874"/>
      <c r="FL874"/>
      <c r="FM874"/>
      <c r="FN874"/>
      <c r="FO874"/>
      <c r="FP874"/>
      <c r="FQ874"/>
      <c r="FR874"/>
      <c r="FS874"/>
      <c r="FT874"/>
      <c r="FU874"/>
      <c r="FV874"/>
      <c r="FW874"/>
      <c r="FX874"/>
      <c r="FY874"/>
      <c r="FZ874"/>
      <c r="GA874"/>
      <c r="GB874"/>
      <c r="GC874"/>
      <c r="GD874"/>
      <c r="GE874"/>
      <c r="GF874"/>
      <c r="GG874"/>
      <c r="GH874"/>
      <c r="GI874"/>
      <c r="GJ874"/>
      <c r="GK874"/>
      <c r="GL874"/>
      <c r="GM874"/>
      <c r="GN874"/>
      <c r="GO874"/>
      <c r="GP874"/>
      <c r="GQ874"/>
      <c r="GR874"/>
      <c r="GS874"/>
      <c r="GT874"/>
      <c r="GU874"/>
      <c r="GV874"/>
      <c r="GW874"/>
      <c r="GX874"/>
      <c r="GY874"/>
      <c r="GZ874"/>
      <c r="HA874"/>
      <c r="HB874"/>
      <c r="HC874"/>
      <c r="HD874"/>
      <c r="HE874"/>
      <c r="HF874"/>
      <c r="HG874"/>
      <c r="HH874"/>
      <c r="HI874"/>
      <c r="HJ874"/>
      <c r="HK874"/>
      <c r="HL874"/>
      <c r="HM874"/>
      <c r="HN874"/>
      <c r="HO874"/>
      <c r="HP874"/>
      <c r="HQ874"/>
      <c r="HR874"/>
      <c r="HS874"/>
      <c r="HT874"/>
      <c r="HU874"/>
      <c r="HV874"/>
      <c r="HW874"/>
      <c r="HX874"/>
      <c r="HY874"/>
      <c r="HZ874"/>
      <c r="IA874"/>
      <c r="IB874"/>
      <c r="IC874"/>
      <c r="ID874"/>
      <c r="IE874"/>
      <c r="IF874"/>
      <c r="IG874"/>
      <c r="IH874"/>
      <c r="II874"/>
      <c r="IJ874"/>
      <c r="IK874"/>
      <c r="IL874"/>
      <c r="IM874"/>
      <c r="IN874"/>
      <c r="IO874"/>
      <c r="IP874"/>
      <c r="IQ874"/>
      <c r="IR874"/>
      <c r="IS874"/>
      <c r="IT874"/>
      <c r="IU874"/>
      <c r="IV874"/>
      <c r="IW874"/>
      <c r="IX874"/>
      <c r="IY874"/>
      <c r="IZ874"/>
      <c r="JA874"/>
      <c r="JB874"/>
      <c r="JC874"/>
      <c r="JD874"/>
      <c r="JE874"/>
      <c r="JF874"/>
      <c r="JG874"/>
      <c r="JH874"/>
      <c r="JI874"/>
      <c r="JJ874"/>
    </row>
    <row r="875" spans="1:270" ht="32">
      <c r="A875" s="25">
        <v>1999</v>
      </c>
      <c r="B875" s="9" t="s">
        <v>659</v>
      </c>
      <c r="C875" s="9">
        <v>0</v>
      </c>
      <c r="D875" s="9" t="s">
        <v>1590</v>
      </c>
      <c r="E875" s="9" t="s">
        <v>2632</v>
      </c>
      <c r="F875" s="9" t="s">
        <v>1230</v>
      </c>
      <c r="G875" s="9" t="s">
        <v>2744</v>
      </c>
      <c r="H875" s="8">
        <v>262200</v>
      </c>
      <c r="I875" s="9" t="s">
        <v>927</v>
      </c>
      <c r="J875" s="8">
        <v>0</v>
      </c>
      <c r="K875" s="8"/>
      <c r="L875" s="9" t="s">
        <v>2204</v>
      </c>
      <c r="M875" s="8" t="s">
        <v>2676</v>
      </c>
      <c r="N875" s="35" t="s">
        <v>1590</v>
      </c>
      <c r="O875" s="35" t="s">
        <v>1590</v>
      </c>
      <c r="P875" s="35" t="s">
        <v>1590</v>
      </c>
      <c r="Q875" s="35" t="s">
        <v>1590</v>
      </c>
      <c r="R875" s="34" t="s">
        <v>1590</v>
      </c>
      <c r="S875" s="34" t="s">
        <v>1590</v>
      </c>
      <c r="T875" s="34" t="s">
        <v>1590</v>
      </c>
      <c r="U875" s="34" t="s">
        <v>1590</v>
      </c>
      <c r="V875" s="38" t="s">
        <v>1590</v>
      </c>
      <c r="W875" s="38" t="s">
        <v>1590</v>
      </c>
      <c r="X875" s="38" t="s">
        <v>1590</v>
      </c>
      <c r="Y875" s="8">
        <f t="shared" si="199"/>
        <v>36</v>
      </c>
      <c r="Z875" s="8">
        <f t="shared" si="200"/>
        <v>96</v>
      </c>
      <c r="AA875" s="8">
        <f t="shared" si="201"/>
        <v>132</v>
      </c>
      <c r="AB875" s="18">
        <f t="shared" si="193"/>
        <v>1.25</v>
      </c>
      <c r="AC875" s="18">
        <f>SUM(AK875, AQ875, AW875, BC875, BI875,  BO875, BU875, CA875, CG875, CM875, CS875, CY875, DE875, DK875, DQ875, DW875, EC875, EK875, EQ875, EW875, FC875, FI875, FO875, FU875, GA875, GI875, GO875, GW875, HC875, HI875, HO875, HU875, IA875, II875, IO875, IU875, JC875, JI875)/2</f>
        <v>15</v>
      </c>
      <c r="AD875"/>
      <c r="AE875"/>
      <c r="AF875" s="13" t="s">
        <v>2205</v>
      </c>
      <c r="AG875">
        <v>1</v>
      </c>
      <c r="AH875">
        <v>1</v>
      </c>
      <c r="AI875">
        <v>1</v>
      </c>
      <c r="AJ875" s="13">
        <v>0</v>
      </c>
      <c r="AK875">
        <v>15</v>
      </c>
      <c r="AL875" s="13" t="s">
        <v>2206</v>
      </c>
      <c r="AM875">
        <v>2</v>
      </c>
      <c r="AN875" s="13">
        <v>7</v>
      </c>
      <c r="AO875">
        <v>10</v>
      </c>
      <c r="AP875" s="13">
        <v>0</v>
      </c>
      <c r="AQ875">
        <v>15</v>
      </c>
      <c r="AR875"/>
      <c r="AS875"/>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A875"/>
      <c r="CB875"/>
      <c r="CC875"/>
      <c r="CD875"/>
      <c r="CE875"/>
      <c r="CF875"/>
      <c r="CG875"/>
      <c r="CH875"/>
      <c r="CI875"/>
      <c r="CJ875"/>
      <c r="CK875"/>
      <c r="CL875"/>
      <c r="CM875"/>
      <c r="CN875"/>
      <c r="CO875"/>
      <c r="CP875"/>
      <c r="CQ875"/>
      <c r="CR875"/>
      <c r="CS875"/>
      <c r="CT875"/>
      <c r="CU875"/>
      <c r="CV875"/>
      <c r="CW875"/>
      <c r="CX875"/>
      <c r="CY875"/>
      <c r="CZ875"/>
      <c r="DA875"/>
      <c r="DB875"/>
      <c r="DC875"/>
      <c r="DD875"/>
      <c r="DE875"/>
      <c r="DF875"/>
      <c r="DG875"/>
      <c r="DH875"/>
      <c r="DI875"/>
      <c r="DJ875"/>
      <c r="DK875"/>
      <c r="DL875"/>
      <c r="DM875"/>
      <c r="DN875"/>
      <c r="DO875"/>
      <c r="DP875"/>
      <c r="DQ875"/>
      <c r="DR875"/>
      <c r="DS875"/>
      <c r="DT875"/>
      <c r="DU875"/>
      <c r="DV875"/>
      <c r="DW875"/>
      <c r="DX875"/>
      <c r="DY875"/>
      <c r="DZ875"/>
      <c r="EA875"/>
      <c r="EB875"/>
      <c r="EC875"/>
      <c r="ED875"/>
      <c r="EE875"/>
      <c r="EF875"/>
      <c r="EG875"/>
      <c r="EH875"/>
      <c r="EI875"/>
      <c r="EJ875"/>
      <c r="EK875"/>
      <c r="EL875"/>
      <c r="EM875"/>
      <c r="EN875"/>
      <c r="EO875"/>
      <c r="EP875"/>
      <c r="EQ875"/>
      <c r="ER875"/>
      <c r="ES875"/>
      <c r="ET875"/>
      <c r="EU875"/>
      <c r="EV875"/>
      <c r="EW875"/>
      <c r="EX875"/>
      <c r="EY875"/>
      <c r="EZ875"/>
      <c r="FA875"/>
      <c r="FB875"/>
      <c r="FC875"/>
      <c r="FD875"/>
      <c r="FE875"/>
      <c r="FF875"/>
      <c r="FG875"/>
      <c r="FH875"/>
      <c r="FI875"/>
      <c r="FJ875"/>
      <c r="FK875"/>
      <c r="FL875"/>
      <c r="FM875"/>
      <c r="FN875"/>
      <c r="FO875"/>
      <c r="FP875"/>
      <c r="FQ875"/>
      <c r="FR875"/>
      <c r="FS875"/>
      <c r="FT875"/>
      <c r="FU875"/>
      <c r="FV875"/>
      <c r="FW875"/>
      <c r="FX875"/>
      <c r="FY875"/>
      <c r="FZ875"/>
      <c r="GA875"/>
      <c r="GB875"/>
      <c r="GC875"/>
      <c r="GD875"/>
      <c r="GE875"/>
      <c r="GF875"/>
      <c r="GG875"/>
      <c r="GH875"/>
      <c r="GI875"/>
      <c r="GJ875"/>
      <c r="GK875"/>
      <c r="GL875"/>
      <c r="GM875"/>
      <c r="GN875"/>
      <c r="GO875"/>
      <c r="GP875"/>
      <c r="GQ875"/>
      <c r="GR875"/>
      <c r="GS875"/>
      <c r="GT875"/>
      <c r="GU875"/>
      <c r="GV875"/>
      <c r="GW875"/>
      <c r="GX875"/>
      <c r="GY875"/>
      <c r="GZ875"/>
      <c r="HA875"/>
      <c r="HB875"/>
      <c r="HC875"/>
      <c r="HD875"/>
      <c r="HE875"/>
      <c r="HF875"/>
      <c r="HG875"/>
      <c r="HH875"/>
      <c r="HI875"/>
      <c r="HJ875"/>
      <c r="HK875"/>
      <c r="HL875"/>
      <c r="HM875"/>
      <c r="HN875"/>
      <c r="HO875"/>
      <c r="HP875"/>
      <c r="HQ875"/>
      <c r="HR875"/>
      <c r="HS875"/>
      <c r="HT875"/>
      <c r="HU875"/>
      <c r="HV875"/>
      <c r="HW875"/>
      <c r="HX875"/>
      <c r="HY875"/>
      <c r="HZ875"/>
      <c r="IA875"/>
      <c r="IB875"/>
      <c r="IC875"/>
      <c r="ID875"/>
      <c r="IE875"/>
      <c r="IF875"/>
      <c r="IG875"/>
      <c r="IH875"/>
      <c r="II875"/>
      <c r="IJ875"/>
      <c r="IK875"/>
      <c r="IL875"/>
      <c r="IM875"/>
      <c r="IN875"/>
      <c r="IO875"/>
      <c r="IP875"/>
      <c r="IQ875"/>
      <c r="IR875"/>
      <c r="IS875"/>
      <c r="IT875"/>
      <c r="IU875"/>
      <c r="IV875"/>
      <c r="IW875"/>
      <c r="IX875"/>
      <c r="IY875"/>
      <c r="IZ875"/>
      <c r="JA875"/>
      <c r="JB875"/>
      <c r="JC875"/>
      <c r="JD875"/>
      <c r="JE875"/>
      <c r="JF875"/>
      <c r="JG875"/>
      <c r="JH875"/>
      <c r="JI875"/>
      <c r="JJ875"/>
    </row>
    <row r="876" spans="1:270" ht="32">
      <c r="A876" s="25">
        <v>1999</v>
      </c>
      <c r="B876" s="9" t="s">
        <v>659</v>
      </c>
      <c r="C876" s="9">
        <v>0</v>
      </c>
      <c r="D876" s="9" t="s">
        <v>1590</v>
      </c>
      <c r="E876" s="9" t="s">
        <v>2632</v>
      </c>
      <c r="F876" s="9" t="s">
        <v>1230</v>
      </c>
      <c r="G876" s="9" t="s">
        <v>2744</v>
      </c>
      <c r="H876" s="8">
        <v>262400</v>
      </c>
      <c r="I876" s="9" t="s">
        <v>2207</v>
      </c>
      <c r="J876" s="8">
        <v>0</v>
      </c>
      <c r="K876" s="8"/>
      <c r="L876" s="9"/>
      <c r="M876" s="8" t="s">
        <v>2676</v>
      </c>
      <c r="N876" s="35" t="s">
        <v>1590</v>
      </c>
      <c r="O876" s="35" t="s">
        <v>1590</v>
      </c>
      <c r="P876" s="35" t="s">
        <v>1590</v>
      </c>
      <c r="Q876" s="35" t="s">
        <v>1590</v>
      </c>
      <c r="R876" s="34" t="s">
        <v>1590</v>
      </c>
      <c r="S876" s="34" t="s">
        <v>1590</v>
      </c>
      <c r="T876" s="34" t="s">
        <v>1590</v>
      </c>
      <c r="U876" s="34" t="s">
        <v>1590</v>
      </c>
      <c r="V876" s="38" t="s">
        <v>1590</v>
      </c>
      <c r="W876" s="38" t="s">
        <v>1590</v>
      </c>
      <c r="X876" s="38" t="s">
        <v>1590</v>
      </c>
      <c r="Y876" s="8">
        <f t="shared" si="199"/>
        <v>96</v>
      </c>
      <c r="Z876" s="8">
        <f t="shared" si="200"/>
        <v>144</v>
      </c>
      <c r="AA876" s="8">
        <f t="shared" si="201"/>
        <v>240</v>
      </c>
      <c r="AB876" s="18">
        <f t="shared" si="193"/>
        <v>0.70833333333333337</v>
      </c>
      <c r="AC876" s="18">
        <f>SUM(AK876, AQ876, AW876, BC876, BI876,  BO876, BU876, CA876, CG876, CM876, CS876, CY876, DE876, DK876, DQ876, DW876, EC876, EK876, EQ876, EW876, FC876, FI876, FO876, FU876, GA876, GI876, GO876, GW876, HC876, HI876, HO876, HU876, IA876, II876, IO876, IU876, JC876, JI876)/2</f>
        <v>8.5</v>
      </c>
      <c r="AD876"/>
      <c r="AE876"/>
      <c r="AF876" s="13" t="s">
        <v>2208</v>
      </c>
      <c r="AG876">
        <v>4</v>
      </c>
      <c r="AH876">
        <v>8</v>
      </c>
      <c r="AI876">
        <v>12</v>
      </c>
      <c r="AJ876" s="13">
        <v>5</v>
      </c>
      <c r="AK876">
        <v>5</v>
      </c>
      <c r="AL876" s="13" t="s">
        <v>2190</v>
      </c>
      <c r="AM876"/>
      <c r="AN876"/>
      <c r="AO876"/>
      <c r="AP876"/>
      <c r="AQ876"/>
      <c r="AR876" t="s">
        <v>2190</v>
      </c>
      <c r="AS876"/>
      <c r="AT876"/>
      <c r="AU876"/>
      <c r="AV876"/>
      <c r="AW876"/>
      <c r="AX876" t="s">
        <v>2190</v>
      </c>
      <c r="AY876"/>
      <c r="AZ876"/>
      <c r="BA876"/>
      <c r="BB876"/>
      <c r="BC876"/>
      <c r="BD876" t="s">
        <v>2209</v>
      </c>
      <c r="BE876">
        <v>4</v>
      </c>
      <c r="BF876">
        <v>4</v>
      </c>
      <c r="BG876">
        <v>8</v>
      </c>
      <c r="BH876">
        <v>0</v>
      </c>
      <c r="BI876">
        <v>12</v>
      </c>
      <c r="BJ876"/>
      <c r="BK876"/>
      <c r="BL876"/>
      <c r="BM876"/>
      <c r="BN876"/>
      <c r="BO876"/>
      <c r="BP876"/>
      <c r="BQ876"/>
      <c r="BR876"/>
      <c r="BS876"/>
      <c r="BT876"/>
      <c r="BU876"/>
      <c r="BV876"/>
      <c r="BW876"/>
      <c r="BX876"/>
      <c r="BY876"/>
      <c r="BZ876"/>
      <c r="CA876"/>
      <c r="CB876"/>
      <c r="CC876"/>
      <c r="CD876"/>
      <c r="CE876"/>
      <c r="CF876"/>
      <c r="CG876"/>
      <c r="CH876"/>
      <c r="CI876"/>
      <c r="CJ876"/>
      <c r="CK876"/>
      <c r="CL876"/>
      <c r="CM876"/>
      <c r="CN876"/>
      <c r="CO876"/>
      <c r="CP876"/>
      <c r="CQ876"/>
      <c r="CR876"/>
      <c r="CS876"/>
      <c r="CT876"/>
      <c r="CU876"/>
      <c r="CV876"/>
      <c r="CW876"/>
      <c r="CX876"/>
      <c r="CY876"/>
      <c r="CZ876"/>
      <c r="DA876"/>
      <c r="DB876"/>
      <c r="DC876"/>
      <c r="DD876"/>
      <c r="DE876"/>
      <c r="DF876"/>
      <c r="DG876"/>
      <c r="DH876"/>
      <c r="DI876"/>
      <c r="DJ876"/>
      <c r="DK876"/>
      <c r="DL876"/>
      <c r="DM876"/>
      <c r="DN876"/>
      <c r="DO876"/>
      <c r="DP876"/>
      <c r="DQ876"/>
      <c r="DR876"/>
      <c r="DS876"/>
      <c r="DT876"/>
      <c r="DU876"/>
      <c r="DV876"/>
      <c r="DW876"/>
      <c r="DX876"/>
      <c r="DY876"/>
      <c r="DZ876"/>
      <c r="EA876"/>
      <c r="EB876"/>
      <c r="EC876"/>
      <c r="ED876"/>
      <c r="EE876"/>
      <c r="EF876"/>
      <c r="EG876"/>
      <c r="EH876"/>
      <c r="EI876"/>
      <c r="EJ876"/>
      <c r="EK876"/>
      <c r="EL876"/>
      <c r="EM876"/>
      <c r="EN876"/>
      <c r="EO876"/>
      <c r="EP876"/>
      <c r="EQ876"/>
      <c r="ER876"/>
      <c r="ES876"/>
      <c r="ET876"/>
      <c r="EU876"/>
      <c r="EV876"/>
      <c r="EW876"/>
      <c r="EX876"/>
      <c r="EY876"/>
      <c r="EZ876"/>
      <c r="FA876"/>
      <c r="FB876"/>
      <c r="FC876"/>
      <c r="FD876"/>
      <c r="FE876"/>
      <c r="FF876"/>
      <c r="FG876"/>
      <c r="FH876"/>
      <c r="FI876"/>
      <c r="FJ876"/>
      <c r="FK876"/>
      <c r="FL876"/>
      <c r="FM876"/>
      <c r="FN876"/>
      <c r="FO876"/>
      <c r="FP876"/>
      <c r="FQ876"/>
      <c r="FR876"/>
      <c r="FS876"/>
      <c r="FT876"/>
      <c r="FU876"/>
      <c r="FV876"/>
      <c r="FW876"/>
      <c r="FX876"/>
      <c r="FY876"/>
      <c r="FZ876"/>
      <c r="GA876"/>
      <c r="GB876"/>
      <c r="GC876"/>
      <c r="GD876"/>
      <c r="GE876"/>
      <c r="GF876"/>
      <c r="GG876"/>
      <c r="GH876"/>
      <c r="GI876"/>
      <c r="GJ876"/>
      <c r="GK876"/>
      <c r="GL876"/>
      <c r="GM876"/>
      <c r="GN876"/>
      <c r="GO876"/>
      <c r="GP876"/>
      <c r="GQ876"/>
      <c r="GR876"/>
      <c r="GS876"/>
      <c r="GT876"/>
      <c r="GU876"/>
      <c r="GV876"/>
      <c r="GW876"/>
      <c r="GX876"/>
      <c r="GY876"/>
      <c r="GZ876"/>
      <c r="HA876"/>
      <c r="HB876"/>
      <c r="HC876"/>
      <c r="HD876"/>
      <c r="HE876"/>
      <c r="HF876"/>
      <c r="HG876"/>
      <c r="HH876"/>
      <c r="HI876"/>
      <c r="HJ876"/>
      <c r="HK876"/>
      <c r="HL876"/>
      <c r="HM876"/>
      <c r="HN876"/>
      <c r="HO876"/>
      <c r="HP876"/>
      <c r="HQ876"/>
      <c r="HR876"/>
      <c r="HS876"/>
      <c r="HT876"/>
      <c r="HU876"/>
      <c r="HV876"/>
      <c r="HW876"/>
      <c r="HX876"/>
      <c r="HY876"/>
      <c r="HZ876"/>
      <c r="IA876"/>
      <c r="IB876"/>
      <c r="IC876"/>
      <c r="ID876"/>
      <c r="IE876"/>
      <c r="IF876"/>
      <c r="IG876"/>
      <c r="IH876"/>
      <c r="II876"/>
      <c r="IJ876"/>
      <c r="IK876"/>
      <c r="IL876"/>
      <c r="IM876"/>
      <c r="IN876"/>
      <c r="IO876"/>
      <c r="IP876"/>
      <c r="IQ876"/>
      <c r="IR876"/>
      <c r="IS876"/>
      <c r="IT876"/>
      <c r="IU876"/>
      <c r="IV876"/>
      <c r="IW876"/>
      <c r="IX876"/>
      <c r="IY876"/>
      <c r="IZ876"/>
      <c r="JA876"/>
      <c r="JB876"/>
      <c r="JC876"/>
      <c r="JD876"/>
      <c r="JE876"/>
      <c r="JF876"/>
      <c r="JG876"/>
      <c r="JH876"/>
      <c r="JI876"/>
      <c r="JJ876"/>
    </row>
    <row r="877" spans="1:270" ht="32">
      <c r="A877" s="25">
        <v>1999</v>
      </c>
      <c r="B877" s="9" t="s">
        <v>659</v>
      </c>
      <c r="C877" s="9">
        <v>0</v>
      </c>
      <c r="D877" s="9" t="s">
        <v>1590</v>
      </c>
      <c r="E877" s="9" t="s">
        <v>2632</v>
      </c>
      <c r="F877" s="9" t="s">
        <v>1230</v>
      </c>
      <c r="G877" s="9" t="s">
        <v>2744</v>
      </c>
      <c r="H877" s="8">
        <v>285100</v>
      </c>
      <c r="I877" s="9" t="s">
        <v>2210</v>
      </c>
      <c r="J877" s="8">
        <v>0</v>
      </c>
      <c r="K877" s="8"/>
      <c r="L877" s="9" t="s">
        <v>2211</v>
      </c>
      <c r="M877" s="8" t="s">
        <v>2676</v>
      </c>
      <c r="N877" s="35" t="s">
        <v>1590</v>
      </c>
      <c r="O877" s="35" t="s">
        <v>1590</v>
      </c>
      <c r="P877" s="35" t="s">
        <v>1590</v>
      </c>
      <c r="Q877" s="35" t="s">
        <v>1590</v>
      </c>
      <c r="R877" s="34" t="s">
        <v>1590</v>
      </c>
      <c r="S877" s="34" t="s">
        <v>1590</v>
      </c>
      <c r="T877" s="34" t="s">
        <v>1590</v>
      </c>
      <c r="U877" s="34" t="s">
        <v>1590</v>
      </c>
      <c r="V877" s="38" t="s">
        <v>1590</v>
      </c>
      <c r="W877" s="38" t="s">
        <v>1590</v>
      </c>
      <c r="X877" s="38" t="s">
        <v>1590</v>
      </c>
      <c r="Y877" s="8">
        <f t="shared" si="199"/>
        <v>12</v>
      </c>
      <c r="Z877" s="8">
        <f t="shared" si="200"/>
        <v>240</v>
      </c>
      <c r="AA877" s="8">
        <f t="shared" si="201"/>
        <v>720</v>
      </c>
      <c r="AB877" s="18">
        <f t="shared" si="193"/>
        <v>2.1666666666666665</v>
      </c>
      <c r="AC877" s="18">
        <f t="shared" si="194"/>
        <v>26</v>
      </c>
      <c r="AD877"/>
      <c r="AE877"/>
      <c r="AF877" s="13" t="s">
        <v>2212</v>
      </c>
      <c r="AG877">
        <v>1</v>
      </c>
      <c r="AH877">
        <v>20</v>
      </c>
      <c r="AI877">
        <v>60</v>
      </c>
      <c r="AJ877" s="13">
        <v>18</v>
      </c>
      <c r="AK877">
        <v>26</v>
      </c>
      <c r="AL877" s="13"/>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A877"/>
      <c r="CB877"/>
      <c r="CC877"/>
      <c r="CD877"/>
      <c r="CE877"/>
      <c r="CF877"/>
      <c r="CG877"/>
      <c r="CH877"/>
      <c r="CI877"/>
      <c r="CJ877"/>
      <c r="CK877"/>
      <c r="CL877"/>
      <c r="CM877"/>
      <c r="CN877"/>
      <c r="CO877"/>
      <c r="CP877"/>
      <c r="CQ877"/>
      <c r="CR877"/>
      <c r="CS877"/>
      <c r="CT877"/>
      <c r="CU877"/>
      <c r="CV877"/>
      <c r="CW877"/>
      <c r="CX877"/>
      <c r="CY877"/>
      <c r="CZ877"/>
      <c r="DA877"/>
      <c r="DB877"/>
      <c r="DC877"/>
      <c r="DD877"/>
      <c r="DE877"/>
      <c r="DF877"/>
      <c r="DG877"/>
      <c r="DH877"/>
      <c r="DI877"/>
      <c r="DJ877"/>
      <c r="DK877"/>
      <c r="DL877"/>
      <c r="DM877"/>
      <c r="DN877"/>
      <c r="DO877"/>
      <c r="DP877"/>
      <c r="DQ877"/>
      <c r="DR877"/>
      <c r="DS877"/>
      <c r="DT877"/>
      <c r="DU877"/>
      <c r="DV877"/>
      <c r="DW877"/>
      <c r="DX877"/>
      <c r="DY877"/>
      <c r="DZ877"/>
      <c r="EA877"/>
      <c r="EB877"/>
      <c r="EC877"/>
      <c r="ED877"/>
      <c r="EE877"/>
      <c r="EF877"/>
      <c r="EG877"/>
      <c r="EH877"/>
      <c r="EI877"/>
      <c r="EJ877"/>
      <c r="EK877"/>
      <c r="EL877"/>
      <c r="EM877"/>
      <c r="EN877"/>
      <c r="EO877"/>
      <c r="EP877"/>
      <c r="EQ877"/>
      <c r="ER877"/>
      <c r="ES877"/>
      <c r="ET877"/>
      <c r="EU877"/>
      <c r="EV877"/>
      <c r="EW877"/>
      <c r="EX877"/>
      <c r="EY877"/>
      <c r="EZ877"/>
      <c r="FA877"/>
      <c r="FB877"/>
      <c r="FC877"/>
      <c r="FD877"/>
      <c r="FE877"/>
      <c r="FF877"/>
      <c r="FG877"/>
      <c r="FH877"/>
      <c r="FI877"/>
      <c r="FJ877"/>
      <c r="FK877"/>
      <c r="FL877"/>
      <c r="FM877"/>
      <c r="FN877"/>
      <c r="FO877"/>
      <c r="FP877"/>
      <c r="FQ877"/>
      <c r="FR877"/>
      <c r="FS877"/>
      <c r="FT877"/>
      <c r="FU877"/>
      <c r="FV877"/>
      <c r="FW877"/>
      <c r="FX877"/>
      <c r="FY877"/>
      <c r="FZ877"/>
      <c r="GA877"/>
      <c r="GB877"/>
      <c r="GC877"/>
      <c r="GD877"/>
      <c r="GE877"/>
      <c r="GF877"/>
      <c r="GG877"/>
      <c r="GH877"/>
      <c r="GI877"/>
      <c r="GJ877"/>
      <c r="GK877"/>
      <c r="GL877"/>
      <c r="GM877"/>
      <c r="GN877"/>
      <c r="GO877"/>
      <c r="GP877"/>
      <c r="GQ877"/>
      <c r="GR877"/>
      <c r="GS877"/>
      <c r="GT877"/>
      <c r="GU877"/>
      <c r="GV877"/>
      <c r="GW877"/>
      <c r="GX877"/>
      <c r="GY877"/>
      <c r="GZ877"/>
      <c r="HA877"/>
      <c r="HB877"/>
      <c r="HC877"/>
      <c r="HD877"/>
      <c r="HE877"/>
      <c r="HF877"/>
      <c r="HG877"/>
      <c r="HH877"/>
      <c r="HI877"/>
      <c r="HJ877"/>
      <c r="HK877"/>
      <c r="HL877"/>
      <c r="HM877"/>
      <c r="HN877"/>
      <c r="HO877"/>
      <c r="HP877"/>
      <c r="HQ877"/>
      <c r="HR877"/>
      <c r="HS877"/>
      <c r="HT877"/>
      <c r="HU877"/>
      <c r="HV877"/>
      <c r="HW877"/>
      <c r="HX877"/>
      <c r="HY877"/>
      <c r="HZ877"/>
      <c r="IA877"/>
      <c r="IB877"/>
      <c r="IC877"/>
      <c r="ID877"/>
      <c r="IE877"/>
      <c r="IF877"/>
      <c r="IG877"/>
      <c r="IH877"/>
      <c r="II877"/>
      <c r="IJ877"/>
      <c r="IK877"/>
      <c r="IL877"/>
      <c r="IM877"/>
      <c r="IN877"/>
      <c r="IO877"/>
      <c r="IP877"/>
      <c r="IQ877"/>
      <c r="IR877"/>
      <c r="IS877"/>
      <c r="IT877"/>
      <c r="IU877"/>
      <c r="IV877"/>
      <c r="IW877"/>
      <c r="IX877"/>
      <c r="IY877"/>
      <c r="IZ877"/>
      <c r="JA877"/>
      <c r="JB877"/>
      <c r="JC877"/>
      <c r="JD877"/>
      <c r="JE877"/>
      <c r="JF877"/>
      <c r="JG877"/>
      <c r="JH877"/>
      <c r="JI877"/>
      <c r="JJ877"/>
    </row>
    <row r="878" spans="1:270" ht="16">
      <c r="A878" s="25">
        <v>1999</v>
      </c>
      <c r="B878" s="9" t="s">
        <v>659</v>
      </c>
      <c r="C878" s="9">
        <v>0</v>
      </c>
      <c r="D878" s="9" t="s">
        <v>1590</v>
      </c>
      <c r="E878" s="9" t="s">
        <v>2632</v>
      </c>
      <c r="F878" s="9" t="s">
        <v>1230</v>
      </c>
      <c r="G878" s="9" t="s">
        <v>2744</v>
      </c>
      <c r="H878" s="8">
        <v>500</v>
      </c>
      <c r="I878" s="9" t="s">
        <v>2213</v>
      </c>
      <c r="J878" s="8">
        <v>0</v>
      </c>
      <c r="K878" s="8"/>
      <c r="L878" s="9" t="s">
        <v>2216</v>
      </c>
      <c r="M878" s="8" t="s">
        <v>2676</v>
      </c>
      <c r="N878" s="35" t="s">
        <v>1590</v>
      </c>
      <c r="O878" s="35" t="s">
        <v>1590</v>
      </c>
      <c r="P878" s="35" t="s">
        <v>1590</v>
      </c>
      <c r="Q878" s="35" t="s">
        <v>1590</v>
      </c>
      <c r="R878" s="34" t="s">
        <v>1590</v>
      </c>
      <c r="S878" s="34" t="s">
        <v>1590</v>
      </c>
      <c r="T878" s="34" t="s">
        <v>1590</v>
      </c>
      <c r="U878" s="34" t="s">
        <v>1590</v>
      </c>
      <c r="V878" s="38" t="s">
        <v>1590</v>
      </c>
      <c r="W878" s="38" t="s">
        <v>1590</v>
      </c>
      <c r="X878" s="38" t="s">
        <v>1590</v>
      </c>
      <c r="Y878" s="8">
        <f t="shared" si="199"/>
        <v>6</v>
      </c>
      <c r="Z878" s="8">
        <f t="shared" si="200"/>
        <v>288</v>
      </c>
      <c r="AA878" s="8">
        <f t="shared" si="201"/>
        <v>288</v>
      </c>
      <c r="AB878" s="18">
        <f t="shared" si="193"/>
        <v>0</v>
      </c>
      <c r="AC878" s="18">
        <f t="shared" si="194"/>
        <v>0</v>
      </c>
      <c r="AD878"/>
      <c r="AE878"/>
      <c r="AF878" s="13" t="s">
        <v>2214</v>
      </c>
      <c r="AG878">
        <v>0.25</v>
      </c>
      <c r="AH878">
        <v>12</v>
      </c>
      <c r="AI878">
        <v>12</v>
      </c>
      <c r="AJ878"/>
      <c r="AK878" s="13">
        <v>0</v>
      </c>
      <c r="AL878" s="13" t="s">
        <v>2215</v>
      </c>
      <c r="AM878">
        <v>0.25</v>
      </c>
      <c r="AN878">
        <v>12</v>
      </c>
      <c r="AO878">
        <v>12</v>
      </c>
      <c r="AP878">
        <v>9</v>
      </c>
      <c r="AQ878"/>
      <c r="AR878"/>
      <c r="AS878"/>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A878"/>
      <c r="CB878"/>
      <c r="CC878"/>
      <c r="CD878"/>
      <c r="CE878"/>
      <c r="CF878"/>
      <c r="CG878"/>
      <c r="CH878"/>
      <c r="CI878"/>
      <c r="CJ878"/>
      <c r="CK878"/>
      <c r="CL878"/>
      <c r="CM878"/>
      <c r="CN878"/>
      <c r="CO878"/>
      <c r="CP878"/>
      <c r="CQ878"/>
      <c r="CR878"/>
      <c r="CS878"/>
      <c r="CT878"/>
      <c r="CU878"/>
      <c r="CV878"/>
      <c r="CW878"/>
      <c r="CX878"/>
      <c r="CY878"/>
      <c r="CZ878"/>
      <c r="DA878"/>
      <c r="DB878"/>
      <c r="DC878"/>
      <c r="DD878"/>
      <c r="DE878"/>
      <c r="DF878"/>
      <c r="DG878"/>
      <c r="DH878"/>
      <c r="DI878"/>
      <c r="DJ878"/>
      <c r="DK878"/>
      <c r="DL878"/>
      <c r="DM878"/>
      <c r="DN878"/>
      <c r="DO878"/>
      <c r="DP878"/>
      <c r="DQ878"/>
      <c r="DR878"/>
      <c r="DS878"/>
      <c r="DT878"/>
      <c r="DU878"/>
      <c r="DV878"/>
      <c r="DW878"/>
      <c r="DX878"/>
      <c r="DY878"/>
      <c r="DZ878"/>
      <c r="EA878"/>
      <c r="EB878"/>
      <c r="EC878"/>
      <c r="ED878"/>
      <c r="EE878"/>
      <c r="EF878"/>
      <c r="EG878"/>
      <c r="EH878"/>
      <c r="EI878"/>
      <c r="EJ878"/>
      <c r="EK878"/>
      <c r="EL878"/>
      <c r="EM878"/>
      <c r="EN878"/>
      <c r="EO878"/>
      <c r="EP878"/>
      <c r="EQ878"/>
      <c r="ER878"/>
      <c r="ES878"/>
      <c r="ET878"/>
      <c r="EU878"/>
      <c r="EV878"/>
      <c r="EW878"/>
      <c r="EX878"/>
      <c r="EY878"/>
      <c r="EZ878"/>
      <c r="FA878"/>
      <c r="FB878"/>
      <c r="FC878"/>
      <c r="FD878"/>
      <c r="FE878"/>
      <c r="FF878"/>
      <c r="FG878"/>
      <c r="FH878"/>
      <c r="FI878"/>
      <c r="FJ878"/>
      <c r="FK878"/>
      <c r="FL878"/>
      <c r="FM878"/>
      <c r="FN878"/>
      <c r="FO878"/>
      <c r="FP878"/>
      <c r="FQ878"/>
      <c r="FR878"/>
      <c r="FS878"/>
      <c r="FT878"/>
      <c r="FU878"/>
      <c r="FV878"/>
      <c r="FW878"/>
      <c r="FX878"/>
      <c r="FY878"/>
      <c r="FZ878"/>
      <c r="GA878"/>
      <c r="GB878"/>
      <c r="GC878"/>
      <c r="GD878"/>
      <c r="GE878"/>
      <c r="GF878"/>
      <c r="GG878"/>
      <c r="GH878"/>
      <c r="GI878"/>
      <c r="GJ878"/>
      <c r="GK878"/>
      <c r="GL878"/>
      <c r="GM878"/>
      <c r="GN878"/>
      <c r="GO878"/>
      <c r="GP878"/>
      <c r="GQ878"/>
      <c r="GR878"/>
      <c r="GS878"/>
      <c r="GT878"/>
      <c r="GU878"/>
      <c r="GV878"/>
      <c r="GW878"/>
      <c r="GX878"/>
      <c r="GY878"/>
      <c r="GZ878"/>
      <c r="HA878"/>
      <c r="HB878"/>
      <c r="HC878"/>
      <c r="HD878"/>
      <c r="HE878"/>
      <c r="HF878"/>
      <c r="HG878"/>
      <c r="HH878"/>
      <c r="HI878"/>
      <c r="HJ878"/>
      <c r="HK878"/>
      <c r="HL878"/>
      <c r="HM878"/>
      <c r="HN878"/>
      <c r="HO878"/>
      <c r="HP878"/>
      <c r="HQ878"/>
      <c r="HR878"/>
      <c r="HS878"/>
      <c r="HT878"/>
      <c r="HU878"/>
      <c r="HV878"/>
      <c r="HW878"/>
      <c r="HX878"/>
      <c r="HY878"/>
      <c r="HZ878"/>
      <c r="IA878"/>
      <c r="IB878"/>
      <c r="IC878"/>
      <c r="ID878"/>
      <c r="IE878"/>
      <c r="IF878"/>
      <c r="IG878"/>
      <c r="IH878"/>
      <c r="II878"/>
      <c r="IJ878"/>
      <c r="IK878"/>
      <c r="IL878"/>
      <c r="IM878"/>
      <c r="IN878"/>
      <c r="IO878"/>
      <c r="IP878"/>
      <c r="IQ878"/>
      <c r="IR878"/>
      <c r="IS878"/>
      <c r="IT878"/>
      <c r="IU878"/>
      <c r="IV878"/>
      <c r="IW878"/>
      <c r="IX878"/>
      <c r="IY878"/>
      <c r="IZ878"/>
      <c r="JA878"/>
      <c r="JB878"/>
      <c r="JC878"/>
      <c r="JD878"/>
      <c r="JE878"/>
      <c r="JF878"/>
      <c r="JG878"/>
      <c r="JH878"/>
      <c r="JI878"/>
      <c r="JJ878"/>
    </row>
    <row r="879" spans="1:270" ht="48">
      <c r="A879" s="25">
        <v>1999</v>
      </c>
      <c r="B879" s="9" t="s">
        <v>659</v>
      </c>
      <c r="C879" s="9">
        <v>0</v>
      </c>
      <c r="D879" s="9" t="s">
        <v>1590</v>
      </c>
      <c r="E879" s="9" t="s">
        <v>2632</v>
      </c>
      <c r="F879" s="9" t="s">
        <v>1230</v>
      </c>
      <c r="G879" s="9" t="s">
        <v>2744</v>
      </c>
      <c r="H879" s="8">
        <v>402500</v>
      </c>
      <c r="I879" s="9" t="s">
        <v>2217</v>
      </c>
      <c r="J879" s="8">
        <v>0</v>
      </c>
      <c r="K879" s="8"/>
      <c r="L879" s="9" t="s">
        <v>2218</v>
      </c>
      <c r="M879" s="8" t="s">
        <v>2676</v>
      </c>
      <c r="N879" s="35" t="s">
        <v>1590</v>
      </c>
      <c r="O879" s="35" t="s">
        <v>1590</v>
      </c>
      <c r="P879" s="35" t="s">
        <v>1590</v>
      </c>
      <c r="Q879" s="35" t="s">
        <v>1590</v>
      </c>
      <c r="R879" s="34" t="s">
        <v>1590</v>
      </c>
      <c r="S879" s="34" t="s">
        <v>1590</v>
      </c>
      <c r="T879" s="34" t="s">
        <v>1590</v>
      </c>
      <c r="U879" s="34" t="s">
        <v>1590</v>
      </c>
      <c r="V879" s="38" t="s">
        <v>1590</v>
      </c>
      <c r="W879" s="38" t="s">
        <v>1590</v>
      </c>
      <c r="X879" s="38" t="s">
        <v>1590</v>
      </c>
      <c r="Y879" s="8">
        <f t="shared" si="199"/>
        <v>9.120000000000001</v>
      </c>
      <c r="Z879" s="8">
        <f t="shared" si="200"/>
        <v>727.2</v>
      </c>
      <c r="AA879" s="8">
        <f t="shared" si="201"/>
        <v>1560</v>
      </c>
      <c r="AB879" s="18">
        <f t="shared" si="193"/>
        <v>0</v>
      </c>
      <c r="AC879" s="18">
        <f t="shared" si="194"/>
        <v>0</v>
      </c>
      <c r="AD879"/>
      <c r="AE879"/>
      <c r="AF879" s="13" t="s">
        <v>2215</v>
      </c>
      <c r="AG879">
        <v>0.38</v>
      </c>
      <c r="AH879">
        <v>28</v>
      </c>
      <c r="AI879">
        <v>65</v>
      </c>
      <c r="AJ879" s="13">
        <v>9</v>
      </c>
      <c r="AK879" s="13">
        <v>0</v>
      </c>
      <c r="AL879" s="13" t="s">
        <v>2219</v>
      </c>
      <c r="AM879">
        <v>0.38</v>
      </c>
      <c r="AN879" s="13">
        <v>32.6</v>
      </c>
      <c r="AO879">
        <v>65</v>
      </c>
      <c r="AP879" s="13">
        <v>9</v>
      </c>
      <c r="AQ879"/>
      <c r="AR879"/>
      <c r="AS879"/>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A879"/>
      <c r="CB879"/>
      <c r="CC879"/>
      <c r="CD879"/>
      <c r="CE879"/>
      <c r="CF879"/>
      <c r="CG879"/>
      <c r="CH879"/>
      <c r="CI879"/>
      <c r="CJ879"/>
      <c r="CK879"/>
      <c r="CL879"/>
      <c r="CM879"/>
      <c r="CN879"/>
      <c r="CO879"/>
      <c r="CP879"/>
      <c r="CQ879"/>
      <c r="CR879"/>
      <c r="CS879"/>
      <c r="CT879"/>
      <c r="CU879"/>
      <c r="CV879"/>
      <c r="CW879"/>
      <c r="CX879"/>
      <c r="CY879"/>
      <c r="CZ879"/>
      <c r="DA879"/>
      <c r="DB879"/>
      <c r="DC879"/>
      <c r="DD879"/>
      <c r="DE879"/>
      <c r="DF879"/>
      <c r="DG879"/>
      <c r="DH879"/>
      <c r="DI879"/>
      <c r="DJ879"/>
      <c r="DK879"/>
      <c r="DL879"/>
      <c r="DM879"/>
      <c r="DN879"/>
      <c r="DO879"/>
      <c r="DP879"/>
      <c r="DQ879"/>
      <c r="DR879"/>
      <c r="DS879"/>
      <c r="DT879"/>
      <c r="DU879"/>
      <c r="DV879"/>
      <c r="DW879"/>
      <c r="DX879"/>
      <c r="DY879"/>
      <c r="DZ879"/>
      <c r="EA879"/>
      <c r="EB879"/>
      <c r="EC879"/>
      <c r="ED879"/>
      <c r="EE879"/>
      <c r="EF879"/>
      <c r="EG879"/>
      <c r="EH879"/>
      <c r="EI879"/>
      <c r="EJ879"/>
      <c r="EK879"/>
      <c r="EL879"/>
      <c r="EM879"/>
      <c r="EN879"/>
      <c r="EO879"/>
      <c r="EP879"/>
      <c r="EQ879"/>
      <c r="ER879"/>
      <c r="ES879"/>
      <c r="ET879"/>
      <c r="EU879"/>
      <c r="EV879"/>
      <c r="EW879"/>
      <c r="EX879"/>
      <c r="EY879"/>
      <c r="EZ879"/>
      <c r="FA879"/>
      <c r="FB879"/>
      <c r="FC879"/>
      <c r="FD879"/>
      <c r="FE879"/>
      <c r="FF879"/>
      <c r="FG879"/>
      <c r="FH879"/>
      <c r="FI879"/>
      <c r="FJ879"/>
      <c r="FK879"/>
      <c r="FL879"/>
      <c r="FM879"/>
      <c r="FN879"/>
      <c r="FO879"/>
      <c r="FP879"/>
      <c r="FQ879"/>
      <c r="FR879"/>
      <c r="FS879"/>
      <c r="FT879"/>
      <c r="FU879"/>
      <c r="FV879"/>
      <c r="FW879"/>
      <c r="FX879"/>
      <c r="FY879"/>
      <c r="FZ879"/>
      <c r="GA879"/>
      <c r="GB879"/>
      <c r="GC879"/>
      <c r="GD879"/>
      <c r="GE879"/>
      <c r="GF879"/>
      <c r="GG879"/>
      <c r="GH879"/>
      <c r="GI879"/>
      <c r="GJ879"/>
      <c r="GK879"/>
      <c r="GL879"/>
      <c r="GM879"/>
      <c r="GN879"/>
      <c r="GO879"/>
      <c r="GP879"/>
      <c r="GQ879"/>
      <c r="GR879"/>
      <c r="GS879"/>
      <c r="GT879"/>
      <c r="GU879"/>
      <c r="GV879"/>
      <c r="GW879"/>
      <c r="GX879"/>
      <c r="GY879"/>
      <c r="GZ879"/>
      <c r="HA879"/>
      <c r="HB879"/>
      <c r="HC879"/>
      <c r="HD879"/>
      <c r="HE879"/>
      <c r="HF879"/>
      <c r="HG879"/>
      <c r="HH879"/>
      <c r="HI879"/>
      <c r="HJ879"/>
      <c r="HK879"/>
      <c r="HL879"/>
      <c r="HM879"/>
      <c r="HN879"/>
      <c r="HO879"/>
      <c r="HP879"/>
      <c r="HQ879"/>
      <c r="HR879"/>
      <c r="HS879"/>
      <c r="HT879"/>
      <c r="HU879"/>
      <c r="HV879"/>
      <c r="HW879"/>
      <c r="HX879"/>
      <c r="HY879"/>
      <c r="HZ879"/>
      <c r="IA879"/>
      <c r="IB879"/>
      <c r="IC879"/>
      <c r="ID879"/>
      <c r="IE879"/>
      <c r="IF879"/>
      <c r="IG879"/>
      <c r="IH879"/>
      <c r="II879"/>
      <c r="IJ879"/>
      <c r="IK879"/>
      <c r="IL879"/>
      <c r="IM879"/>
      <c r="IN879"/>
      <c r="IO879"/>
      <c r="IP879"/>
      <c r="IQ879"/>
      <c r="IR879"/>
      <c r="IS879"/>
      <c r="IT879"/>
      <c r="IU879"/>
      <c r="IV879"/>
      <c r="IW879"/>
      <c r="IX879"/>
      <c r="IY879"/>
      <c r="IZ879"/>
      <c r="JA879"/>
      <c r="JB879"/>
      <c r="JC879"/>
      <c r="JD879"/>
      <c r="JE879"/>
      <c r="JF879"/>
      <c r="JG879"/>
      <c r="JH879"/>
      <c r="JI879"/>
      <c r="JJ879"/>
    </row>
    <row r="880" spans="1:270" ht="32">
      <c r="A880" s="25">
        <v>1999</v>
      </c>
      <c r="B880" s="9" t="s">
        <v>659</v>
      </c>
      <c r="C880" s="9">
        <v>0</v>
      </c>
      <c r="D880" s="9" t="s">
        <v>1590</v>
      </c>
      <c r="E880" s="9" t="s">
        <v>2632</v>
      </c>
      <c r="F880" s="9" t="s">
        <v>1230</v>
      </c>
      <c r="G880" s="9" t="s">
        <v>2744</v>
      </c>
      <c r="H880" s="8">
        <v>403000</v>
      </c>
      <c r="I880" s="9" t="s">
        <v>2220</v>
      </c>
      <c r="J880" s="8">
        <v>0</v>
      </c>
      <c r="K880" s="8"/>
      <c r="L880" s="9" t="s">
        <v>2216</v>
      </c>
      <c r="M880" s="8" t="s">
        <v>2676</v>
      </c>
      <c r="N880" s="35" t="s">
        <v>1590</v>
      </c>
      <c r="O880" s="35" t="s">
        <v>1590</v>
      </c>
      <c r="P880" s="35" t="s">
        <v>1590</v>
      </c>
      <c r="Q880" s="35" t="s">
        <v>1590</v>
      </c>
      <c r="R880" s="34" t="s">
        <v>1590</v>
      </c>
      <c r="S880" s="34" t="s">
        <v>1590</v>
      </c>
      <c r="T880" s="34" t="s">
        <v>1590</v>
      </c>
      <c r="U880" s="34" t="s">
        <v>1590</v>
      </c>
      <c r="V880" s="38" t="s">
        <v>1590</v>
      </c>
      <c r="W880" s="38" t="s">
        <v>1590</v>
      </c>
      <c r="X880" s="38" t="s">
        <v>1590</v>
      </c>
      <c r="Y880" s="8">
        <f t="shared" si="199"/>
        <v>0</v>
      </c>
      <c r="Z880" s="8">
        <f t="shared" si="200"/>
        <v>0</v>
      </c>
      <c r="AA880" s="8">
        <f t="shared" si="201"/>
        <v>0</v>
      </c>
      <c r="AB880" s="18">
        <f t="shared" si="193"/>
        <v>0</v>
      </c>
      <c r="AC880" s="18">
        <f t="shared" si="194"/>
        <v>0</v>
      </c>
      <c r="AD880"/>
      <c r="AE880"/>
      <c r="AF880" s="13" t="s">
        <v>715</v>
      </c>
      <c r="AG880" s="13" t="s">
        <v>715</v>
      </c>
      <c r="AH880" s="13" t="s">
        <v>715</v>
      </c>
      <c r="AI880" s="13" t="s">
        <v>715</v>
      </c>
      <c r="AJ880" s="13">
        <v>9</v>
      </c>
      <c r="AK880" s="13">
        <v>0</v>
      </c>
      <c r="AL880" s="13"/>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A880"/>
      <c r="CB880"/>
      <c r="CC880"/>
      <c r="CD880"/>
      <c r="CE880"/>
      <c r="CF880"/>
      <c r="CG880"/>
      <c r="CH880"/>
      <c r="CI880"/>
      <c r="CJ880"/>
      <c r="CK880"/>
      <c r="CL880"/>
      <c r="CM880"/>
      <c r="CN880"/>
      <c r="CO880"/>
      <c r="CP880"/>
      <c r="CQ880"/>
      <c r="CR880"/>
      <c r="CS880"/>
      <c r="CT880"/>
      <c r="CU880"/>
      <c r="CV880"/>
      <c r="CW880"/>
      <c r="CX880"/>
      <c r="CY880"/>
      <c r="CZ880"/>
      <c r="DA880"/>
      <c r="DB880"/>
      <c r="DC880"/>
      <c r="DD880"/>
      <c r="DE880"/>
      <c r="DF880"/>
      <c r="DG880"/>
      <c r="DH880"/>
      <c r="DI880"/>
      <c r="DJ880"/>
      <c r="DK880"/>
      <c r="DL880"/>
      <c r="DM880"/>
      <c r="DN880"/>
      <c r="DO880"/>
      <c r="DP880"/>
      <c r="DQ880"/>
      <c r="DR880"/>
      <c r="DS880"/>
      <c r="DT880"/>
      <c r="DU880"/>
      <c r="DV880"/>
      <c r="DW880"/>
      <c r="DX880"/>
      <c r="DY880"/>
      <c r="DZ880"/>
      <c r="EA880"/>
      <c r="EB880"/>
      <c r="EC880"/>
      <c r="ED880"/>
      <c r="EE880"/>
      <c r="EF880"/>
      <c r="EG880"/>
      <c r="EH880"/>
      <c r="EI880"/>
      <c r="EJ880"/>
      <c r="EK880"/>
      <c r="EL880"/>
      <c r="EM880"/>
      <c r="EN880"/>
      <c r="EO880"/>
      <c r="EP880"/>
      <c r="EQ880"/>
      <c r="ER880"/>
      <c r="ES880"/>
      <c r="ET880"/>
      <c r="EU880"/>
      <c r="EV880"/>
      <c r="EW880"/>
      <c r="EX880"/>
      <c r="EY880"/>
      <c r="EZ880"/>
      <c r="FA880"/>
      <c r="FB880"/>
      <c r="FC880"/>
      <c r="FD880"/>
      <c r="FE880"/>
      <c r="FF880"/>
      <c r="FG880"/>
      <c r="FH880"/>
      <c r="FI880"/>
      <c r="FJ880"/>
      <c r="FK880"/>
      <c r="FL880"/>
      <c r="FM880"/>
      <c r="FN880"/>
      <c r="FO880"/>
      <c r="FP880"/>
      <c r="FQ880"/>
      <c r="FR880"/>
      <c r="FS880"/>
      <c r="FT880"/>
      <c r="FU880"/>
      <c r="FV880"/>
      <c r="FW880"/>
      <c r="FX880"/>
      <c r="FY880"/>
      <c r="FZ880"/>
      <c r="GA880"/>
      <c r="GB880"/>
      <c r="GC880"/>
      <c r="GD880"/>
      <c r="GE880"/>
      <c r="GF880"/>
      <c r="GG880"/>
      <c r="GH880"/>
      <c r="GI880"/>
      <c r="GJ880"/>
      <c r="GK880"/>
      <c r="GL880"/>
      <c r="GM880"/>
      <c r="GN880"/>
      <c r="GO880"/>
      <c r="GP880"/>
      <c r="GQ880"/>
      <c r="GR880"/>
      <c r="GS880"/>
      <c r="GT880"/>
      <c r="GU880"/>
      <c r="GV880"/>
      <c r="GW880"/>
      <c r="GX880"/>
      <c r="GY880"/>
      <c r="GZ880"/>
      <c r="HA880"/>
      <c r="HB880"/>
      <c r="HC880"/>
      <c r="HD880"/>
      <c r="HE880"/>
      <c r="HF880"/>
      <c r="HG880"/>
      <c r="HH880"/>
      <c r="HI880"/>
      <c r="HJ880"/>
      <c r="HK880"/>
      <c r="HL880"/>
      <c r="HM880"/>
      <c r="HN880"/>
      <c r="HO880"/>
      <c r="HP880"/>
      <c r="HQ880"/>
      <c r="HR880"/>
      <c r="HS880"/>
      <c r="HT880"/>
      <c r="HU880"/>
      <c r="HV880"/>
      <c r="HW880"/>
      <c r="HX880"/>
      <c r="HY880"/>
      <c r="HZ880"/>
      <c r="IA880"/>
      <c r="IB880"/>
      <c r="IC880"/>
      <c r="ID880"/>
      <c r="IE880"/>
      <c r="IF880"/>
      <c r="IG880"/>
      <c r="IH880"/>
      <c r="II880"/>
      <c r="IJ880"/>
      <c r="IK880"/>
      <c r="IL880"/>
      <c r="IM880"/>
      <c r="IN880"/>
      <c r="IO880"/>
      <c r="IP880"/>
      <c r="IQ880"/>
      <c r="IR880"/>
      <c r="IS880"/>
      <c r="IT880"/>
      <c r="IU880"/>
      <c r="IV880"/>
      <c r="IW880"/>
      <c r="IX880"/>
      <c r="IY880"/>
      <c r="IZ880"/>
      <c r="JA880"/>
      <c r="JB880"/>
      <c r="JC880"/>
      <c r="JD880"/>
      <c r="JE880"/>
      <c r="JF880"/>
      <c r="JG880"/>
      <c r="JH880"/>
      <c r="JI880"/>
      <c r="JJ880"/>
    </row>
    <row r="881" spans="1:270" ht="48">
      <c r="A881" s="25">
        <v>1999</v>
      </c>
      <c r="B881" s="9" t="s">
        <v>659</v>
      </c>
      <c r="C881" s="9">
        <v>0</v>
      </c>
      <c r="D881" s="9" t="s">
        <v>1590</v>
      </c>
      <c r="E881" s="9" t="s">
        <v>2632</v>
      </c>
      <c r="F881" s="9" t="s">
        <v>1230</v>
      </c>
      <c r="G881" s="9" t="s">
        <v>2744</v>
      </c>
      <c r="H881" s="8">
        <v>403800</v>
      </c>
      <c r="I881" s="9" t="s">
        <v>2221</v>
      </c>
      <c r="J881" s="8">
        <v>0</v>
      </c>
      <c r="K881" s="8"/>
      <c r="L881" s="9" t="s">
        <v>2222</v>
      </c>
      <c r="M881" s="8" t="s">
        <v>2676</v>
      </c>
      <c r="N881" s="35" t="s">
        <v>1590</v>
      </c>
      <c r="O881" s="35" t="s">
        <v>1590</v>
      </c>
      <c r="P881" s="35" t="s">
        <v>1590</v>
      </c>
      <c r="Q881" s="26">
        <v>23057</v>
      </c>
      <c r="R881" s="34" t="s">
        <v>1590</v>
      </c>
      <c r="S881" s="8">
        <f>Q881/Z881</f>
        <v>116.44949494949495</v>
      </c>
      <c r="T881" s="8">
        <f>Q881/AA881</f>
        <v>40.029513888888886</v>
      </c>
      <c r="U881" s="8">
        <f t="shared" si="189"/>
        <v>480.35416666666663</v>
      </c>
      <c r="V881" s="38">
        <f t="shared" si="195"/>
        <v>40.029513888888886</v>
      </c>
      <c r="W881" s="38">
        <f t="shared" si="192"/>
        <v>40.029513888888886</v>
      </c>
      <c r="X881" s="38">
        <f t="shared" si="191"/>
        <v>40.029513888888886</v>
      </c>
      <c r="Y881" s="8">
        <f t="shared" si="199"/>
        <v>6</v>
      </c>
      <c r="Z881" s="8">
        <f t="shared" si="200"/>
        <v>198</v>
      </c>
      <c r="AA881" s="8">
        <f t="shared" si="201"/>
        <v>576</v>
      </c>
      <c r="AB881" s="18">
        <f t="shared" si="193"/>
        <v>0</v>
      </c>
      <c r="AC881" s="18">
        <f t="shared" si="194"/>
        <v>0</v>
      </c>
      <c r="AD881"/>
      <c r="AE881"/>
      <c r="AF881" s="13" t="s">
        <v>2219</v>
      </c>
      <c r="AG881">
        <v>0.25</v>
      </c>
      <c r="AH881">
        <v>8.8000000000000007</v>
      </c>
      <c r="AI881">
        <v>24</v>
      </c>
      <c r="AJ881" s="13">
        <v>9</v>
      </c>
      <c r="AK881" s="13">
        <v>0</v>
      </c>
      <c r="AL881" s="13" t="s">
        <v>2215</v>
      </c>
      <c r="AM881">
        <v>0.25</v>
      </c>
      <c r="AN881" s="13">
        <v>7.7</v>
      </c>
      <c r="AO881">
        <v>24</v>
      </c>
      <c r="AP881" s="13">
        <v>9</v>
      </c>
      <c r="AQ881"/>
      <c r="AR881"/>
      <c r="AS881"/>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A881"/>
      <c r="CB881"/>
      <c r="CC881"/>
      <c r="CD881"/>
      <c r="CE881"/>
      <c r="CF881"/>
      <c r="CG881"/>
      <c r="CH881"/>
      <c r="CI881"/>
      <c r="CJ881"/>
      <c r="CK881"/>
      <c r="CL881"/>
      <c r="CM881"/>
      <c r="CN881"/>
      <c r="CO881"/>
      <c r="CP881"/>
      <c r="CQ881"/>
      <c r="CR881"/>
      <c r="CS881"/>
      <c r="CT881"/>
      <c r="CU881"/>
      <c r="CV881"/>
      <c r="CW881"/>
      <c r="CX881"/>
      <c r="CY881"/>
      <c r="CZ881"/>
      <c r="DA881"/>
      <c r="DB881"/>
      <c r="DC881"/>
      <c r="DD881"/>
      <c r="DE881"/>
      <c r="DF881"/>
      <c r="DG881"/>
      <c r="DH881"/>
      <c r="DI881"/>
      <c r="DJ881"/>
      <c r="DK881"/>
      <c r="DL881"/>
      <c r="DM881"/>
      <c r="DN881"/>
      <c r="DO881"/>
      <c r="DP881"/>
      <c r="DQ881"/>
      <c r="DR881"/>
      <c r="DS881"/>
      <c r="DT881"/>
      <c r="DU881"/>
      <c r="DV881"/>
      <c r="DW881"/>
      <c r="DX881"/>
      <c r="DY881"/>
      <c r="DZ881"/>
      <c r="EA881"/>
      <c r="EB881"/>
      <c r="EC881"/>
      <c r="ED881"/>
      <c r="EE881"/>
      <c r="EF881"/>
      <c r="EG881"/>
      <c r="EH881"/>
      <c r="EI881"/>
      <c r="EJ881"/>
      <c r="EK881"/>
      <c r="EL881"/>
      <c r="EM881"/>
      <c r="EN881"/>
      <c r="EO881"/>
      <c r="EP881"/>
      <c r="EQ881"/>
      <c r="ER881"/>
      <c r="ES881"/>
      <c r="ET881"/>
      <c r="EU881"/>
      <c r="EV881"/>
      <c r="EW881"/>
      <c r="EX881"/>
      <c r="EY881"/>
      <c r="EZ881"/>
      <c r="FA881"/>
      <c r="FB881"/>
      <c r="FC881"/>
      <c r="FD881"/>
      <c r="FE881"/>
      <c r="FF881"/>
      <c r="FG881"/>
      <c r="FH881"/>
      <c r="FI881"/>
      <c r="FJ881"/>
      <c r="FK881"/>
      <c r="FL881"/>
      <c r="FM881"/>
      <c r="FN881"/>
      <c r="FO881"/>
      <c r="FP881"/>
      <c r="FQ881"/>
      <c r="FR881"/>
      <c r="FS881"/>
      <c r="FT881"/>
      <c r="FU881"/>
      <c r="FV881"/>
      <c r="FW881"/>
      <c r="FX881"/>
      <c r="FY881"/>
      <c r="FZ881"/>
      <c r="GA881"/>
      <c r="GB881"/>
      <c r="GC881"/>
      <c r="GD881"/>
      <c r="GE881"/>
      <c r="GF881"/>
      <c r="GG881"/>
      <c r="GH881"/>
      <c r="GI881"/>
      <c r="GJ881"/>
      <c r="GK881"/>
      <c r="GL881"/>
      <c r="GM881"/>
      <c r="GN881"/>
      <c r="GO881"/>
      <c r="GP881"/>
      <c r="GQ881"/>
      <c r="GR881"/>
      <c r="GS881"/>
      <c r="GT881"/>
      <c r="GU881"/>
      <c r="GV881"/>
      <c r="GW881"/>
      <c r="GX881"/>
      <c r="GY881"/>
      <c r="GZ881"/>
      <c r="HA881"/>
      <c r="HB881"/>
      <c r="HC881"/>
      <c r="HD881"/>
      <c r="HE881"/>
      <c r="HF881"/>
      <c r="HG881"/>
      <c r="HH881"/>
      <c r="HI881"/>
      <c r="HJ881"/>
      <c r="HK881"/>
      <c r="HL881"/>
      <c r="HM881"/>
      <c r="HN881"/>
      <c r="HO881"/>
      <c r="HP881"/>
      <c r="HQ881"/>
      <c r="HR881"/>
      <c r="HS881"/>
      <c r="HT881"/>
      <c r="HU881"/>
      <c r="HV881"/>
      <c r="HW881"/>
      <c r="HX881"/>
      <c r="HY881"/>
      <c r="HZ881"/>
      <c r="IA881"/>
      <c r="IB881"/>
      <c r="IC881"/>
      <c r="ID881"/>
      <c r="IE881"/>
      <c r="IF881"/>
      <c r="IG881"/>
      <c r="IH881"/>
      <c r="II881"/>
      <c r="IJ881"/>
      <c r="IK881"/>
      <c r="IL881"/>
      <c r="IM881"/>
      <c r="IN881"/>
      <c r="IO881"/>
      <c r="IP881"/>
      <c r="IQ881"/>
      <c r="IR881"/>
      <c r="IS881"/>
      <c r="IT881"/>
      <c r="IU881"/>
      <c r="IV881"/>
      <c r="IW881"/>
      <c r="IX881"/>
      <c r="IY881"/>
      <c r="IZ881"/>
      <c r="JA881"/>
      <c r="JB881"/>
      <c r="JC881"/>
      <c r="JD881"/>
      <c r="JE881"/>
      <c r="JF881"/>
      <c r="JG881"/>
      <c r="JH881"/>
      <c r="JI881"/>
      <c r="JJ881"/>
    </row>
    <row r="882" spans="1:270" ht="64">
      <c r="A882" s="25">
        <v>1999</v>
      </c>
      <c r="B882" s="9" t="s">
        <v>659</v>
      </c>
      <c r="C882" s="9">
        <v>0</v>
      </c>
      <c r="D882" s="9" t="s">
        <v>1590</v>
      </c>
      <c r="E882" s="9" t="s">
        <v>2632</v>
      </c>
      <c r="F882" s="9" t="s">
        <v>1230</v>
      </c>
      <c r="G882" s="9" t="s">
        <v>2744</v>
      </c>
      <c r="H882" s="8">
        <v>404500</v>
      </c>
      <c r="I882" s="9" t="s">
        <v>2224</v>
      </c>
      <c r="J882" s="8">
        <v>0</v>
      </c>
      <c r="K882" s="8"/>
      <c r="L882" s="9" t="s">
        <v>2216</v>
      </c>
      <c r="M882" s="8" t="s">
        <v>2676</v>
      </c>
      <c r="N882" s="35" t="s">
        <v>1590</v>
      </c>
      <c r="O882" s="35" t="s">
        <v>1590</v>
      </c>
      <c r="P882" s="35" t="s">
        <v>1590</v>
      </c>
      <c r="Q882" s="35" t="s">
        <v>1590</v>
      </c>
      <c r="R882" s="34" t="s">
        <v>1590</v>
      </c>
      <c r="S882" s="34" t="s">
        <v>1590</v>
      </c>
      <c r="T882" s="34" t="s">
        <v>1590</v>
      </c>
      <c r="U882" s="34" t="s">
        <v>1590</v>
      </c>
      <c r="V882" s="38" t="s">
        <v>1590</v>
      </c>
      <c r="W882" s="38" t="s">
        <v>1590</v>
      </c>
      <c r="X882" s="38" t="s">
        <v>1590</v>
      </c>
      <c r="Y882" s="8">
        <f t="shared" si="199"/>
        <v>0</v>
      </c>
      <c r="Z882" s="8">
        <f t="shared" si="200"/>
        <v>0</v>
      </c>
      <c r="AA882" s="8">
        <f t="shared" si="201"/>
        <v>0</v>
      </c>
      <c r="AB882" s="18">
        <f t="shared" si="193"/>
        <v>0</v>
      </c>
      <c r="AC882" s="18">
        <f t="shared" si="194"/>
        <v>0</v>
      </c>
      <c r="AD882"/>
      <c r="AE882"/>
      <c r="AF882" s="13" t="s">
        <v>2223</v>
      </c>
      <c r="AG882" t="s">
        <v>715</v>
      </c>
      <c r="AH882" t="s">
        <v>715</v>
      </c>
      <c r="AI882" t="s">
        <v>715</v>
      </c>
      <c r="AJ882" s="13">
        <v>9</v>
      </c>
      <c r="AK882" s="13">
        <v>0</v>
      </c>
      <c r="AL882" s="13"/>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D882"/>
      <c r="CE882"/>
      <c r="CF882"/>
      <c r="CG882"/>
      <c r="CH882"/>
      <c r="CI882"/>
      <c r="CJ882"/>
      <c r="CK882"/>
      <c r="CL882"/>
      <c r="CM882"/>
      <c r="CN882"/>
      <c r="CO882"/>
      <c r="CP882"/>
      <c r="CQ882"/>
      <c r="CR882"/>
      <c r="CS882"/>
      <c r="CT882"/>
      <c r="CU882"/>
      <c r="CV882"/>
      <c r="CW882"/>
      <c r="CX882"/>
      <c r="CY882"/>
      <c r="CZ882"/>
      <c r="DA882"/>
      <c r="DB882"/>
      <c r="DC882"/>
      <c r="DD882"/>
      <c r="DE882"/>
      <c r="DF882"/>
      <c r="DG882"/>
      <c r="DH882"/>
      <c r="DI882"/>
      <c r="DJ882"/>
      <c r="DK882"/>
      <c r="DL882"/>
      <c r="DM882"/>
      <c r="DN882"/>
      <c r="DO882"/>
      <c r="DP882"/>
      <c r="DQ882"/>
      <c r="DR882"/>
      <c r="DS882"/>
      <c r="DT882"/>
      <c r="DU882"/>
      <c r="DV882"/>
      <c r="DW882"/>
      <c r="DX882"/>
      <c r="DY882"/>
      <c r="DZ882"/>
      <c r="EA882"/>
      <c r="EB882"/>
      <c r="EC882"/>
      <c r="ED882"/>
      <c r="EE882"/>
      <c r="EF882"/>
      <c r="EG882"/>
      <c r="EH882"/>
      <c r="EI882"/>
      <c r="EJ882"/>
      <c r="EK882"/>
      <c r="EL882"/>
      <c r="EM882"/>
      <c r="EN882"/>
      <c r="EO882"/>
      <c r="EP882"/>
      <c r="EQ882"/>
      <c r="ER882"/>
      <c r="ES882"/>
      <c r="ET882"/>
      <c r="EU882"/>
      <c r="EV882"/>
      <c r="EW882"/>
      <c r="EX882"/>
      <c r="EY882"/>
      <c r="EZ882"/>
      <c r="FA882"/>
      <c r="FB882"/>
      <c r="FC882"/>
      <c r="FD882"/>
      <c r="FE882"/>
      <c r="FF882"/>
      <c r="FG882"/>
      <c r="FH882"/>
      <c r="FI882"/>
      <c r="FJ882"/>
      <c r="FK882"/>
      <c r="FL882"/>
      <c r="FM882"/>
      <c r="FN882"/>
      <c r="FO882"/>
      <c r="FP882"/>
      <c r="FQ882"/>
      <c r="FR882"/>
      <c r="FS882"/>
      <c r="FT882"/>
      <c r="FU882"/>
      <c r="FV882"/>
      <c r="FW882"/>
      <c r="FX882"/>
      <c r="FY882"/>
      <c r="FZ882"/>
      <c r="GA882"/>
      <c r="GB882"/>
      <c r="GC882"/>
      <c r="GD882"/>
      <c r="GE882"/>
      <c r="GF882"/>
      <c r="GG882"/>
      <c r="GH882"/>
      <c r="GI882"/>
      <c r="GJ882"/>
      <c r="GK882"/>
      <c r="GL882"/>
      <c r="GM882"/>
      <c r="GN882"/>
      <c r="GO882"/>
      <c r="GP882"/>
      <c r="GQ882"/>
      <c r="GR882"/>
      <c r="GS882"/>
      <c r="GT882"/>
      <c r="GU882"/>
      <c r="GV882"/>
      <c r="GW882"/>
      <c r="GX882"/>
      <c r="GY882"/>
      <c r="GZ882"/>
      <c r="HA882"/>
      <c r="HB882"/>
      <c r="HC882"/>
      <c r="HD882"/>
      <c r="HE882"/>
      <c r="HF882"/>
      <c r="HG882"/>
      <c r="HH882"/>
      <c r="HI882"/>
      <c r="HJ882"/>
      <c r="HK882"/>
      <c r="HL882"/>
      <c r="HM882"/>
      <c r="HN882"/>
      <c r="HO882"/>
      <c r="HP882"/>
      <c r="HQ882"/>
      <c r="HR882"/>
      <c r="HS882"/>
      <c r="HT882"/>
      <c r="HU882"/>
      <c r="HV882"/>
      <c r="HW882"/>
      <c r="HX882"/>
      <c r="HY882"/>
      <c r="HZ882"/>
      <c r="IA882"/>
      <c r="IB882"/>
      <c r="IC882"/>
      <c r="ID882"/>
      <c r="IE882"/>
      <c r="IF882"/>
      <c r="IG882"/>
      <c r="IH882"/>
      <c r="II882"/>
      <c r="IJ882"/>
      <c r="IK882"/>
      <c r="IL882"/>
      <c r="IM882"/>
      <c r="IN882"/>
      <c r="IO882"/>
      <c r="IP882"/>
      <c r="IQ882"/>
      <c r="IR882"/>
      <c r="IS882"/>
      <c r="IT882"/>
      <c r="IU882"/>
      <c r="IV882"/>
      <c r="IW882"/>
      <c r="IX882"/>
      <c r="IY882"/>
      <c r="IZ882"/>
      <c r="JA882"/>
      <c r="JB882"/>
      <c r="JC882"/>
      <c r="JD882"/>
      <c r="JE882"/>
      <c r="JF882"/>
      <c r="JG882"/>
      <c r="JH882"/>
      <c r="JI882"/>
      <c r="JJ882"/>
    </row>
    <row r="883" spans="1:270" ht="32">
      <c r="A883" s="25">
        <v>1999</v>
      </c>
      <c r="B883" s="9" t="s">
        <v>659</v>
      </c>
      <c r="C883" s="9">
        <v>0</v>
      </c>
      <c r="D883" s="9" t="s">
        <v>1590</v>
      </c>
      <c r="E883" s="9" t="s">
        <v>2632</v>
      </c>
      <c r="F883" s="9" t="s">
        <v>1230</v>
      </c>
      <c r="G883" s="9" t="s">
        <v>2744</v>
      </c>
      <c r="H883" s="18" t="s">
        <v>1590</v>
      </c>
      <c r="I883" s="9" t="s">
        <v>2225</v>
      </c>
      <c r="J883" s="8">
        <v>0</v>
      </c>
      <c r="K883" s="8"/>
      <c r="L883" s="9" t="s">
        <v>2228</v>
      </c>
      <c r="M883" s="8" t="s">
        <v>2676</v>
      </c>
      <c r="N883" s="35" t="s">
        <v>1590</v>
      </c>
      <c r="O883" s="35" t="s">
        <v>1590</v>
      </c>
      <c r="P883" s="35" t="s">
        <v>1590</v>
      </c>
      <c r="Q883" s="35" t="s">
        <v>1590</v>
      </c>
      <c r="R883" s="34" t="s">
        <v>1590</v>
      </c>
      <c r="S883" s="34" t="s">
        <v>1590</v>
      </c>
      <c r="T883" s="34" t="s">
        <v>1590</v>
      </c>
      <c r="U883" s="34" t="s">
        <v>1590</v>
      </c>
      <c r="V883" s="38" t="s">
        <v>1590</v>
      </c>
      <c r="W883" s="38" t="s">
        <v>1590</v>
      </c>
      <c r="X883" s="38" t="s">
        <v>1590</v>
      </c>
      <c r="Y883" s="8">
        <f t="shared" si="199"/>
        <v>96</v>
      </c>
      <c r="Z883" s="8">
        <f t="shared" si="200"/>
        <v>6660</v>
      </c>
      <c r="AA883" s="8">
        <f t="shared" si="201"/>
        <v>516</v>
      </c>
      <c r="AB883" s="18">
        <f t="shared" si="193"/>
        <v>0</v>
      </c>
      <c r="AC883" s="18">
        <f t="shared" si="194"/>
        <v>0</v>
      </c>
      <c r="AD883"/>
      <c r="AE883"/>
      <c r="AF883" s="13" t="s">
        <v>2226</v>
      </c>
      <c r="AG883">
        <v>2</v>
      </c>
      <c r="AH883">
        <v>185</v>
      </c>
      <c r="AI883">
        <v>8</v>
      </c>
      <c r="AJ883" s="13">
        <v>11</v>
      </c>
      <c r="AK883" s="13">
        <v>0</v>
      </c>
      <c r="AL883" s="13" t="s">
        <v>715</v>
      </c>
      <c r="AM883">
        <v>3</v>
      </c>
      <c r="AN883" s="13">
        <v>185</v>
      </c>
      <c r="AO883">
        <v>15</v>
      </c>
      <c r="AP883" s="13">
        <v>12</v>
      </c>
      <c r="AQ883"/>
      <c r="AR883" s="13" t="s">
        <v>2227</v>
      </c>
      <c r="AS883">
        <v>3</v>
      </c>
      <c r="AT883" s="13">
        <v>185</v>
      </c>
      <c r="AU883">
        <v>20</v>
      </c>
      <c r="AV883" s="13">
        <v>12</v>
      </c>
      <c r="AW883"/>
      <c r="AX883"/>
      <c r="AY883"/>
      <c r="AZ883"/>
      <c r="BA883"/>
      <c r="BB883"/>
      <c r="BC883"/>
      <c r="BD883"/>
      <c r="BE883"/>
      <c r="BF883"/>
      <c r="BG883"/>
      <c r="BH883"/>
      <c r="BI883"/>
      <c r="BJ883"/>
      <c r="BK883"/>
      <c r="BL883"/>
      <c r="BM883"/>
      <c r="BN883"/>
      <c r="BO883"/>
      <c r="BP883"/>
      <c r="BQ883"/>
      <c r="BR883"/>
      <c r="BS883"/>
      <c r="BT883"/>
      <c r="BU883"/>
      <c r="BV883"/>
      <c r="BW883"/>
      <c r="BX883"/>
      <c r="BY883"/>
      <c r="BZ883"/>
      <c r="CA883"/>
      <c r="CB883"/>
      <c r="CC883"/>
      <c r="CD883"/>
      <c r="CE883"/>
      <c r="CF883"/>
      <c r="CG883"/>
      <c r="CH883"/>
      <c r="CI883"/>
      <c r="CJ883"/>
      <c r="CK883"/>
      <c r="CL883"/>
      <c r="CM883"/>
      <c r="CN883"/>
      <c r="CO883"/>
      <c r="CP883"/>
      <c r="CQ883"/>
      <c r="CR883"/>
      <c r="CS883"/>
      <c r="CT883"/>
      <c r="CU883"/>
      <c r="CV883"/>
      <c r="CW883"/>
      <c r="CX883"/>
      <c r="CY883"/>
      <c r="CZ883"/>
      <c r="DA883"/>
      <c r="DB883"/>
      <c r="DC883"/>
      <c r="DD883"/>
      <c r="DE883"/>
      <c r="DF883"/>
      <c r="DG883"/>
      <c r="DH883"/>
      <c r="DI883"/>
      <c r="DJ883"/>
      <c r="DK883"/>
      <c r="DL883"/>
      <c r="DM883"/>
      <c r="DN883"/>
      <c r="DO883"/>
      <c r="DP883"/>
      <c r="DQ883"/>
      <c r="DR883"/>
      <c r="DS883"/>
      <c r="DT883"/>
      <c r="DU883"/>
      <c r="DV883"/>
      <c r="DW883"/>
      <c r="DX883"/>
      <c r="DY883"/>
      <c r="DZ883"/>
      <c r="EA883"/>
      <c r="EB883"/>
      <c r="EC883"/>
      <c r="ED883"/>
      <c r="EE883"/>
      <c r="EF883"/>
      <c r="EG883"/>
      <c r="EH883"/>
      <c r="EI883"/>
      <c r="EJ883"/>
      <c r="EK883"/>
      <c r="EL883"/>
      <c r="EM883"/>
      <c r="EN883"/>
      <c r="EO883"/>
      <c r="EP883"/>
      <c r="EQ883"/>
      <c r="ER883"/>
      <c r="ES883"/>
      <c r="ET883"/>
      <c r="EU883"/>
      <c r="EV883"/>
      <c r="EW883"/>
      <c r="EX883"/>
      <c r="EY883"/>
      <c r="EZ883"/>
      <c r="FA883"/>
      <c r="FB883"/>
      <c r="FC883"/>
      <c r="FD883"/>
      <c r="FE883"/>
      <c r="FF883"/>
      <c r="FG883"/>
      <c r="FH883"/>
      <c r="FI883"/>
      <c r="FJ883"/>
      <c r="FK883"/>
      <c r="FL883"/>
      <c r="FM883"/>
      <c r="FN883"/>
      <c r="FO883"/>
      <c r="FP883"/>
      <c r="FQ883"/>
      <c r="FR883"/>
      <c r="FS883"/>
      <c r="FT883"/>
      <c r="FU883"/>
      <c r="FV883"/>
      <c r="FW883"/>
      <c r="FX883"/>
      <c r="FY883"/>
      <c r="FZ883"/>
      <c r="GA883"/>
      <c r="GB883"/>
      <c r="GC883"/>
      <c r="GD883"/>
      <c r="GE883"/>
      <c r="GF883"/>
      <c r="GG883"/>
      <c r="GH883"/>
      <c r="GI883"/>
      <c r="GJ883"/>
      <c r="GK883"/>
      <c r="GL883"/>
      <c r="GM883"/>
      <c r="GN883"/>
      <c r="GO883"/>
      <c r="GP883"/>
      <c r="GQ883"/>
      <c r="GR883"/>
      <c r="GS883"/>
      <c r="GT883"/>
      <c r="GU883"/>
      <c r="GV883"/>
      <c r="GW883"/>
      <c r="GX883"/>
      <c r="GY883"/>
      <c r="GZ883"/>
      <c r="HA883"/>
      <c r="HB883"/>
      <c r="HC883"/>
      <c r="HD883"/>
      <c r="HE883"/>
      <c r="HF883"/>
      <c r="HG883"/>
      <c r="HH883"/>
      <c r="HI883"/>
      <c r="HJ883"/>
      <c r="HK883"/>
      <c r="HL883"/>
      <c r="HM883"/>
      <c r="HN883"/>
      <c r="HO883"/>
      <c r="HP883"/>
      <c r="HQ883"/>
      <c r="HR883"/>
      <c r="HS883"/>
      <c r="HT883"/>
      <c r="HU883"/>
      <c r="HV883"/>
      <c r="HW883"/>
      <c r="HX883"/>
      <c r="HY883"/>
      <c r="HZ883"/>
      <c r="IA883"/>
      <c r="IB883"/>
      <c r="IC883"/>
      <c r="ID883"/>
      <c r="IE883"/>
      <c r="IF883"/>
      <c r="IG883"/>
      <c r="IH883"/>
      <c r="II883"/>
      <c r="IJ883"/>
      <c r="IK883"/>
      <c r="IL883"/>
      <c r="IM883"/>
      <c r="IN883"/>
      <c r="IO883"/>
      <c r="IP883"/>
      <c r="IQ883"/>
      <c r="IR883"/>
      <c r="IS883"/>
      <c r="IT883"/>
      <c r="IU883"/>
      <c r="IV883"/>
      <c r="IW883"/>
      <c r="IX883"/>
      <c r="IY883"/>
      <c r="IZ883"/>
      <c r="JA883"/>
      <c r="JB883"/>
      <c r="JC883"/>
      <c r="JD883"/>
      <c r="JE883"/>
      <c r="JF883"/>
      <c r="JG883"/>
      <c r="JH883"/>
      <c r="JI883"/>
      <c r="JJ883"/>
    </row>
    <row r="884" spans="1:270" ht="48">
      <c r="A884" s="25">
        <v>1999</v>
      </c>
      <c r="B884" s="9" t="s">
        <v>659</v>
      </c>
      <c r="C884" s="9">
        <v>0</v>
      </c>
      <c r="D884" s="9" t="s">
        <v>1590</v>
      </c>
      <c r="E884" s="9" t="s">
        <v>2628</v>
      </c>
      <c r="F884" s="9" t="s">
        <v>1230</v>
      </c>
      <c r="G884" s="9" t="s">
        <v>2744</v>
      </c>
      <c r="H884" s="8" t="s">
        <v>2232</v>
      </c>
      <c r="I884" s="9" t="s">
        <v>2229</v>
      </c>
      <c r="J884" s="8">
        <v>0</v>
      </c>
      <c r="K884" s="8"/>
      <c r="L884" s="9" t="s">
        <v>2231</v>
      </c>
      <c r="M884" s="8" t="s">
        <v>2676</v>
      </c>
      <c r="N884" s="35" t="s">
        <v>1590</v>
      </c>
      <c r="O884" s="35" t="s">
        <v>1590</v>
      </c>
      <c r="P884" s="35" t="s">
        <v>1590</v>
      </c>
      <c r="Q884" s="35" t="s">
        <v>1590</v>
      </c>
      <c r="R884" s="34" t="s">
        <v>1590</v>
      </c>
      <c r="S884" s="34" t="s">
        <v>1590</v>
      </c>
      <c r="T884" s="34" t="s">
        <v>1590</v>
      </c>
      <c r="U884" s="34" t="s">
        <v>1590</v>
      </c>
      <c r="V884" s="38" t="s">
        <v>1590</v>
      </c>
      <c r="W884" s="38" t="s">
        <v>1590</v>
      </c>
      <c r="X884" s="38" t="s">
        <v>1590</v>
      </c>
      <c r="Y884" s="8">
        <f t="shared" si="199"/>
        <v>12</v>
      </c>
      <c r="Z884" s="8">
        <f t="shared" si="200"/>
        <v>60</v>
      </c>
      <c r="AA884" s="8">
        <f t="shared" si="201"/>
        <v>60</v>
      </c>
      <c r="AB884" s="18">
        <f t="shared" si="193"/>
        <v>1.0833333333333333</v>
      </c>
      <c r="AC884" s="18">
        <f t="shared" si="194"/>
        <v>13</v>
      </c>
      <c r="AD884"/>
      <c r="AE884"/>
      <c r="AF884" s="13" t="s">
        <v>2230</v>
      </c>
      <c r="AG884">
        <v>1</v>
      </c>
      <c r="AH884">
        <v>5</v>
      </c>
      <c r="AI884">
        <v>5</v>
      </c>
      <c r="AJ884" s="13">
        <v>13</v>
      </c>
      <c r="AK884">
        <v>13</v>
      </c>
      <c r="AL884" s="13"/>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A884"/>
      <c r="CB884"/>
      <c r="CC884"/>
      <c r="CD884"/>
      <c r="CE884"/>
      <c r="CF884"/>
      <c r="CG884"/>
      <c r="CH884"/>
      <c r="CI884"/>
      <c r="CJ884"/>
      <c r="CK884"/>
      <c r="CL884"/>
      <c r="CM884"/>
      <c r="CN884"/>
      <c r="CO884"/>
      <c r="CP884"/>
      <c r="CQ884"/>
      <c r="CR884"/>
      <c r="CS884"/>
      <c r="CT884"/>
      <c r="CU884"/>
      <c r="CV884"/>
      <c r="CW884"/>
      <c r="CX884"/>
      <c r="CY884"/>
      <c r="CZ884"/>
      <c r="DA884"/>
      <c r="DB884"/>
      <c r="DC884"/>
      <c r="DD884"/>
      <c r="DE884"/>
      <c r="DF884"/>
      <c r="DG884"/>
      <c r="DH884"/>
      <c r="DI884"/>
      <c r="DJ884"/>
      <c r="DK884"/>
      <c r="DL884"/>
      <c r="DM884"/>
      <c r="DN884"/>
      <c r="DO884"/>
      <c r="DP884"/>
      <c r="DQ884"/>
      <c r="DR884"/>
      <c r="DS884"/>
      <c r="DT884"/>
      <c r="DU884"/>
      <c r="DV884"/>
      <c r="DW884"/>
      <c r="DX884"/>
      <c r="DY884"/>
      <c r="DZ884"/>
      <c r="EA884"/>
      <c r="EB884"/>
      <c r="EC884"/>
      <c r="ED884"/>
      <c r="EE884"/>
      <c r="EF884"/>
      <c r="EG884"/>
      <c r="EH884"/>
      <c r="EI884"/>
      <c r="EJ884"/>
      <c r="EK884"/>
      <c r="EL884"/>
      <c r="EM884"/>
      <c r="EN884"/>
      <c r="EO884"/>
      <c r="EP884"/>
      <c r="EQ884"/>
      <c r="ER884"/>
      <c r="ES884"/>
      <c r="ET884"/>
      <c r="EU884"/>
      <c r="EV884"/>
      <c r="EW884"/>
      <c r="EX884"/>
      <c r="EY884"/>
      <c r="EZ884"/>
      <c r="FA884"/>
      <c r="FB884"/>
      <c r="FC884"/>
      <c r="FD884"/>
      <c r="FE884"/>
      <c r="FF884"/>
      <c r="FG884"/>
      <c r="FH884"/>
      <c r="FI884"/>
      <c r="FJ884"/>
      <c r="FK884"/>
      <c r="FL884"/>
      <c r="FM884"/>
      <c r="FN884"/>
      <c r="FO884"/>
      <c r="FP884"/>
      <c r="FQ884"/>
      <c r="FR884"/>
      <c r="FS884"/>
      <c r="FT884"/>
      <c r="FU884"/>
      <c r="FV884"/>
      <c r="FW884"/>
      <c r="FX884"/>
      <c r="FY884"/>
      <c r="FZ884"/>
      <c r="GA884"/>
      <c r="GB884"/>
      <c r="GC884"/>
      <c r="GD884"/>
      <c r="GE884"/>
      <c r="GF884"/>
      <c r="GG884"/>
      <c r="GH884"/>
      <c r="GI884"/>
      <c r="GJ884"/>
      <c r="GK884"/>
      <c r="GL884"/>
      <c r="GM884"/>
      <c r="GN884"/>
      <c r="GO884"/>
      <c r="GP884"/>
      <c r="GQ884"/>
      <c r="GR884"/>
      <c r="GS884"/>
      <c r="GT884"/>
      <c r="GU884"/>
      <c r="GV884"/>
      <c r="GW884"/>
      <c r="GX884"/>
      <c r="GY884"/>
      <c r="GZ884"/>
      <c r="HA884"/>
      <c r="HB884"/>
      <c r="HC884"/>
      <c r="HD884"/>
      <c r="HE884"/>
      <c r="HF884"/>
      <c r="HG884"/>
      <c r="HH884"/>
      <c r="HI884"/>
      <c r="HJ884"/>
      <c r="HK884"/>
      <c r="HL884"/>
      <c r="HM884"/>
      <c r="HN884"/>
      <c r="HO884"/>
      <c r="HP884"/>
      <c r="HQ884"/>
      <c r="HR884"/>
      <c r="HS884"/>
      <c r="HT884"/>
      <c r="HU884"/>
      <c r="HV884"/>
      <c r="HW884"/>
      <c r="HX884"/>
      <c r="HY884"/>
      <c r="HZ884"/>
      <c r="IA884"/>
      <c r="IB884"/>
      <c r="IC884"/>
      <c r="ID884"/>
      <c r="IE884"/>
      <c r="IF884"/>
      <c r="IG884"/>
      <c r="IH884"/>
      <c r="II884"/>
      <c r="IJ884"/>
      <c r="IK884"/>
      <c r="IL884"/>
      <c r="IM884"/>
      <c r="IN884"/>
      <c r="IO884"/>
      <c r="IP884"/>
      <c r="IQ884"/>
      <c r="IR884"/>
      <c r="IS884"/>
      <c r="IT884"/>
      <c r="IU884"/>
      <c r="IV884"/>
      <c r="IW884"/>
      <c r="IX884"/>
      <c r="IY884"/>
      <c r="IZ884"/>
      <c r="JA884"/>
      <c r="JB884"/>
      <c r="JC884"/>
      <c r="JD884"/>
      <c r="JE884"/>
      <c r="JF884"/>
      <c r="JG884"/>
      <c r="JH884"/>
      <c r="JI884"/>
      <c r="JJ884"/>
    </row>
    <row r="885" spans="1:270" ht="64">
      <c r="A885" s="25">
        <v>1999</v>
      </c>
      <c r="B885" s="9" t="s">
        <v>659</v>
      </c>
      <c r="C885" s="9">
        <v>0</v>
      </c>
      <c r="D885" s="9" t="s">
        <v>1590</v>
      </c>
      <c r="E885" s="9" t="s">
        <v>2628</v>
      </c>
      <c r="F885" s="9" t="s">
        <v>1230</v>
      </c>
      <c r="G885" s="9" t="s">
        <v>2744</v>
      </c>
      <c r="H885" s="8" t="s">
        <v>2234</v>
      </c>
      <c r="I885" s="9" t="s">
        <v>2233</v>
      </c>
      <c r="J885" s="8">
        <v>0</v>
      </c>
      <c r="K885" s="8"/>
      <c r="L885" s="9" t="s">
        <v>2236</v>
      </c>
      <c r="M885" s="8" t="s">
        <v>2676</v>
      </c>
      <c r="N885" s="35" t="s">
        <v>1590</v>
      </c>
      <c r="O885" s="35" t="s">
        <v>1590</v>
      </c>
      <c r="P885" s="35" t="s">
        <v>1590</v>
      </c>
      <c r="Q885" s="35" t="s">
        <v>1590</v>
      </c>
      <c r="R885" s="34" t="s">
        <v>1590</v>
      </c>
      <c r="S885" s="34" t="s">
        <v>1590</v>
      </c>
      <c r="T885" s="34" t="s">
        <v>1590</v>
      </c>
      <c r="U885" s="34" t="s">
        <v>1590</v>
      </c>
      <c r="V885" s="38" t="s">
        <v>1590</v>
      </c>
      <c r="W885" s="38" t="s">
        <v>1590</v>
      </c>
      <c r="X885" s="38" t="s">
        <v>1590</v>
      </c>
      <c r="Y885" s="8">
        <f t="shared" si="199"/>
        <v>0</v>
      </c>
      <c r="Z885" s="8">
        <f t="shared" si="200"/>
        <v>0</v>
      </c>
      <c r="AA885" s="8">
        <f t="shared" si="201"/>
        <v>0</v>
      </c>
      <c r="AB885" s="18">
        <f t="shared" si="193"/>
        <v>1.0833333333333333</v>
      </c>
      <c r="AC885" s="18">
        <f t="shared" si="194"/>
        <v>13</v>
      </c>
      <c r="AD885"/>
      <c r="AE885"/>
      <c r="AF885" s="13" t="s">
        <v>2235</v>
      </c>
      <c r="AG885" t="s">
        <v>1590</v>
      </c>
      <c r="AH885" t="s">
        <v>1590</v>
      </c>
      <c r="AI885" t="s">
        <v>1590</v>
      </c>
      <c r="AJ885" s="13">
        <v>11</v>
      </c>
      <c r="AK885">
        <v>13</v>
      </c>
      <c r="AL885" s="13" t="s">
        <v>2237</v>
      </c>
      <c r="AM885" t="s">
        <v>1847</v>
      </c>
      <c r="AN885" s="13" t="s">
        <v>1590</v>
      </c>
      <c r="AO885" t="s">
        <v>1590</v>
      </c>
      <c r="AP885">
        <v>9</v>
      </c>
      <c r="AQ885"/>
      <c r="AR885"/>
      <c r="AS885"/>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A885"/>
      <c r="CB885"/>
      <c r="CC885"/>
      <c r="CD885"/>
      <c r="CE885"/>
      <c r="CF885"/>
      <c r="CG885"/>
      <c r="CH885"/>
      <c r="CI885"/>
      <c r="CJ885"/>
      <c r="CK885"/>
      <c r="CL885"/>
      <c r="CM885"/>
      <c r="CN885"/>
      <c r="CO885"/>
      <c r="CP885"/>
      <c r="CQ885"/>
      <c r="CR885"/>
      <c r="CS885"/>
      <c r="CT885"/>
      <c r="CU885"/>
      <c r="CV885"/>
      <c r="CW885"/>
      <c r="CX885"/>
      <c r="CY885"/>
      <c r="CZ885"/>
      <c r="DA885"/>
      <c r="DB885"/>
      <c r="DC885"/>
      <c r="DD885"/>
      <c r="DE885"/>
      <c r="DF885"/>
      <c r="DG885"/>
      <c r="DH885"/>
      <c r="DI885"/>
      <c r="DJ885"/>
      <c r="DK885"/>
      <c r="DL885"/>
      <c r="DM885"/>
      <c r="DN885"/>
      <c r="DO885"/>
      <c r="DP885"/>
      <c r="DQ885"/>
      <c r="DR885"/>
      <c r="DS885"/>
      <c r="DT885"/>
      <c r="DU885"/>
      <c r="DV885"/>
      <c r="DW885"/>
      <c r="DX885"/>
      <c r="DY885"/>
      <c r="DZ885"/>
      <c r="EA885"/>
      <c r="EB885"/>
      <c r="EC885"/>
      <c r="ED885"/>
      <c r="EE885"/>
      <c r="EF885"/>
      <c r="EG885"/>
      <c r="EH885"/>
      <c r="EI885"/>
      <c r="EJ885"/>
      <c r="EK885"/>
      <c r="EL885"/>
      <c r="EM885"/>
      <c r="EN885"/>
      <c r="EO885"/>
      <c r="EP885"/>
      <c r="EQ885"/>
      <c r="ER885"/>
      <c r="ES885"/>
      <c r="ET885"/>
      <c r="EU885"/>
      <c r="EV885"/>
      <c r="EW885"/>
      <c r="EX885"/>
      <c r="EY885"/>
      <c r="EZ885"/>
      <c r="FA885"/>
      <c r="FB885"/>
      <c r="FC885"/>
      <c r="FD885"/>
      <c r="FE885"/>
      <c r="FF885"/>
      <c r="FG885"/>
      <c r="FH885"/>
      <c r="FI885"/>
      <c r="FJ885"/>
      <c r="FK885"/>
      <c r="FL885"/>
      <c r="FM885"/>
      <c r="FN885"/>
      <c r="FO885"/>
      <c r="FP885"/>
      <c r="FQ885"/>
      <c r="FR885"/>
      <c r="FS885"/>
      <c r="FT885"/>
      <c r="FU885"/>
      <c r="FV885"/>
      <c r="FW885"/>
      <c r="FX885"/>
      <c r="FY885"/>
      <c r="FZ885"/>
      <c r="GA885"/>
      <c r="GB885"/>
      <c r="GC885"/>
      <c r="GD885"/>
      <c r="GE885"/>
      <c r="GF885"/>
      <c r="GG885"/>
      <c r="GH885"/>
      <c r="GI885"/>
      <c r="GJ885"/>
      <c r="GK885"/>
      <c r="GL885"/>
      <c r="GM885"/>
      <c r="GN885"/>
      <c r="GO885"/>
      <c r="GP885"/>
      <c r="GQ885"/>
      <c r="GR885"/>
      <c r="GS885"/>
      <c r="GT885"/>
      <c r="GU885"/>
      <c r="GV885"/>
      <c r="GW885"/>
      <c r="GX885"/>
      <c r="GY885"/>
      <c r="GZ885"/>
      <c r="HA885"/>
      <c r="HB885"/>
      <c r="HC885"/>
      <c r="HD885"/>
      <c r="HE885"/>
      <c r="HF885"/>
      <c r="HG885"/>
      <c r="HH885"/>
      <c r="HI885"/>
      <c r="HJ885"/>
      <c r="HK885"/>
      <c r="HL885"/>
      <c r="HM885"/>
      <c r="HN885"/>
      <c r="HO885"/>
      <c r="HP885"/>
      <c r="HQ885"/>
      <c r="HR885"/>
      <c r="HS885"/>
      <c r="HT885"/>
      <c r="HU885"/>
      <c r="HV885"/>
      <c r="HW885"/>
      <c r="HX885"/>
      <c r="HY885"/>
      <c r="HZ885"/>
      <c r="IA885"/>
      <c r="IB885"/>
      <c r="IC885"/>
      <c r="ID885"/>
      <c r="IE885"/>
      <c r="IF885"/>
      <c r="IG885"/>
      <c r="IH885"/>
      <c r="II885"/>
      <c r="IJ885"/>
      <c r="IK885"/>
      <c r="IL885"/>
      <c r="IM885"/>
      <c r="IN885"/>
      <c r="IO885"/>
      <c r="IP885"/>
      <c r="IQ885"/>
      <c r="IR885"/>
      <c r="IS885"/>
      <c r="IT885"/>
      <c r="IU885"/>
      <c r="IV885"/>
      <c r="IW885"/>
      <c r="IX885"/>
      <c r="IY885"/>
      <c r="IZ885"/>
      <c r="JA885"/>
      <c r="JB885"/>
      <c r="JC885"/>
      <c r="JD885"/>
      <c r="JE885"/>
      <c r="JF885"/>
      <c r="JG885"/>
      <c r="JH885"/>
      <c r="JI885"/>
      <c r="JJ885"/>
    </row>
    <row r="886" spans="1:270" ht="48">
      <c r="A886" s="25">
        <v>1999</v>
      </c>
      <c r="B886" s="9" t="s">
        <v>659</v>
      </c>
      <c r="C886" s="9">
        <v>0</v>
      </c>
      <c r="D886" s="9" t="s">
        <v>1590</v>
      </c>
      <c r="E886" s="9" t="s">
        <v>2631</v>
      </c>
      <c r="F886" s="9" t="s">
        <v>1230</v>
      </c>
      <c r="G886" s="9" t="s">
        <v>2744</v>
      </c>
      <c r="H886" s="8" t="s">
        <v>2239</v>
      </c>
      <c r="I886" s="9" t="s">
        <v>2238</v>
      </c>
      <c r="J886" s="8">
        <v>0</v>
      </c>
      <c r="K886" s="8"/>
      <c r="L886" s="9" t="s">
        <v>2240</v>
      </c>
      <c r="M886" s="8" t="s">
        <v>2676</v>
      </c>
      <c r="N886" s="35" t="s">
        <v>1590</v>
      </c>
      <c r="O886" s="35" t="s">
        <v>1590</v>
      </c>
      <c r="P886" s="35" t="s">
        <v>1590</v>
      </c>
      <c r="Q886" s="35" t="s">
        <v>1590</v>
      </c>
      <c r="R886" s="34" t="s">
        <v>1590</v>
      </c>
      <c r="S886" s="34" t="s">
        <v>1590</v>
      </c>
      <c r="T886" s="34" t="s">
        <v>1590</v>
      </c>
      <c r="U886" s="34" t="s">
        <v>1590</v>
      </c>
      <c r="V886" s="38" t="s">
        <v>1590</v>
      </c>
      <c r="W886" s="38" t="s">
        <v>1590</v>
      </c>
      <c r="X886" s="38" t="s">
        <v>1590</v>
      </c>
      <c r="Y886" s="8">
        <f t="shared" si="199"/>
        <v>0</v>
      </c>
      <c r="Z886" s="8">
        <f t="shared" si="200"/>
        <v>0</v>
      </c>
      <c r="AA886" s="8">
        <f t="shared" si="201"/>
        <v>0</v>
      </c>
      <c r="AB886" s="18">
        <f t="shared" si="193"/>
        <v>0</v>
      </c>
      <c r="AC886" s="18">
        <f t="shared" si="194"/>
        <v>0</v>
      </c>
      <c r="AD886"/>
      <c r="AE886"/>
      <c r="AF886" s="13" t="s">
        <v>2241</v>
      </c>
      <c r="AG886"/>
      <c r="AH886" t="s">
        <v>1590</v>
      </c>
      <c r="AI886"/>
      <c r="AJ886" s="13">
        <v>3</v>
      </c>
      <c r="AK886" s="13">
        <v>0</v>
      </c>
      <c r="AL886" s="13" t="s">
        <v>715</v>
      </c>
      <c r="AM886"/>
      <c r="AN886" t="s">
        <v>1590</v>
      </c>
      <c r="AO886"/>
      <c r="AP886">
        <v>3</v>
      </c>
      <c r="AQ886"/>
      <c r="AR886" t="s">
        <v>715</v>
      </c>
      <c r="AS886"/>
      <c r="AT886" t="s">
        <v>1590</v>
      </c>
      <c r="AU886"/>
      <c r="AV886">
        <v>3</v>
      </c>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D886"/>
      <c r="CE886"/>
      <c r="CF886"/>
      <c r="CG886"/>
      <c r="CH886"/>
      <c r="CI886"/>
      <c r="CJ886"/>
      <c r="CK886"/>
      <c r="CL886"/>
      <c r="CM886"/>
      <c r="CN886"/>
      <c r="CO886"/>
      <c r="CP886"/>
      <c r="CQ886"/>
      <c r="CR886"/>
      <c r="CS886"/>
      <c r="CT886"/>
      <c r="CU886"/>
      <c r="CV886"/>
      <c r="CW886"/>
      <c r="CX886"/>
      <c r="CY886"/>
      <c r="CZ886"/>
      <c r="DA886"/>
      <c r="DB886"/>
      <c r="DC886"/>
      <c r="DD886"/>
      <c r="DE886"/>
      <c r="DF886"/>
      <c r="DG886"/>
      <c r="DH886"/>
      <c r="DI886"/>
      <c r="DJ886"/>
      <c r="DK886"/>
      <c r="DL886"/>
      <c r="DM886"/>
      <c r="DN886"/>
      <c r="DO886"/>
      <c r="DP886"/>
      <c r="DQ886"/>
      <c r="DR886"/>
      <c r="DS886"/>
      <c r="DT886"/>
      <c r="DU886"/>
      <c r="DV886"/>
      <c r="DW886"/>
      <c r="DX886"/>
      <c r="DY886"/>
      <c r="DZ886"/>
      <c r="EA886"/>
      <c r="EB886"/>
      <c r="EC886"/>
      <c r="ED886"/>
      <c r="EE886"/>
      <c r="EF886"/>
      <c r="EG886"/>
      <c r="EH886"/>
      <c r="EI886"/>
      <c r="EJ886"/>
      <c r="EK886"/>
      <c r="EL886"/>
      <c r="EM886"/>
      <c r="EN886"/>
      <c r="EO886"/>
      <c r="EP886"/>
      <c r="EQ886"/>
      <c r="ER886"/>
      <c r="ES886"/>
      <c r="ET886"/>
      <c r="EU886"/>
      <c r="EV886"/>
      <c r="EW886"/>
      <c r="EX886"/>
      <c r="EY886"/>
      <c r="EZ886"/>
      <c r="FA886"/>
      <c r="FB886"/>
      <c r="FC886"/>
      <c r="FD886"/>
      <c r="FE886"/>
      <c r="FF886"/>
      <c r="FG886"/>
      <c r="FH886"/>
      <c r="FI886"/>
      <c r="FJ886"/>
      <c r="FK886"/>
      <c r="FL886"/>
      <c r="FM886"/>
      <c r="FN886"/>
      <c r="FO886"/>
      <c r="FP886"/>
      <c r="FQ886"/>
      <c r="FR886"/>
      <c r="FS886"/>
      <c r="FT886"/>
      <c r="FU886"/>
      <c r="FV886"/>
      <c r="FW886"/>
      <c r="FX886"/>
      <c r="FY886"/>
      <c r="FZ886"/>
      <c r="GA886"/>
      <c r="GB886"/>
      <c r="GC886"/>
      <c r="GD886"/>
      <c r="GE886"/>
      <c r="GF886"/>
      <c r="GG886"/>
      <c r="GH886"/>
      <c r="GI886"/>
      <c r="GJ886"/>
      <c r="GK886"/>
      <c r="GL886"/>
      <c r="GM886"/>
      <c r="GN886"/>
      <c r="GO886"/>
      <c r="GP886"/>
      <c r="GQ886"/>
      <c r="GR886"/>
      <c r="GS886"/>
      <c r="GT886"/>
      <c r="GU886"/>
      <c r="GV886"/>
      <c r="GW886"/>
      <c r="GX886"/>
      <c r="GY886"/>
      <c r="GZ886"/>
      <c r="HA886"/>
      <c r="HB886"/>
      <c r="HC886"/>
      <c r="HD886"/>
      <c r="HE886"/>
      <c r="HF886"/>
      <c r="HG886"/>
      <c r="HH886"/>
      <c r="HI886"/>
      <c r="HJ886"/>
      <c r="HK886"/>
      <c r="HL886"/>
      <c r="HM886"/>
      <c r="HN886"/>
      <c r="HO886"/>
      <c r="HP886"/>
      <c r="HQ886"/>
      <c r="HR886"/>
      <c r="HS886"/>
      <c r="HT886"/>
      <c r="HU886"/>
      <c r="HV886"/>
      <c r="HW886"/>
      <c r="HX886"/>
      <c r="HY886"/>
      <c r="HZ886"/>
      <c r="IA886"/>
      <c r="IB886"/>
      <c r="IC886"/>
      <c r="ID886"/>
      <c r="IE886"/>
      <c r="IF886"/>
      <c r="IG886"/>
      <c r="IH886"/>
      <c r="II886"/>
      <c r="IJ886"/>
      <c r="IK886"/>
      <c r="IL886"/>
      <c r="IM886"/>
      <c r="IN886"/>
      <c r="IO886"/>
      <c r="IP886"/>
      <c r="IQ886"/>
      <c r="IR886"/>
      <c r="IS886"/>
      <c r="IT886"/>
      <c r="IU886"/>
      <c r="IV886"/>
      <c r="IW886"/>
      <c r="IX886"/>
      <c r="IY886"/>
      <c r="IZ886"/>
      <c r="JA886"/>
      <c r="JB886"/>
      <c r="JC886"/>
      <c r="JD886"/>
      <c r="JE886"/>
      <c r="JF886"/>
      <c r="JG886"/>
      <c r="JH886"/>
      <c r="JI886"/>
      <c r="JJ886"/>
    </row>
    <row r="887" spans="1:270" ht="160">
      <c r="A887" s="25">
        <v>1999</v>
      </c>
      <c r="B887" s="9" t="s">
        <v>659</v>
      </c>
      <c r="C887" s="9">
        <v>0</v>
      </c>
      <c r="D887" s="9" t="s">
        <v>1590</v>
      </c>
      <c r="E887" s="9" t="s">
        <v>2628</v>
      </c>
      <c r="F887" s="9" t="s">
        <v>1230</v>
      </c>
      <c r="G887" s="9" t="s">
        <v>2744</v>
      </c>
      <c r="H887" s="8" t="s">
        <v>2244</v>
      </c>
      <c r="I887" s="9" t="s">
        <v>2242</v>
      </c>
      <c r="J887" s="8">
        <v>0</v>
      </c>
      <c r="K887" s="8"/>
      <c r="L887" s="9" t="s">
        <v>2251</v>
      </c>
      <c r="M887" s="8" t="s">
        <v>2676</v>
      </c>
      <c r="N887" s="35" t="s">
        <v>1590</v>
      </c>
      <c r="O887" s="35" t="s">
        <v>1590</v>
      </c>
      <c r="P887" s="35" t="s">
        <v>1590</v>
      </c>
      <c r="Q887" s="35" t="s">
        <v>1590</v>
      </c>
      <c r="R887" s="34" t="s">
        <v>1590</v>
      </c>
      <c r="S887" s="34" t="s">
        <v>1590</v>
      </c>
      <c r="T887" s="34" t="s">
        <v>1590</v>
      </c>
      <c r="U887" s="34" t="s">
        <v>1590</v>
      </c>
      <c r="V887" s="38" t="s">
        <v>1590</v>
      </c>
      <c r="W887" s="38" t="s">
        <v>1590</v>
      </c>
      <c r="X887" s="38" t="s">
        <v>1590</v>
      </c>
      <c r="Y887" s="8">
        <f t="shared" si="199"/>
        <v>8904</v>
      </c>
      <c r="Z887" s="8">
        <f t="shared" si="200"/>
        <v>32220</v>
      </c>
      <c r="AA887" s="8">
        <f t="shared" si="201"/>
        <v>69360</v>
      </c>
      <c r="AB887" s="18">
        <f t="shared" si="193"/>
        <v>0.68229166666666663</v>
      </c>
      <c r="AC887" s="18">
        <f>SUM(AK887, AQ887, AW887, BC887, BI887,  BO887, BU887, CA887, CG887, CM887, CS887, CY887, DE887, DK887, DQ887, DW887, EC887, EK887, EQ887, EW887, FC887, FI887, FO887, FU887, GA887, GI887, GO887, GW887, HC887, HI887, HO887, HU887, IA887, II887, IO887, IU887, JC887, JI887)/16</f>
        <v>8.1875</v>
      </c>
      <c r="AD887"/>
      <c r="AE887"/>
      <c r="AF887" s="13" t="s">
        <v>715</v>
      </c>
      <c r="AG887">
        <v>20</v>
      </c>
      <c r="AH887">
        <v>30</v>
      </c>
      <c r="AI887">
        <v>80</v>
      </c>
      <c r="AJ887" s="13">
        <v>12</v>
      </c>
      <c r="AK887">
        <v>12</v>
      </c>
      <c r="AL887" s="13" t="s">
        <v>2243</v>
      </c>
      <c r="AM887">
        <v>30</v>
      </c>
      <c r="AN887" s="13">
        <v>50</v>
      </c>
      <c r="AO887">
        <v>100</v>
      </c>
      <c r="AP887" s="13">
        <v>12</v>
      </c>
      <c r="AQ887">
        <v>12</v>
      </c>
      <c r="AR887" t="s">
        <v>715</v>
      </c>
      <c r="AS887">
        <v>40</v>
      </c>
      <c r="AT887">
        <v>100</v>
      </c>
      <c r="AU887">
        <v>200</v>
      </c>
      <c r="AV887">
        <v>12</v>
      </c>
      <c r="AW887">
        <v>12</v>
      </c>
      <c r="AX887" s="13" t="s">
        <v>2245</v>
      </c>
      <c r="AY887">
        <v>30</v>
      </c>
      <c r="AZ887">
        <v>200</v>
      </c>
      <c r="BA887">
        <v>400</v>
      </c>
      <c r="BB887">
        <v>12</v>
      </c>
      <c r="BC887">
        <v>12</v>
      </c>
      <c r="BD887" t="s">
        <v>715</v>
      </c>
      <c r="BE887">
        <v>100</v>
      </c>
      <c r="BF887">
        <v>500</v>
      </c>
      <c r="BG887">
        <v>1000</v>
      </c>
      <c r="BH887">
        <v>11</v>
      </c>
      <c r="BI887">
        <v>11</v>
      </c>
      <c r="BJ887" s="13" t="s">
        <v>2246</v>
      </c>
      <c r="BK887">
        <v>20</v>
      </c>
      <c r="BL887">
        <v>50</v>
      </c>
      <c r="BM887">
        <v>400</v>
      </c>
      <c r="BN887">
        <v>12</v>
      </c>
      <c r="BO887">
        <v>7</v>
      </c>
      <c r="BP887" s="13" t="s">
        <v>2247</v>
      </c>
      <c r="BQ887">
        <v>25</v>
      </c>
      <c r="BR887">
        <v>50</v>
      </c>
      <c r="BS887">
        <v>400</v>
      </c>
      <c r="BT887">
        <v>2</v>
      </c>
      <c r="BU887">
        <v>2</v>
      </c>
      <c r="BV887" s="13" t="s">
        <v>2248</v>
      </c>
      <c r="BW887">
        <v>50</v>
      </c>
      <c r="BX887">
        <v>300</v>
      </c>
      <c r="BY887">
        <v>400</v>
      </c>
      <c r="BZ887">
        <v>15</v>
      </c>
      <c r="CA887">
        <v>6</v>
      </c>
      <c r="CB887" s="13" t="s">
        <v>2249</v>
      </c>
      <c r="CC887">
        <v>150</v>
      </c>
      <c r="CD887">
        <v>330</v>
      </c>
      <c r="CE887">
        <v>500</v>
      </c>
      <c r="CF887">
        <v>8</v>
      </c>
      <c r="CG887">
        <v>5</v>
      </c>
      <c r="CH887" s="13" t="s">
        <v>2250</v>
      </c>
      <c r="CI887">
        <v>50</v>
      </c>
      <c r="CJ887">
        <v>200</v>
      </c>
      <c r="CK887">
        <v>500</v>
      </c>
      <c r="CL887">
        <v>7</v>
      </c>
      <c r="CM887">
        <v>5</v>
      </c>
      <c r="CN887" s="13" t="s">
        <v>2252</v>
      </c>
      <c r="CO887">
        <v>100</v>
      </c>
      <c r="CP887">
        <v>250</v>
      </c>
      <c r="CQ887">
        <v>500</v>
      </c>
      <c r="CR887">
        <v>9</v>
      </c>
      <c r="CS887">
        <v>8</v>
      </c>
      <c r="CT887" t="s">
        <v>2253</v>
      </c>
      <c r="CU887">
        <v>30</v>
      </c>
      <c r="CV887">
        <v>100</v>
      </c>
      <c r="CW887">
        <v>300</v>
      </c>
      <c r="CX887">
        <v>12</v>
      </c>
      <c r="CY887">
        <v>9</v>
      </c>
      <c r="CZ887" t="s">
        <v>715</v>
      </c>
      <c r="DA887">
        <v>27</v>
      </c>
      <c r="DB887">
        <v>75</v>
      </c>
      <c r="DC887">
        <v>200</v>
      </c>
      <c r="DD887">
        <v>12</v>
      </c>
      <c r="DE887">
        <v>12</v>
      </c>
      <c r="DF887" t="s">
        <v>715</v>
      </c>
      <c r="DG887">
        <v>20</v>
      </c>
      <c r="DH887">
        <v>50</v>
      </c>
      <c r="DI887">
        <v>300</v>
      </c>
      <c r="DJ887">
        <v>10</v>
      </c>
      <c r="DK887">
        <v>6</v>
      </c>
      <c r="DL887" t="s">
        <v>2254</v>
      </c>
      <c r="DM887">
        <v>20</v>
      </c>
      <c r="DN887">
        <v>150</v>
      </c>
      <c r="DO887">
        <v>200</v>
      </c>
      <c r="DP887">
        <v>7</v>
      </c>
      <c r="DQ887">
        <v>6</v>
      </c>
      <c r="DR887" s="13" t="s">
        <v>2255</v>
      </c>
      <c r="DS887">
        <v>30</v>
      </c>
      <c r="DT887">
        <v>250</v>
      </c>
      <c r="DU887">
        <v>300</v>
      </c>
      <c r="DV887">
        <v>6</v>
      </c>
      <c r="DW887">
        <v>6</v>
      </c>
      <c r="DX887"/>
      <c r="DY887"/>
      <c r="DZ887"/>
      <c r="EA887"/>
      <c r="EB887"/>
      <c r="EC887"/>
      <c r="ED887"/>
      <c r="EE887"/>
      <c r="EF887"/>
      <c r="EG887"/>
      <c r="EH887"/>
      <c r="EI887"/>
      <c r="EJ887"/>
      <c r="EK887"/>
      <c r="EL887"/>
      <c r="EM887"/>
      <c r="EN887"/>
      <c r="EO887"/>
      <c r="EP887"/>
      <c r="EQ887"/>
      <c r="ER887"/>
      <c r="ES887"/>
      <c r="ET887"/>
      <c r="EU887"/>
      <c r="EV887"/>
      <c r="EW887"/>
      <c r="EX887"/>
      <c r="EY887"/>
      <c r="EZ887"/>
      <c r="FA887"/>
      <c r="FB887"/>
      <c r="FC887"/>
      <c r="FD887"/>
      <c r="FE887"/>
      <c r="FF887"/>
      <c r="FG887"/>
      <c r="FH887"/>
      <c r="FI887"/>
      <c r="FJ887"/>
      <c r="FK887"/>
      <c r="FL887"/>
      <c r="FM887"/>
      <c r="FN887"/>
      <c r="FO887"/>
      <c r="FP887"/>
      <c r="FQ887"/>
      <c r="FR887"/>
      <c r="FS887"/>
      <c r="FT887"/>
      <c r="FU887"/>
      <c r="FV887"/>
      <c r="FW887"/>
      <c r="FX887"/>
      <c r="FY887"/>
      <c r="FZ887"/>
      <c r="GA887"/>
      <c r="GB887"/>
      <c r="GC887"/>
      <c r="GD887"/>
      <c r="GE887"/>
      <c r="GF887"/>
      <c r="GG887"/>
      <c r="GH887"/>
      <c r="GI887"/>
      <c r="GJ887"/>
      <c r="GK887"/>
      <c r="GL887"/>
      <c r="GM887"/>
      <c r="GN887"/>
      <c r="GO887"/>
      <c r="GP887"/>
      <c r="GQ887"/>
      <c r="GR887"/>
      <c r="GS887"/>
      <c r="GT887"/>
      <c r="GU887"/>
      <c r="GV887"/>
      <c r="GW887"/>
      <c r="GX887"/>
      <c r="GY887"/>
      <c r="GZ887"/>
      <c r="HA887"/>
      <c r="HB887"/>
      <c r="HC887"/>
      <c r="HD887"/>
      <c r="HE887"/>
      <c r="HF887"/>
      <c r="HG887"/>
      <c r="HH887"/>
      <c r="HI887"/>
      <c r="HJ887"/>
      <c r="HK887"/>
      <c r="HL887"/>
      <c r="HM887"/>
      <c r="HN887"/>
      <c r="HO887"/>
      <c r="HP887"/>
      <c r="HQ887"/>
      <c r="HR887"/>
      <c r="HS887"/>
      <c r="HT887"/>
      <c r="HU887"/>
      <c r="HV887"/>
      <c r="HW887"/>
      <c r="HX887"/>
      <c r="HY887"/>
      <c r="HZ887"/>
      <c r="IA887"/>
      <c r="IB887"/>
      <c r="IC887"/>
      <c r="ID887"/>
      <c r="IE887"/>
      <c r="IF887"/>
      <c r="IG887"/>
      <c r="IH887"/>
      <c r="II887"/>
      <c r="IJ887"/>
      <c r="IK887"/>
      <c r="IL887"/>
      <c r="IM887"/>
      <c r="IN887"/>
      <c r="IO887"/>
      <c r="IP887"/>
      <c r="IQ887"/>
      <c r="IR887"/>
      <c r="IS887"/>
      <c r="IT887"/>
      <c r="IU887"/>
      <c r="IV887"/>
      <c r="IW887"/>
      <c r="IX887"/>
      <c r="IY887"/>
      <c r="IZ887"/>
      <c r="JA887"/>
      <c r="JB887"/>
      <c r="JC887"/>
      <c r="JD887"/>
      <c r="JE887"/>
      <c r="JF887"/>
      <c r="JG887"/>
      <c r="JH887"/>
      <c r="JI887"/>
      <c r="JJ887"/>
    </row>
    <row r="888" spans="1:270" ht="48">
      <c r="A888" s="25">
        <v>1999</v>
      </c>
      <c r="B888" s="9" t="s">
        <v>659</v>
      </c>
      <c r="C888" s="9">
        <v>0</v>
      </c>
      <c r="D888" s="9" t="s">
        <v>1590</v>
      </c>
      <c r="E888" s="9" t="s">
        <v>2628</v>
      </c>
      <c r="F888" s="9" t="s">
        <v>1230</v>
      </c>
      <c r="G888" s="9" t="s">
        <v>2744</v>
      </c>
      <c r="H888" s="8" t="s">
        <v>2262</v>
      </c>
      <c r="I888" s="9" t="s">
        <v>2256</v>
      </c>
      <c r="J888" s="8">
        <v>0</v>
      </c>
      <c r="K888" s="8"/>
      <c r="L888" s="9" t="s">
        <v>2258</v>
      </c>
      <c r="M888" s="8" t="s">
        <v>2676</v>
      </c>
      <c r="N888" s="35" t="s">
        <v>1590</v>
      </c>
      <c r="O888" s="35" t="s">
        <v>1590</v>
      </c>
      <c r="P888" s="35" t="s">
        <v>1590</v>
      </c>
      <c r="Q888" s="35" t="s">
        <v>1590</v>
      </c>
      <c r="R888" s="34" t="s">
        <v>1590</v>
      </c>
      <c r="S888" s="34" t="s">
        <v>1590</v>
      </c>
      <c r="T888" s="34" t="s">
        <v>1590</v>
      </c>
      <c r="U888" s="34" t="s">
        <v>1590</v>
      </c>
      <c r="V888" s="38" t="s">
        <v>1590</v>
      </c>
      <c r="W888" s="38" t="s">
        <v>1590</v>
      </c>
      <c r="X888" s="38" t="s">
        <v>1590</v>
      </c>
      <c r="Y888" s="8">
        <f t="shared" si="199"/>
        <v>60</v>
      </c>
      <c r="Z888" s="8">
        <f t="shared" si="200"/>
        <v>288</v>
      </c>
      <c r="AA888" s="8">
        <f t="shared" si="201"/>
        <v>288</v>
      </c>
      <c r="AB888" s="18">
        <f t="shared" si="193"/>
        <v>8.3333333333333329E-2</v>
      </c>
      <c r="AC888" s="18">
        <f>SUM(AK888, AQ888, AW888, BC888, BI888,  BO888, BU888, CA888, CG888, CM888, CS888, CY888, DE888, DK888, DQ888, DW888, EC888, EK888, EQ888, EW888, FC888, FI888, FO888, FU888, GA888, GI888, GO888, GW888, HC888, HI888, HO888, HU888, IA888, II888, IO888, IU888, JC888, JI888)/4</f>
        <v>1</v>
      </c>
      <c r="AD888"/>
      <c r="AE888"/>
      <c r="AF888" s="13" t="s">
        <v>2257</v>
      </c>
      <c r="AG888">
        <v>1</v>
      </c>
      <c r="AH888">
        <v>6</v>
      </c>
      <c r="AI888">
        <v>6</v>
      </c>
      <c r="AJ888" s="13">
        <v>0</v>
      </c>
      <c r="AK888">
        <v>0</v>
      </c>
      <c r="AL888" s="13" t="s">
        <v>2259</v>
      </c>
      <c r="AM888">
        <v>1</v>
      </c>
      <c r="AN888" s="13">
        <v>6</v>
      </c>
      <c r="AO888">
        <v>6</v>
      </c>
      <c r="AP888" s="13">
        <v>26</v>
      </c>
      <c r="AQ888">
        <v>0</v>
      </c>
      <c r="AR888" t="s">
        <v>2260</v>
      </c>
      <c r="AS888">
        <v>1</v>
      </c>
      <c r="AT888">
        <v>6</v>
      </c>
      <c r="AU888">
        <v>6</v>
      </c>
      <c r="AV888">
        <v>12</v>
      </c>
      <c r="AW888">
        <v>0</v>
      </c>
      <c r="AX888" s="13" t="s">
        <v>2261</v>
      </c>
      <c r="AY888">
        <v>2</v>
      </c>
      <c r="AZ888">
        <v>6</v>
      </c>
      <c r="BA888">
        <v>6</v>
      </c>
      <c r="BB888">
        <v>4</v>
      </c>
      <c r="BC888">
        <v>4</v>
      </c>
      <c r="BD888"/>
      <c r="BE888"/>
      <c r="BF888"/>
      <c r="BG888"/>
      <c r="BH888"/>
      <c r="BI888"/>
      <c r="BJ888"/>
      <c r="BK888"/>
      <c r="BL888"/>
      <c r="BM888"/>
      <c r="BN888"/>
      <c r="BO888"/>
      <c r="BP888"/>
      <c r="BQ888"/>
      <c r="BR888"/>
      <c r="BS888"/>
      <c r="BT888"/>
      <c r="BU888"/>
      <c r="BV888"/>
      <c r="BW888"/>
      <c r="BX888"/>
      <c r="BY888"/>
      <c r="BZ888"/>
      <c r="CA888"/>
      <c r="CB888"/>
      <c r="CC888"/>
      <c r="CD888"/>
      <c r="CE888"/>
      <c r="CF888"/>
      <c r="CG888"/>
      <c r="CH888"/>
      <c r="CI888"/>
      <c r="CJ888"/>
      <c r="CK888"/>
      <c r="CL888"/>
      <c r="CM888"/>
      <c r="CN888"/>
      <c r="CO888"/>
      <c r="CP888"/>
      <c r="CQ888"/>
      <c r="CR888"/>
      <c r="CS888"/>
      <c r="CT888"/>
      <c r="CU888"/>
      <c r="CV888"/>
      <c r="CW888"/>
      <c r="CX888"/>
      <c r="CY888"/>
      <c r="CZ888"/>
      <c r="DA888"/>
      <c r="DB888"/>
      <c r="DC888"/>
      <c r="DD888"/>
      <c r="DE888"/>
      <c r="DF888"/>
      <c r="DG888"/>
      <c r="DH888"/>
      <c r="DI888"/>
      <c r="DJ888"/>
      <c r="DK888"/>
      <c r="DL888"/>
      <c r="DM888"/>
      <c r="DN888"/>
      <c r="DO888"/>
      <c r="DP888"/>
      <c r="DQ888"/>
      <c r="DR888"/>
      <c r="DS888"/>
      <c r="DT888"/>
      <c r="DU888"/>
      <c r="DV888"/>
      <c r="DW888"/>
      <c r="DX888"/>
      <c r="DY888"/>
      <c r="DZ888"/>
      <c r="EA888"/>
      <c r="EB888"/>
      <c r="EC888"/>
      <c r="ED888"/>
      <c r="EE888"/>
      <c r="EF888"/>
      <c r="EG888"/>
      <c r="EH888"/>
      <c r="EI888"/>
      <c r="EJ888"/>
      <c r="EK888"/>
      <c r="EL888"/>
      <c r="EM888"/>
      <c r="EN888"/>
      <c r="EO888"/>
      <c r="EP888"/>
      <c r="EQ888"/>
      <c r="ER888"/>
      <c r="ES888"/>
      <c r="ET888"/>
      <c r="EU888"/>
      <c r="EV888"/>
      <c r="EW888"/>
      <c r="EX888"/>
      <c r="EY888"/>
      <c r="EZ888"/>
      <c r="FA888"/>
      <c r="FB888"/>
      <c r="FC888"/>
      <c r="FD888"/>
      <c r="FE888"/>
      <c r="FF888"/>
      <c r="FG888"/>
      <c r="FH888"/>
      <c r="FI888"/>
      <c r="FJ888"/>
      <c r="FK888"/>
      <c r="FL888"/>
      <c r="FM888"/>
      <c r="FN888"/>
      <c r="FO888"/>
      <c r="FP888"/>
      <c r="FQ888"/>
      <c r="FR888"/>
      <c r="FS888"/>
      <c r="FT888"/>
      <c r="FU888"/>
      <c r="FV888"/>
      <c r="FW888"/>
      <c r="FX888"/>
      <c r="FY888"/>
      <c r="FZ888"/>
      <c r="GA888"/>
      <c r="GB888"/>
      <c r="GC888"/>
      <c r="GD888"/>
      <c r="GE888"/>
      <c r="GF888"/>
      <c r="GG888"/>
      <c r="GH888"/>
      <c r="GI888"/>
      <c r="GJ888"/>
      <c r="GK888"/>
      <c r="GL888"/>
      <c r="GM888"/>
      <c r="GN888"/>
      <c r="GO888"/>
      <c r="GP888"/>
      <c r="GQ888"/>
      <c r="GR888"/>
      <c r="GS888"/>
      <c r="GT888"/>
      <c r="GU888"/>
      <c r="GV888"/>
      <c r="GW888"/>
      <c r="GX888"/>
      <c r="GY888"/>
      <c r="GZ888"/>
      <c r="HA888"/>
      <c r="HB888"/>
      <c r="HC888"/>
      <c r="HD888"/>
      <c r="HE888"/>
      <c r="HF888"/>
      <c r="HG888"/>
      <c r="HH888"/>
      <c r="HI888"/>
      <c r="HJ888"/>
      <c r="HK888"/>
      <c r="HL888"/>
      <c r="HM888"/>
      <c r="HN888"/>
      <c r="HO888"/>
      <c r="HP888"/>
      <c r="HQ888"/>
      <c r="HR888"/>
      <c r="HS888"/>
      <c r="HT888"/>
      <c r="HU888"/>
      <c r="HV888"/>
      <c r="HW888"/>
      <c r="HX888"/>
      <c r="HY888"/>
      <c r="HZ888"/>
      <c r="IA888"/>
      <c r="IB888"/>
      <c r="IC888"/>
      <c r="ID888"/>
      <c r="IE888"/>
      <c r="IF888"/>
      <c r="IG888"/>
      <c r="IH888"/>
      <c r="II888"/>
      <c r="IJ888"/>
      <c r="IK888"/>
      <c r="IL888"/>
      <c r="IM888"/>
      <c r="IN888"/>
      <c r="IO888"/>
      <c r="IP888"/>
      <c r="IQ888"/>
      <c r="IR888"/>
      <c r="IS888"/>
      <c r="IT888"/>
      <c r="IU888"/>
      <c r="IV888"/>
      <c r="IW888"/>
      <c r="IX888"/>
      <c r="IY888"/>
      <c r="IZ888"/>
      <c r="JA888"/>
      <c r="JB888"/>
      <c r="JC888"/>
      <c r="JD888"/>
      <c r="JE888"/>
      <c r="JF888"/>
      <c r="JG888"/>
      <c r="JH888"/>
      <c r="JI888"/>
      <c r="JJ888"/>
    </row>
    <row r="889" spans="1:270" ht="48">
      <c r="A889" s="25">
        <v>1999</v>
      </c>
      <c r="B889" s="9" t="s">
        <v>659</v>
      </c>
      <c r="C889" s="9">
        <v>0</v>
      </c>
      <c r="D889" s="9" t="s">
        <v>1590</v>
      </c>
      <c r="E889" s="9" t="s">
        <v>2631</v>
      </c>
      <c r="F889" s="9" t="s">
        <v>1230</v>
      </c>
      <c r="G889" s="9" t="s">
        <v>2744</v>
      </c>
      <c r="H889" s="8" t="s">
        <v>2264</v>
      </c>
      <c r="I889" s="9" t="s">
        <v>2263</v>
      </c>
      <c r="J889" s="8">
        <v>0</v>
      </c>
      <c r="K889" s="8"/>
      <c r="L889" s="9" t="s">
        <v>2265</v>
      </c>
      <c r="M889" s="8" t="s">
        <v>2676</v>
      </c>
      <c r="N889" s="35" t="s">
        <v>1590</v>
      </c>
      <c r="O889" s="35" t="s">
        <v>1590</v>
      </c>
      <c r="P889" s="35" t="s">
        <v>1590</v>
      </c>
      <c r="Q889" s="35" t="s">
        <v>1590</v>
      </c>
      <c r="R889" s="34" t="s">
        <v>1590</v>
      </c>
      <c r="S889" s="34" t="s">
        <v>1590</v>
      </c>
      <c r="T889" s="34" t="s">
        <v>1590</v>
      </c>
      <c r="U889" s="34" t="s">
        <v>1590</v>
      </c>
      <c r="V889" s="38" t="s">
        <v>1590</v>
      </c>
      <c r="W889" s="38" t="s">
        <v>1590</v>
      </c>
      <c r="X889" s="38" t="s">
        <v>1590</v>
      </c>
      <c r="Y889" s="8">
        <f t="shared" si="199"/>
        <v>0</v>
      </c>
      <c r="Z889" s="8">
        <f t="shared" si="200"/>
        <v>0</v>
      </c>
      <c r="AA889" s="8">
        <f t="shared" si="201"/>
        <v>0</v>
      </c>
      <c r="AB889" s="18">
        <f t="shared" si="193"/>
        <v>0.25</v>
      </c>
      <c r="AC889" s="18">
        <f t="shared" si="194"/>
        <v>3</v>
      </c>
      <c r="AD889"/>
      <c r="AE889"/>
      <c r="AF889" s="13" t="s">
        <v>715</v>
      </c>
      <c r="AG889"/>
      <c r="AH889"/>
      <c r="AI889"/>
      <c r="AJ889" s="13">
        <v>3</v>
      </c>
      <c r="AK889">
        <v>3</v>
      </c>
      <c r="AL889" s="13"/>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A889"/>
      <c r="CB889"/>
      <c r="CC889"/>
      <c r="CD889"/>
      <c r="CE889"/>
      <c r="CF889"/>
      <c r="CG889"/>
      <c r="CH889"/>
      <c r="CI889"/>
      <c r="CJ889"/>
      <c r="CK889"/>
      <c r="CL889"/>
      <c r="CM889"/>
      <c r="CN889"/>
      <c r="CO889"/>
      <c r="CP889"/>
      <c r="CQ889"/>
      <c r="CR889"/>
      <c r="CS889"/>
      <c r="CT889"/>
      <c r="CU889"/>
      <c r="CV889"/>
      <c r="CW889"/>
      <c r="CX889"/>
      <c r="CY889"/>
      <c r="CZ889"/>
      <c r="DA889"/>
      <c r="DB889"/>
      <c r="DC889"/>
      <c r="DD889"/>
      <c r="DE889"/>
      <c r="DF889"/>
      <c r="DG889"/>
      <c r="DH889"/>
      <c r="DI889"/>
      <c r="DJ889"/>
      <c r="DK889"/>
      <c r="DL889"/>
      <c r="DM889"/>
      <c r="DN889"/>
      <c r="DO889"/>
      <c r="DP889"/>
      <c r="DQ889"/>
      <c r="DR889"/>
      <c r="DS889"/>
      <c r="DT889"/>
      <c r="DU889"/>
      <c r="DV889"/>
      <c r="DW889"/>
      <c r="DX889"/>
      <c r="DY889"/>
      <c r="DZ889"/>
      <c r="EA889"/>
      <c r="EB889"/>
      <c r="EC889"/>
      <c r="ED889"/>
      <c r="EE889"/>
      <c r="EF889"/>
      <c r="EG889"/>
      <c r="EH889"/>
      <c r="EI889"/>
      <c r="EJ889"/>
      <c r="EK889"/>
      <c r="EL889"/>
      <c r="EM889"/>
      <c r="EN889"/>
      <c r="EO889"/>
      <c r="EP889"/>
      <c r="EQ889"/>
      <c r="ER889"/>
      <c r="ES889"/>
      <c r="ET889"/>
      <c r="EU889"/>
      <c r="EV889"/>
      <c r="EW889"/>
      <c r="EX889"/>
      <c r="EY889"/>
      <c r="EZ889"/>
      <c r="FA889"/>
      <c r="FB889"/>
      <c r="FC889"/>
      <c r="FD889"/>
      <c r="FE889"/>
      <c r="FF889"/>
      <c r="FG889"/>
      <c r="FH889"/>
      <c r="FI889"/>
      <c r="FJ889"/>
      <c r="FK889"/>
      <c r="FL889"/>
      <c r="FM889"/>
      <c r="FN889"/>
      <c r="FO889"/>
      <c r="FP889"/>
      <c r="FQ889"/>
      <c r="FR889"/>
      <c r="FS889"/>
      <c r="FT889"/>
      <c r="FU889"/>
      <c r="FV889"/>
      <c r="FW889"/>
      <c r="FX889"/>
      <c r="FY889"/>
      <c r="FZ889"/>
      <c r="GA889"/>
      <c r="GB889"/>
      <c r="GC889"/>
      <c r="GD889"/>
      <c r="GE889"/>
      <c r="GF889"/>
      <c r="GG889"/>
      <c r="GH889"/>
      <c r="GI889"/>
      <c r="GJ889"/>
      <c r="GK889"/>
      <c r="GL889"/>
      <c r="GM889"/>
      <c r="GN889"/>
      <c r="GO889"/>
      <c r="GP889"/>
      <c r="GQ889"/>
      <c r="GR889"/>
      <c r="GS889"/>
      <c r="GT889"/>
      <c r="GU889"/>
      <c r="GV889"/>
      <c r="GW889"/>
      <c r="GX889"/>
      <c r="GY889"/>
      <c r="GZ889"/>
      <c r="HA889"/>
      <c r="HB889"/>
      <c r="HC889"/>
      <c r="HD889"/>
      <c r="HE889"/>
      <c r="HF889"/>
      <c r="HG889"/>
      <c r="HH889"/>
      <c r="HI889"/>
      <c r="HJ889"/>
      <c r="HK889"/>
      <c r="HL889"/>
      <c r="HM889"/>
      <c r="HN889"/>
      <c r="HO889"/>
      <c r="HP889"/>
      <c r="HQ889"/>
      <c r="HR889"/>
      <c r="HS889"/>
      <c r="HT889"/>
      <c r="HU889"/>
      <c r="HV889"/>
      <c r="HW889"/>
      <c r="HX889"/>
      <c r="HY889"/>
      <c r="HZ889"/>
      <c r="IA889"/>
      <c r="IB889"/>
      <c r="IC889"/>
      <c r="ID889"/>
      <c r="IE889"/>
      <c r="IF889"/>
      <c r="IG889"/>
      <c r="IH889"/>
      <c r="II889"/>
      <c r="IJ889"/>
      <c r="IK889"/>
      <c r="IL889"/>
      <c r="IM889"/>
      <c r="IN889"/>
      <c r="IO889"/>
      <c r="IP889"/>
      <c r="IQ889"/>
      <c r="IR889"/>
      <c r="IS889"/>
      <c r="IT889"/>
      <c r="IU889"/>
      <c r="IV889"/>
      <c r="IW889"/>
      <c r="IX889"/>
      <c r="IY889"/>
      <c r="IZ889"/>
      <c r="JA889"/>
      <c r="JB889"/>
      <c r="JC889"/>
      <c r="JD889"/>
      <c r="JE889"/>
      <c r="JF889"/>
      <c r="JG889"/>
      <c r="JH889"/>
      <c r="JI889"/>
      <c r="JJ889"/>
    </row>
    <row r="890" spans="1:270" ht="32">
      <c r="A890" s="25">
        <v>1999</v>
      </c>
      <c r="B890" s="9" t="s">
        <v>659</v>
      </c>
      <c r="C890" s="9">
        <v>0</v>
      </c>
      <c r="D890" s="9" t="s">
        <v>1590</v>
      </c>
      <c r="E890" s="9" t="s">
        <v>2631</v>
      </c>
      <c r="F890" s="9" t="s">
        <v>1230</v>
      </c>
      <c r="G890" s="9" t="s">
        <v>2744</v>
      </c>
      <c r="H890" s="8" t="s">
        <v>2266</v>
      </c>
      <c r="I890" s="9" t="s">
        <v>2267</v>
      </c>
      <c r="J890" s="8">
        <v>0</v>
      </c>
      <c r="K890" s="8"/>
      <c r="L890" s="9" t="s">
        <v>2268</v>
      </c>
      <c r="M890" s="8" t="s">
        <v>2676</v>
      </c>
      <c r="N890" s="35" t="s">
        <v>1590</v>
      </c>
      <c r="O890" s="35" t="s">
        <v>1590</v>
      </c>
      <c r="P890" s="35" t="s">
        <v>1590</v>
      </c>
      <c r="Q890" s="35" t="s">
        <v>1590</v>
      </c>
      <c r="R890" s="34" t="s">
        <v>1590</v>
      </c>
      <c r="S890" s="34" t="s">
        <v>1590</v>
      </c>
      <c r="T890" s="34" t="s">
        <v>1590</v>
      </c>
      <c r="U890" s="34" t="s">
        <v>1590</v>
      </c>
      <c r="V890" s="38" t="s">
        <v>1590</v>
      </c>
      <c r="W890" s="38" t="s">
        <v>1590</v>
      </c>
      <c r="X890" s="38" t="s">
        <v>1590</v>
      </c>
      <c r="Y890" s="8">
        <f t="shared" si="199"/>
        <v>1200</v>
      </c>
      <c r="Z890" s="8">
        <f t="shared" si="200"/>
        <v>0</v>
      </c>
      <c r="AA890" s="8">
        <f t="shared" si="201"/>
        <v>2400</v>
      </c>
      <c r="AB890" s="18">
        <f t="shared" si="193"/>
        <v>0.375</v>
      </c>
      <c r="AC890" s="18">
        <f>SUM(AK890, AQ890, AW890, BC890, BI890,  BO890, BU890, CA890, CG890, CM890, CS890, CY890, DE890, DK890, DQ890, DW890, EC890, EK890, EQ890, EW890, FC890, FI890, FO890, FU890, GA890, GI890, GO890, GW890, HC890, HI890, HO890, HU890, IA890, II890, IO890, IU890, JC890, JI890)/2</f>
        <v>4.5</v>
      </c>
      <c r="AD890"/>
      <c r="AE890"/>
      <c r="AF890" s="13" t="s">
        <v>2269</v>
      </c>
      <c r="AG890"/>
      <c r="AH890"/>
      <c r="AI890"/>
      <c r="AJ890"/>
      <c r="AK890" s="13">
        <v>0</v>
      </c>
      <c r="AL890" s="13" t="s">
        <v>2270</v>
      </c>
      <c r="AM890">
        <v>100</v>
      </c>
      <c r="AN890"/>
      <c r="AO890">
        <v>200</v>
      </c>
      <c r="AP890">
        <v>9</v>
      </c>
      <c r="AQ890">
        <v>9</v>
      </c>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c r="CI890"/>
      <c r="CJ890"/>
      <c r="CK890"/>
      <c r="CL890"/>
      <c r="CM890"/>
      <c r="CN890"/>
      <c r="CO890"/>
      <c r="CP890"/>
      <c r="CQ890"/>
      <c r="CR890"/>
      <c r="CS890"/>
      <c r="CT890"/>
      <c r="CU890"/>
      <c r="CV890"/>
      <c r="CW890"/>
      <c r="CX890"/>
      <c r="CY890"/>
      <c r="CZ890"/>
      <c r="DA890"/>
      <c r="DB890"/>
      <c r="DC890"/>
      <c r="DD890"/>
      <c r="DE890"/>
      <c r="DF890"/>
      <c r="DG890"/>
      <c r="DH890"/>
      <c r="DI890"/>
      <c r="DJ890"/>
      <c r="DK890"/>
      <c r="DL890"/>
      <c r="DM890"/>
      <c r="DN890"/>
      <c r="DO890"/>
      <c r="DP890"/>
      <c r="DQ890"/>
      <c r="DR890"/>
      <c r="DS890"/>
      <c r="DT890"/>
      <c r="DU890"/>
      <c r="DV890"/>
      <c r="DW890"/>
      <c r="DX890"/>
      <c r="DY890"/>
      <c r="DZ890"/>
      <c r="EA890"/>
      <c r="EB890"/>
      <c r="EC890"/>
      <c r="ED890"/>
      <c r="EE890"/>
      <c r="EF890"/>
      <c r="EG890"/>
      <c r="EH890"/>
      <c r="EI890"/>
      <c r="EJ890"/>
      <c r="EK890"/>
      <c r="EL890"/>
      <c r="EM890"/>
      <c r="EN890"/>
      <c r="EO890"/>
      <c r="EP890"/>
      <c r="EQ890"/>
      <c r="ER890"/>
      <c r="ES890"/>
      <c r="ET890"/>
      <c r="EU890"/>
      <c r="EV890"/>
      <c r="EW890"/>
      <c r="EX890"/>
      <c r="EY890"/>
      <c r="EZ890"/>
      <c r="FA890"/>
      <c r="FB890"/>
      <c r="FC890"/>
      <c r="FD890"/>
      <c r="FE890"/>
      <c r="FF890"/>
      <c r="FG890"/>
      <c r="FH890"/>
      <c r="FI890"/>
      <c r="FJ890"/>
      <c r="FK890"/>
      <c r="FL890"/>
      <c r="FM890"/>
      <c r="FN890"/>
      <c r="FO890"/>
      <c r="FP890"/>
      <c r="FQ890"/>
      <c r="FR890"/>
      <c r="FS890"/>
      <c r="FT890"/>
      <c r="FU890"/>
      <c r="FV890"/>
      <c r="FW890"/>
      <c r="FX890"/>
      <c r="FY890"/>
      <c r="FZ890"/>
      <c r="GA890"/>
      <c r="GB890"/>
      <c r="GC890"/>
      <c r="GD890"/>
      <c r="GE890"/>
      <c r="GF890"/>
      <c r="GG890"/>
      <c r="GH890"/>
      <c r="GI890"/>
      <c r="GJ890"/>
      <c r="GK890"/>
      <c r="GL890"/>
      <c r="GM890"/>
      <c r="GN890"/>
      <c r="GO890"/>
      <c r="GP890"/>
      <c r="GQ890"/>
      <c r="GR890"/>
      <c r="GS890"/>
      <c r="GT890"/>
      <c r="GU890"/>
      <c r="GV890"/>
      <c r="GW890"/>
      <c r="GX890"/>
      <c r="GY890"/>
      <c r="GZ890"/>
      <c r="HA890"/>
      <c r="HB890"/>
      <c r="HC890"/>
      <c r="HD890"/>
      <c r="HE890"/>
      <c r="HF890"/>
      <c r="HG890"/>
      <c r="HH890"/>
      <c r="HI890"/>
      <c r="HJ890"/>
      <c r="HK890"/>
      <c r="HL890"/>
      <c r="HM890"/>
      <c r="HN890"/>
      <c r="HO890"/>
      <c r="HP890"/>
      <c r="HQ890"/>
      <c r="HR890"/>
      <c r="HS890"/>
      <c r="HT890"/>
      <c r="HU890"/>
      <c r="HV890"/>
      <c r="HW890"/>
      <c r="HX890"/>
      <c r="HY890"/>
      <c r="HZ890"/>
      <c r="IA890"/>
      <c r="IB890"/>
      <c r="IC890"/>
      <c r="ID890"/>
      <c r="IE890"/>
      <c r="IF890"/>
      <c r="IG890"/>
      <c r="IH890"/>
      <c r="II890"/>
      <c r="IJ890"/>
      <c r="IK890"/>
      <c r="IL890"/>
      <c r="IM890"/>
      <c r="IN890"/>
      <c r="IO890"/>
      <c r="IP890"/>
      <c r="IQ890"/>
      <c r="IR890"/>
      <c r="IS890"/>
      <c r="IT890"/>
      <c r="IU890"/>
      <c r="IV890"/>
      <c r="IW890"/>
      <c r="IX890"/>
      <c r="IY890"/>
      <c r="IZ890"/>
      <c r="JA890"/>
      <c r="JB890"/>
      <c r="JC890"/>
      <c r="JD890"/>
      <c r="JE890"/>
      <c r="JF890"/>
      <c r="JG890"/>
      <c r="JH890"/>
      <c r="JI890"/>
      <c r="JJ890"/>
    </row>
    <row r="891" spans="1:270" ht="16">
      <c r="A891" s="25">
        <v>1999</v>
      </c>
      <c r="B891" s="9" t="s">
        <v>659</v>
      </c>
      <c r="C891" s="9">
        <v>0</v>
      </c>
      <c r="D891" s="9" t="s">
        <v>1590</v>
      </c>
      <c r="E891" s="9" t="s">
        <v>2631</v>
      </c>
      <c r="F891" s="9" t="s">
        <v>1230</v>
      </c>
      <c r="G891" s="9" t="s">
        <v>2744</v>
      </c>
      <c r="H891" s="32">
        <v>563500</v>
      </c>
      <c r="I891" s="9" t="s">
        <v>2271</v>
      </c>
      <c r="J891" s="8">
        <v>0</v>
      </c>
      <c r="K891" s="8"/>
      <c r="L891" s="9" t="s">
        <v>2272</v>
      </c>
      <c r="M891" s="8" t="s">
        <v>2676</v>
      </c>
      <c r="N891" s="35" t="s">
        <v>1590</v>
      </c>
      <c r="O891" s="35" t="s">
        <v>1590</v>
      </c>
      <c r="P891" s="35" t="s">
        <v>1590</v>
      </c>
      <c r="Q891" s="35" t="s">
        <v>1590</v>
      </c>
      <c r="R891" s="34" t="s">
        <v>1590</v>
      </c>
      <c r="S891" s="34" t="s">
        <v>1590</v>
      </c>
      <c r="T891" s="34" t="s">
        <v>1590</v>
      </c>
      <c r="U891" s="34" t="s">
        <v>1590</v>
      </c>
      <c r="V891" s="38" t="s">
        <v>1590</v>
      </c>
      <c r="W891" s="38" t="s">
        <v>1590</v>
      </c>
      <c r="X891" s="38" t="s">
        <v>1590</v>
      </c>
      <c r="Y891" s="8">
        <f t="shared" si="199"/>
        <v>24</v>
      </c>
      <c r="Z891" s="8">
        <f t="shared" si="200"/>
        <v>36</v>
      </c>
      <c r="AA891" s="8">
        <f t="shared" si="201"/>
        <v>72</v>
      </c>
      <c r="AB891" s="18">
        <f t="shared" si="193"/>
        <v>0.83333333333333337</v>
      </c>
      <c r="AC891" s="18">
        <f t="shared" si="194"/>
        <v>10</v>
      </c>
      <c r="AD891"/>
      <c r="AE891"/>
      <c r="AF891" s="13" t="s">
        <v>2273</v>
      </c>
      <c r="AG891">
        <v>2</v>
      </c>
      <c r="AH891">
        <v>3</v>
      </c>
      <c r="AI891">
        <v>6</v>
      </c>
      <c r="AJ891" s="13">
        <v>10</v>
      </c>
      <c r="AK891">
        <v>10</v>
      </c>
      <c r="AL891" s="13"/>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c r="CD891"/>
      <c r="CE891"/>
      <c r="CF891"/>
      <c r="CG891"/>
      <c r="CH891"/>
      <c r="CI891"/>
      <c r="CJ891"/>
      <c r="CK891"/>
      <c r="CL891"/>
      <c r="CM891"/>
      <c r="CN891"/>
      <c r="CO891"/>
      <c r="CP891"/>
      <c r="CQ891"/>
      <c r="CR891"/>
      <c r="CS891"/>
      <c r="CT891"/>
      <c r="CU891"/>
      <c r="CV891"/>
      <c r="CW891"/>
      <c r="CX891"/>
      <c r="CY891"/>
      <c r="CZ891"/>
      <c r="DA891"/>
      <c r="DB891"/>
      <c r="DC891"/>
      <c r="DD891"/>
      <c r="DE891"/>
      <c r="DF891"/>
      <c r="DG891"/>
      <c r="DH891"/>
      <c r="DI891"/>
      <c r="DJ891"/>
      <c r="DK891"/>
      <c r="DL891"/>
      <c r="DM891"/>
      <c r="DN891"/>
      <c r="DO891"/>
      <c r="DP891"/>
      <c r="DQ891"/>
      <c r="DR891"/>
      <c r="DS891"/>
      <c r="DT891"/>
      <c r="DU891"/>
      <c r="DV891"/>
      <c r="DW891"/>
      <c r="DX891"/>
      <c r="DY891"/>
      <c r="DZ891"/>
      <c r="EA891"/>
      <c r="EB891"/>
      <c r="EC891"/>
      <c r="ED891"/>
      <c r="EE891"/>
      <c r="EF891"/>
      <c r="EG891"/>
      <c r="EH891"/>
      <c r="EI891"/>
      <c r="EJ891"/>
      <c r="EK891"/>
      <c r="EL891"/>
      <c r="EM891"/>
      <c r="EN891"/>
      <c r="EO891"/>
      <c r="EP891"/>
      <c r="EQ891"/>
      <c r="ER891"/>
      <c r="ES891"/>
      <c r="ET891"/>
      <c r="EU891"/>
      <c r="EV891"/>
      <c r="EW891"/>
      <c r="EX891"/>
      <c r="EY891"/>
      <c r="EZ891"/>
      <c r="FA891"/>
      <c r="FB891"/>
      <c r="FC891"/>
      <c r="FD891"/>
      <c r="FE891"/>
      <c r="FF891"/>
      <c r="FG891"/>
      <c r="FH891"/>
      <c r="FI891"/>
      <c r="FJ891"/>
      <c r="FK891"/>
      <c r="FL891"/>
      <c r="FM891"/>
      <c r="FN891"/>
      <c r="FO891"/>
      <c r="FP891"/>
      <c r="FQ891"/>
      <c r="FR891"/>
      <c r="FS891"/>
      <c r="FT891"/>
      <c r="FU891"/>
      <c r="FV891"/>
      <c r="FW891"/>
      <c r="FX891"/>
      <c r="FY891"/>
      <c r="FZ891"/>
      <c r="GA891"/>
      <c r="GB891"/>
      <c r="GC891"/>
      <c r="GD891"/>
      <c r="GE891"/>
      <c r="GF891"/>
      <c r="GG891"/>
      <c r="GH891"/>
      <c r="GI891"/>
      <c r="GJ891"/>
      <c r="GK891"/>
      <c r="GL891"/>
      <c r="GM891"/>
      <c r="GN891"/>
      <c r="GO891"/>
      <c r="GP891"/>
      <c r="GQ891"/>
      <c r="GR891"/>
      <c r="GS891"/>
      <c r="GT891"/>
      <c r="GU891"/>
      <c r="GV891"/>
      <c r="GW891"/>
      <c r="GX891"/>
      <c r="GY891"/>
      <c r="GZ891"/>
      <c r="HA891"/>
      <c r="HB891"/>
      <c r="HC891"/>
      <c r="HD891"/>
      <c r="HE891"/>
      <c r="HF891"/>
      <c r="HG891"/>
      <c r="HH891"/>
      <c r="HI891"/>
      <c r="HJ891"/>
      <c r="HK891"/>
      <c r="HL891"/>
      <c r="HM891"/>
      <c r="HN891"/>
      <c r="HO891"/>
      <c r="HP891"/>
      <c r="HQ891"/>
      <c r="HR891"/>
      <c r="HS891"/>
      <c r="HT891"/>
      <c r="HU891"/>
      <c r="HV891"/>
      <c r="HW891"/>
      <c r="HX891"/>
      <c r="HY891"/>
      <c r="HZ891"/>
      <c r="IA891"/>
      <c r="IB891"/>
      <c r="IC891"/>
      <c r="ID891"/>
      <c r="IE891"/>
      <c r="IF891"/>
      <c r="IG891"/>
      <c r="IH891"/>
      <c r="II891"/>
      <c r="IJ891"/>
      <c r="IK891"/>
      <c r="IL891"/>
      <c r="IM891"/>
      <c r="IN891"/>
      <c r="IO891"/>
      <c r="IP891"/>
      <c r="IQ891"/>
      <c r="IR891"/>
      <c r="IS891"/>
      <c r="IT891"/>
      <c r="IU891"/>
      <c r="IV891"/>
      <c r="IW891"/>
      <c r="IX891"/>
      <c r="IY891"/>
      <c r="IZ891"/>
      <c r="JA891"/>
      <c r="JB891"/>
      <c r="JC891"/>
      <c r="JD891"/>
      <c r="JE891"/>
      <c r="JF891"/>
      <c r="JG891"/>
      <c r="JH891"/>
      <c r="JI891"/>
      <c r="JJ891"/>
    </row>
    <row r="892" spans="1:270" ht="32">
      <c r="A892" s="25">
        <v>1999</v>
      </c>
      <c r="B892" s="9" t="s">
        <v>1113</v>
      </c>
      <c r="C892" s="9">
        <v>0</v>
      </c>
      <c r="D892" s="9" t="s">
        <v>1590</v>
      </c>
      <c r="E892" s="9" t="s">
        <v>2629</v>
      </c>
      <c r="F892" s="9" t="s">
        <v>2274</v>
      </c>
      <c r="G892" s="9" t="s">
        <v>2744</v>
      </c>
      <c r="H892" s="8" t="s">
        <v>2275</v>
      </c>
      <c r="I892" s="9" t="s">
        <v>2276</v>
      </c>
      <c r="J892" s="8">
        <v>0</v>
      </c>
      <c r="K892" s="8"/>
      <c r="L892" s="8"/>
      <c r="M892" s="8" t="s">
        <v>2676</v>
      </c>
      <c r="N892" s="35" t="s">
        <v>1590</v>
      </c>
      <c r="O892" s="35" t="s">
        <v>1590</v>
      </c>
      <c r="P892" s="35" t="s">
        <v>1590</v>
      </c>
      <c r="Q892" s="35" t="s">
        <v>1590</v>
      </c>
      <c r="R892" s="34" t="s">
        <v>1590</v>
      </c>
      <c r="S892" s="34" t="s">
        <v>1590</v>
      </c>
      <c r="T892" s="34" t="s">
        <v>1590</v>
      </c>
      <c r="U892" s="34" t="s">
        <v>1590</v>
      </c>
      <c r="V892" s="38" t="s">
        <v>1590</v>
      </c>
      <c r="W892" s="38" t="s">
        <v>1590</v>
      </c>
      <c r="X892" s="38" t="s">
        <v>1590</v>
      </c>
      <c r="Y892" s="8">
        <f t="shared" si="199"/>
        <v>1200</v>
      </c>
      <c r="Z892" s="8">
        <f t="shared" si="200"/>
        <v>6720</v>
      </c>
      <c r="AA892" s="8">
        <f t="shared" si="201"/>
        <v>13740</v>
      </c>
      <c r="AB892" s="18">
        <f t="shared" si="193"/>
        <v>0</v>
      </c>
      <c r="AC892" s="18">
        <f t="shared" si="194"/>
        <v>0</v>
      </c>
      <c r="AD892"/>
      <c r="AE892"/>
      <c r="AF892" s="13" t="s">
        <v>2277</v>
      </c>
      <c r="AG892"/>
      <c r="AH892" t="s">
        <v>2278</v>
      </c>
      <c r="AI892"/>
      <c r="AJ892" s="13">
        <v>3</v>
      </c>
      <c r="AK892" s="13">
        <v>0</v>
      </c>
      <c r="AL892" s="13" t="s">
        <v>2279</v>
      </c>
      <c r="AM892">
        <v>5</v>
      </c>
      <c r="AN892">
        <v>20</v>
      </c>
      <c r="AO892">
        <v>200</v>
      </c>
      <c r="AP892">
        <v>6</v>
      </c>
      <c r="AQ892"/>
      <c r="AR892" s="13" t="s">
        <v>2280</v>
      </c>
      <c r="AS892" t="s">
        <v>2281</v>
      </c>
      <c r="AT892" t="s">
        <v>2281</v>
      </c>
      <c r="AU892" t="s">
        <v>2281</v>
      </c>
      <c r="AV892">
        <v>3</v>
      </c>
      <c r="AW892"/>
      <c r="AX892" t="s">
        <v>715</v>
      </c>
      <c r="AY892">
        <v>30</v>
      </c>
      <c r="AZ892">
        <v>300</v>
      </c>
      <c r="BA892">
        <v>500</v>
      </c>
      <c r="BB892">
        <v>6</v>
      </c>
      <c r="BC892"/>
      <c r="BD892" s="13" t="s">
        <v>2282</v>
      </c>
      <c r="BE892">
        <v>15</v>
      </c>
      <c r="BF892">
        <v>30</v>
      </c>
      <c r="BG892">
        <v>45</v>
      </c>
      <c r="BH892">
        <v>3</v>
      </c>
      <c r="BI892"/>
      <c r="BJ892" t="s">
        <v>715</v>
      </c>
      <c r="BK892">
        <v>50</v>
      </c>
      <c r="BL892">
        <v>210</v>
      </c>
      <c r="BM892">
        <v>400</v>
      </c>
      <c r="BN892"/>
      <c r="BO892"/>
      <c r="BP892"/>
      <c r="BQ892"/>
      <c r="BR892"/>
      <c r="BS892"/>
      <c r="BT892"/>
      <c r="BU892"/>
      <c r="BV892"/>
      <c r="BW892"/>
      <c r="BX892"/>
      <c r="BY892"/>
      <c r="BZ892"/>
      <c r="CA892"/>
      <c r="CB892"/>
      <c r="CC892"/>
      <c r="CD892"/>
      <c r="CE892"/>
      <c r="CF892"/>
      <c r="CG892"/>
      <c r="CH892"/>
      <c r="CI892"/>
      <c r="CJ892"/>
      <c r="CK892"/>
      <c r="CL892"/>
      <c r="CM892"/>
      <c r="CN892"/>
      <c r="CO892"/>
      <c r="CP892"/>
      <c r="CQ892"/>
      <c r="CR892"/>
      <c r="CS892"/>
      <c r="CT892"/>
      <c r="CU892"/>
      <c r="CV892"/>
      <c r="CW892"/>
      <c r="CX892"/>
      <c r="CY892"/>
      <c r="CZ892"/>
      <c r="DA892"/>
      <c r="DB892"/>
      <c r="DC892"/>
      <c r="DD892"/>
      <c r="DE892"/>
      <c r="DF892"/>
      <c r="DG892"/>
      <c r="DH892"/>
      <c r="DI892"/>
      <c r="DJ892"/>
      <c r="DK892"/>
      <c r="DL892"/>
      <c r="DM892"/>
      <c r="DN892"/>
      <c r="DO892"/>
      <c r="DP892"/>
      <c r="DQ892"/>
      <c r="DR892"/>
      <c r="DS892"/>
      <c r="DT892"/>
      <c r="DU892"/>
      <c r="DV892"/>
      <c r="DW892"/>
      <c r="DX892"/>
      <c r="DY892"/>
      <c r="DZ892"/>
      <c r="EA892"/>
      <c r="EB892"/>
      <c r="EC892"/>
      <c r="ED892"/>
      <c r="EE892"/>
      <c r="EF892"/>
      <c r="EG892"/>
      <c r="EH892"/>
      <c r="EI892"/>
      <c r="EJ892"/>
      <c r="EK892"/>
      <c r="EL892"/>
      <c r="EM892"/>
      <c r="EN892"/>
      <c r="EO892"/>
      <c r="EP892"/>
      <c r="EQ892"/>
      <c r="ER892"/>
      <c r="ES892"/>
      <c r="ET892"/>
      <c r="EU892"/>
      <c r="EV892"/>
      <c r="EW892"/>
      <c r="EX892"/>
      <c r="EY892"/>
      <c r="EZ892"/>
      <c r="FA892"/>
      <c r="FB892"/>
      <c r="FC892"/>
      <c r="FD892"/>
      <c r="FE892"/>
      <c r="FF892"/>
      <c r="FG892"/>
      <c r="FH892"/>
      <c r="FI892"/>
      <c r="FJ892"/>
      <c r="FK892"/>
      <c r="FL892"/>
      <c r="FM892"/>
      <c r="FN892"/>
      <c r="FO892"/>
      <c r="FP892"/>
      <c r="FQ892"/>
      <c r="FR892"/>
      <c r="FS892"/>
      <c r="FT892"/>
      <c r="FU892"/>
      <c r="FV892"/>
      <c r="FW892"/>
      <c r="FX892"/>
      <c r="FY892"/>
      <c r="FZ892"/>
      <c r="GA892"/>
      <c r="GB892"/>
      <c r="GC892"/>
      <c r="GD892"/>
      <c r="GE892"/>
      <c r="GF892"/>
      <c r="GG892"/>
      <c r="GH892"/>
      <c r="GI892"/>
      <c r="GJ892"/>
      <c r="GK892"/>
      <c r="GL892"/>
      <c r="GM892"/>
      <c r="GN892"/>
      <c r="GO892"/>
      <c r="GP892"/>
      <c r="GQ892"/>
      <c r="GR892"/>
      <c r="GS892"/>
      <c r="GT892"/>
      <c r="GU892"/>
      <c r="GV892"/>
      <c r="GW892"/>
      <c r="GX892"/>
      <c r="GY892"/>
      <c r="GZ892"/>
      <c r="HA892"/>
      <c r="HB892"/>
      <c r="HC892"/>
      <c r="HD892"/>
      <c r="HE892"/>
      <c r="HF892"/>
      <c r="HG892"/>
      <c r="HH892"/>
      <c r="HI892"/>
      <c r="HJ892"/>
      <c r="HK892"/>
      <c r="HL892"/>
      <c r="HM892"/>
      <c r="HN892"/>
      <c r="HO892"/>
      <c r="HP892"/>
      <c r="HQ892"/>
      <c r="HR892"/>
      <c r="HS892"/>
      <c r="HT892"/>
      <c r="HU892"/>
      <c r="HV892"/>
      <c r="HW892"/>
      <c r="HX892"/>
      <c r="HY892"/>
      <c r="HZ892"/>
      <c r="IA892"/>
      <c r="IB892"/>
      <c r="IC892"/>
      <c r="ID892"/>
      <c r="IE892"/>
      <c r="IF892"/>
      <c r="IG892"/>
      <c r="IH892"/>
      <c r="II892"/>
      <c r="IJ892"/>
      <c r="IK892"/>
      <c r="IL892"/>
      <c r="IM892"/>
      <c r="IN892"/>
      <c r="IO892"/>
      <c r="IP892"/>
      <c r="IQ892"/>
      <c r="IR892"/>
      <c r="IS892"/>
      <c r="IT892"/>
      <c r="IU892"/>
      <c r="IV892"/>
      <c r="IW892"/>
      <c r="IX892"/>
      <c r="IY892"/>
      <c r="IZ892"/>
      <c r="JA892"/>
      <c r="JB892"/>
      <c r="JC892"/>
      <c r="JD892"/>
      <c r="JE892"/>
      <c r="JF892"/>
      <c r="JG892"/>
      <c r="JH892"/>
      <c r="JI892"/>
      <c r="JJ892"/>
    </row>
    <row r="893" spans="1:270" ht="32">
      <c r="A893" s="25">
        <v>1999</v>
      </c>
      <c r="B893" s="9" t="s">
        <v>1113</v>
      </c>
      <c r="C893" s="9">
        <v>0</v>
      </c>
      <c r="D893" s="9" t="s">
        <v>1590</v>
      </c>
      <c r="E893" s="9" t="s">
        <v>2629</v>
      </c>
      <c r="F893" s="9" t="s">
        <v>2274</v>
      </c>
      <c r="G893" s="9" t="s">
        <v>2744</v>
      </c>
      <c r="H893" s="8" t="s">
        <v>2284</v>
      </c>
      <c r="I893" s="9" t="s">
        <v>2283</v>
      </c>
      <c r="J893" s="8">
        <v>0</v>
      </c>
      <c r="K893" s="8"/>
      <c r="L893" s="8"/>
      <c r="M893" s="8" t="s">
        <v>2676</v>
      </c>
      <c r="N893" s="35" t="s">
        <v>1590</v>
      </c>
      <c r="O893" s="35" t="s">
        <v>1590</v>
      </c>
      <c r="P893" s="35" t="s">
        <v>1590</v>
      </c>
      <c r="Q893" s="35" t="s">
        <v>1590</v>
      </c>
      <c r="R893" s="34" t="s">
        <v>1590</v>
      </c>
      <c r="S893" s="34" t="s">
        <v>1590</v>
      </c>
      <c r="T893" s="34" t="s">
        <v>1590</v>
      </c>
      <c r="U893" s="34" t="s">
        <v>1590</v>
      </c>
      <c r="V893" s="38" t="s">
        <v>1590</v>
      </c>
      <c r="W893" s="38" t="s">
        <v>1590</v>
      </c>
      <c r="X893" s="38" t="s">
        <v>1590</v>
      </c>
      <c r="Y893" s="8">
        <f t="shared" si="199"/>
        <v>144</v>
      </c>
      <c r="Z893" s="8">
        <f t="shared" si="200"/>
        <v>144</v>
      </c>
      <c r="AA893" s="8">
        <f t="shared" si="201"/>
        <v>1080</v>
      </c>
      <c r="AB893" s="18">
        <f t="shared" si="193"/>
        <v>0</v>
      </c>
      <c r="AC893" s="18">
        <f t="shared" si="194"/>
        <v>0</v>
      </c>
      <c r="AD893"/>
      <c r="AE893"/>
      <c r="AF893" s="13" t="s">
        <v>2285</v>
      </c>
      <c r="AG893">
        <v>12</v>
      </c>
      <c r="AH893">
        <v>12</v>
      </c>
      <c r="AI893">
        <v>60</v>
      </c>
      <c r="AJ893" s="13">
        <v>8</v>
      </c>
      <c r="AK893" s="13">
        <v>0</v>
      </c>
      <c r="AL893" s="13" t="s">
        <v>2286</v>
      </c>
      <c r="AM893"/>
      <c r="AN893"/>
      <c r="AO893">
        <v>30</v>
      </c>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c r="CD893"/>
      <c r="CE893"/>
      <c r="CF893"/>
      <c r="CG893"/>
      <c r="CH893"/>
      <c r="CI893"/>
      <c r="CJ893"/>
      <c r="CK893"/>
      <c r="CL893"/>
      <c r="CM893"/>
      <c r="CN893"/>
      <c r="CO893"/>
      <c r="CP893"/>
      <c r="CQ893"/>
      <c r="CR893"/>
      <c r="CS893"/>
      <c r="CT893"/>
      <c r="CU893"/>
      <c r="CV893"/>
      <c r="CW893"/>
      <c r="CX893"/>
      <c r="CY893"/>
      <c r="CZ893"/>
      <c r="DA893"/>
      <c r="DB893"/>
      <c r="DC893"/>
      <c r="DD893"/>
      <c r="DE893"/>
      <c r="DF893"/>
      <c r="DG893"/>
      <c r="DH893"/>
      <c r="DI893"/>
      <c r="DJ893"/>
      <c r="DK893"/>
      <c r="DL893"/>
      <c r="DM893"/>
      <c r="DN893"/>
      <c r="DO893"/>
      <c r="DP893"/>
      <c r="DQ893"/>
      <c r="DR893"/>
      <c r="DS893"/>
      <c r="DT893"/>
      <c r="DU893"/>
      <c r="DV893"/>
      <c r="DW893"/>
      <c r="DX893"/>
      <c r="DY893"/>
      <c r="DZ893"/>
      <c r="EA893"/>
      <c r="EB893"/>
      <c r="EC893"/>
      <c r="ED893"/>
      <c r="EE893"/>
      <c r="EF893"/>
      <c r="EG893"/>
      <c r="EH893"/>
      <c r="EI893"/>
      <c r="EJ893"/>
      <c r="EK893"/>
      <c r="EL893"/>
      <c r="EM893"/>
      <c r="EN893"/>
      <c r="EO893"/>
      <c r="EP893"/>
      <c r="EQ893"/>
      <c r="ER893"/>
      <c r="ES893"/>
      <c r="ET893"/>
      <c r="EU893"/>
      <c r="EV893"/>
      <c r="EW893"/>
      <c r="EX893"/>
      <c r="EY893"/>
      <c r="EZ893"/>
      <c r="FA893"/>
      <c r="FB893"/>
      <c r="FC893"/>
      <c r="FD893"/>
      <c r="FE893"/>
      <c r="FF893"/>
      <c r="FG893"/>
      <c r="FH893"/>
      <c r="FI893"/>
      <c r="FJ893"/>
      <c r="FK893"/>
      <c r="FL893"/>
      <c r="FM893"/>
      <c r="FN893"/>
      <c r="FO893"/>
      <c r="FP893"/>
      <c r="FQ893"/>
      <c r="FR893"/>
      <c r="FS893"/>
      <c r="FT893"/>
      <c r="FU893"/>
      <c r="FV893"/>
      <c r="FW893"/>
      <c r="FX893"/>
      <c r="FY893"/>
      <c r="FZ893"/>
      <c r="GA893"/>
      <c r="GB893"/>
      <c r="GC893"/>
      <c r="GD893"/>
      <c r="GE893"/>
      <c r="GF893"/>
      <c r="GG893"/>
      <c r="GH893"/>
      <c r="GI893"/>
      <c r="GJ893"/>
      <c r="GK893"/>
      <c r="GL893"/>
      <c r="GM893"/>
      <c r="GN893"/>
      <c r="GO893"/>
      <c r="GP893"/>
      <c r="GQ893"/>
      <c r="GR893"/>
      <c r="GS893"/>
      <c r="GT893"/>
      <c r="GU893"/>
      <c r="GV893"/>
      <c r="GW893"/>
      <c r="GX893"/>
      <c r="GY893"/>
      <c r="GZ893"/>
      <c r="HA893"/>
      <c r="HB893"/>
      <c r="HC893"/>
      <c r="HD893"/>
      <c r="HE893"/>
      <c r="HF893"/>
      <c r="HG893"/>
      <c r="HH893"/>
      <c r="HI893"/>
      <c r="HJ893"/>
      <c r="HK893"/>
      <c r="HL893"/>
      <c r="HM893"/>
      <c r="HN893"/>
      <c r="HO893"/>
      <c r="HP893"/>
      <c r="HQ893"/>
      <c r="HR893"/>
      <c r="HS893"/>
      <c r="HT893"/>
      <c r="HU893"/>
      <c r="HV893"/>
      <c r="HW893"/>
      <c r="HX893"/>
      <c r="HY893"/>
      <c r="HZ893"/>
      <c r="IA893"/>
      <c r="IB893"/>
      <c r="IC893"/>
      <c r="ID893"/>
      <c r="IE893"/>
      <c r="IF893"/>
      <c r="IG893"/>
      <c r="IH893"/>
      <c r="II893"/>
      <c r="IJ893"/>
      <c r="IK893"/>
      <c r="IL893"/>
      <c r="IM893"/>
      <c r="IN893"/>
      <c r="IO893"/>
      <c r="IP893"/>
      <c r="IQ893"/>
      <c r="IR893"/>
      <c r="IS893"/>
      <c r="IT893"/>
      <c r="IU893"/>
      <c r="IV893"/>
      <c r="IW893"/>
      <c r="IX893"/>
      <c r="IY893"/>
      <c r="IZ893"/>
      <c r="JA893"/>
      <c r="JB893"/>
      <c r="JC893"/>
      <c r="JD893"/>
      <c r="JE893"/>
      <c r="JF893"/>
      <c r="JG893"/>
      <c r="JH893"/>
      <c r="JI893"/>
      <c r="JJ893"/>
    </row>
    <row r="894" spans="1:270" ht="16">
      <c r="A894" s="25">
        <v>1999</v>
      </c>
      <c r="B894" s="9" t="s">
        <v>1113</v>
      </c>
      <c r="C894" s="9">
        <v>0</v>
      </c>
      <c r="D894" s="9" t="s">
        <v>1590</v>
      </c>
      <c r="E894" s="9" t="s">
        <v>2631</v>
      </c>
      <c r="F894" s="9" t="s">
        <v>2274</v>
      </c>
      <c r="G894" s="9" t="s">
        <v>2744</v>
      </c>
      <c r="H894" s="8" t="s">
        <v>2287</v>
      </c>
      <c r="I894" s="9" t="s">
        <v>2288</v>
      </c>
      <c r="J894" s="8">
        <v>0</v>
      </c>
      <c r="K894" s="8"/>
      <c r="L894" s="8"/>
      <c r="M894" s="8" t="s">
        <v>2676</v>
      </c>
      <c r="N894" s="9">
        <f t="shared" ref="N894:N915" si="202">O894/P894</f>
        <v>0.33389830508474577</v>
      </c>
      <c r="O894" s="8">
        <v>19.7</v>
      </c>
      <c r="P894" s="8">
        <v>59</v>
      </c>
      <c r="Q894" s="8">
        <v>237</v>
      </c>
      <c r="R894" s="8">
        <f t="shared" ref="R894:R914" si="203">Q894/P894</f>
        <v>4.0169491525423728</v>
      </c>
      <c r="S894" s="8">
        <f>Q894/Z894</f>
        <v>2.46875</v>
      </c>
      <c r="T894" s="8">
        <f>Q894/AA894</f>
        <v>0.98750000000000004</v>
      </c>
      <c r="U894" s="8">
        <f t="shared" ref="U894:U942" si="204">T894*12</f>
        <v>11.850000000000001</v>
      </c>
      <c r="V894" s="38">
        <f t="shared" si="195"/>
        <v>0.98750000000000004</v>
      </c>
      <c r="W894" s="38">
        <f t="shared" si="192"/>
        <v>0.98750000000000004</v>
      </c>
      <c r="X894" s="38">
        <f t="shared" si="191"/>
        <v>0.98750000000000004</v>
      </c>
      <c r="Y894" s="8">
        <f t="shared" si="199"/>
        <v>48</v>
      </c>
      <c r="Z894" s="8">
        <f t="shared" si="200"/>
        <v>96</v>
      </c>
      <c r="AA894" s="8">
        <f t="shared" si="201"/>
        <v>240</v>
      </c>
      <c r="AB894" s="18">
        <f t="shared" si="193"/>
        <v>0</v>
      </c>
      <c r="AC894" s="18">
        <f t="shared" si="194"/>
        <v>0</v>
      </c>
      <c r="AD894"/>
      <c r="AE894"/>
      <c r="AF894" s="13" t="s">
        <v>715</v>
      </c>
      <c r="AG894">
        <v>4</v>
      </c>
      <c r="AH894">
        <v>8</v>
      </c>
      <c r="AI894">
        <v>20</v>
      </c>
      <c r="AJ894" s="13">
        <v>5</v>
      </c>
      <c r="AK894" s="13">
        <v>0</v>
      </c>
      <c r="AL894" s="13"/>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A894"/>
      <c r="CB894"/>
      <c r="CC894"/>
      <c r="CD894"/>
      <c r="CE894"/>
      <c r="CF894"/>
      <c r="CG894"/>
      <c r="CH894"/>
      <c r="CI894"/>
      <c r="CJ894"/>
      <c r="CK894"/>
      <c r="CL894"/>
      <c r="CM894"/>
      <c r="CN894"/>
      <c r="CO894"/>
      <c r="CP894"/>
      <c r="CQ894"/>
      <c r="CR894"/>
      <c r="CS894"/>
      <c r="CT894"/>
      <c r="CU894"/>
      <c r="CV894"/>
      <c r="CW894"/>
      <c r="CX894"/>
      <c r="CY894"/>
      <c r="CZ894"/>
      <c r="DA894"/>
      <c r="DB894"/>
      <c r="DC894"/>
      <c r="DD894"/>
      <c r="DE894"/>
      <c r="DF894"/>
      <c r="DG894"/>
      <c r="DH894"/>
      <c r="DI894"/>
      <c r="DJ894"/>
      <c r="DK894"/>
      <c r="DL894"/>
      <c r="DM894"/>
      <c r="DN894"/>
      <c r="DO894"/>
      <c r="DP894"/>
      <c r="DQ894"/>
      <c r="DR894"/>
      <c r="DS894"/>
      <c r="DT894"/>
      <c r="DU894"/>
      <c r="DV894"/>
      <c r="DW894"/>
      <c r="DX894"/>
      <c r="DY894"/>
      <c r="DZ894"/>
      <c r="EA894"/>
      <c r="EB894"/>
      <c r="EC894"/>
      <c r="ED894"/>
      <c r="EE894"/>
      <c r="EF894"/>
      <c r="EG894"/>
      <c r="EH894"/>
      <c r="EI894"/>
      <c r="EJ894"/>
      <c r="EK894"/>
      <c r="EL894"/>
      <c r="EM894"/>
      <c r="EN894"/>
      <c r="EO894"/>
      <c r="EP894"/>
      <c r="EQ894"/>
      <c r="ER894"/>
      <c r="ES894"/>
      <c r="ET894"/>
      <c r="EU894"/>
      <c r="EV894"/>
      <c r="EW894"/>
      <c r="EX894"/>
      <c r="EY894"/>
      <c r="EZ894"/>
      <c r="FA894"/>
      <c r="FB894"/>
      <c r="FC894"/>
      <c r="FD894"/>
      <c r="FE894"/>
      <c r="FF894"/>
      <c r="FG894"/>
      <c r="FH894"/>
      <c r="FI894"/>
      <c r="FJ894"/>
      <c r="FK894"/>
      <c r="FL894"/>
      <c r="FM894"/>
      <c r="FN894"/>
      <c r="FO894"/>
      <c r="FP894"/>
      <c r="FQ894"/>
      <c r="FR894"/>
      <c r="FS894"/>
      <c r="FT894"/>
      <c r="FU894"/>
      <c r="FV894"/>
      <c r="FW894"/>
      <c r="FX894"/>
      <c r="FY894"/>
      <c r="FZ894"/>
      <c r="GA894"/>
      <c r="GB894"/>
      <c r="GC894"/>
      <c r="GD894"/>
      <c r="GE894"/>
      <c r="GF894"/>
      <c r="GG894"/>
      <c r="GH894"/>
      <c r="GI894"/>
      <c r="GJ894"/>
      <c r="GK894"/>
      <c r="GL894"/>
      <c r="GM894"/>
      <c r="GN894"/>
      <c r="GO894"/>
      <c r="GP894"/>
      <c r="GQ894"/>
      <c r="GR894"/>
      <c r="GS894"/>
      <c r="GT894"/>
      <c r="GU894"/>
      <c r="GV894"/>
      <c r="GW894"/>
      <c r="GX894"/>
      <c r="GY894"/>
      <c r="GZ894"/>
      <c r="HA894"/>
      <c r="HB894"/>
      <c r="HC894"/>
      <c r="HD894"/>
      <c r="HE894"/>
      <c r="HF894"/>
      <c r="HG894"/>
      <c r="HH894"/>
      <c r="HI894"/>
      <c r="HJ894"/>
      <c r="HK894"/>
      <c r="HL894"/>
      <c r="HM894"/>
      <c r="HN894"/>
      <c r="HO894"/>
      <c r="HP894"/>
      <c r="HQ894"/>
      <c r="HR894"/>
      <c r="HS894"/>
      <c r="HT894"/>
      <c r="HU894"/>
      <c r="HV894"/>
      <c r="HW894"/>
      <c r="HX894"/>
      <c r="HY894"/>
      <c r="HZ894"/>
      <c r="IA894"/>
      <c r="IB894"/>
      <c r="IC894"/>
      <c r="ID894"/>
      <c r="IE894"/>
      <c r="IF894"/>
      <c r="IG894"/>
      <c r="IH894"/>
      <c r="II894"/>
      <c r="IJ894"/>
      <c r="IK894"/>
      <c r="IL894"/>
      <c r="IM894"/>
      <c r="IN894"/>
      <c r="IO894"/>
      <c r="IP894"/>
      <c r="IQ894"/>
      <c r="IR894"/>
      <c r="IS894"/>
      <c r="IT894"/>
      <c r="IU894"/>
      <c r="IV894"/>
      <c r="IW894"/>
      <c r="IX894"/>
      <c r="IY894"/>
      <c r="IZ894"/>
      <c r="JA894"/>
      <c r="JB894"/>
      <c r="JC894"/>
      <c r="JD894"/>
      <c r="JE894"/>
      <c r="JF894"/>
      <c r="JG894"/>
      <c r="JH894"/>
      <c r="JI894"/>
      <c r="JJ894"/>
    </row>
    <row r="895" spans="1:270" ht="96">
      <c r="A895" s="25">
        <v>1999</v>
      </c>
      <c r="B895" s="9" t="s">
        <v>1113</v>
      </c>
      <c r="C895" s="9">
        <v>0</v>
      </c>
      <c r="D895" s="9" t="s">
        <v>1590</v>
      </c>
      <c r="E895" s="9" t="s">
        <v>2631</v>
      </c>
      <c r="F895" s="9" t="s">
        <v>2274</v>
      </c>
      <c r="G895" s="9" t="s">
        <v>2744</v>
      </c>
      <c r="H895" s="8" t="s">
        <v>2290</v>
      </c>
      <c r="I895" s="9" t="s">
        <v>2289</v>
      </c>
      <c r="J895" s="8">
        <v>0</v>
      </c>
      <c r="K895" s="8"/>
      <c r="L895" s="9" t="s">
        <v>2292</v>
      </c>
      <c r="M895" s="8" t="s">
        <v>2676</v>
      </c>
      <c r="N895" s="35" t="s">
        <v>1590</v>
      </c>
      <c r="O895" s="35" t="s">
        <v>1590</v>
      </c>
      <c r="P895" s="35" t="s">
        <v>1590</v>
      </c>
      <c r="Q895" s="35" t="s">
        <v>1590</v>
      </c>
      <c r="R895" s="34" t="s">
        <v>1590</v>
      </c>
      <c r="S895" s="34" t="s">
        <v>1590</v>
      </c>
      <c r="T895" s="34" t="s">
        <v>1590</v>
      </c>
      <c r="U895" s="34" t="s">
        <v>1590</v>
      </c>
      <c r="V895" s="38" t="s">
        <v>1590</v>
      </c>
      <c r="W895" s="38" t="s">
        <v>1590</v>
      </c>
      <c r="X895" s="38" t="s">
        <v>1590</v>
      </c>
      <c r="Y895" s="8">
        <f t="shared" si="199"/>
        <v>36</v>
      </c>
      <c r="Z895" s="8">
        <f t="shared" si="200"/>
        <v>3600</v>
      </c>
      <c r="AA895" s="8">
        <f t="shared" si="201"/>
        <v>18000</v>
      </c>
      <c r="AB895" s="18">
        <f t="shared" si="193"/>
        <v>0</v>
      </c>
      <c r="AC895" s="18">
        <f t="shared" si="194"/>
        <v>0</v>
      </c>
      <c r="AD895"/>
      <c r="AE895"/>
      <c r="AF895" s="13" t="s">
        <v>2291</v>
      </c>
      <c r="AG895">
        <v>1</v>
      </c>
      <c r="AH895">
        <v>100</v>
      </c>
      <c r="AI895">
        <v>500</v>
      </c>
      <c r="AJ895"/>
      <c r="AK895" s="13">
        <v>0</v>
      </c>
      <c r="AL895" s="13" t="s">
        <v>715</v>
      </c>
      <c r="AM895">
        <v>1</v>
      </c>
      <c r="AN895">
        <v>100</v>
      </c>
      <c r="AO895">
        <v>500</v>
      </c>
      <c r="AP895"/>
      <c r="AQ895"/>
      <c r="AR895" t="s">
        <v>715</v>
      </c>
      <c r="AS895">
        <v>1</v>
      </c>
      <c r="AT895">
        <v>100</v>
      </c>
      <c r="AU895">
        <v>500</v>
      </c>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A895"/>
      <c r="CB895"/>
      <c r="CC895"/>
      <c r="CD895"/>
      <c r="CE895"/>
      <c r="CF895"/>
      <c r="CG895"/>
      <c r="CH895"/>
      <c r="CI895"/>
      <c r="CJ895"/>
      <c r="CK895"/>
      <c r="CL895"/>
      <c r="CM895"/>
      <c r="CN895"/>
      <c r="CO895"/>
      <c r="CP895"/>
      <c r="CQ895"/>
      <c r="CR895"/>
      <c r="CS895"/>
      <c r="CT895"/>
      <c r="CU895"/>
      <c r="CV895"/>
      <c r="CW895"/>
      <c r="CX895"/>
      <c r="CY895"/>
      <c r="CZ895"/>
      <c r="DA895"/>
      <c r="DB895"/>
      <c r="DC895"/>
      <c r="DD895"/>
      <c r="DE895"/>
      <c r="DF895"/>
      <c r="DG895"/>
      <c r="DH895"/>
      <c r="DI895"/>
      <c r="DJ895"/>
      <c r="DK895"/>
      <c r="DL895"/>
      <c r="DM895"/>
      <c r="DN895"/>
      <c r="DO895"/>
      <c r="DP895"/>
      <c r="DQ895"/>
      <c r="DR895"/>
      <c r="DS895"/>
      <c r="DT895"/>
      <c r="DU895"/>
      <c r="DV895"/>
      <c r="DW895"/>
      <c r="DX895"/>
      <c r="DY895"/>
      <c r="DZ895"/>
      <c r="EA895"/>
      <c r="EB895"/>
      <c r="EC895"/>
      <c r="ED895"/>
      <c r="EE895"/>
      <c r="EF895"/>
      <c r="EG895"/>
      <c r="EH895"/>
      <c r="EI895"/>
      <c r="EJ895"/>
      <c r="EK895"/>
      <c r="EL895"/>
      <c r="EM895"/>
      <c r="EN895"/>
      <c r="EO895"/>
      <c r="EP895"/>
      <c r="EQ895"/>
      <c r="ER895"/>
      <c r="ES895"/>
      <c r="ET895"/>
      <c r="EU895"/>
      <c r="EV895"/>
      <c r="EW895"/>
      <c r="EX895"/>
      <c r="EY895"/>
      <c r="EZ895"/>
      <c r="FA895"/>
      <c r="FB895"/>
      <c r="FC895"/>
      <c r="FD895"/>
      <c r="FE895"/>
      <c r="FF895"/>
      <c r="FG895"/>
      <c r="FH895"/>
      <c r="FI895"/>
      <c r="FJ895"/>
      <c r="FK895"/>
      <c r="FL895"/>
      <c r="FM895"/>
      <c r="FN895"/>
      <c r="FO895"/>
      <c r="FP895"/>
      <c r="FQ895"/>
      <c r="FR895"/>
      <c r="FS895"/>
      <c r="FT895"/>
      <c r="FU895"/>
      <c r="FV895"/>
      <c r="FW895"/>
      <c r="FX895"/>
      <c r="FY895"/>
      <c r="FZ895"/>
      <c r="GA895"/>
      <c r="GB895"/>
      <c r="GC895"/>
      <c r="GD895"/>
      <c r="GE895"/>
      <c r="GF895"/>
      <c r="GG895"/>
      <c r="GH895"/>
      <c r="GI895"/>
      <c r="GJ895"/>
      <c r="GK895"/>
      <c r="GL895"/>
      <c r="GM895"/>
      <c r="GN895"/>
      <c r="GO895"/>
      <c r="GP895"/>
      <c r="GQ895"/>
      <c r="GR895"/>
      <c r="GS895"/>
      <c r="GT895"/>
      <c r="GU895"/>
      <c r="GV895"/>
      <c r="GW895"/>
      <c r="GX895"/>
      <c r="GY895"/>
      <c r="GZ895"/>
      <c r="HA895"/>
      <c r="HB895"/>
      <c r="HC895"/>
      <c r="HD895"/>
      <c r="HE895"/>
      <c r="HF895"/>
      <c r="HG895"/>
      <c r="HH895"/>
      <c r="HI895"/>
      <c r="HJ895"/>
      <c r="HK895"/>
      <c r="HL895"/>
      <c r="HM895"/>
      <c r="HN895"/>
      <c r="HO895"/>
      <c r="HP895"/>
      <c r="HQ895"/>
      <c r="HR895"/>
      <c r="HS895"/>
      <c r="HT895"/>
      <c r="HU895"/>
      <c r="HV895"/>
      <c r="HW895"/>
      <c r="HX895"/>
      <c r="HY895"/>
      <c r="HZ895"/>
      <c r="IA895"/>
      <c r="IB895"/>
      <c r="IC895"/>
      <c r="ID895"/>
      <c r="IE895"/>
      <c r="IF895"/>
      <c r="IG895"/>
      <c r="IH895"/>
      <c r="II895"/>
      <c r="IJ895"/>
      <c r="IK895"/>
      <c r="IL895"/>
      <c r="IM895"/>
      <c r="IN895"/>
      <c r="IO895"/>
      <c r="IP895"/>
      <c r="IQ895"/>
      <c r="IR895"/>
      <c r="IS895"/>
      <c r="IT895"/>
      <c r="IU895"/>
      <c r="IV895"/>
      <c r="IW895"/>
      <c r="IX895"/>
      <c r="IY895"/>
      <c r="IZ895"/>
      <c r="JA895"/>
      <c r="JB895"/>
      <c r="JC895"/>
      <c r="JD895"/>
      <c r="JE895"/>
      <c r="JF895"/>
      <c r="JG895"/>
      <c r="JH895"/>
      <c r="JI895"/>
      <c r="JJ895"/>
    </row>
    <row r="896" spans="1:270" ht="48">
      <c r="A896" s="25">
        <v>1999</v>
      </c>
      <c r="B896" s="9" t="s">
        <v>1113</v>
      </c>
      <c r="C896" s="9">
        <v>0</v>
      </c>
      <c r="D896" s="9" t="s">
        <v>1590</v>
      </c>
      <c r="E896" s="9" t="s">
        <v>2633</v>
      </c>
      <c r="F896" s="9" t="s">
        <v>2274</v>
      </c>
      <c r="G896" s="9" t="s">
        <v>2744</v>
      </c>
      <c r="H896" s="8" t="s">
        <v>2293</v>
      </c>
      <c r="I896" s="9" t="s">
        <v>2294</v>
      </c>
      <c r="J896" s="8">
        <v>0</v>
      </c>
      <c r="K896" s="8"/>
      <c r="L896" s="8"/>
      <c r="M896" s="8" t="s">
        <v>2676</v>
      </c>
      <c r="N896" s="35" t="s">
        <v>1590</v>
      </c>
      <c r="O896" s="35" t="s">
        <v>1590</v>
      </c>
      <c r="P896" s="35" t="s">
        <v>1590</v>
      </c>
      <c r="Q896" s="8">
        <v>22</v>
      </c>
      <c r="R896" s="34" t="s">
        <v>1590</v>
      </c>
      <c r="S896" s="34" t="s">
        <v>1590</v>
      </c>
      <c r="T896" s="34" t="s">
        <v>1590</v>
      </c>
      <c r="U896" s="34" t="s">
        <v>1590</v>
      </c>
      <c r="V896" s="38" t="s">
        <v>1590</v>
      </c>
      <c r="W896" s="38" t="s">
        <v>1590</v>
      </c>
      <c r="X896" s="38" t="s">
        <v>1590</v>
      </c>
      <c r="Y896" s="8">
        <f t="shared" si="199"/>
        <v>0</v>
      </c>
      <c r="Z896" s="8">
        <f t="shared" si="200"/>
        <v>0</v>
      </c>
      <c r="AA896" s="8">
        <f t="shared" si="201"/>
        <v>0</v>
      </c>
      <c r="AB896" s="18">
        <f t="shared" si="193"/>
        <v>0</v>
      </c>
      <c r="AC896" s="18">
        <f t="shared" si="194"/>
        <v>0</v>
      </c>
      <c r="AD896"/>
      <c r="AE896"/>
      <c r="AF896" s="13" t="s">
        <v>2295</v>
      </c>
      <c r="AG896"/>
      <c r="AH896"/>
      <c r="AI896"/>
      <c r="AJ896" s="13">
        <v>10</v>
      </c>
      <c r="AK896" s="13">
        <v>0</v>
      </c>
      <c r="AL896" s="13" t="s">
        <v>2296</v>
      </c>
      <c r="AM896"/>
      <c r="AN896"/>
      <c r="AO896"/>
      <c r="AP896">
        <v>16</v>
      </c>
      <c r="AQ896"/>
      <c r="AR896"/>
      <c r="AS896"/>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A896"/>
      <c r="CB896"/>
      <c r="CC896"/>
      <c r="CD896"/>
      <c r="CE896"/>
      <c r="CF896"/>
      <c r="CG896"/>
      <c r="CH896"/>
      <c r="CI896"/>
      <c r="CJ896"/>
      <c r="CK896"/>
      <c r="CL896"/>
      <c r="CM896"/>
      <c r="CN896"/>
      <c r="CO896"/>
      <c r="CP896"/>
      <c r="CQ896"/>
      <c r="CR896"/>
      <c r="CS896"/>
      <c r="CT896"/>
      <c r="CU896"/>
      <c r="CV896"/>
      <c r="CW896"/>
      <c r="CX896"/>
      <c r="CY896"/>
      <c r="CZ896"/>
      <c r="DA896"/>
      <c r="DB896"/>
      <c r="DC896"/>
      <c r="DD896"/>
      <c r="DE896"/>
      <c r="DF896"/>
      <c r="DG896"/>
      <c r="DH896"/>
      <c r="DI896"/>
      <c r="DJ896"/>
      <c r="DK896"/>
      <c r="DL896"/>
      <c r="DM896"/>
      <c r="DN896"/>
      <c r="DO896"/>
      <c r="DP896"/>
      <c r="DQ896"/>
      <c r="DR896"/>
      <c r="DS896"/>
      <c r="DT896"/>
      <c r="DU896"/>
      <c r="DV896"/>
      <c r="DW896"/>
      <c r="DX896"/>
      <c r="DY896"/>
      <c r="DZ896"/>
      <c r="EA896"/>
      <c r="EB896"/>
      <c r="EC896"/>
      <c r="ED896"/>
      <c r="EE896"/>
      <c r="EF896"/>
      <c r="EG896"/>
      <c r="EH896"/>
      <c r="EI896"/>
      <c r="EJ896"/>
      <c r="EK896"/>
      <c r="EL896"/>
      <c r="EM896"/>
      <c r="EN896"/>
      <c r="EO896"/>
      <c r="EP896"/>
      <c r="EQ896"/>
      <c r="ER896"/>
      <c r="ES896"/>
      <c r="ET896"/>
      <c r="EU896"/>
      <c r="EV896"/>
      <c r="EW896"/>
      <c r="EX896"/>
      <c r="EY896"/>
      <c r="EZ896"/>
      <c r="FA896"/>
      <c r="FB896"/>
      <c r="FC896"/>
      <c r="FD896"/>
      <c r="FE896"/>
      <c r="FF896"/>
      <c r="FG896"/>
      <c r="FH896"/>
      <c r="FI896"/>
      <c r="FJ896"/>
      <c r="FK896"/>
      <c r="FL896"/>
      <c r="FM896"/>
      <c r="FN896"/>
      <c r="FO896"/>
      <c r="FP896"/>
      <c r="FQ896"/>
      <c r="FR896"/>
      <c r="FS896"/>
      <c r="FT896"/>
      <c r="FU896"/>
      <c r="FV896"/>
      <c r="FW896"/>
      <c r="FX896"/>
      <c r="FY896"/>
      <c r="FZ896"/>
      <c r="GA896"/>
      <c r="GB896"/>
      <c r="GC896"/>
      <c r="GD896"/>
      <c r="GE896"/>
      <c r="GF896"/>
      <c r="GG896"/>
      <c r="GH896"/>
      <c r="GI896"/>
      <c r="GJ896"/>
      <c r="GK896"/>
      <c r="GL896"/>
      <c r="GM896"/>
      <c r="GN896"/>
      <c r="GO896"/>
      <c r="GP896"/>
      <c r="GQ896"/>
      <c r="GR896"/>
      <c r="GS896"/>
      <c r="GT896"/>
      <c r="GU896"/>
      <c r="GV896"/>
      <c r="GW896"/>
      <c r="GX896"/>
      <c r="GY896"/>
      <c r="GZ896"/>
      <c r="HA896"/>
      <c r="HB896"/>
      <c r="HC896"/>
      <c r="HD896"/>
      <c r="HE896"/>
      <c r="HF896"/>
      <c r="HG896"/>
      <c r="HH896"/>
      <c r="HI896"/>
      <c r="HJ896"/>
      <c r="HK896"/>
      <c r="HL896"/>
      <c r="HM896"/>
      <c r="HN896"/>
      <c r="HO896"/>
      <c r="HP896"/>
      <c r="HQ896"/>
      <c r="HR896"/>
      <c r="HS896"/>
      <c r="HT896"/>
      <c r="HU896"/>
      <c r="HV896"/>
      <c r="HW896"/>
      <c r="HX896"/>
      <c r="HY896"/>
      <c r="HZ896"/>
      <c r="IA896"/>
      <c r="IB896"/>
      <c r="IC896"/>
      <c r="ID896"/>
      <c r="IE896"/>
      <c r="IF896"/>
      <c r="IG896"/>
      <c r="IH896"/>
      <c r="II896"/>
      <c r="IJ896"/>
      <c r="IK896"/>
      <c r="IL896"/>
      <c r="IM896"/>
      <c r="IN896"/>
      <c r="IO896"/>
      <c r="IP896"/>
      <c r="IQ896"/>
      <c r="IR896"/>
      <c r="IS896"/>
      <c r="IT896"/>
      <c r="IU896"/>
      <c r="IV896"/>
      <c r="IW896"/>
      <c r="IX896"/>
      <c r="IY896"/>
      <c r="IZ896"/>
      <c r="JA896"/>
      <c r="JB896"/>
      <c r="JC896"/>
      <c r="JD896"/>
      <c r="JE896"/>
      <c r="JF896"/>
      <c r="JG896"/>
      <c r="JH896"/>
      <c r="JI896"/>
      <c r="JJ896"/>
    </row>
    <row r="897" spans="1:270" ht="16">
      <c r="A897" s="25">
        <v>1999</v>
      </c>
      <c r="B897" s="9" t="s">
        <v>1113</v>
      </c>
      <c r="C897" s="9">
        <v>0</v>
      </c>
      <c r="D897" s="9" t="s">
        <v>1590</v>
      </c>
      <c r="E897" s="9" t="s">
        <v>2633</v>
      </c>
      <c r="F897" s="9" t="s">
        <v>2274</v>
      </c>
      <c r="G897" s="9" t="s">
        <v>2744</v>
      </c>
      <c r="H897" s="18" t="s">
        <v>1590</v>
      </c>
      <c r="I897" s="9" t="s">
        <v>2297</v>
      </c>
      <c r="J897" s="8">
        <v>0</v>
      </c>
      <c r="K897" s="8"/>
      <c r="L897" s="8"/>
      <c r="M897" s="8" t="s">
        <v>2676</v>
      </c>
      <c r="N897" s="35" t="s">
        <v>1590</v>
      </c>
      <c r="O897" s="35" t="s">
        <v>1590</v>
      </c>
      <c r="P897" s="35" t="s">
        <v>1590</v>
      </c>
      <c r="Q897" s="35" t="s">
        <v>1590</v>
      </c>
      <c r="R897" s="34" t="s">
        <v>1590</v>
      </c>
      <c r="S897" s="34" t="s">
        <v>1590</v>
      </c>
      <c r="T897" s="34" t="s">
        <v>1590</v>
      </c>
      <c r="U897" s="34" t="s">
        <v>1590</v>
      </c>
      <c r="V897" s="38" t="s">
        <v>1590</v>
      </c>
      <c r="W897" s="38" t="s">
        <v>1590</v>
      </c>
      <c r="X897" s="38" t="s">
        <v>1590</v>
      </c>
      <c r="Y897" s="8">
        <f t="shared" si="199"/>
        <v>0</v>
      </c>
      <c r="Z897" s="8">
        <f t="shared" si="200"/>
        <v>0</v>
      </c>
      <c r="AA897" s="8">
        <f t="shared" si="201"/>
        <v>0</v>
      </c>
      <c r="AB897" s="18">
        <f t="shared" si="193"/>
        <v>0</v>
      </c>
      <c r="AC897" s="18">
        <f t="shared" si="194"/>
        <v>0</v>
      </c>
      <c r="AD897"/>
      <c r="AE897"/>
      <c r="AF897" s="13" t="s">
        <v>2298</v>
      </c>
      <c r="AG897"/>
      <c r="AH897"/>
      <c r="AI897"/>
      <c r="AJ897" s="13">
        <v>3</v>
      </c>
      <c r="AK897" s="13">
        <v>0</v>
      </c>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D897"/>
      <c r="CE897"/>
      <c r="CF897"/>
      <c r="CG897"/>
      <c r="CH897"/>
      <c r="CI897"/>
      <c r="CJ897"/>
      <c r="CK897"/>
      <c r="CL897"/>
      <c r="CM897"/>
      <c r="CN897"/>
      <c r="CO897"/>
      <c r="CP897"/>
      <c r="CQ897"/>
      <c r="CR897"/>
      <c r="CS897"/>
      <c r="CT897"/>
      <c r="CU897"/>
      <c r="CV897"/>
      <c r="CW897"/>
      <c r="CX897"/>
      <c r="CY897"/>
      <c r="CZ897"/>
      <c r="DA897"/>
      <c r="DB897"/>
      <c r="DC897"/>
      <c r="DD897"/>
      <c r="DE897"/>
      <c r="DF897"/>
      <c r="DG897"/>
      <c r="DH897"/>
      <c r="DI897"/>
      <c r="DJ897"/>
      <c r="DK897"/>
      <c r="DL897"/>
      <c r="DM897"/>
      <c r="DN897"/>
      <c r="DO897"/>
      <c r="DP897"/>
      <c r="DQ897"/>
      <c r="DR897"/>
      <c r="DS897"/>
      <c r="DT897"/>
      <c r="DU897"/>
      <c r="DV897"/>
      <c r="DW897"/>
      <c r="DX897"/>
      <c r="DY897"/>
      <c r="DZ897"/>
      <c r="EA897"/>
      <c r="EB897"/>
      <c r="EC897"/>
      <c r="ED897"/>
      <c r="EE897"/>
      <c r="EF897"/>
      <c r="EG897"/>
      <c r="EH897"/>
      <c r="EI897"/>
      <c r="EJ897"/>
      <c r="EK897"/>
      <c r="EL897"/>
      <c r="EM897"/>
      <c r="EN897"/>
      <c r="EO897"/>
      <c r="EP897"/>
      <c r="EQ897"/>
      <c r="ER897"/>
      <c r="ES897"/>
      <c r="ET897"/>
      <c r="EU897"/>
      <c r="EV897"/>
      <c r="EW897"/>
      <c r="EX897"/>
      <c r="EY897"/>
      <c r="EZ897"/>
      <c r="FA897"/>
      <c r="FB897"/>
      <c r="FC897"/>
      <c r="FD897"/>
      <c r="FE897"/>
      <c r="FF897"/>
      <c r="FG897"/>
      <c r="FH897"/>
      <c r="FI897"/>
      <c r="FJ897"/>
      <c r="FK897"/>
      <c r="FL897"/>
      <c r="FM897"/>
      <c r="FN897"/>
      <c r="FO897"/>
      <c r="FP897"/>
      <c r="FQ897"/>
      <c r="FR897"/>
      <c r="FS897"/>
      <c r="FT897"/>
      <c r="FU897"/>
      <c r="FV897"/>
      <c r="FW897"/>
      <c r="FX897"/>
      <c r="FY897"/>
      <c r="FZ897"/>
      <c r="GA897"/>
      <c r="GB897"/>
      <c r="GC897"/>
      <c r="GD897"/>
      <c r="GE897"/>
      <c r="GF897"/>
      <c r="GG897"/>
      <c r="GH897"/>
      <c r="GI897"/>
      <c r="GJ897"/>
      <c r="GK897"/>
      <c r="GL897"/>
      <c r="GM897"/>
      <c r="GN897"/>
      <c r="GO897"/>
      <c r="GP897"/>
      <c r="GQ897"/>
      <c r="GR897"/>
      <c r="GS897"/>
      <c r="GT897"/>
      <c r="GU897"/>
      <c r="GV897"/>
      <c r="GW897"/>
      <c r="GX897"/>
      <c r="GY897"/>
      <c r="GZ897"/>
      <c r="HA897"/>
      <c r="HB897"/>
      <c r="HC897"/>
      <c r="HD897"/>
      <c r="HE897"/>
      <c r="HF897"/>
      <c r="HG897"/>
      <c r="HH897"/>
      <c r="HI897"/>
      <c r="HJ897"/>
      <c r="HK897"/>
      <c r="HL897"/>
      <c r="HM897"/>
      <c r="HN897"/>
      <c r="HO897"/>
      <c r="HP897"/>
      <c r="HQ897"/>
      <c r="HR897"/>
      <c r="HS897"/>
      <c r="HT897"/>
      <c r="HU897"/>
      <c r="HV897"/>
      <c r="HW897"/>
      <c r="HX897"/>
      <c r="HY897"/>
      <c r="HZ897"/>
      <c r="IA897"/>
      <c r="IB897"/>
      <c r="IC897"/>
      <c r="ID897"/>
      <c r="IE897"/>
      <c r="IF897"/>
      <c r="IG897"/>
      <c r="IH897"/>
      <c r="II897"/>
      <c r="IJ897"/>
      <c r="IK897"/>
      <c r="IL897"/>
      <c r="IM897"/>
      <c r="IN897"/>
      <c r="IO897"/>
      <c r="IP897"/>
      <c r="IQ897"/>
      <c r="IR897"/>
      <c r="IS897"/>
      <c r="IT897"/>
      <c r="IU897"/>
      <c r="IV897"/>
      <c r="IW897"/>
      <c r="IX897"/>
      <c r="IY897"/>
      <c r="IZ897"/>
      <c r="JA897"/>
      <c r="JB897"/>
      <c r="JC897"/>
      <c r="JD897"/>
      <c r="JE897"/>
      <c r="JF897"/>
      <c r="JG897"/>
      <c r="JH897"/>
      <c r="JI897"/>
      <c r="JJ897"/>
    </row>
    <row r="898" spans="1:270" ht="32">
      <c r="A898" s="25">
        <v>1999</v>
      </c>
      <c r="B898" s="9" t="s">
        <v>1113</v>
      </c>
      <c r="C898" s="9">
        <v>0</v>
      </c>
      <c r="D898" s="9" t="s">
        <v>1590</v>
      </c>
      <c r="E898" s="9" t="s">
        <v>2628</v>
      </c>
      <c r="F898" s="9" t="s">
        <v>2274</v>
      </c>
      <c r="G898" s="9" t="s">
        <v>2744</v>
      </c>
      <c r="H898" s="8" t="s">
        <v>2299</v>
      </c>
      <c r="I898" s="9" t="s">
        <v>2300</v>
      </c>
      <c r="J898" s="8">
        <v>0</v>
      </c>
      <c r="K898" s="8"/>
      <c r="L898" s="8"/>
      <c r="M898" s="8" t="s">
        <v>2676</v>
      </c>
      <c r="N898" s="9">
        <f t="shared" si="202"/>
        <v>0.7142857142857143</v>
      </c>
      <c r="O898" s="8">
        <v>10</v>
      </c>
      <c r="P898" s="8">
        <v>14</v>
      </c>
      <c r="Q898" s="8">
        <v>27</v>
      </c>
      <c r="R898" s="8">
        <f t="shared" si="203"/>
        <v>1.9285714285714286</v>
      </c>
      <c r="S898" s="8">
        <f>Q898/Z898</f>
        <v>1.125</v>
      </c>
      <c r="T898" s="8">
        <f>Q898/AA898</f>
        <v>0.5625</v>
      </c>
      <c r="U898" s="8">
        <f t="shared" si="204"/>
        <v>6.75</v>
      </c>
      <c r="V898" s="38">
        <f t="shared" si="195"/>
        <v>1.4791666666666665</v>
      </c>
      <c r="W898" s="38">
        <f t="shared" si="192"/>
        <v>0.10416666666666667</v>
      </c>
      <c r="X898" s="38">
        <f t="shared" si="191"/>
        <v>1.0208333333333333</v>
      </c>
      <c r="Y898" s="8">
        <f t="shared" si="199"/>
        <v>12</v>
      </c>
      <c r="Z898" s="8">
        <f t="shared" si="200"/>
        <v>24</v>
      </c>
      <c r="AA898" s="8">
        <f t="shared" si="201"/>
        <v>48</v>
      </c>
      <c r="AB898" s="18">
        <f t="shared" si="193"/>
        <v>0.91666666666666663</v>
      </c>
      <c r="AC898" s="18">
        <f t="shared" si="194"/>
        <v>11</v>
      </c>
      <c r="AD898"/>
      <c r="AE898"/>
      <c r="AF898" s="13" t="s">
        <v>2301</v>
      </c>
      <c r="AG898">
        <v>1</v>
      </c>
      <c r="AH898">
        <v>2</v>
      </c>
      <c r="AI898">
        <v>4</v>
      </c>
      <c r="AJ898" s="13">
        <v>8</v>
      </c>
      <c r="AK898">
        <v>11</v>
      </c>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A898"/>
      <c r="CB898"/>
      <c r="CC898"/>
      <c r="CD898"/>
      <c r="CE898"/>
      <c r="CF898"/>
      <c r="CG898"/>
      <c r="CH898"/>
      <c r="CI898"/>
      <c r="CJ898"/>
      <c r="CK898"/>
      <c r="CL898"/>
      <c r="CM898"/>
      <c r="CN898"/>
      <c r="CO898"/>
      <c r="CP898"/>
      <c r="CQ898"/>
      <c r="CR898"/>
      <c r="CS898"/>
      <c r="CT898"/>
      <c r="CU898"/>
      <c r="CV898"/>
      <c r="CW898"/>
      <c r="CX898"/>
      <c r="CY898"/>
      <c r="CZ898"/>
      <c r="DA898"/>
      <c r="DB898"/>
      <c r="DC898"/>
      <c r="DD898"/>
      <c r="DE898"/>
      <c r="DF898"/>
      <c r="DG898"/>
      <c r="DH898"/>
      <c r="DI898"/>
      <c r="DJ898"/>
      <c r="DK898"/>
      <c r="DL898"/>
      <c r="DM898"/>
      <c r="DN898"/>
      <c r="DO898"/>
      <c r="DP898"/>
      <c r="DQ898"/>
      <c r="DR898"/>
      <c r="DS898"/>
      <c r="DT898"/>
      <c r="DU898"/>
      <c r="DV898"/>
      <c r="DW898"/>
      <c r="DX898"/>
      <c r="DY898"/>
      <c r="DZ898"/>
      <c r="EA898"/>
      <c r="EB898"/>
      <c r="EC898"/>
      <c r="ED898"/>
      <c r="EE898"/>
      <c r="EF898"/>
      <c r="EG898"/>
      <c r="EH898"/>
      <c r="EI898"/>
      <c r="EJ898"/>
      <c r="EK898"/>
      <c r="EL898"/>
      <c r="EM898"/>
      <c r="EN898"/>
      <c r="EO898"/>
      <c r="EP898"/>
      <c r="EQ898"/>
      <c r="ER898"/>
      <c r="ES898"/>
      <c r="ET898"/>
      <c r="EU898"/>
      <c r="EV898"/>
      <c r="EW898"/>
      <c r="EX898"/>
      <c r="EY898"/>
      <c r="EZ898"/>
      <c r="FA898"/>
      <c r="FB898"/>
      <c r="FC898"/>
      <c r="FD898"/>
      <c r="FE898"/>
      <c r="FF898"/>
      <c r="FG898"/>
      <c r="FH898"/>
      <c r="FI898"/>
      <c r="FJ898"/>
      <c r="FK898"/>
      <c r="FL898"/>
      <c r="FM898"/>
      <c r="FN898"/>
      <c r="FO898"/>
      <c r="FP898"/>
      <c r="FQ898"/>
      <c r="FR898"/>
      <c r="FS898"/>
      <c r="FT898"/>
      <c r="FU898"/>
      <c r="FV898"/>
      <c r="FW898"/>
      <c r="FX898"/>
      <c r="FY898"/>
      <c r="FZ898"/>
      <c r="GA898"/>
      <c r="GB898"/>
      <c r="GC898"/>
      <c r="GD898"/>
      <c r="GE898"/>
      <c r="GF898"/>
      <c r="GG898"/>
      <c r="GH898"/>
      <c r="GI898"/>
      <c r="GJ898"/>
      <c r="GK898"/>
      <c r="GL898"/>
      <c r="GM898"/>
      <c r="GN898"/>
      <c r="GO898"/>
      <c r="GP898"/>
      <c r="GQ898"/>
      <c r="GR898"/>
      <c r="GS898"/>
      <c r="GT898"/>
      <c r="GU898"/>
      <c r="GV898"/>
      <c r="GW898"/>
      <c r="GX898"/>
      <c r="GY898"/>
      <c r="GZ898"/>
      <c r="HA898"/>
      <c r="HB898"/>
      <c r="HC898"/>
      <c r="HD898"/>
      <c r="HE898"/>
      <c r="HF898"/>
      <c r="HG898"/>
      <c r="HH898"/>
      <c r="HI898"/>
      <c r="HJ898"/>
      <c r="HK898"/>
      <c r="HL898"/>
      <c r="HM898"/>
      <c r="HN898"/>
      <c r="HO898"/>
      <c r="HP898"/>
      <c r="HQ898"/>
      <c r="HR898"/>
      <c r="HS898"/>
      <c r="HT898"/>
      <c r="HU898"/>
      <c r="HV898"/>
      <c r="HW898"/>
      <c r="HX898"/>
      <c r="HY898"/>
      <c r="HZ898"/>
      <c r="IA898"/>
      <c r="IB898"/>
      <c r="IC898"/>
      <c r="ID898"/>
      <c r="IE898"/>
      <c r="IF898"/>
      <c r="IG898"/>
      <c r="IH898"/>
      <c r="II898"/>
      <c r="IJ898"/>
      <c r="IK898"/>
      <c r="IL898"/>
      <c r="IM898"/>
      <c r="IN898"/>
      <c r="IO898"/>
      <c r="IP898"/>
      <c r="IQ898"/>
      <c r="IR898"/>
      <c r="IS898"/>
      <c r="IT898"/>
      <c r="IU898"/>
      <c r="IV898"/>
      <c r="IW898"/>
      <c r="IX898"/>
      <c r="IY898"/>
      <c r="IZ898"/>
      <c r="JA898"/>
      <c r="JB898"/>
      <c r="JC898"/>
      <c r="JD898"/>
      <c r="JE898"/>
      <c r="JF898"/>
      <c r="JG898"/>
      <c r="JH898"/>
      <c r="JI898"/>
      <c r="JJ898"/>
    </row>
    <row r="899" spans="1:270" ht="16">
      <c r="A899" s="25">
        <v>1999</v>
      </c>
      <c r="B899" s="9" t="s">
        <v>1113</v>
      </c>
      <c r="C899" s="9">
        <v>0</v>
      </c>
      <c r="D899" s="9" t="s">
        <v>1590</v>
      </c>
      <c r="E899" s="9" t="s">
        <v>2631</v>
      </c>
      <c r="F899" s="9" t="s">
        <v>2274</v>
      </c>
      <c r="G899" s="9" t="s">
        <v>2744</v>
      </c>
      <c r="H899" s="18" t="s">
        <v>1590</v>
      </c>
      <c r="I899" s="9" t="s">
        <v>2302</v>
      </c>
      <c r="J899" s="8">
        <v>0</v>
      </c>
      <c r="K899" s="8"/>
      <c r="L899" s="8"/>
      <c r="M899" s="8" t="s">
        <v>2676</v>
      </c>
      <c r="N899" s="35" t="s">
        <v>1590</v>
      </c>
      <c r="O899" s="35" t="s">
        <v>1590</v>
      </c>
      <c r="P899" s="35" t="s">
        <v>1590</v>
      </c>
      <c r="Q899" s="35" t="s">
        <v>1590</v>
      </c>
      <c r="R899" s="34" t="s">
        <v>1590</v>
      </c>
      <c r="S899" s="34" t="s">
        <v>1590</v>
      </c>
      <c r="T899" s="34" t="s">
        <v>1590</v>
      </c>
      <c r="U899" s="34" t="s">
        <v>1590</v>
      </c>
      <c r="V899" s="38" t="s">
        <v>1590</v>
      </c>
      <c r="W899" s="38" t="s">
        <v>1590</v>
      </c>
      <c r="X899" s="38" t="s">
        <v>1590</v>
      </c>
      <c r="Y899" s="8">
        <f t="shared" si="199"/>
        <v>12</v>
      </c>
      <c r="Z899" s="8">
        <f t="shared" si="200"/>
        <v>60</v>
      </c>
      <c r="AA899" s="8">
        <f t="shared" si="201"/>
        <v>96</v>
      </c>
      <c r="AB899" s="18">
        <f t="shared" si="193"/>
        <v>0</v>
      </c>
      <c r="AC899" s="18">
        <f t="shared" si="194"/>
        <v>0</v>
      </c>
      <c r="AD899"/>
      <c r="AE899"/>
      <c r="AF899" s="13" t="s">
        <v>2303</v>
      </c>
      <c r="AG899">
        <v>1</v>
      </c>
      <c r="AH899">
        <v>5</v>
      </c>
      <c r="AI899">
        <v>8</v>
      </c>
      <c r="AJ899" s="13">
        <v>7</v>
      </c>
      <c r="AK899" s="13">
        <v>0</v>
      </c>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A899"/>
      <c r="CB899"/>
      <c r="CC899"/>
      <c r="CD899"/>
      <c r="CE899"/>
      <c r="CF899"/>
      <c r="CG899"/>
      <c r="CH899"/>
      <c r="CI899"/>
      <c r="CJ899"/>
      <c r="CK899"/>
      <c r="CL899"/>
      <c r="CM899"/>
      <c r="CN899"/>
      <c r="CO899"/>
      <c r="CP899"/>
      <c r="CQ899"/>
      <c r="CR899"/>
      <c r="CS899"/>
      <c r="CT899"/>
      <c r="CU899"/>
      <c r="CV899"/>
      <c r="CW899"/>
      <c r="CX899"/>
      <c r="CY899"/>
      <c r="CZ899"/>
      <c r="DA899"/>
      <c r="DB899"/>
      <c r="DC899"/>
      <c r="DD899"/>
      <c r="DE899"/>
      <c r="DF899"/>
      <c r="DG899"/>
      <c r="DH899"/>
      <c r="DI899"/>
      <c r="DJ899"/>
      <c r="DK899"/>
      <c r="DL899"/>
      <c r="DM899"/>
      <c r="DN899"/>
      <c r="DO899"/>
      <c r="DP899"/>
      <c r="DQ899"/>
      <c r="DR899"/>
      <c r="DS899"/>
      <c r="DT899"/>
      <c r="DU899"/>
      <c r="DV899"/>
      <c r="DW899"/>
      <c r="DX899"/>
      <c r="DY899"/>
      <c r="DZ899"/>
      <c r="EA899"/>
      <c r="EB899"/>
      <c r="EC899"/>
      <c r="ED899"/>
      <c r="EE899"/>
      <c r="EF899"/>
      <c r="EG899"/>
      <c r="EH899"/>
      <c r="EI899"/>
      <c r="EJ899"/>
      <c r="EK899"/>
      <c r="EL899"/>
      <c r="EM899"/>
      <c r="EN899"/>
      <c r="EO899"/>
      <c r="EP899"/>
      <c r="EQ899"/>
      <c r="ER899"/>
      <c r="ES899"/>
      <c r="ET899"/>
      <c r="EU899"/>
      <c r="EV899"/>
      <c r="EW899"/>
      <c r="EX899"/>
      <c r="EY899"/>
      <c r="EZ899"/>
      <c r="FA899"/>
      <c r="FB899"/>
      <c r="FC899"/>
      <c r="FD899"/>
      <c r="FE899"/>
      <c r="FF899"/>
      <c r="FG899"/>
      <c r="FH899"/>
      <c r="FI899"/>
      <c r="FJ899"/>
      <c r="FK899"/>
      <c r="FL899"/>
      <c r="FM899"/>
      <c r="FN899"/>
      <c r="FO899"/>
      <c r="FP899"/>
      <c r="FQ899"/>
      <c r="FR899"/>
      <c r="FS899"/>
      <c r="FT899"/>
      <c r="FU899"/>
      <c r="FV899"/>
      <c r="FW899"/>
      <c r="FX899"/>
      <c r="FY899"/>
      <c r="FZ899"/>
      <c r="GA899"/>
      <c r="GB899"/>
      <c r="GC899"/>
      <c r="GD899"/>
      <c r="GE899"/>
      <c r="GF899"/>
      <c r="GG899"/>
      <c r="GH899"/>
      <c r="GI899"/>
      <c r="GJ899"/>
      <c r="GK899"/>
      <c r="GL899"/>
      <c r="GM899"/>
      <c r="GN899"/>
      <c r="GO899"/>
      <c r="GP899"/>
      <c r="GQ899"/>
      <c r="GR899"/>
      <c r="GS899"/>
      <c r="GT899"/>
      <c r="GU899"/>
      <c r="GV899"/>
      <c r="GW899"/>
      <c r="GX899"/>
      <c r="GY899"/>
      <c r="GZ899"/>
      <c r="HA899"/>
      <c r="HB899"/>
      <c r="HC899"/>
      <c r="HD899"/>
      <c r="HE899"/>
      <c r="HF899"/>
      <c r="HG899"/>
      <c r="HH899"/>
      <c r="HI899"/>
      <c r="HJ899"/>
      <c r="HK899"/>
      <c r="HL899"/>
      <c r="HM899"/>
      <c r="HN899"/>
      <c r="HO899"/>
      <c r="HP899"/>
      <c r="HQ899"/>
      <c r="HR899"/>
      <c r="HS899"/>
      <c r="HT899"/>
      <c r="HU899"/>
      <c r="HV899"/>
      <c r="HW899"/>
      <c r="HX899"/>
      <c r="HY899"/>
      <c r="HZ899"/>
      <c r="IA899"/>
      <c r="IB899"/>
      <c r="IC899"/>
      <c r="ID899"/>
      <c r="IE899"/>
      <c r="IF899"/>
      <c r="IG899"/>
      <c r="IH899"/>
      <c r="II899"/>
      <c r="IJ899"/>
      <c r="IK899"/>
      <c r="IL899"/>
      <c r="IM899"/>
      <c r="IN899"/>
      <c r="IO899"/>
      <c r="IP899"/>
      <c r="IQ899"/>
      <c r="IR899"/>
      <c r="IS899"/>
      <c r="IT899"/>
      <c r="IU899"/>
      <c r="IV899"/>
      <c r="IW899"/>
      <c r="IX899"/>
      <c r="IY899"/>
      <c r="IZ899"/>
      <c r="JA899"/>
      <c r="JB899"/>
      <c r="JC899"/>
      <c r="JD899"/>
      <c r="JE899"/>
      <c r="JF899"/>
      <c r="JG899"/>
      <c r="JH899"/>
      <c r="JI899"/>
      <c r="JJ899"/>
    </row>
    <row r="900" spans="1:270" ht="48">
      <c r="A900" s="25">
        <v>1999</v>
      </c>
      <c r="B900" s="9" t="s">
        <v>1113</v>
      </c>
      <c r="C900" s="9">
        <v>0</v>
      </c>
      <c r="D900" s="9" t="s">
        <v>1590</v>
      </c>
      <c r="E900" s="9" t="s">
        <v>2630</v>
      </c>
      <c r="F900" s="9" t="s">
        <v>2274</v>
      </c>
      <c r="G900" s="9" t="s">
        <v>2744</v>
      </c>
      <c r="H900" s="8" t="s">
        <v>2304</v>
      </c>
      <c r="I900" s="12" t="s">
        <v>2305</v>
      </c>
      <c r="J900" s="30">
        <v>1</v>
      </c>
      <c r="K900" s="12" t="s">
        <v>2724</v>
      </c>
      <c r="L900" s="12" t="s">
        <v>2701</v>
      </c>
      <c r="M900" s="8" t="s">
        <v>2676</v>
      </c>
      <c r="N900" s="9">
        <f t="shared" si="202"/>
        <v>5.6666666666666664E-2</v>
      </c>
      <c r="O900" s="8">
        <v>1.7</v>
      </c>
      <c r="P900" s="8">
        <v>30</v>
      </c>
      <c r="Q900" s="8">
        <v>56</v>
      </c>
      <c r="R900" s="8">
        <f t="shared" si="203"/>
        <v>1.8666666666666667</v>
      </c>
      <c r="S900" s="8">
        <f>Q900/Z900</f>
        <v>6.6666666666666671E-3</v>
      </c>
      <c r="T900" s="8">
        <f>Q900/AA900</f>
        <v>7.7777777777777773E-4</v>
      </c>
      <c r="U900" s="8">
        <f t="shared" si="204"/>
        <v>9.3333333333333324E-3</v>
      </c>
      <c r="V900" s="38">
        <f t="shared" si="195"/>
        <v>7.7777777777777773E-4</v>
      </c>
      <c r="W900" s="38">
        <f t="shared" si="192"/>
        <v>7.7777777777777773E-4</v>
      </c>
      <c r="X900" s="38">
        <f t="shared" ref="X900:X961" si="205">W900+AB900</f>
        <v>7.7777777777777773E-4</v>
      </c>
      <c r="Y900" s="8">
        <f t="shared" si="199"/>
        <v>3600</v>
      </c>
      <c r="Z900" s="8">
        <f t="shared" si="200"/>
        <v>8400</v>
      </c>
      <c r="AA900" s="8">
        <f t="shared" si="201"/>
        <v>72000</v>
      </c>
      <c r="AB900" s="18">
        <f t="shared" si="193"/>
        <v>0</v>
      </c>
      <c r="AC900" s="18">
        <f t="shared" si="194"/>
        <v>0</v>
      </c>
      <c r="AD900"/>
      <c r="AE900"/>
      <c r="AF900" s="13" t="s">
        <v>2306</v>
      </c>
      <c r="AG900">
        <v>300</v>
      </c>
      <c r="AH900">
        <v>700</v>
      </c>
      <c r="AI900">
        <v>6000</v>
      </c>
      <c r="AJ900" s="13">
        <v>6</v>
      </c>
      <c r="AK900" s="13">
        <v>0</v>
      </c>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A900"/>
      <c r="CB900"/>
      <c r="CC900"/>
      <c r="CD900"/>
      <c r="CE900"/>
      <c r="CF900"/>
      <c r="CG900"/>
      <c r="CH900"/>
      <c r="CI900"/>
      <c r="CJ900"/>
      <c r="CK900"/>
      <c r="CL900"/>
      <c r="CM900"/>
      <c r="CN900"/>
      <c r="CO900"/>
      <c r="CP900"/>
      <c r="CQ900"/>
      <c r="CR900"/>
      <c r="CS900"/>
      <c r="CT900"/>
      <c r="CU900"/>
      <c r="CV900"/>
      <c r="CW900"/>
      <c r="CX900"/>
      <c r="CY900"/>
      <c r="CZ900"/>
      <c r="DA900"/>
      <c r="DB900"/>
      <c r="DC900"/>
      <c r="DD900"/>
      <c r="DE900"/>
      <c r="DF900"/>
      <c r="DG900"/>
      <c r="DH900"/>
      <c r="DI900"/>
      <c r="DJ900"/>
      <c r="DK900"/>
      <c r="DL900"/>
      <c r="DM900"/>
      <c r="DN900"/>
      <c r="DO900"/>
      <c r="DP900"/>
      <c r="DQ900"/>
      <c r="DR900"/>
      <c r="DS900"/>
      <c r="DT900"/>
      <c r="DU900"/>
      <c r="DV900"/>
      <c r="DW900"/>
      <c r="DX900"/>
      <c r="DY900"/>
      <c r="DZ900"/>
      <c r="EA900"/>
      <c r="EB900"/>
      <c r="EC900"/>
      <c r="ED900"/>
      <c r="EE900"/>
      <c r="EF900"/>
      <c r="EG900"/>
      <c r="EH900"/>
      <c r="EI900"/>
      <c r="EJ900"/>
      <c r="EK900"/>
      <c r="EL900"/>
      <c r="EM900"/>
      <c r="EN900"/>
      <c r="EO900"/>
      <c r="EP900"/>
      <c r="EQ900"/>
      <c r="ER900"/>
      <c r="ES900"/>
      <c r="ET900"/>
      <c r="EU900"/>
      <c r="EV900"/>
      <c r="EW900"/>
      <c r="EX900"/>
      <c r="EY900"/>
      <c r="EZ900"/>
      <c r="FA900"/>
      <c r="FB900"/>
      <c r="FC900"/>
      <c r="FD900"/>
      <c r="FE900"/>
      <c r="FF900"/>
      <c r="FG900"/>
      <c r="FH900"/>
      <c r="FI900"/>
      <c r="FJ900"/>
      <c r="FK900"/>
      <c r="FL900"/>
      <c r="FM900"/>
      <c r="FN900"/>
      <c r="FO900"/>
      <c r="FP900"/>
      <c r="FQ900"/>
      <c r="FR900"/>
      <c r="FS900"/>
      <c r="FT900"/>
      <c r="FU900"/>
      <c r="FV900"/>
      <c r="FW900"/>
      <c r="FX900"/>
      <c r="FY900"/>
      <c r="FZ900"/>
      <c r="GA900"/>
      <c r="GB900"/>
      <c r="GC900"/>
      <c r="GD900"/>
      <c r="GE900"/>
      <c r="GF900"/>
      <c r="GG900"/>
      <c r="GH900"/>
      <c r="GI900"/>
      <c r="GJ900"/>
      <c r="GK900"/>
      <c r="GL900"/>
      <c r="GM900"/>
      <c r="GN900"/>
      <c r="GO900"/>
      <c r="GP900"/>
      <c r="GQ900"/>
      <c r="GR900"/>
      <c r="GS900"/>
      <c r="GT900"/>
      <c r="GU900"/>
      <c r="GV900"/>
      <c r="GW900"/>
      <c r="GX900"/>
      <c r="GY900"/>
      <c r="GZ900"/>
      <c r="HA900"/>
      <c r="HB900"/>
      <c r="HC900"/>
      <c r="HD900"/>
      <c r="HE900"/>
      <c r="HF900"/>
      <c r="HG900"/>
      <c r="HH900"/>
      <c r="HI900"/>
      <c r="HJ900"/>
      <c r="HK900"/>
      <c r="HL900"/>
      <c r="HM900"/>
      <c r="HN900"/>
      <c r="HO900"/>
      <c r="HP900"/>
      <c r="HQ900"/>
      <c r="HR900"/>
      <c r="HS900"/>
      <c r="HT900"/>
      <c r="HU900"/>
      <c r="HV900"/>
      <c r="HW900"/>
      <c r="HX900"/>
      <c r="HY900"/>
      <c r="HZ900"/>
      <c r="IA900"/>
      <c r="IB900"/>
      <c r="IC900"/>
      <c r="ID900"/>
      <c r="IE900"/>
      <c r="IF900"/>
      <c r="IG900"/>
      <c r="IH900"/>
      <c r="II900"/>
      <c r="IJ900"/>
      <c r="IK900"/>
      <c r="IL900"/>
      <c r="IM900"/>
      <c r="IN900"/>
      <c r="IO900"/>
      <c r="IP900"/>
      <c r="IQ900"/>
      <c r="IR900"/>
      <c r="IS900"/>
      <c r="IT900"/>
      <c r="IU900"/>
      <c r="IV900"/>
      <c r="IW900"/>
      <c r="IX900"/>
      <c r="IY900"/>
      <c r="IZ900"/>
      <c r="JA900"/>
      <c r="JB900"/>
      <c r="JC900"/>
      <c r="JD900"/>
      <c r="JE900"/>
      <c r="JF900"/>
      <c r="JG900"/>
      <c r="JH900"/>
      <c r="JI900"/>
      <c r="JJ900"/>
    </row>
    <row r="901" spans="1:270" ht="32">
      <c r="A901" s="25">
        <v>1999</v>
      </c>
      <c r="B901" s="9" t="s">
        <v>1113</v>
      </c>
      <c r="C901" s="9">
        <v>0</v>
      </c>
      <c r="D901" s="9" t="s">
        <v>1590</v>
      </c>
      <c r="E901" s="9" t="s">
        <v>2630</v>
      </c>
      <c r="F901" s="9" t="s">
        <v>2274</v>
      </c>
      <c r="G901" s="9" t="s">
        <v>2744</v>
      </c>
      <c r="H901" s="8" t="s">
        <v>2307</v>
      </c>
      <c r="I901" s="12" t="s">
        <v>2308</v>
      </c>
      <c r="J901" s="30">
        <v>0</v>
      </c>
      <c r="K901" s="30"/>
      <c r="L901" s="12" t="s">
        <v>2653</v>
      </c>
      <c r="M901" s="8" t="s">
        <v>2676</v>
      </c>
      <c r="N901" s="9">
        <f t="shared" si="202"/>
        <v>0.34875</v>
      </c>
      <c r="O901" s="8">
        <v>83.7</v>
      </c>
      <c r="P901" s="8">
        <v>240</v>
      </c>
      <c r="Q901" s="8">
        <v>7360</v>
      </c>
      <c r="R901" s="8">
        <f t="shared" si="203"/>
        <v>30.666666666666668</v>
      </c>
      <c r="S901" s="8">
        <f>Q901/Z901</f>
        <v>42.056950596797272</v>
      </c>
      <c r="T901" s="8">
        <f>Q901/AA901</f>
        <v>32.711111111111109</v>
      </c>
      <c r="U901" s="8">
        <f t="shared" si="204"/>
        <v>392.5333333333333</v>
      </c>
      <c r="V901" s="38">
        <f t="shared" si="195"/>
        <v>33.127777777777773</v>
      </c>
      <c r="W901" s="38">
        <f t="shared" si="192"/>
        <v>32.387035555555556</v>
      </c>
      <c r="X901" s="38">
        <f t="shared" si="205"/>
        <v>32.803702222222221</v>
      </c>
      <c r="Y901" s="8">
        <f t="shared" si="199"/>
        <v>60</v>
      </c>
      <c r="Z901" s="8">
        <f t="shared" si="200"/>
        <v>175.0008</v>
      </c>
      <c r="AA901" s="8">
        <f t="shared" si="201"/>
        <v>225</v>
      </c>
      <c r="AB901" s="18">
        <f t="shared" si="193"/>
        <v>0.41666666666666669</v>
      </c>
      <c r="AC901" s="18">
        <f t="shared" si="194"/>
        <v>5</v>
      </c>
      <c r="AD901"/>
      <c r="AE901"/>
      <c r="AF901" s="13" t="s">
        <v>715</v>
      </c>
      <c r="AG901">
        <v>5</v>
      </c>
      <c r="AH901">
        <v>14.583399999999999</v>
      </c>
      <c r="AI901">
        <v>18.75</v>
      </c>
      <c r="AJ901" s="13">
        <v>12</v>
      </c>
      <c r="AK901">
        <v>5</v>
      </c>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A901"/>
      <c r="CB901"/>
      <c r="CC901"/>
      <c r="CD901"/>
      <c r="CE901"/>
      <c r="CF901"/>
      <c r="CG901"/>
      <c r="CH901"/>
      <c r="CI901"/>
      <c r="CJ901"/>
      <c r="CK901"/>
      <c r="CL901"/>
      <c r="CM901"/>
      <c r="CN901"/>
      <c r="CO901"/>
      <c r="CP901"/>
      <c r="CQ901"/>
      <c r="CR901"/>
      <c r="CS901"/>
      <c r="CT901"/>
      <c r="CU901"/>
      <c r="CV901"/>
      <c r="CW901"/>
      <c r="CX901"/>
      <c r="CY901"/>
      <c r="CZ901"/>
      <c r="DA901"/>
      <c r="DB901"/>
      <c r="DC901"/>
      <c r="DD901"/>
      <c r="DE901"/>
      <c r="DF901"/>
      <c r="DG901"/>
      <c r="DH901"/>
      <c r="DI901"/>
      <c r="DJ901"/>
      <c r="DK901"/>
      <c r="DL901"/>
      <c r="DM901"/>
      <c r="DN901"/>
      <c r="DO901"/>
      <c r="DP901"/>
      <c r="DQ901"/>
      <c r="DR901"/>
      <c r="DS901"/>
      <c r="DT901"/>
      <c r="DU901"/>
      <c r="DV901"/>
      <c r="DW901"/>
      <c r="DX901"/>
      <c r="DY901"/>
      <c r="DZ901"/>
      <c r="EA901"/>
      <c r="EB901"/>
      <c r="EC901"/>
      <c r="ED901"/>
      <c r="EE901"/>
      <c r="EF901"/>
      <c r="EG901"/>
      <c r="EH901"/>
      <c r="EI901"/>
      <c r="EJ901"/>
      <c r="EK901"/>
      <c r="EL901"/>
      <c r="EM901"/>
      <c r="EN901"/>
      <c r="EO901"/>
      <c r="EP901"/>
      <c r="EQ901"/>
      <c r="ER901"/>
      <c r="ES901"/>
      <c r="ET901"/>
      <c r="EU901"/>
      <c r="EV901"/>
      <c r="EW901"/>
      <c r="EX901"/>
      <c r="EY901"/>
      <c r="EZ901"/>
      <c r="FA901"/>
      <c r="FB901"/>
      <c r="FC901"/>
      <c r="FD901"/>
      <c r="FE901"/>
      <c r="FF901"/>
      <c r="FG901"/>
      <c r="FH901"/>
      <c r="FI901"/>
      <c r="FJ901"/>
      <c r="FK901"/>
      <c r="FL901"/>
      <c r="FM901"/>
      <c r="FN901"/>
      <c r="FO901"/>
      <c r="FP901"/>
      <c r="FQ901"/>
      <c r="FR901"/>
      <c r="FS901"/>
      <c r="FT901"/>
      <c r="FU901"/>
      <c r="FV901"/>
      <c r="FW901"/>
      <c r="FX901"/>
      <c r="FY901"/>
      <c r="FZ901"/>
      <c r="GA901"/>
      <c r="GB901"/>
      <c r="GC901"/>
      <c r="GD901"/>
      <c r="GE901"/>
      <c r="GF901"/>
      <c r="GG901"/>
      <c r="GH901"/>
      <c r="GI901"/>
      <c r="GJ901"/>
      <c r="GK901"/>
      <c r="GL901"/>
      <c r="GM901"/>
      <c r="GN901"/>
      <c r="GO901"/>
      <c r="GP901"/>
      <c r="GQ901"/>
      <c r="GR901"/>
      <c r="GS901"/>
      <c r="GT901"/>
      <c r="GU901"/>
      <c r="GV901"/>
      <c r="GW901"/>
      <c r="GX901"/>
      <c r="GY901"/>
      <c r="GZ901"/>
      <c r="HA901"/>
      <c r="HB901"/>
      <c r="HC901"/>
      <c r="HD901"/>
      <c r="HE901"/>
      <c r="HF901"/>
      <c r="HG901"/>
      <c r="HH901"/>
      <c r="HI901"/>
      <c r="HJ901"/>
      <c r="HK901"/>
      <c r="HL901"/>
      <c r="HM901"/>
      <c r="HN901"/>
      <c r="HO901"/>
      <c r="HP901"/>
      <c r="HQ901"/>
      <c r="HR901"/>
      <c r="HS901"/>
      <c r="HT901"/>
      <c r="HU901"/>
      <c r="HV901"/>
      <c r="HW901"/>
      <c r="HX901"/>
      <c r="HY901"/>
      <c r="HZ901"/>
      <c r="IA901"/>
      <c r="IB901"/>
      <c r="IC901"/>
      <c r="ID901"/>
      <c r="IE901"/>
      <c r="IF901"/>
      <c r="IG901"/>
      <c r="IH901"/>
      <c r="II901"/>
      <c r="IJ901"/>
      <c r="IK901"/>
      <c r="IL901"/>
      <c r="IM901"/>
      <c r="IN901"/>
      <c r="IO901"/>
      <c r="IP901"/>
      <c r="IQ901"/>
      <c r="IR901"/>
      <c r="IS901"/>
      <c r="IT901"/>
      <c r="IU901"/>
      <c r="IV901"/>
      <c r="IW901"/>
      <c r="IX901"/>
      <c r="IY901"/>
      <c r="IZ901"/>
      <c r="JA901"/>
      <c r="JB901"/>
      <c r="JC901"/>
      <c r="JD901"/>
      <c r="JE901"/>
      <c r="JF901"/>
      <c r="JG901"/>
      <c r="JH901"/>
      <c r="JI901"/>
      <c r="JJ901"/>
    </row>
    <row r="902" spans="1:270" ht="80">
      <c r="A902" s="25">
        <v>1999</v>
      </c>
      <c r="B902" s="9" t="s">
        <v>1113</v>
      </c>
      <c r="C902" s="9">
        <v>0</v>
      </c>
      <c r="D902" s="9" t="s">
        <v>1590</v>
      </c>
      <c r="E902" s="9" t="s">
        <v>2630</v>
      </c>
      <c r="F902" s="9" t="s">
        <v>2274</v>
      </c>
      <c r="G902" s="9" t="s">
        <v>2744</v>
      </c>
      <c r="H902" s="8" t="s">
        <v>2309</v>
      </c>
      <c r="I902" s="9" t="s">
        <v>2310</v>
      </c>
      <c r="J902" s="8">
        <v>0</v>
      </c>
      <c r="K902" s="8"/>
      <c r="L902" s="9" t="s">
        <v>2312</v>
      </c>
      <c r="M902" s="8" t="s">
        <v>2676</v>
      </c>
      <c r="N902" s="35" t="s">
        <v>1590</v>
      </c>
      <c r="O902" s="35" t="s">
        <v>1590</v>
      </c>
      <c r="P902" s="35" t="s">
        <v>1590</v>
      </c>
      <c r="Q902" s="35" t="s">
        <v>1590</v>
      </c>
      <c r="R902" s="34" t="s">
        <v>1590</v>
      </c>
      <c r="S902" s="34" t="s">
        <v>1590</v>
      </c>
      <c r="T902" s="34" t="s">
        <v>1590</v>
      </c>
      <c r="U902" s="34" t="s">
        <v>1590</v>
      </c>
      <c r="V902" s="38" t="s">
        <v>1590</v>
      </c>
      <c r="W902" s="38" t="s">
        <v>1590</v>
      </c>
      <c r="X902" s="38" t="s">
        <v>1590</v>
      </c>
      <c r="Y902" s="8">
        <f t="shared" si="199"/>
        <v>360</v>
      </c>
      <c r="Z902" s="8">
        <f t="shared" si="200"/>
        <v>8400</v>
      </c>
      <c r="AA902" s="8">
        <f t="shared" si="201"/>
        <v>72000</v>
      </c>
      <c r="AB902" s="18">
        <f t="shared" ref="AB902:AB965" si="206">AC902/12</f>
        <v>0</v>
      </c>
      <c r="AC902" s="18">
        <f t="shared" si="194"/>
        <v>0</v>
      </c>
      <c r="AD902"/>
      <c r="AE902"/>
      <c r="AF902" s="13" t="s">
        <v>2311</v>
      </c>
      <c r="AG902">
        <v>30</v>
      </c>
      <c r="AH902">
        <v>700</v>
      </c>
      <c r="AI902">
        <v>6000</v>
      </c>
      <c r="AJ902"/>
      <c r="AK902" s="13">
        <v>0</v>
      </c>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A902"/>
      <c r="CB902"/>
      <c r="CC902"/>
      <c r="CD902"/>
      <c r="CE902"/>
      <c r="CF902"/>
      <c r="CG902"/>
      <c r="CH902"/>
      <c r="CI902"/>
      <c r="CJ902"/>
      <c r="CK902"/>
      <c r="CL902"/>
      <c r="CM902"/>
      <c r="CN902"/>
      <c r="CO902"/>
      <c r="CP902"/>
      <c r="CQ902"/>
      <c r="CR902"/>
      <c r="CS902"/>
      <c r="CT902"/>
      <c r="CU902"/>
      <c r="CV902"/>
      <c r="CW902"/>
      <c r="CX902"/>
      <c r="CY902"/>
      <c r="CZ902"/>
      <c r="DA902"/>
      <c r="DB902"/>
      <c r="DC902"/>
      <c r="DD902"/>
      <c r="DE902"/>
      <c r="DF902"/>
      <c r="DG902"/>
      <c r="DH902"/>
      <c r="DI902"/>
      <c r="DJ902"/>
      <c r="DK902"/>
      <c r="DL902"/>
      <c r="DM902"/>
      <c r="DN902"/>
      <c r="DO902"/>
      <c r="DP902"/>
      <c r="DQ902"/>
      <c r="DR902"/>
      <c r="DS902"/>
      <c r="DT902"/>
      <c r="DU902"/>
      <c r="DV902"/>
      <c r="DW902"/>
      <c r="DX902"/>
      <c r="DY902"/>
      <c r="DZ902"/>
      <c r="EA902"/>
      <c r="EB902"/>
      <c r="EC902"/>
      <c r="ED902"/>
      <c r="EE902"/>
      <c r="EF902"/>
      <c r="EG902"/>
      <c r="EH902"/>
      <c r="EI902"/>
      <c r="EJ902"/>
      <c r="EK902"/>
      <c r="EL902"/>
      <c r="EM902"/>
      <c r="EN902"/>
      <c r="EO902"/>
      <c r="EP902"/>
      <c r="EQ902"/>
      <c r="ER902"/>
      <c r="ES902"/>
      <c r="ET902"/>
      <c r="EU902"/>
      <c r="EV902"/>
      <c r="EW902"/>
      <c r="EX902"/>
      <c r="EY902"/>
      <c r="EZ902"/>
      <c r="FA902"/>
      <c r="FB902"/>
      <c r="FC902"/>
      <c r="FD902"/>
      <c r="FE902"/>
      <c r="FF902"/>
      <c r="FG902"/>
      <c r="FH902"/>
      <c r="FI902"/>
      <c r="FJ902"/>
      <c r="FK902"/>
      <c r="FL902"/>
      <c r="FM902"/>
      <c r="FN902"/>
      <c r="FO902"/>
      <c r="FP902"/>
      <c r="FQ902"/>
      <c r="FR902"/>
      <c r="FS902"/>
      <c r="FT902"/>
      <c r="FU902"/>
      <c r="FV902"/>
      <c r="FW902"/>
      <c r="FX902"/>
      <c r="FY902"/>
      <c r="FZ902"/>
      <c r="GA902"/>
      <c r="GB902"/>
      <c r="GC902"/>
      <c r="GD902"/>
      <c r="GE902"/>
      <c r="GF902"/>
      <c r="GG902"/>
      <c r="GH902"/>
      <c r="GI902"/>
      <c r="GJ902"/>
      <c r="GK902"/>
      <c r="GL902"/>
      <c r="GM902"/>
      <c r="GN902"/>
      <c r="GO902"/>
      <c r="GP902"/>
      <c r="GQ902"/>
      <c r="GR902"/>
      <c r="GS902"/>
      <c r="GT902"/>
      <c r="GU902"/>
      <c r="GV902"/>
      <c r="GW902"/>
      <c r="GX902"/>
      <c r="GY902"/>
      <c r="GZ902"/>
      <c r="HA902"/>
      <c r="HB902"/>
      <c r="HC902"/>
      <c r="HD902"/>
      <c r="HE902"/>
      <c r="HF902"/>
      <c r="HG902"/>
      <c r="HH902"/>
      <c r="HI902"/>
      <c r="HJ902"/>
      <c r="HK902"/>
      <c r="HL902"/>
      <c r="HM902"/>
      <c r="HN902"/>
      <c r="HO902"/>
      <c r="HP902"/>
      <c r="HQ902"/>
      <c r="HR902"/>
      <c r="HS902"/>
      <c r="HT902"/>
      <c r="HU902"/>
      <c r="HV902"/>
      <c r="HW902"/>
      <c r="HX902"/>
      <c r="HY902"/>
      <c r="HZ902"/>
      <c r="IA902"/>
      <c r="IB902"/>
      <c r="IC902"/>
      <c r="ID902"/>
      <c r="IE902"/>
      <c r="IF902"/>
      <c r="IG902"/>
      <c r="IH902"/>
      <c r="II902"/>
      <c r="IJ902"/>
      <c r="IK902"/>
      <c r="IL902"/>
      <c r="IM902"/>
      <c r="IN902"/>
      <c r="IO902"/>
      <c r="IP902"/>
      <c r="IQ902"/>
      <c r="IR902"/>
      <c r="IS902"/>
      <c r="IT902"/>
      <c r="IU902"/>
      <c r="IV902"/>
      <c r="IW902"/>
      <c r="IX902"/>
      <c r="IY902"/>
      <c r="IZ902"/>
      <c r="JA902"/>
      <c r="JB902"/>
      <c r="JC902"/>
      <c r="JD902"/>
      <c r="JE902"/>
      <c r="JF902"/>
      <c r="JG902"/>
      <c r="JH902"/>
      <c r="JI902"/>
      <c r="JJ902"/>
    </row>
    <row r="903" spans="1:270" ht="32">
      <c r="A903" s="25">
        <v>1999</v>
      </c>
      <c r="B903" s="9" t="s">
        <v>1113</v>
      </c>
      <c r="C903" s="9">
        <v>0</v>
      </c>
      <c r="D903" s="9" t="s">
        <v>1590</v>
      </c>
      <c r="E903" s="9" t="s">
        <v>2630</v>
      </c>
      <c r="F903" s="9" t="s">
        <v>2274</v>
      </c>
      <c r="G903" s="9" t="s">
        <v>2744</v>
      </c>
      <c r="H903" s="8" t="s">
        <v>2313</v>
      </c>
      <c r="I903" s="9" t="s">
        <v>2314</v>
      </c>
      <c r="J903" s="8">
        <v>0</v>
      </c>
      <c r="K903" s="8"/>
      <c r="L903" s="8"/>
      <c r="M903" s="8" t="s">
        <v>2676</v>
      </c>
      <c r="N903" s="35" t="s">
        <v>1590</v>
      </c>
      <c r="O903" s="35" t="s">
        <v>1590</v>
      </c>
      <c r="P903" s="35" t="s">
        <v>1590</v>
      </c>
      <c r="Q903" s="35" t="s">
        <v>1590</v>
      </c>
      <c r="R903" s="34" t="s">
        <v>1590</v>
      </c>
      <c r="S903" s="34" t="s">
        <v>1590</v>
      </c>
      <c r="T903" s="34" t="s">
        <v>1590</v>
      </c>
      <c r="U903" s="34" t="s">
        <v>1590</v>
      </c>
      <c r="V903" s="38" t="s">
        <v>1590</v>
      </c>
      <c r="W903" s="38" t="s">
        <v>1590</v>
      </c>
      <c r="X903" s="38" t="s">
        <v>1590</v>
      </c>
      <c r="Y903" s="8">
        <f t="shared" si="199"/>
        <v>2400</v>
      </c>
      <c r="Z903" s="8">
        <f t="shared" si="200"/>
        <v>3600</v>
      </c>
      <c r="AA903" s="8">
        <f t="shared" si="201"/>
        <v>4800</v>
      </c>
      <c r="AB903" s="18">
        <f t="shared" si="206"/>
        <v>0</v>
      </c>
      <c r="AC903" s="18">
        <f t="shared" si="194"/>
        <v>0</v>
      </c>
      <c r="AD903"/>
      <c r="AE903"/>
      <c r="AF903" s="13" t="s">
        <v>715</v>
      </c>
      <c r="AG903">
        <v>200</v>
      </c>
      <c r="AH903">
        <v>300</v>
      </c>
      <c r="AI903">
        <v>400</v>
      </c>
      <c r="AJ903" s="13">
        <v>4</v>
      </c>
      <c r="AK903" s="13">
        <v>0</v>
      </c>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A903"/>
      <c r="CB903"/>
      <c r="CC903"/>
      <c r="CD903"/>
      <c r="CE903"/>
      <c r="CF903"/>
      <c r="CG903"/>
      <c r="CH903"/>
      <c r="CI903"/>
      <c r="CJ903"/>
      <c r="CK903"/>
      <c r="CL903"/>
      <c r="CM903"/>
      <c r="CN903"/>
      <c r="CO903"/>
      <c r="CP903"/>
      <c r="CQ903"/>
      <c r="CR903"/>
      <c r="CS903"/>
      <c r="CT903"/>
      <c r="CU903"/>
      <c r="CV903"/>
      <c r="CW903"/>
      <c r="CX903"/>
      <c r="CY903"/>
      <c r="CZ903"/>
      <c r="DA903"/>
      <c r="DB903"/>
      <c r="DC903"/>
      <c r="DD903"/>
      <c r="DE903"/>
      <c r="DF903"/>
      <c r="DG903"/>
      <c r="DH903"/>
      <c r="DI903"/>
      <c r="DJ903"/>
      <c r="DK903"/>
      <c r="DL903"/>
      <c r="DM903"/>
      <c r="DN903"/>
      <c r="DO903"/>
      <c r="DP903"/>
      <c r="DQ903"/>
      <c r="DR903"/>
      <c r="DS903"/>
      <c r="DT903"/>
      <c r="DU903"/>
      <c r="DV903"/>
      <c r="DW903"/>
      <c r="DX903"/>
      <c r="DY903"/>
      <c r="DZ903"/>
      <c r="EA903"/>
      <c r="EB903"/>
      <c r="EC903"/>
      <c r="ED903"/>
      <c r="EE903"/>
      <c r="EF903"/>
      <c r="EG903"/>
      <c r="EH903"/>
      <c r="EI903"/>
      <c r="EJ903"/>
      <c r="EK903"/>
      <c r="EL903"/>
      <c r="EM903"/>
      <c r="EN903"/>
      <c r="EO903"/>
      <c r="EP903"/>
      <c r="EQ903"/>
      <c r="ER903"/>
      <c r="ES903"/>
      <c r="ET903"/>
      <c r="EU903"/>
      <c r="EV903"/>
      <c r="EW903"/>
      <c r="EX903"/>
      <c r="EY903"/>
      <c r="EZ903"/>
      <c r="FA903"/>
      <c r="FB903"/>
      <c r="FC903"/>
      <c r="FD903"/>
      <c r="FE903"/>
      <c r="FF903"/>
      <c r="FG903"/>
      <c r="FH903"/>
      <c r="FI903"/>
      <c r="FJ903"/>
      <c r="FK903"/>
      <c r="FL903"/>
      <c r="FM903"/>
      <c r="FN903"/>
      <c r="FO903"/>
      <c r="FP903"/>
      <c r="FQ903"/>
      <c r="FR903"/>
      <c r="FS903"/>
      <c r="FT903"/>
      <c r="FU903"/>
      <c r="FV903"/>
      <c r="FW903"/>
      <c r="FX903"/>
      <c r="FY903"/>
      <c r="FZ903"/>
      <c r="GA903"/>
      <c r="GB903"/>
      <c r="GC903"/>
      <c r="GD903"/>
      <c r="GE903"/>
      <c r="GF903"/>
      <c r="GG903"/>
      <c r="GH903"/>
      <c r="GI903"/>
      <c r="GJ903"/>
      <c r="GK903"/>
      <c r="GL903"/>
      <c r="GM903"/>
      <c r="GN903"/>
      <c r="GO903"/>
      <c r="GP903"/>
      <c r="GQ903"/>
      <c r="GR903"/>
      <c r="GS903"/>
      <c r="GT903"/>
      <c r="GU903"/>
      <c r="GV903"/>
      <c r="GW903"/>
      <c r="GX903"/>
      <c r="GY903"/>
      <c r="GZ903"/>
      <c r="HA903"/>
      <c r="HB903"/>
      <c r="HC903"/>
      <c r="HD903"/>
      <c r="HE903"/>
      <c r="HF903"/>
      <c r="HG903"/>
      <c r="HH903"/>
      <c r="HI903"/>
      <c r="HJ903"/>
      <c r="HK903"/>
      <c r="HL903"/>
      <c r="HM903"/>
      <c r="HN903"/>
      <c r="HO903"/>
      <c r="HP903"/>
      <c r="HQ903"/>
      <c r="HR903"/>
      <c r="HS903"/>
      <c r="HT903"/>
      <c r="HU903"/>
      <c r="HV903"/>
      <c r="HW903"/>
      <c r="HX903"/>
      <c r="HY903"/>
      <c r="HZ903"/>
      <c r="IA903"/>
      <c r="IB903"/>
      <c r="IC903"/>
      <c r="ID903"/>
      <c r="IE903"/>
      <c r="IF903"/>
      <c r="IG903"/>
      <c r="IH903"/>
      <c r="II903"/>
      <c r="IJ903"/>
      <c r="IK903"/>
      <c r="IL903"/>
      <c r="IM903"/>
      <c r="IN903"/>
      <c r="IO903"/>
      <c r="IP903"/>
      <c r="IQ903"/>
      <c r="IR903"/>
      <c r="IS903"/>
      <c r="IT903"/>
      <c r="IU903"/>
      <c r="IV903"/>
      <c r="IW903"/>
      <c r="IX903"/>
      <c r="IY903"/>
      <c r="IZ903"/>
      <c r="JA903"/>
      <c r="JB903"/>
      <c r="JC903"/>
      <c r="JD903"/>
      <c r="JE903"/>
      <c r="JF903"/>
      <c r="JG903"/>
      <c r="JH903"/>
      <c r="JI903"/>
      <c r="JJ903"/>
    </row>
    <row r="904" spans="1:270" ht="32">
      <c r="A904" s="25">
        <v>1999</v>
      </c>
      <c r="B904" s="9" t="s">
        <v>1113</v>
      </c>
      <c r="C904" s="9">
        <v>0</v>
      </c>
      <c r="D904" s="9" t="s">
        <v>1590</v>
      </c>
      <c r="E904" s="9" t="s">
        <v>2630</v>
      </c>
      <c r="F904" s="9" t="s">
        <v>2274</v>
      </c>
      <c r="G904" s="9" t="s">
        <v>2744</v>
      </c>
      <c r="H904" s="8" t="s">
        <v>2315</v>
      </c>
      <c r="I904" s="9" t="s">
        <v>2316</v>
      </c>
      <c r="J904" s="30">
        <v>0</v>
      </c>
      <c r="K904" s="30"/>
      <c r="L904" s="12" t="s">
        <v>2653</v>
      </c>
      <c r="M904" s="8" t="s">
        <v>2676</v>
      </c>
      <c r="N904" s="35" t="s">
        <v>1590</v>
      </c>
      <c r="O904" s="35" t="s">
        <v>1590</v>
      </c>
      <c r="P904" s="35" t="s">
        <v>1590</v>
      </c>
      <c r="Q904" s="8">
        <v>116</v>
      </c>
      <c r="R904" s="34" t="s">
        <v>1590</v>
      </c>
      <c r="S904" s="8">
        <f>Q904/Z904</f>
        <v>1.5466666666666666</v>
      </c>
      <c r="T904" s="8">
        <f>Q904/AA904</f>
        <v>0.96666666666666667</v>
      </c>
      <c r="U904" s="8">
        <f t="shared" si="204"/>
        <v>11.6</v>
      </c>
      <c r="V904" s="38">
        <f t="shared" si="195"/>
        <v>0.96666666666666667</v>
      </c>
      <c r="W904" s="38">
        <f t="shared" ref="W904:W961" si="207">((Q904-(AB904*Z904))/AA904)</f>
        <v>0.96666666666666667</v>
      </c>
      <c r="X904" s="38">
        <f t="shared" si="205"/>
        <v>0.96666666666666667</v>
      </c>
      <c r="Y904" s="8">
        <v>50.000399999999999</v>
      </c>
      <c r="Z904" s="8">
        <v>75</v>
      </c>
      <c r="AA904" s="8">
        <v>120</v>
      </c>
      <c r="AB904" s="18">
        <f t="shared" si="206"/>
        <v>0</v>
      </c>
      <c r="AC904" s="18">
        <f t="shared" si="194"/>
        <v>0</v>
      </c>
      <c r="AD904"/>
      <c r="AE904"/>
      <c r="AF904" s="13" t="s">
        <v>2317</v>
      </c>
      <c r="AG904">
        <v>50</v>
      </c>
      <c r="AH904">
        <v>75</v>
      </c>
      <c r="AI904">
        <v>120</v>
      </c>
      <c r="AJ904" s="13">
        <v>6</v>
      </c>
      <c r="AK904" s="13">
        <v>0</v>
      </c>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A904"/>
      <c r="CB904"/>
      <c r="CC904"/>
      <c r="CD904"/>
      <c r="CE904"/>
      <c r="CF904"/>
      <c r="CG904"/>
      <c r="CH904"/>
      <c r="CI904"/>
      <c r="CJ904"/>
      <c r="CK904"/>
      <c r="CL904"/>
      <c r="CM904"/>
      <c r="CN904"/>
      <c r="CO904"/>
      <c r="CP904"/>
      <c r="CQ904"/>
      <c r="CR904"/>
      <c r="CS904"/>
      <c r="CT904"/>
      <c r="CU904"/>
      <c r="CV904"/>
      <c r="CW904"/>
      <c r="CX904"/>
      <c r="CY904"/>
      <c r="CZ904"/>
      <c r="DA904"/>
      <c r="DB904"/>
      <c r="DC904"/>
      <c r="DD904"/>
      <c r="DE904"/>
      <c r="DF904"/>
      <c r="DG904"/>
      <c r="DH904"/>
      <c r="DI904"/>
      <c r="DJ904"/>
      <c r="DK904"/>
      <c r="DL904"/>
      <c r="DM904"/>
      <c r="DN904"/>
      <c r="DO904"/>
      <c r="DP904"/>
      <c r="DQ904"/>
      <c r="DR904"/>
      <c r="DS904"/>
      <c r="DT904"/>
      <c r="DU904"/>
      <c r="DV904"/>
      <c r="DW904"/>
      <c r="DX904"/>
      <c r="DY904"/>
      <c r="DZ904"/>
      <c r="EA904"/>
      <c r="EB904"/>
      <c r="EC904"/>
      <c r="ED904"/>
      <c r="EE904"/>
      <c r="EF904"/>
      <c r="EG904"/>
      <c r="EH904"/>
      <c r="EI904"/>
      <c r="EJ904"/>
      <c r="EK904"/>
      <c r="EL904"/>
      <c r="EM904"/>
      <c r="EN904"/>
      <c r="EO904"/>
      <c r="EP904"/>
      <c r="EQ904"/>
      <c r="ER904"/>
      <c r="ES904"/>
      <c r="ET904"/>
      <c r="EU904"/>
      <c r="EV904"/>
      <c r="EW904"/>
      <c r="EX904"/>
      <c r="EY904"/>
      <c r="EZ904"/>
      <c r="FA904"/>
      <c r="FB904"/>
      <c r="FC904"/>
      <c r="FD904"/>
      <c r="FE904"/>
      <c r="FF904"/>
      <c r="FG904"/>
      <c r="FH904"/>
      <c r="FI904"/>
      <c r="FJ904"/>
      <c r="FK904"/>
      <c r="FL904"/>
      <c r="FM904"/>
      <c r="FN904"/>
      <c r="FO904"/>
      <c r="FP904"/>
      <c r="FQ904"/>
      <c r="FR904"/>
      <c r="FS904"/>
      <c r="FT904"/>
      <c r="FU904"/>
      <c r="FV904"/>
      <c r="FW904"/>
      <c r="FX904"/>
      <c r="FY904"/>
      <c r="FZ904"/>
      <c r="GA904"/>
      <c r="GB904"/>
      <c r="GC904"/>
      <c r="GD904"/>
      <c r="GE904"/>
      <c r="GF904"/>
      <c r="GG904"/>
      <c r="GH904"/>
      <c r="GI904"/>
      <c r="GJ904"/>
      <c r="GK904"/>
      <c r="GL904"/>
      <c r="GM904"/>
      <c r="GN904"/>
      <c r="GO904"/>
      <c r="GP904"/>
      <c r="GQ904"/>
      <c r="GR904"/>
      <c r="GS904"/>
      <c r="GT904"/>
      <c r="GU904"/>
      <c r="GV904"/>
      <c r="GW904"/>
      <c r="GX904"/>
      <c r="GY904"/>
      <c r="GZ904"/>
      <c r="HA904"/>
      <c r="HB904"/>
      <c r="HC904"/>
      <c r="HD904"/>
      <c r="HE904"/>
      <c r="HF904"/>
      <c r="HG904"/>
      <c r="HH904"/>
      <c r="HI904"/>
      <c r="HJ904"/>
      <c r="HK904"/>
      <c r="HL904"/>
      <c r="HM904"/>
      <c r="HN904"/>
      <c r="HO904"/>
      <c r="HP904"/>
      <c r="HQ904"/>
      <c r="HR904"/>
      <c r="HS904"/>
      <c r="HT904"/>
      <c r="HU904"/>
      <c r="HV904"/>
      <c r="HW904"/>
      <c r="HX904"/>
      <c r="HY904"/>
      <c r="HZ904"/>
      <c r="IA904"/>
      <c r="IB904"/>
      <c r="IC904"/>
      <c r="ID904"/>
      <c r="IE904"/>
      <c r="IF904"/>
      <c r="IG904"/>
      <c r="IH904"/>
      <c r="II904"/>
      <c r="IJ904"/>
      <c r="IK904"/>
      <c r="IL904"/>
      <c r="IM904"/>
      <c r="IN904"/>
      <c r="IO904"/>
      <c r="IP904"/>
      <c r="IQ904"/>
      <c r="IR904"/>
      <c r="IS904"/>
      <c r="IT904"/>
      <c r="IU904"/>
      <c r="IV904"/>
      <c r="IW904"/>
      <c r="IX904"/>
      <c r="IY904"/>
      <c r="IZ904"/>
      <c r="JA904"/>
      <c r="JB904"/>
      <c r="JC904"/>
      <c r="JD904"/>
      <c r="JE904"/>
      <c r="JF904"/>
      <c r="JG904"/>
      <c r="JH904"/>
      <c r="JI904"/>
      <c r="JJ904"/>
    </row>
    <row r="905" spans="1:270" ht="16">
      <c r="A905" s="25">
        <v>1999</v>
      </c>
      <c r="B905" s="9" t="s">
        <v>1113</v>
      </c>
      <c r="C905" s="9">
        <v>0</v>
      </c>
      <c r="D905" s="9" t="s">
        <v>1590</v>
      </c>
      <c r="E905" s="9" t="s">
        <v>2630</v>
      </c>
      <c r="F905" s="9" t="s">
        <v>2274</v>
      </c>
      <c r="G905" s="9" t="s">
        <v>2744</v>
      </c>
      <c r="H905" s="8" t="s">
        <v>2318</v>
      </c>
      <c r="I905" s="9" t="s">
        <v>2319</v>
      </c>
      <c r="J905" s="8">
        <v>0</v>
      </c>
      <c r="K905" s="8"/>
      <c r="L905" s="8"/>
      <c r="M905" s="8" t="s">
        <v>2676</v>
      </c>
      <c r="N905" s="35" t="s">
        <v>1590</v>
      </c>
      <c r="O905" s="35" t="s">
        <v>1590</v>
      </c>
      <c r="P905" s="35" t="s">
        <v>1590</v>
      </c>
      <c r="Q905" s="8">
        <v>256</v>
      </c>
      <c r="R905" s="34" t="s">
        <v>1590</v>
      </c>
      <c r="S905" s="8">
        <f>Q905/Z905</f>
        <v>1.5238095238095237</v>
      </c>
      <c r="T905" s="8">
        <f>Q905/AA905</f>
        <v>0.71111111111111114</v>
      </c>
      <c r="U905" s="8">
        <f t="shared" si="204"/>
        <v>8.5333333333333332</v>
      </c>
      <c r="V905" s="38">
        <f t="shared" si="195"/>
        <v>1.3777777777777778</v>
      </c>
      <c r="W905" s="38">
        <f t="shared" si="207"/>
        <v>0.4</v>
      </c>
      <c r="X905" s="38">
        <f t="shared" si="205"/>
        <v>1.0666666666666667</v>
      </c>
      <c r="Y905" s="8">
        <f t="shared" ref="Y905:Y936" si="208">(SUM(AG905,AM905,AS905,AY905,BE905,BK905,BQ905,BW905,CC905,CI905,CO905,CU905,DA905,DG905,DM905,DS905,DY905,EG905,EM905,ES905,EY905,FE905,FK905,FQ905,FW905,GE905,GK905,GS905,GY905,HE905,HK905,HQ905,HW905,IE905,IK905,IQ905,IY905,JE905))*12</f>
        <v>12</v>
      </c>
      <c r="Z905" s="8">
        <f t="shared" ref="Z905:Z936" si="209">(SUM(AH905,AN905,AT905,AZ905,BF905,BL905,BR905,BX905,CD905,CJ905,CP905,CV905,DB905,DH905,DN905,DT905,DZ905,EH905,EN905,ET905,EZ905,FF905,FL905,FR905,FX905,GF905,GL905,GT905,GZ905,HF905,HL905,HR905,HX905,IF905,IL905,IR905,IZ905,JF905))*12</f>
        <v>168</v>
      </c>
      <c r="AA905" s="8">
        <f t="shared" ref="AA905:AA936" si="210">(SUM(AI905,AO905,AU905,BA905,BG905,BM905,BS905,BY905,CE905,CK905,CQ905,CW905,DC905,DI905,DO905,DU905,EA905,EI905,EO905,EU905,FA905,FG905,FM905,FS905,FY905,GG905,GM905,GU905,HA905,HG905,HM905,HS905,HY905,IG905,IM905,IS905,JA905,JG905))*12</f>
        <v>360</v>
      </c>
      <c r="AB905" s="18">
        <f t="shared" si="206"/>
        <v>0.66666666666666663</v>
      </c>
      <c r="AC905" s="18">
        <f t="shared" si="194"/>
        <v>8</v>
      </c>
      <c r="AD905"/>
      <c r="AE905"/>
      <c r="AF905" s="13" t="s">
        <v>2320</v>
      </c>
      <c r="AG905">
        <v>1</v>
      </c>
      <c r="AH905">
        <v>14</v>
      </c>
      <c r="AI905">
        <v>30</v>
      </c>
      <c r="AJ905" s="13">
        <v>16</v>
      </c>
      <c r="AK905">
        <v>8</v>
      </c>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A905"/>
      <c r="CB905"/>
      <c r="CC905"/>
      <c r="CD905"/>
      <c r="CE905"/>
      <c r="CF905"/>
      <c r="CG905"/>
      <c r="CH905"/>
      <c r="CI905"/>
      <c r="CJ905"/>
      <c r="CK905"/>
      <c r="CL905"/>
      <c r="CM905"/>
      <c r="CN905"/>
      <c r="CO905"/>
      <c r="CP905"/>
      <c r="CQ905"/>
      <c r="CR905"/>
      <c r="CS905"/>
      <c r="CT905"/>
      <c r="CU905"/>
      <c r="CV905"/>
      <c r="CW905"/>
      <c r="CX905"/>
      <c r="CY905"/>
      <c r="CZ905"/>
      <c r="DA905"/>
      <c r="DB905"/>
      <c r="DC905"/>
      <c r="DD905"/>
      <c r="DE905"/>
      <c r="DF905"/>
      <c r="DG905"/>
      <c r="DH905"/>
      <c r="DI905"/>
      <c r="DJ905"/>
      <c r="DK905"/>
      <c r="DL905"/>
      <c r="DM905"/>
      <c r="DN905"/>
      <c r="DO905"/>
      <c r="DP905"/>
      <c r="DQ905"/>
      <c r="DR905"/>
      <c r="DS905"/>
      <c r="DT905"/>
      <c r="DU905"/>
      <c r="DV905"/>
      <c r="DW905"/>
      <c r="DX905"/>
      <c r="DY905"/>
      <c r="DZ905"/>
      <c r="EA905"/>
      <c r="EB905"/>
      <c r="EC905"/>
      <c r="ED905"/>
      <c r="EE905"/>
      <c r="EF905"/>
      <c r="EG905"/>
      <c r="EH905"/>
      <c r="EI905"/>
      <c r="EJ905"/>
      <c r="EK905"/>
      <c r="EL905"/>
      <c r="EM905"/>
      <c r="EN905"/>
      <c r="EO905"/>
      <c r="EP905"/>
      <c r="EQ905"/>
      <c r="ER905"/>
      <c r="ES905"/>
      <c r="ET905"/>
      <c r="EU905"/>
      <c r="EV905"/>
      <c r="EW905"/>
      <c r="EX905"/>
      <c r="EY905"/>
      <c r="EZ905"/>
      <c r="FA905"/>
      <c r="FB905"/>
      <c r="FC905"/>
      <c r="FD905"/>
      <c r="FE905"/>
      <c r="FF905"/>
      <c r="FG905"/>
      <c r="FH905"/>
      <c r="FI905"/>
      <c r="FJ905"/>
      <c r="FK905"/>
      <c r="FL905"/>
      <c r="FM905"/>
      <c r="FN905"/>
      <c r="FO905"/>
      <c r="FP905"/>
      <c r="FQ905"/>
      <c r="FR905"/>
      <c r="FS905"/>
      <c r="FT905"/>
      <c r="FU905"/>
      <c r="FV905"/>
      <c r="FW905"/>
      <c r="FX905"/>
      <c r="FY905"/>
      <c r="FZ905"/>
      <c r="GA905"/>
      <c r="GB905"/>
      <c r="GC905"/>
      <c r="GD905"/>
      <c r="GE905"/>
      <c r="GF905"/>
      <c r="GG905"/>
      <c r="GH905"/>
      <c r="GI905"/>
      <c r="GJ905"/>
      <c r="GK905"/>
      <c r="GL905"/>
      <c r="GM905"/>
      <c r="GN905"/>
      <c r="GO905"/>
      <c r="GP905"/>
      <c r="GQ905"/>
      <c r="GR905"/>
      <c r="GS905"/>
      <c r="GT905"/>
      <c r="GU905"/>
      <c r="GV905"/>
      <c r="GW905"/>
      <c r="GX905"/>
      <c r="GY905"/>
      <c r="GZ905"/>
      <c r="HA905"/>
      <c r="HB905"/>
      <c r="HC905"/>
      <c r="HD905"/>
      <c r="HE905"/>
      <c r="HF905"/>
      <c r="HG905"/>
      <c r="HH905"/>
      <c r="HI905"/>
      <c r="HJ905"/>
      <c r="HK905"/>
      <c r="HL905"/>
      <c r="HM905"/>
      <c r="HN905"/>
      <c r="HO905"/>
      <c r="HP905"/>
      <c r="HQ905"/>
      <c r="HR905"/>
      <c r="HS905"/>
      <c r="HT905"/>
      <c r="HU905"/>
      <c r="HV905"/>
      <c r="HW905"/>
      <c r="HX905"/>
      <c r="HY905"/>
      <c r="HZ905"/>
      <c r="IA905"/>
      <c r="IB905"/>
      <c r="IC905"/>
      <c r="ID905"/>
      <c r="IE905"/>
      <c r="IF905"/>
      <c r="IG905"/>
      <c r="IH905"/>
      <c r="II905"/>
      <c r="IJ905"/>
      <c r="IK905"/>
      <c r="IL905"/>
      <c r="IM905"/>
      <c r="IN905"/>
      <c r="IO905"/>
      <c r="IP905"/>
      <c r="IQ905"/>
      <c r="IR905"/>
      <c r="IS905"/>
      <c r="IT905"/>
      <c r="IU905"/>
      <c r="IV905"/>
      <c r="IW905"/>
      <c r="IX905"/>
      <c r="IY905"/>
      <c r="IZ905"/>
      <c r="JA905"/>
      <c r="JB905"/>
      <c r="JC905"/>
      <c r="JD905"/>
      <c r="JE905"/>
      <c r="JF905"/>
      <c r="JG905"/>
      <c r="JH905"/>
      <c r="JI905"/>
      <c r="JJ905"/>
    </row>
    <row r="906" spans="1:270" ht="144">
      <c r="A906" s="25">
        <v>1999</v>
      </c>
      <c r="B906" s="9" t="s">
        <v>1187</v>
      </c>
      <c r="C906" s="9">
        <v>0</v>
      </c>
      <c r="D906" s="9" t="s">
        <v>1590</v>
      </c>
      <c r="E906" s="9" t="s">
        <v>2628</v>
      </c>
      <c r="F906" s="9" t="s">
        <v>12</v>
      </c>
      <c r="G906" s="9" t="s">
        <v>2744</v>
      </c>
      <c r="H906" s="8" t="s">
        <v>2323</v>
      </c>
      <c r="I906" s="12" t="s">
        <v>2321</v>
      </c>
      <c r="J906" s="30">
        <v>0</v>
      </c>
      <c r="K906" s="12" t="s">
        <v>2723</v>
      </c>
      <c r="L906" s="12" t="s">
        <v>2725</v>
      </c>
      <c r="M906" s="8" t="s">
        <v>651</v>
      </c>
      <c r="N906" s="9">
        <f t="shared" si="202"/>
        <v>297.55</v>
      </c>
      <c r="O906" s="8">
        <v>595.1</v>
      </c>
      <c r="P906" s="8">
        <v>2</v>
      </c>
      <c r="Q906" s="8">
        <v>341</v>
      </c>
      <c r="R906" s="8">
        <f t="shared" si="203"/>
        <v>170.5</v>
      </c>
      <c r="S906" s="34" t="s">
        <v>1590</v>
      </c>
      <c r="T906" s="34" t="s">
        <v>1590</v>
      </c>
      <c r="U906" s="34" t="s">
        <v>1590</v>
      </c>
      <c r="V906" s="38" t="s">
        <v>1590</v>
      </c>
      <c r="W906" s="38" t="s">
        <v>1590</v>
      </c>
      <c r="X906" s="38" t="s">
        <v>1590</v>
      </c>
      <c r="Y906" s="8">
        <f t="shared" si="208"/>
        <v>0</v>
      </c>
      <c r="Z906" s="8">
        <f t="shared" si="209"/>
        <v>0</v>
      </c>
      <c r="AA906" s="8">
        <f t="shared" si="210"/>
        <v>0</v>
      </c>
      <c r="AB906" s="18">
        <f t="shared" si="206"/>
        <v>0</v>
      </c>
      <c r="AC906" s="18">
        <f t="shared" si="194"/>
        <v>0</v>
      </c>
      <c r="AD906"/>
      <c r="AE906"/>
      <c r="AF906" s="13" t="s">
        <v>2322</v>
      </c>
      <c r="AG906" t="s">
        <v>715</v>
      </c>
      <c r="AH906" t="s">
        <v>715</v>
      </c>
      <c r="AI906" t="s">
        <v>715</v>
      </c>
      <c r="AJ906" s="13">
        <v>41</v>
      </c>
      <c r="AK906" t="s">
        <v>1590</v>
      </c>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A906"/>
      <c r="CB906"/>
      <c r="CC906"/>
      <c r="CD906"/>
      <c r="CE906"/>
      <c r="CF906"/>
      <c r="CG906"/>
      <c r="CH906"/>
      <c r="CI906"/>
      <c r="CJ906"/>
      <c r="CK906"/>
      <c r="CL906"/>
      <c r="CM906"/>
      <c r="CN906"/>
      <c r="CO906"/>
      <c r="CP906"/>
      <c r="CQ906"/>
      <c r="CR906"/>
      <c r="CS906"/>
      <c r="CT906"/>
      <c r="CU906"/>
      <c r="CV906"/>
      <c r="CW906"/>
      <c r="CX906"/>
      <c r="CY906"/>
      <c r="CZ906"/>
      <c r="DA906"/>
      <c r="DB906"/>
      <c r="DC906"/>
      <c r="DD906"/>
      <c r="DE906"/>
      <c r="DF906"/>
      <c r="DG906"/>
      <c r="DH906"/>
      <c r="DI906"/>
      <c r="DJ906"/>
      <c r="DK906"/>
      <c r="DL906"/>
      <c r="DM906"/>
      <c r="DN906"/>
      <c r="DO906"/>
      <c r="DP906"/>
      <c r="DQ906"/>
      <c r="DR906"/>
      <c r="DS906"/>
      <c r="DT906"/>
      <c r="DU906"/>
      <c r="DV906"/>
      <c r="DW906"/>
      <c r="DX906"/>
      <c r="DY906"/>
      <c r="DZ906"/>
      <c r="EA906"/>
      <c r="EB906"/>
      <c r="EC906"/>
      <c r="ED906"/>
      <c r="EE906"/>
      <c r="EF906"/>
      <c r="EG906"/>
      <c r="EH906"/>
      <c r="EI906"/>
      <c r="EJ906"/>
      <c r="EK906"/>
      <c r="EL906"/>
      <c r="EM906"/>
      <c r="EN906"/>
      <c r="EO906"/>
      <c r="EP906"/>
      <c r="EQ906"/>
      <c r="ER906"/>
      <c r="ES906"/>
      <c r="ET906"/>
      <c r="EU906"/>
      <c r="EV906"/>
      <c r="EW906"/>
      <c r="EX906"/>
      <c r="EY906"/>
      <c r="EZ906"/>
      <c r="FA906"/>
      <c r="FB906"/>
      <c r="FC906"/>
      <c r="FD906"/>
      <c r="FE906"/>
      <c r="FF906"/>
      <c r="FG906"/>
      <c r="FH906"/>
      <c r="FI906"/>
      <c r="FJ906"/>
      <c r="FK906"/>
      <c r="FL906"/>
      <c r="FM906"/>
      <c r="FN906"/>
      <c r="FO906"/>
      <c r="FP906"/>
      <c r="FQ906"/>
      <c r="FR906"/>
      <c r="FS906"/>
      <c r="FT906"/>
      <c r="FU906"/>
      <c r="FV906"/>
      <c r="FW906"/>
      <c r="FX906"/>
      <c r="FY906"/>
      <c r="FZ906"/>
      <c r="GA906"/>
      <c r="GB906"/>
      <c r="GC906"/>
      <c r="GD906"/>
      <c r="GE906"/>
      <c r="GF906"/>
      <c r="GG906"/>
      <c r="GH906"/>
      <c r="GI906"/>
      <c r="GJ906"/>
      <c r="GK906"/>
      <c r="GL906"/>
      <c r="GM906"/>
      <c r="GN906"/>
      <c r="GO906"/>
      <c r="GP906"/>
      <c r="GQ906"/>
      <c r="GR906"/>
      <c r="GS906"/>
      <c r="GT906"/>
      <c r="GU906"/>
      <c r="GV906"/>
      <c r="GW906"/>
      <c r="GX906"/>
      <c r="GY906"/>
      <c r="GZ906"/>
      <c r="HA906"/>
      <c r="HB906"/>
      <c r="HC906"/>
      <c r="HD906"/>
      <c r="HE906"/>
      <c r="HF906"/>
      <c r="HG906"/>
      <c r="HH906"/>
      <c r="HI906"/>
      <c r="HJ906"/>
      <c r="HK906"/>
      <c r="HL906"/>
      <c r="HM906"/>
      <c r="HN906"/>
      <c r="HO906"/>
      <c r="HP906"/>
      <c r="HQ906"/>
      <c r="HR906"/>
      <c r="HS906"/>
      <c r="HT906"/>
      <c r="HU906"/>
      <c r="HV906"/>
      <c r="HW906"/>
      <c r="HX906"/>
      <c r="HY906"/>
      <c r="HZ906"/>
      <c r="IA906"/>
      <c r="IB906"/>
      <c r="IC906"/>
      <c r="ID906"/>
      <c r="IE906"/>
      <c r="IF906"/>
      <c r="IG906"/>
      <c r="IH906"/>
      <c r="II906"/>
      <c r="IJ906"/>
      <c r="IK906"/>
      <c r="IL906"/>
      <c r="IM906"/>
      <c r="IN906"/>
      <c r="IO906"/>
      <c r="IP906"/>
      <c r="IQ906"/>
      <c r="IR906"/>
      <c r="IS906"/>
      <c r="IT906"/>
      <c r="IU906"/>
      <c r="IV906"/>
      <c r="IW906"/>
      <c r="IX906"/>
      <c r="IY906"/>
      <c r="IZ906"/>
      <c r="JA906"/>
      <c r="JB906"/>
      <c r="JC906"/>
      <c r="JD906"/>
      <c r="JE906"/>
      <c r="JF906"/>
      <c r="JG906"/>
      <c r="JH906"/>
      <c r="JI906"/>
      <c r="JJ906"/>
    </row>
    <row r="907" spans="1:270" ht="32">
      <c r="A907" s="25">
        <v>1999</v>
      </c>
      <c r="B907" s="9" t="s">
        <v>1187</v>
      </c>
      <c r="C907" s="9">
        <v>0</v>
      </c>
      <c r="D907" s="9" t="s">
        <v>1590</v>
      </c>
      <c r="E907" s="9" t="s">
        <v>2628</v>
      </c>
      <c r="F907" s="9" t="s">
        <v>12</v>
      </c>
      <c r="G907" s="9" t="s">
        <v>2744</v>
      </c>
      <c r="H907" s="18" t="s">
        <v>1590</v>
      </c>
      <c r="I907" s="9" t="s">
        <v>2324</v>
      </c>
      <c r="J907" s="8">
        <v>0</v>
      </c>
      <c r="K907" s="8"/>
      <c r="L907" s="8"/>
      <c r="M907" s="8" t="s">
        <v>2676</v>
      </c>
      <c r="N907" s="35" t="s">
        <v>1590</v>
      </c>
      <c r="O907" s="35" t="s">
        <v>1590</v>
      </c>
      <c r="P907" s="35" t="s">
        <v>1590</v>
      </c>
      <c r="Q907" s="8">
        <v>1100</v>
      </c>
      <c r="R907" s="34" t="s">
        <v>1590</v>
      </c>
      <c r="S907" s="8">
        <f>Q907/Z907</f>
        <v>22.916666666666668</v>
      </c>
      <c r="T907" s="8">
        <f>Q907/AA907</f>
        <v>18.333333333333332</v>
      </c>
      <c r="U907" s="8">
        <f t="shared" si="204"/>
        <v>220</v>
      </c>
      <c r="V907" s="38">
        <f t="shared" si="195"/>
        <v>18.333333333333332</v>
      </c>
      <c r="W907" s="38">
        <f t="shared" si="207"/>
        <v>18.333333333333332</v>
      </c>
      <c r="X907" s="38">
        <f t="shared" si="205"/>
        <v>18.333333333333332</v>
      </c>
      <c r="Y907" s="8">
        <f t="shared" si="208"/>
        <v>12</v>
      </c>
      <c r="Z907" s="8">
        <f t="shared" si="209"/>
        <v>48</v>
      </c>
      <c r="AA907" s="8">
        <f t="shared" si="210"/>
        <v>60</v>
      </c>
      <c r="AB907" s="18">
        <f t="shared" si="206"/>
        <v>0</v>
      </c>
      <c r="AC907" s="18">
        <f t="shared" si="194"/>
        <v>0</v>
      </c>
      <c r="AD907"/>
      <c r="AE907"/>
      <c r="AF907" s="13" t="s">
        <v>2325</v>
      </c>
      <c r="AG907">
        <v>1</v>
      </c>
      <c r="AH907">
        <v>4</v>
      </c>
      <c r="AI907">
        <v>5</v>
      </c>
      <c r="AJ907" s="13">
        <v>28</v>
      </c>
      <c r="AK907" s="13">
        <v>0</v>
      </c>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A907"/>
      <c r="CB907"/>
      <c r="CC907"/>
      <c r="CD907"/>
      <c r="CE907"/>
      <c r="CF907"/>
      <c r="CG907"/>
      <c r="CH907"/>
      <c r="CI907"/>
      <c r="CJ907"/>
      <c r="CK907"/>
      <c r="CL907"/>
      <c r="CM907"/>
      <c r="CN907"/>
      <c r="CO907"/>
      <c r="CP907"/>
      <c r="CQ907"/>
      <c r="CR907"/>
      <c r="CS907"/>
      <c r="CT907"/>
      <c r="CU907"/>
      <c r="CV907"/>
      <c r="CW907"/>
      <c r="CX907"/>
      <c r="CY907"/>
      <c r="CZ907"/>
      <c r="DA907"/>
      <c r="DB907"/>
      <c r="DC907"/>
      <c r="DD907"/>
      <c r="DE907"/>
      <c r="DF907"/>
      <c r="DG907"/>
      <c r="DH907"/>
      <c r="DI907"/>
      <c r="DJ907"/>
      <c r="DK907"/>
      <c r="DL907"/>
      <c r="DM907"/>
      <c r="DN907"/>
      <c r="DO907"/>
      <c r="DP907"/>
      <c r="DQ907"/>
      <c r="DR907"/>
      <c r="DS907"/>
      <c r="DT907"/>
      <c r="DU907"/>
      <c r="DV907"/>
      <c r="DW907"/>
      <c r="DX907"/>
      <c r="DY907"/>
      <c r="DZ907"/>
      <c r="EA907"/>
      <c r="EB907"/>
      <c r="EC907"/>
      <c r="ED907"/>
      <c r="EE907"/>
      <c r="EF907"/>
      <c r="EG907"/>
      <c r="EH907"/>
      <c r="EI907"/>
      <c r="EJ907"/>
      <c r="EK907"/>
      <c r="EL907"/>
      <c r="EM907"/>
      <c r="EN907"/>
      <c r="EO907"/>
      <c r="EP907"/>
      <c r="EQ907"/>
      <c r="ER907"/>
      <c r="ES907"/>
      <c r="ET907"/>
      <c r="EU907"/>
      <c r="EV907"/>
      <c r="EW907"/>
      <c r="EX907"/>
      <c r="EY907"/>
      <c r="EZ907"/>
      <c r="FA907"/>
      <c r="FB907"/>
      <c r="FC907"/>
      <c r="FD907"/>
      <c r="FE907"/>
      <c r="FF907"/>
      <c r="FG907"/>
      <c r="FH907"/>
      <c r="FI907"/>
      <c r="FJ907"/>
      <c r="FK907"/>
      <c r="FL907"/>
      <c r="FM907"/>
      <c r="FN907"/>
      <c r="FO907"/>
      <c r="FP907"/>
      <c r="FQ907"/>
      <c r="FR907"/>
      <c r="FS907"/>
      <c r="FT907"/>
      <c r="FU907"/>
      <c r="FV907"/>
      <c r="FW907"/>
      <c r="FX907"/>
      <c r="FY907"/>
      <c r="FZ907"/>
      <c r="GA907"/>
      <c r="GB907"/>
      <c r="GC907"/>
      <c r="GD907"/>
      <c r="GE907"/>
      <c r="GF907"/>
      <c r="GG907"/>
      <c r="GH907"/>
      <c r="GI907"/>
      <c r="GJ907"/>
      <c r="GK907"/>
      <c r="GL907"/>
      <c r="GM907"/>
      <c r="GN907"/>
      <c r="GO907"/>
      <c r="GP907"/>
      <c r="GQ907"/>
      <c r="GR907"/>
      <c r="GS907"/>
      <c r="GT907"/>
      <c r="GU907"/>
      <c r="GV907"/>
      <c r="GW907"/>
      <c r="GX907"/>
      <c r="GY907"/>
      <c r="GZ907"/>
      <c r="HA907"/>
      <c r="HB907"/>
      <c r="HC907"/>
      <c r="HD907"/>
      <c r="HE907"/>
      <c r="HF907"/>
      <c r="HG907"/>
      <c r="HH907"/>
      <c r="HI907"/>
      <c r="HJ907"/>
      <c r="HK907"/>
      <c r="HL907"/>
      <c r="HM907"/>
      <c r="HN907"/>
      <c r="HO907"/>
      <c r="HP907"/>
      <c r="HQ907"/>
      <c r="HR907"/>
      <c r="HS907"/>
      <c r="HT907"/>
      <c r="HU907"/>
      <c r="HV907"/>
      <c r="HW907"/>
      <c r="HX907"/>
      <c r="HY907"/>
      <c r="HZ907"/>
      <c r="IA907"/>
      <c r="IB907"/>
      <c r="IC907"/>
      <c r="ID907"/>
      <c r="IE907"/>
      <c r="IF907"/>
      <c r="IG907"/>
      <c r="IH907"/>
      <c r="II907"/>
      <c r="IJ907"/>
      <c r="IK907"/>
      <c r="IL907"/>
      <c r="IM907"/>
      <c r="IN907"/>
      <c r="IO907"/>
      <c r="IP907"/>
      <c r="IQ907"/>
      <c r="IR907"/>
      <c r="IS907"/>
      <c r="IT907"/>
      <c r="IU907"/>
      <c r="IV907"/>
      <c r="IW907"/>
      <c r="IX907"/>
      <c r="IY907"/>
      <c r="IZ907"/>
      <c r="JA907"/>
      <c r="JB907"/>
      <c r="JC907"/>
      <c r="JD907"/>
      <c r="JE907"/>
      <c r="JF907"/>
      <c r="JG907"/>
      <c r="JH907"/>
      <c r="JI907"/>
      <c r="JJ907"/>
    </row>
    <row r="908" spans="1:270" ht="32">
      <c r="A908" s="25">
        <v>1999</v>
      </c>
      <c r="B908" s="9" t="s">
        <v>1187</v>
      </c>
      <c r="C908" s="9">
        <v>0</v>
      </c>
      <c r="D908" s="9" t="s">
        <v>1590</v>
      </c>
      <c r="E908" s="9" t="s">
        <v>2628</v>
      </c>
      <c r="F908" s="9" t="s">
        <v>12</v>
      </c>
      <c r="G908" s="9" t="s">
        <v>2744</v>
      </c>
      <c r="H908" s="18" t="s">
        <v>1590</v>
      </c>
      <c r="I908" s="9" t="s">
        <v>2326</v>
      </c>
      <c r="J908" s="8">
        <v>0</v>
      </c>
      <c r="K908" s="8"/>
      <c r="L908" s="8"/>
      <c r="M908" s="8" t="s">
        <v>2676</v>
      </c>
      <c r="N908" s="35" t="s">
        <v>1590</v>
      </c>
      <c r="O908" s="35" t="s">
        <v>1590</v>
      </c>
      <c r="P908" s="35" t="s">
        <v>1590</v>
      </c>
      <c r="Q908" s="8">
        <v>2216</v>
      </c>
      <c r="R908" s="34" t="s">
        <v>1590</v>
      </c>
      <c r="S908" s="8">
        <f>Q908/Z908</f>
        <v>20.518518518518519</v>
      </c>
      <c r="T908" s="8">
        <f>Q908/AA908</f>
        <v>6.8395061728395063</v>
      </c>
      <c r="U908" s="8">
        <f t="shared" si="204"/>
        <v>82.074074074074076</v>
      </c>
      <c r="V908" s="38">
        <f t="shared" si="195"/>
        <v>9.5061728395061724</v>
      </c>
      <c r="W908" s="38">
        <f t="shared" si="207"/>
        <v>5.9506172839506171</v>
      </c>
      <c r="X908" s="38">
        <f t="shared" si="205"/>
        <v>8.6172839506172831</v>
      </c>
      <c r="Y908" s="8">
        <f t="shared" si="208"/>
        <v>48</v>
      </c>
      <c r="Z908" s="8">
        <f t="shared" si="209"/>
        <v>108</v>
      </c>
      <c r="AA908" s="8">
        <f t="shared" si="210"/>
        <v>324</v>
      </c>
      <c r="AB908" s="18">
        <f t="shared" si="206"/>
        <v>2.6666666666666665</v>
      </c>
      <c r="AC908" s="18">
        <f t="shared" ref="AC908:AC971" si="211">SUM(AK908, AQ908, AW908, BC908, BI908,  BO908, BU908, CA908, CG908, CM908, CS908, CY908, DE908, DK908, DQ908, DW908, EC908, EK908, EQ908, EW908, FC908, FI908, FO908, FU908, GA908, GI908, GO908, GW908, HC908, HI908, HO908, HU908, IA908, II908, IO908, IU908, JC908, JI908)/1</f>
        <v>32</v>
      </c>
      <c r="AD908"/>
      <c r="AE908"/>
      <c r="AF908" s="13" t="s">
        <v>2327</v>
      </c>
      <c r="AG908">
        <v>4</v>
      </c>
      <c r="AH908">
        <v>9</v>
      </c>
      <c r="AI908">
        <v>27</v>
      </c>
      <c r="AJ908"/>
      <c r="AK908">
        <v>32</v>
      </c>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A908"/>
      <c r="CB908"/>
      <c r="CC908"/>
      <c r="CD908"/>
      <c r="CE908"/>
      <c r="CF908"/>
      <c r="CG908"/>
      <c r="CH908"/>
      <c r="CI908"/>
      <c r="CJ908"/>
      <c r="CK908"/>
      <c r="CL908"/>
      <c r="CM908"/>
      <c r="CN908"/>
      <c r="CO908"/>
      <c r="CP908"/>
      <c r="CQ908"/>
      <c r="CR908"/>
      <c r="CS908"/>
      <c r="CT908"/>
      <c r="CU908"/>
      <c r="CV908"/>
      <c r="CW908"/>
      <c r="CX908"/>
      <c r="CY908"/>
      <c r="CZ908"/>
      <c r="DA908"/>
      <c r="DB908"/>
      <c r="DC908"/>
      <c r="DD908"/>
      <c r="DE908"/>
      <c r="DF908"/>
      <c r="DG908"/>
      <c r="DH908"/>
      <c r="DI908"/>
      <c r="DJ908"/>
      <c r="DK908"/>
      <c r="DL908"/>
      <c r="DM908"/>
      <c r="DN908"/>
      <c r="DO908"/>
      <c r="DP908"/>
      <c r="DQ908"/>
      <c r="DR908"/>
      <c r="DS908"/>
      <c r="DT908"/>
      <c r="DU908"/>
      <c r="DV908"/>
      <c r="DW908"/>
      <c r="DX908"/>
      <c r="DY908"/>
      <c r="DZ908"/>
      <c r="EA908"/>
      <c r="EB908"/>
      <c r="EC908"/>
      <c r="ED908"/>
      <c r="EE908"/>
      <c r="EF908"/>
      <c r="EG908"/>
      <c r="EH908"/>
      <c r="EI908"/>
      <c r="EJ908"/>
      <c r="EK908"/>
      <c r="EL908"/>
      <c r="EM908"/>
      <c r="EN908"/>
      <c r="EO908"/>
      <c r="EP908"/>
      <c r="EQ908"/>
      <c r="ER908"/>
      <c r="ES908"/>
      <c r="ET908"/>
      <c r="EU908"/>
      <c r="EV908"/>
      <c r="EW908"/>
      <c r="EX908"/>
      <c r="EY908"/>
      <c r="EZ908"/>
      <c r="FA908"/>
      <c r="FB908"/>
      <c r="FC908"/>
      <c r="FD908"/>
      <c r="FE908"/>
      <c r="FF908"/>
      <c r="FG908"/>
      <c r="FH908"/>
      <c r="FI908"/>
      <c r="FJ908"/>
      <c r="FK908"/>
      <c r="FL908"/>
      <c r="FM908"/>
      <c r="FN908"/>
      <c r="FO908"/>
      <c r="FP908"/>
      <c r="FQ908"/>
      <c r="FR908"/>
      <c r="FS908"/>
      <c r="FT908"/>
      <c r="FU908"/>
      <c r="FV908"/>
      <c r="FW908"/>
      <c r="FX908"/>
      <c r="FY908"/>
      <c r="FZ908"/>
      <c r="GA908"/>
      <c r="GB908"/>
      <c r="GC908"/>
      <c r="GD908"/>
      <c r="GE908"/>
      <c r="GF908"/>
      <c r="GG908"/>
      <c r="GH908"/>
      <c r="GI908"/>
      <c r="GJ908"/>
      <c r="GK908"/>
      <c r="GL908"/>
      <c r="GM908"/>
      <c r="GN908"/>
      <c r="GO908"/>
      <c r="GP908"/>
      <c r="GQ908"/>
      <c r="GR908"/>
      <c r="GS908"/>
      <c r="GT908"/>
      <c r="GU908"/>
      <c r="GV908"/>
      <c r="GW908"/>
      <c r="GX908"/>
      <c r="GY908"/>
      <c r="GZ908"/>
      <c r="HA908"/>
      <c r="HB908"/>
      <c r="HC908"/>
      <c r="HD908"/>
      <c r="HE908"/>
      <c r="HF908"/>
      <c r="HG908"/>
      <c r="HH908"/>
      <c r="HI908"/>
      <c r="HJ908"/>
      <c r="HK908"/>
      <c r="HL908"/>
      <c r="HM908"/>
      <c r="HN908"/>
      <c r="HO908"/>
      <c r="HP908"/>
      <c r="HQ908"/>
      <c r="HR908"/>
      <c r="HS908"/>
      <c r="HT908"/>
      <c r="HU908"/>
      <c r="HV908"/>
      <c r="HW908"/>
      <c r="HX908"/>
      <c r="HY908"/>
      <c r="HZ908"/>
      <c r="IA908"/>
      <c r="IB908"/>
      <c r="IC908"/>
      <c r="ID908"/>
      <c r="IE908"/>
      <c r="IF908"/>
      <c r="IG908"/>
      <c r="IH908"/>
      <c r="II908"/>
      <c r="IJ908"/>
      <c r="IK908"/>
      <c r="IL908"/>
      <c r="IM908"/>
      <c r="IN908"/>
      <c r="IO908"/>
      <c r="IP908"/>
      <c r="IQ908"/>
      <c r="IR908"/>
      <c r="IS908"/>
      <c r="IT908"/>
      <c r="IU908"/>
      <c r="IV908"/>
      <c r="IW908"/>
      <c r="IX908"/>
      <c r="IY908"/>
      <c r="IZ908"/>
      <c r="JA908"/>
      <c r="JB908"/>
      <c r="JC908"/>
      <c r="JD908"/>
      <c r="JE908"/>
      <c r="JF908"/>
      <c r="JG908"/>
      <c r="JH908"/>
      <c r="JI908"/>
      <c r="JJ908"/>
    </row>
    <row r="909" spans="1:270" ht="80">
      <c r="A909" s="25">
        <v>1999</v>
      </c>
      <c r="B909" s="9" t="s">
        <v>1187</v>
      </c>
      <c r="C909" s="9">
        <v>0</v>
      </c>
      <c r="D909" s="9" t="s">
        <v>1590</v>
      </c>
      <c r="E909" s="9" t="s">
        <v>2628</v>
      </c>
      <c r="F909" s="9" t="s">
        <v>12</v>
      </c>
      <c r="G909" s="9" t="s">
        <v>2744</v>
      </c>
      <c r="H909" s="18" t="s">
        <v>1590</v>
      </c>
      <c r="I909" s="9" t="s">
        <v>2328</v>
      </c>
      <c r="J909" s="8">
        <v>0</v>
      </c>
      <c r="K909" s="8"/>
      <c r="L909" s="9" t="s">
        <v>2702</v>
      </c>
      <c r="M909" s="8" t="s">
        <v>651</v>
      </c>
      <c r="N909" s="9">
        <f t="shared" si="202"/>
        <v>231.5</v>
      </c>
      <c r="O909" s="8">
        <v>463</v>
      </c>
      <c r="P909" s="8">
        <v>2</v>
      </c>
      <c r="Q909" s="8">
        <v>2</v>
      </c>
      <c r="R909" s="8">
        <f t="shared" si="203"/>
        <v>1</v>
      </c>
      <c r="S909" s="8">
        <f>Q909/Z909</f>
        <v>4.1666666666666664E-2</v>
      </c>
      <c r="T909" s="8">
        <f>Q909/AA909</f>
        <v>3.3333333333333333E-2</v>
      </c>
      <c r="U909" s="8">
        <f t="shared" si="204"/>
        <v>0.4</v>
      </c>
      <c r="V909" s="38">
        <f t="shared" si="195"/>
        <v>3.3333333333333333E-2</v>
      </c>
      <c r="W909" s="38">
        <f t="shared" si="207"/>
        <v>3.3333333333333333E-2</v>
      </c>
      <c r="X909" s="38">
        <f t="shared" si="205"/>
        <v>3.3333333333333333E-2</v>
      </c>
      <c r="Y909" s="8">
        <f t="shared" si="208"/>
        <v>12</v>
      </c>
      <c r="Z909" s="8">
        <f t="shared" si="209"/>
        <v>48</v>
      </c>
      <c r="AA909" s="8">
        <f t="shared" si="210"/>
        <v>60</v>
      </c>
      <c r="AB909" s="18">
        <f t="shared" si="206"/>
        <v>0</v>
      </c>
      <c r="AC909" s="18">
        <f t="shared" si="211"/>
        <v>0</v>
      </c>
      <c r="AD909"/>
      <c r="AE909"/>
      <c r="AF909" s="13" t="s">
        <v>2332</v>
      </c>
      <c r="AG909">
        <v>1</v>
      </c>
      <c r="AH909">
        <v>4</v>
      </c>
      <c r="AI909">
        <v>5</v>
      </c>
      <c r="AJ909" s="13">
        <v>33</v>
      </c>
      <c r="AK909" s="13">
        <v>0</v>
      </c>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A909"/>
      <c r="CB909"/>
      <c r="CC909"/>
      <c r="CD909"/>
      <c r="CE909"/>
      <c r="CF909"/>
      <c r="CG909"/>
      <c r="CH909"/>
      <c r="CI909"/>
      <c r="CJ909"/>
      <c r="CK909"/>
      <c r="CL909"/>
      <c r="CM909"/>
      <c r="CN909"/>
      <c r="CO909"/>
      <c r="CP909"/>
      <c r="CQ909"/>
      <c r="CR909"/>
      <c r="CS909"/>
      <c r="CT909"/>
      <c r="CU909"/>
      <c r="CV909"/>
      <c r="CW909"/>
      <c r="CX909"/>
      <c r="CY909"/>
      <c r="CZ909"/>
      <c r="DA909"/>
      <c r="DB909"/>
      <c r="DC909"/>
      <c r="DD909"/>
      <c r="DE909"/>
      <c r="DF909"/>
      <c r="DG909"/>
      <c r="DH909"/>
      <c r="DI909"/>
      <c r="DJ909"/>
      <c r="DK909"/>
      <c r="DL909"/>
      <c r="DM909"/>
      <c r="DN909"/>
      <c r="DO909"/>
      <c r="DP909"/>
      <c r="DQ909"/>
      <c r="DR909"/>
      <c r="DS909"/>
      <c r="DT909"/>
      <c r="DU909"/>
      <c r="DV909"/>
      <c r="DW909"/>
      <c r="DX909"/>
      <c r="DY909"/>
      <c r="DZ909"/>
      <c r="EA909"/>
      <c r="EB909"/>
      <c r="EC909"/>
      <c r="ED909"/>
      <c r="EE909"/>
      <c r="EF909"/>
      <c r="EG909"/>
      <c r="EH909"/>
      <c r="EI909"/>
      <c r="EJ909"/>
      <c r="EK909"/>
      <c r="EL909"/>
      <c r="EM909"/>
      <c r="EN909"/>
      <c r="EO909"/>
      <c r="EP909"/>
      <c r="EQ909"/>
      <c r="ER909"/>
      <c r="ES909"/>
      <c r="ET909"/>
      <c r="EU909"/>
      <c r="EV909"/>
      <c r="EW909"/>
      <c r="EX909"/>
      <c r="EY909"/>
      <c r="EZ909"/>
      <c r="FA909"/>
      <c r="FB909"/>
      <c r="FC909"/>
      <c r="FD909"/>
      <c r="FE909"/>
      <c r="FF909"/>
      <c r="FG909"/>
      <c r="FH909"/>
      <c r="FI909"/>
      <c r="FJ909"/>
      <c r="FK909"/>
      <c r="FL909"/>
      <c r="FM909"/>
      <c r="FN909"/>
      <c r="FO909"/>
      <c r="FP909"/>
      <c r="FQ909"/>
      <c r="FR909"/>
      <c r="FS909"/>
      <c r="FT909"/>
      <c r="FU909"/>
      <c r="FV909"/>
      <c r="FW909"/>
      <c r="FX909"/>
      <c r="FY909"/>
      <c r="FZ909"/>
      <c r="GA909"/>
      <c r="GB909"/>
      <c r="GC909"/>
      <c r="GD909"/>
      <c r="GE909"/>
      <c r="GF909"/>
      <c r="GG909"/>
      <c r="GH909"/>
      <c r="GI909"/>
      <c r="GJ909"/>
      <c r="GK909"/>
      <c r="GL909"/>
      <c r="GM909"/>
      <c r="GN909"/>
      <c r="GO909"/>
      <c r="GP909"/>
      <c r="GQ909"/>
      <c r="GR909"/>
      <c r="GS909"/>
      <c r="GT909"/>
      <c r="GU909"/>
      <c r="GV909"/>
      <c r="GW909"/>
      <c r="GX909"/>
      <c r="GY909"/>
      <c r="GZ909"/>
      <c r="HA909"/>
      <c r="HB909"/>
      <c r="HC909"/>
      <c r="HD909"/>
      <c r="HE909"/>
      <c r="HF909"/>
      <c r="HG909"/>
      <c r="HH909"/>
      <c r="HI909"/>
      <c r="HJ909"/>
      <c r="HK909"/>
      <c r="HL909"/>
      <c r="HM909"/>
      <c r="HN909"/>
      <c r="HO909"/>
      <c r="HP909"/>
      <c r="HQ909"/>
      <c r="HR909"/>
      <c r="HS909"/>
      <c r="HT909"/>
      <c r="HU909"/>
      <c r="HV909"/>
      <c r="HW909"/>
      <c r="HX909"/>
      <c r="HY909"/>
      <c r="HZ909"/>
      <c r="IA909"/>
      <c r="IB909"/>
      <c r="IC909"/>
      <c r="ID909"/>
      <c r="IE909"/>
      <c r="IF909"/>
      <c r="IG909"/>
      <c r="IH909"/>
      <c r="II909"/>
      <c r="IJ909"/>
      <c r="IK909"/>
      <c r="IL909"/>
      <c r="IM909"/>
      <c r="IN909"/>
      <c r="IO909"/>
      <c r="IP909"/>
      <c r="IQ909"/>
      <c r="IR909"/>
      <c r="IS909"/>
      <c r="IT909"/>
      <c r="IU909"/>
      <c r="IV909"/>
      <c r="IW909"/>
      <c r="IX909"/>
      <c r="IY909"/>
      <c r="IZ909"/>
      <c r="JA909"/>
      <c r="JB909"/>
      <c r="JC909"/>
      <c r="JD909"/>
      <c r="JE909"/>
      <c r="JF909"/>
      <c r="JG909"/>
      <c r="JH909"/>
      <c r="JI909"/>
      <c r="JJ909"/>
    </row>
    <row r="910" spans="1:270" ht="192">
      <c r="A910" s="25">
        <v>1999</v>
      </c>
      <c r="B910" s="9" t="s">
        <v>1187</v>
      </c>
      <c r="C910" s="9">
        <v>0</v>
      </c>
      <c r="D910" s="9" t="s">
        <v>1590</v>
      </c>
      <c r="E910" s="9" t="s">
        <v>2628</v>
      </c>
      <c r="F910" s="9" t="s">
        <v>12</v>
      </c>
      <c r="G910" s="9" t="s">
        <v>2744</v>
      </c>
      <c r="H910" s="18" t="s">
        <v>1590</v>
      </c>
      <c r="I910" s="12" t="s">
        <v>2329</v>
      </c>
      <c r="J910" s="30">
        <v>1</v>
      </c>
      <c r="K910" s="12" t="s">
        <v>2726</v>
      </c>
      <c r="L910" s="12" t="s">
        <v>2710</v>
      </c>
      <c r="M910" s="8" t="s">
        <v>651</v>
      </c>
      <c r="N910" s="9">
        <f t="shared" si="202"/>
        <v>117.961</v>
      </c>
      <c r="O910" s="10">
        <v>117.961</v>
      </c>
      <c r="P910" s="8">
        <v>1</v>
      </c>
      <c r="Q910" s="8">
        <v>6</v>
      </c>
      <c r="R910" s="8">
        <f t="shared" si="203"/>
        <v>6</v>
      </c>
      <c r="S910" s="34" t="s">
        <v>1590</v>
      </c>
      <c r="T910" s="8">
        <f>Q910/AA910</f>
        <v>2.0833333333333332E-2</v>
      </c>
      <c r="U910" s="8">
        <f t="shared" si="204"/>
        <v>0.25</v>
      </c>
      <c r="V910" s="38">
        <f t="shared" si="195"/>
        <v>1.1875</v>
      </c>
      <c r="W910" s="38">
        <f t="shared" si="207"/>
        <v>2.0833333333333332E-2</v>
      </c>
      <c r="X910" s="38">
        <f t="shared" si="205"/>
        <v>1.1875</v>
      </c>
      <c r="Y910" s="8">
        <f t="shared" si="208"/>
        <v>84</v>
      </c>
      <c r="Z910" s="8">
        <f t="shared" si="209"/>
        <v>0</v>
      </c>
      <c r="AA910" s="8">
        <f t="shared" si="210"/>
        <v>288</v>
      </c>
      <c r="AB910" s="18">
        <f t="shared" si="206"/>
        <v>1.1666666666666667</v>
      </c>
      <c r="AC910" s="18">
        <f t="shared" si="211"/>
        <v>14</v>
      </c>
      <c r="AD910"/>
      <c r="AE910"/>
      <c r="AF910" s="13" t="s">
        <v>2330</v>
      </c>
      <c r="AG910">
        <v>7</v>
      </c>
      <c r="AH910"/>
      <c r="AI910">
        <v>24</v>
      </c>
      <c r="AJ910" s="13">
        <v>7</v>
      </c>
      <c r="AK910">
        <v>14</v>
      </c>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A910"/>
      <c r="CB910"/>
      <c r="CC910"/>
      <c r="CD910"/>
      <c r="CE910"/>
      <c r="CF910"/>
      <c r="CG910"/>
      <c r="CH910"/>
      <c r="CI910"/>
      <c r="CJ910"/>
      <c r="CK910"/>
      <c r="CL910"/>
      <c r="CM910"/>
      <c r="CN910"/>
      <c r="CO910"/>
      <c r="CP910"/>
      <c r="CQ910"/>
      <c r="CR910"/>
      <c r="CS910"/>
      <c r="CT910"/>
      <c r="CU910"/>
      <c r="CV910"/>
      <c r="CW910"/>
      <c r="CX910"/>
      <c r="CY910"/>
      <c r="CZ910"/>
      <c r="DA910"/>
      <c r="DB910"/>
      <c r="DC910"/>
      <c r="DD910"/>
      <c r="DE910"/>
      <c r="DF910"/>
      <c r="DG910"/>
      <c r="DH910"/>
      <c r="DI910"/>
      <c r="DJ910"/>
      <c r="DK910"/>
      <c r="DL910"/>
      <c r="DM910"/>
      <c r="DN910"/>
      <c r="DO910"/>
      <c r="DP910"/>
      <c r="DQ910"/>
      <c r="DR910"/>
      <c r="DS910"/>
      <c r="DT910"/>
      <c r="DU910"/>
      <c r="DV910"/>
      <c r="DW910"/>
      <c r="DX910"/>
      <c r="DY910"/>
      <c r="DZ910"/>
      <c r="EA910"/>
      <c r="EB910"/>
      <c r="EC910"/>
      <c r="ED910"/>
      <c r="EE910"/>
      <c r="EF910"/>
      <c r="EG910"/>
      <c r="EH910"/>
      <c r="EI910"/>
      <c r="EJ910"/>
      <c r="EK910"/>
      <c r="EL910"/>
      <c r="EM910"/>
      <c r="EN910"/>
      <c r="EO910"/>
      <c r="EP910"/>
      <c r="EQ910"/>
      <c r="ER910"/>
      <c r="ES910"/>
      <c r="ET910"/>
      <c r="EU910"/>
      <c r="EV910"/>
      <c r="EW910"/>
      <c r="EX910"/>
      <c r="EY910"/>
      <c r="EZ910"/>
      <c r="FA910"/>
      <c r="FB910"/>
      <c r="FC910"/>
      <c r="FD910"/>
      <c r="FE910"/>
      <c r="FF910"/>
      <c r="FG910"/>
      <c r="FH910"/>
      <c r="FI910"/>
      <c r="FJ910"/>
      <c r="FK910"/>
      <c r="FL910"/>
      <c r="FM910"/>
      <c r="FN910"/>
      <c r="FO910"/>
      <c r="FP910"/>
      <c r="FQ910"/>
      <c r="FR910"/>
      <c r="FS910"/>
      <c r="FT910"/>
      <c r="FU910"/>
      <c r="FV910"/>
      <c r="FW910"/>
      <c r="FX910"/>
      <c r="FY910"/>
      <c r="FZ910"/>
      <c r="GA910"/>
      <c r="GB910"/>
      <c r="GC910"/>
      <c r="GD910"/>
      <c r="GE910"/>
      <c r="GF910"/>
      <c r="GG910"/>
      <c r="GH910"/>
      <c r="GI910"/>
      <c r="GJ910"/>
      <c r="GK910"/>
      <c r="GL910"/>
      <c r="GM910"/>
      <c r="GN910"/>
      <c r="GO910"/>
      <c r="GP910"/>
      <c r="GQ910"/>
      <c r="GR910"/>
      <c r="GS910"/>
      <c r="GT910"/>
      <c r="GU910"/>
      <c r="GV910"/>
      <c r="GW910"/>
      <c r="GX910"/>
      <c r="GY910"/>
      <c r="GZ910"/>
      <c r="HA910"/>
      <c r="HB910"/>
      <c r="HC910"/>
      <c r="HD910"/>
      <c r="HE910"/>
      <c r="HF910"/>
      <c r="HG910"/>
      <c r="HH910"/>
      <c r="HI910"/>
      <c r="HJ910"/>
      <c r="HK910"/>
      <c r="HL910"/>
      <c r="HM910"/>
      <c r="HN910"/>
      <c r="HO910"/>
      <c r="HP910"/>
      <c r="HQ910"/>
      <c r="HR910"/>
      <c r="HS910"/>
      <c r="HT910"/>
      <c r="HU910"/>
      <c r="HV910"/>
      <c r="HW910"/>
      <c r="HX910"/>
      <c r="HY910"/>
      <c r="HZ910"/>
      <c r="IA910"/>
      <c r="IB910"/>
      <c r="IC910"/>
      <c r="ID910"/>
      <c r="IE910"/>
      <c r="IF910"/>
      <c r="IG910"/>
      <c r="IH910"/>
      <c r="II910"/>
      <c r="IJ910"/>
      <c r="IK910"/>
      <c r="IL910"/>
      <c r="IM910"/>
      <c r="IN910"/>
      <c r="IO910"/>
      <c r="IP910"/>
      <c r="IQ910"/>
      <c r="IR910"/>
      <c r="IS910"/>
      <c r="IT910"/>
      <c r="IU910"/>
      <c r="IV910"/>
      <c r="IW910"/>
      <c r="IX910"/>
      <c r="IY910"/>
      <c r="IZ910"/>
      <c r="JA910"/>
      <c r="JB910"/>
      <c r="JC910"/>
      <c r="JD910"/>
      <c r="JE910"/>
      <c r="JF910"/>
      <c r="JG910"/>
      <c r="JH910"/>
      <c r="JI910"/>
      <c r="JJ910"/>
    </row>
    <row r="911" spans="1:270" ht="128">
      <c r="A911" s="25">
        <v>1999</v>
      </c>
      <c r="B911" s="9" t="s">
        <v>1187</v>
      </c>
      <c r="C911" s="9">
        <v>0</v>
      </c>
      <c r="D911" s="9" t="s">
        <v>1590</v>
      </c>
      <c r="E911" s="9" t="s">
        <v>2628</v>
      </c>
      <c r="F911" s="9" t="s">
        <v>12</v>
      </c>
      <c r="G911" s="9" t="s">
        <v>2744</v>
      </c>
      <c r="H911" s="18" t="s">
        <v>1590</v>
      </c>
      <c r="I911" s="9" t="s">
        <v>2331</v>
      </c>
      <c r="J911" s="8">
        <v>0</v>
      </c>
      <c r="K911" s="8"/>
      <c r="L911" s="9" t="s">
        <v>2334</v>
      </c>
      <c r="M911" s="8" t="s">
        <v>2676</v>
      </c>
      <c r="N911" s="35" t="s">
        <v>1590</v>
      </c>
      <c r="O911" s="35" t="s">
        <v>1590</v>
      </c>
      <c r="P911" s="35" t="s">
        <v>1590</v>
      </c>
      <c r="Q911" s="35" t="s">
        <v>1590</v>
      </c>
      <c r="R911" s="34" t="s">
        <v>1590</v>
      </c>
      <c r="S911" s="34" t="s">
        <v>1590</v>
      </c>
      <c r="T911" s="34" t="s">
        <v>1590</v>
      </c>
      <c r="U911" s="34" t="s">
        <v>1590</v>
      </c>
      <c r="V911" s="38" t="s">
        <v>1590</v>
      </c>
      <c r="W911" s="38" t="s">
        <v>1590</v>
      </c>
      <c r="X911" s="38" t="s">
        <v>1590</v>
      </c>
      <c r="Y911" s="8">
        <f t="shared" si="208"/>
        <v>84</v>
      </c>
      <c r="Z911" s="8">
        <f t="shared" si="209"/>
        <v>0</v>
      </c>
      <c r="AA911" s="8">
        <f t="shared" si="210"/>
        <v>288</v>
      </c>
      <c r="AB911" s="18">
        <f t="shared" si="206"/>
        <v>0.58333333333333337</v>
      </c>
      <c r="AC911" s="18">
        <f t="shared" si="211"/>
        <v>7</v>
      </c>
      <c r="AD911"/>
      <c r="AE911"/>
      <c r="AF911" s="13" t="s">
        <v>2333</v>
      </c>
      <c r="AG911">
        <v>7</v>
      </c>
      <c r="AH911"/>
      <c r="AI911">
        <v>24</v>
      </c>
      <c r="AJ911" s="13">
        <v>7</v>
      </c>
      <c r="AK911">
        <v>7</v>
      </c>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A911"/>
      <c r="CB911"/>
      <c r="CC911"/>
      <c r="CD911"/>
      <c r="CE911"/>
      <c r="CF911"/>
      <c r="CG911"/>
      <c r="CH911"/>
      <c r="CI911"/>
      <c r="CJ911"/>
      <c r="CK911"/>
      <c r="CL911"/>
      <c r="CM911"/>
      <c r="CN911"/>
      <c r="CO911"/>
      <c r="CP911"/>
      <c r="CQ911"/>
      <c r="CR911"/>
      <c r="CS911"/>
      <c r="CT911"/>
      <c r="CU911"/>
      <c r="CV911"/>
      <c r="CW911"/>
      <c r="CX911"/>
      <c r="CY911"/>
      <c r="CZ911"/>
      <c r="DA911"/>
      <c r="DB911"/>
      <c r="DC911"/>
      <c r="DD911"/>
      <c r="DE911"/>
      <c r="DF911"/>
      <c r="DG911"/>
      <c r="DH911"/>
      <c r="DI911"/>
      <c r="DJ911"/>
      <c r="DK911"/>
      <c r="DL911"/>
      <c r="DM911"/>
      <c r="DN911"/>
      <c r="DO911"/>
      <c r="DP911"/>
      <c r="DQ911"/>
      <c r="DR911"/>
      <c r="DS911"/>
      <c r="DT911"/>
      <c r="DU911"/>
      <c r="DV911"/>
      <c r="DW911"/>
      <c r="DX911"/>
      <c r="DY911"/>
      <c r="DZ911"/>
      <c r="EA911"/>
      <c r="EB911"/>
      <c r="EC911"/>
      <c r="ED911"/>
      <c r="EE911"/>
      <c r="EF911"/>
      <c r="EG911"/>
      <c r="EH911"/>
      <c r="EI911"/>
      <c r="EJ911"/>
      <c r="EK911"/>
      <c r="EL911"/>
      <c r="EM911"/>
      <c r="EN911"/>
      <c r="EO911"/>
      <c r="EP911"/>
      <c r="EQ911"/>
      <c r="ER911"/>
      <c r="ES911"/>
      <c r="ET911"/>
      <c r="EU911"/>
      <c r="EV911"/>
      <c r="EW911"/>
      <c r="EX911"/>
      <c r="EY911"/>
      <c r="EZ911"/>
      <c r="FA911"/>
      <c r="FB911"/>
      <c r="FC911"/>
      <c r="FD911"/>
      <c r="FE911"/>
      <c r="FF911"/>
      <c r="FG911"/>
      <c r="FH911"/>
      <c r="FI911"/>
      <c r="FJ911"/>
      <c r="FK911"/>
      <c r="FL911"/>
      <c r="FM911"/>
      <c r="FN911"/>
      <c r="FO911"/>
      <c r="FP911"/>
      <c r="FQ911"/>
      <c r="FR911"/>
      <c r="FS911"/>
      <c r="FT911"/>
      <c r="FU911"/>
      <c r="FV911"/>
      <c r="FW911"/>
      <c r="FX911"/>
      <c r="FY911"/>
      <c r="FZ911"/>
      <c r="GA911"/>
      <c r="GB911"/>
      <c r="GC911"/>
      <c r="GD911"/>
      <c r="GE911"/>
      <c r="GF911"/>
      <c r="GG911"/>
      <c r="GH911"/>
      <c r="GI911"/>
      <c r="GJ911"/>
      <c r="GK911"/>
      <c r="GL911"/>
      <c r="GM911"/>
      <c r="GN911"/>
      <c r="GO911"/>
      <c r="GP911"/>
      <c r="GQ911"/>
      <c r="GR911"/>
      <c r="GS911"/>
      <c r="GT911"/>
      <c r="GU911"/>
      <c r="GV911"/>
      <c r="GW911"/>
      <c r="GX911"/>
      <c r="GY911"/>
      <c r="GZ911"/>
      <c r="HA911"/>
      <c r="HB911"/>
      <c r="HC911"/>
      <c r="HD911"/>
      <c r="HE911"/>
      <c r="HF911"/>
      <c r="HG911"/>
      <c r="HH911"/>
      <c r="HI911"/>
      <c r="HJ911"/>
      <c r="HK911"/>
      <c r="HL911"/>
      <c r="HM911"/>
      <c r="HN911"/>
      <c r="HO911"/>
      <c r="HP911"/>
      <c r="HQ911"/>
      <c r="HR911"/>
      <c r="HS911"/>
      <c r="HT911"/>
      <c r="HU911"/>
      <c r="HV911"/>
      <c r="HW911"/>
      <c r="HX911"/>
      <c r="HY911"/>
      <c r="HZ911"/>
      <c r="IA911"/>
      <c r="IB911"/>
      <c r="IC911"/>
      <c r="ID911"/>
      <c r="IE911"/>
      <c r="IF911"/>
      <c r="IG911"/>
      <c r="IH911"/>
      <c r="II911"/>
      <c r="IJ911"/>
      <c r="IK911"/>
      <c r="IL911"/>
      <c r="IM911"/>
      <c r="IN911"/>
      <c r="IO911"/>
      <c r="IP911"/>
      <c r="IQ911"/>
      <c r="IR911"/>
      <c r="IS911"/>
      <c r="IT911"/>
      <c r="IU911"/>
      <c r="IV911"/>
      <c r="IW911"/>
      <c r="IX911"/>
      <c r="IY911"/>
      <c r="IZ911"/>
      <c r="JA911"/>
      <c r="JB911"/>
      <c r="JC911"/>
      <c r="JD911"/>
      <c r="JE911"/>
      <c r="JF911"/>
      <c r="JG911"/>
      <c r="JH911"/>
      <c r="JI911"/>
      <c r="JJ911"/>
    </row>
    <row r="912" spans="1:270" ht="32">
      <c r="A912" s="25">
        <v>1999</v>
      </c>
      <c r="B912" s="9" t="s">
        <v>1187</v>
      </c>
      <c r="C912" s="9">
        <v>0</v>
      </c>
      <c r="D912" s="9" t="s">
        <v>1590</v>
      </c>
      <c r="E912" s="9" t="s">
        <v>2628</v>
      </c>
      <c r="F912" s="9" t="s">
        <v>12</v>
      </c>
      <c r="G912" s="9" t="s">
        <v>2744</v>
      </c>
      <c r="H912" s="18" t="s">
        <v>1590</v>
      </c>
      <c r="I912" s="9" t="s">
        <v>2335</v>
      </c>
      <c r="J912" s="8">
        <v>0</v>
      </c>
      <c r="K912" s="8"/>
      <c r="L912" s="9" t="s">
        <v>2153</v>
      </c>
      <c r="M912" s="8" t="s">
        <v>2676</v>
      </c>
      <c r="N912" s="35" t="s">
        <v>1590</v>
      </c>
      <c r="O912" s="35" t="s">
        <v>1590</v>
      </c>
      <c r="P912" s="35" t="s">
        <v>1590</v>
      </c>
      <c r="Q912" s="35" t="s">
        <v>1590</v>
      </c>
      <c r="R912" s="34" t="s">
        <v>1590</v>
      </c>
      <c r="S912" s="34" t="s">
        <v>1590</v>
      </c>
      <c r="T912" s="34" t="s">
        <v>1590</v>
      </c>
      <c r="U912" s="34" t="s">
        <v>1590</v>
      </c>
      <c r="V912" s="38" t="s">
        <v>1590</v>
      </c>
      <c r="W912" s="38" t="s">
        <v>1590</v>
      </c>
      <c r="X912" s="38" t="s">
        <v>1590</v>
      </c>
      <c r="Y912" s="8">
        <f t="shared" si="208"/>
        <v>12</v>
      </c>
      <c r="Z912" s="8">
        <f t="shared" si="209"/>
        <v>0</v>
      </c>
      <c r="AA912" s="8">
        <f t="shared" si="210"/>
        <v>72</v>
      </c>
      <c r="AB912" s="18">
        <f t="shared" si="206"/>
        <v>0.58333333333333337</v>
      </c>
      <c r="AC912" s="18">
        <f t="shared" si="211"/>
        <v>7</v>
      </c>
      <c r="AD912"/>
      <c r="AE912"/>
      <c r="AF912" s="13" t="s">
        <v>2336</v>
      </c>
      <c r="AG912">
        <v>1</v>
      </c>
      <c r="AH912"/>
      <c r="AI912">
        <v>6</v>
      </c>
      <c r="AJ912" s="13">
        <v>7</v>
      </c>
      <c r="AK912">
        <v>7</v>
      </c>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A912"/>
      <c r="CB912"/>
      <c r="CC912"/>
      <c r="CD912"/>
      <c r="CE912"/>
      <c r="CF912"/>
      <c r="CG912"/>
      <c r="CH912"/>
      <c r="CI912"/>
      <c r="CJ912"/>
      <c r="CK912"/>
      <c r="CL912"/>
      <c r="CM912"/>
      <c r="CN912"/>
      <c r="CO912"/>
      <c r="CP912"/>
      <c r="CQ912"/>
      <c r="CR912"/>
      <c r="CS912"/>
      <c r="CT912"/>
      <c r="CU912"/>
      <c r="CV912"/>
      <c r="CW912"/>
      <c r="CX912"/>
      <c r="CY912"/>
      <c r="CZ912"/>
      <c r="DA912"/>
      <c r="DB912"/>
      <c r="DC912"/>
      <c r="DD912"/>
      <c r="DE912"/>
      <c r="DF912"/>
      <c r="DG912"/>
      <c r="DH912"/>
      <c r="DI912"/>
      <c r="DJ912"/>
      <c r="DK912"/>
      <c r="DL912"/>
      <c r="DM912"/>
      <c r="DN912"/>
      <c r="DO912"/>
      <c r="DP912"/>
      <c r="DQ912"/>
      <c r="DR912"/>
      <c r="DS912"/>
      <c r="DT912"/>
      <c r="DU912"/>
      <c r="DV912"/>
      <c r="DW912"/>
      <c r="DX912"/>
      <c r="DY912"/>
      <c r="DZ912"/>
      <c r="EA912"/>
      <c r="EB912"/>
      <c r="EC912"/>
      <c r="ED912"/>
      <c r="EE912"/>
      <c r="EF912"/>
      <c r="EG912"/>
      <c r="EH912"/>
      <c r="EI912"/>
      <c r="EJ912"/>
      <c r="EK912"/>
      <c r="EL912"/>
      <c r="EM912"/>
      <c r="EN912"/>
      <c r="EO912"/>
      <c r="EP912"/>
      <c r="EQ912"/>
      <c r="ER912"/>
      <c r="ES912"/>
      <c r="ET912"/>
      <c r="EU912"/>
      <c r="EV912"/>
      <c r="EW912"/>
      <c r="EX912"/>
      <c r="EY912"/>
      <c r="EZ912"/>
      <c r="FA912"/>
      <c r="FB912"/>
      <c r="FC912"/>
      <c r="FD912"/>
      <c r="FE912"/>
      <c r="FF912"/>
      <c r="FG912"/>
      <c r="FH912"/>
      <c r="FI912"/>
      <c r="FJ912"/>
      <c r="FK912"/>
      <c r="FL912"/>
      <c r="FM912"/>
      <c r="FN912"/>
      <c r="FO912"/>
      <c r="FP912"/>
      <c r="FQ912"/>
      <c r="FR912"/>
      <c r="FS912"/>
      <c r="FT912"/>
      <c r="FU912"/>
      <c r="FV912"/>
      <c r="FW912"/>
      <c r="FX912"/>
      <c r="FY912"/>
      <c r="FZ912"/>
      <c r="GA912"/>
      <c r="GB912"/>
      <c r="GC912"/>
      <c r="GD912"/>
      <c r="GE912"/>
      <c r="GF912"/>
      <c r="GG912"/>
      <c r="GH912"/>
      <c r="GI912"/>
      <c r="GJ912"/>
      <c r="GK912"/>
      <c r="GL912"/>
      <c r="GM912"/>
      <c r="GN912"/>
      <c r="GO912"/>
      <c r="GP912"/>
      <c r="GQ912"/>
      <c r="GR912"/>
      <c r="GS912"/>
      <c r="GT912"/>
      <c r="GU912"/>
      <c r="GV912"/>
      <c r="GW912"/>
      <c r="GX912"/>
      <c r="GY912"/>
      <c r="GZ912"/>
      <c r="HA912"/>
      <c r="HB912"/>
      <c r="HC912"/>
      <c r="HD912"/>
      <c r="HE912"/>
      <c r="HF912"/>
      <c r="HG912"/>
      <c r="HH912"/>
      <c r="HI912"/>
      <c r="HJ912"/>
      <c r="HK912"/>
      <c r="HL912"/>
      <c r="HM912"/>
      <c r="HN912"/>
      <c r="HO912"/>
      <c r="HP912"/>
      <c r="HQ912"/>
      <c r="HR912"/>
      <c r="HS912"/>
      <c r="HT912"/>
      <c r="HU912"/>
      <c r="HV912"/>
      <c r="HW912"/>
      <c r="HX912"/>
      <c r="HY912"/>
      <c r="HZ912"/>
      <c r="IA912"/>
      <c r="IB912"/>
      <c r="IC912"/>
      <c r="ID912"/>
      <c r="IE912"/>
      <c r="IF912"/>
      <c r="IG912"/>
      <c r="IH912"/>
      <c r="II912"/>
      <c r="IJ912"/>
      <c r="IK912"/>
      <c r="IL912"/>
      <c r="IM912"/>
      <c r="IN912"/>
      <c r="IO912"/>
      <c r="IP912"/>
      <c r="IQ912"/>
      <c r="IR912"/>
      <c r="IS912"/>
      <c r="IT912"/>
      <c r="IU912"/>
      <c r="IV912"/>
      <c r="IW912"/>
      <c r="IX912"/>
      <c r="IY912"/>
      <c r="IZ912"/>
      <c r="JA912"/>
      <c r="JB912"/>
      <c r="JC912"/>
      <c r="JD912"/>
      <c r="JE912"/>
      <c r="JF912"/>
      <c r="JG912"/>
      <c r="JH912"/>
      <c r="JI912"/>
      <c r="JJ912"/>
    </row>
    <row r="913" spans="1:270" ht="32">
      <c r="A913" s="25">
        <v>1999</v>
      </c>
      <c r="B913" s="9" t="s">
        <v>1187</v>
      </c>
      <c r="C913" s="9">
        <v>0</v>
      </c>
      <c r="D913" s="9" t="s">
        <v>1590</v>
      </c>
      <c r="E913" s="9" t="s">
        <v>2628</v>
      </c>
      <c r="F913" s="9" t="s">
        <v>12</v>
      </c>
      <c r="G913" s="9" t="s">
        <v>2744</v>
      </c>
      <c r="H913" s="18" t="s">
        <v>1590</v>
      </c>
      <c r="I913" s="9" t="s">
        <v>2337</v>
      </c>
      <c r="J913" s="8">
        <v>0</v>
      </c>
      <c r="K913" s="8"/>
      <c r="L913" s="8"/>
      <c r="M913" s="8" t="s">
        <v>2676</v>
      </c>
      <c r="N913" s="9">
        <f t="shared" si="202"/>
        <v>10</v>
      </c>
      <c r="O913" s="27">
        <v>12000</v>
      </c>
      <c r="P913" s="26">
        <v>1200</v>
      </c>
      <c r="Q913" s="8">
        <v>138</v>
      </c>
      <c r="R913" s="8">
        <f t="shared" si="203"/>
        <v>0.115</v>
      </c>
      <c r="S913" s="34" t="s">
        <v>1590</v>
      </c>
      <c r="T913" s="8">
        <f>Q913/AA913</f>
        <v>0.115</v>
      </c>
      <c r="U913" s="8">
        <f t="shared" si="204"/>
        <v>1.3800000000000001</v>
      </c>
      <c r="V913" s="38">
        <f t="shared" ref="V913:V961" si="212">T913+AB913</f>
        <v>0.115</v>
      </c>
      <c r="W913" s="38">
        <f t="shared" si="207"/>
        <v>0.115</v>
      </c>
      <c r="X913" s="38">
        <f t="shared" si="205"/>
        <v>0.115</v>
      </c>
      <c r="Y913" s="8">
        <f t="shared" si="208"/>
        <v>0</v>
      </c>
      <c r="Z913" s="8">
        <f t="shared" si="209"/>
        <v>0</v>
      </c>
      <c r="AA913" s="8">
        <f t="shared" si="210"/>
        <v>1200</v>
      </c>
      <c r="AB913" s="18">
        <f t="shared" si="206"/>
        <v>0</v>
      </c>
      <c r="AC913" s="18">
        <f t="shared" si="211"/>
        <v>0</v>
      </c>
      <c r="AD913"/>
      <c r="AE913"/>
      <c r="AF913" s="13" t="s">
        <v>2190</v>
      </c>
      <c r="AG913"/>
      <c r="AH913"/>
      <c r="AI913">
        <v>100</v>
      </c>
      <c r="AJ913" s="13">
        <v>5</v>
      </c>
      <c r="AK913" s="13">
        <v>0</v>
      </c>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D913"/>
      <c r="CE913"/>
      <c r="CF913"/>
      <c r="CG913"/>
      <c r="CH913"/>
      <c r="CI913"/>
      <c r="CJ913"/>
      <c r="CK913"/>
      <c r="CL913"/>
      <c r="CM913"/>
      <c r="CN913"/>
      <c r="CO913"/>
      <c r="CP913"/>
      <c r="CQ913"/>
      <c r="CR913"/>
      <c r="CS913"/>
      <c r="CT913"/>
      <c r="CU913"/>
      <c r="CV913"/>
      <c r="CW913"/>
      <c r="CX913"/>
      <c r="CY913"/>
      <c r="CZ913"/>
      <c r="DA913"/>
      <c r="DB913"/>
      <c r="DC913"/>
      <c r="DD913"/>
      <c r="DE913"/>
      <c r="DF913"/>
      <c r="DG913"/>
      <c r="DH913"/>
      <c r="DI913"/>
      <c r="DJ913"/>
      <c r="DK913"/>
      <c r="DL913"/>
      <c r="DM913"/>
      <c r="DN913"/>
      <c r="DO913"/>
      <c r="DP913"/>
      <c r="DQ913"/>
      <c r="DR913"/>
      <c r="DS913"/>
      <c r="DT913"/>
      <c r="DU913"/>
      <c r="DV913"/>
      <c r="DW913"/>
      <c r="DX913"/>
      <c r="DY913"/>
      <c r="DZ913"/>
      <c r="EA913"/>
      <c r="EB913"/>
      <c r="EC913"/>
      <c r="ED913"/>
      <c r="EE913"/>
      <c r="EF913"/>
      <c r="EG913"/>
      <c r="EH913"/>
      <c r="EI913"/>
      <c r="EJ913"/>
      <c r="EK913"/>
      <c r="EL913"/>
      <c r="EM913"/>
      <c r="EN913"/>
      <c r="EO913"/>
      <c r="EP913"/>
      <c r="EQ913"/>
      <c r="ER913"/>
      <c r="ES913"/>
      <c r="ET913"/>
      <c r="EU913"/>
      <c r="EV913"/>
      <c r="EW913"/>
      <c r="EX913"/>
      <c r="EY913"/>
      <c r="EZ913"/>
      <c r="FA913"/>
      <c r="FB913"/>
      <c r="FC913"/>
      <c r="FD913"/>
      <c r="FE913"/>
      <c r="FF913"/>
      <c r="FG913"/>
      <c r="FH913"/>
      <c r="FI913"/>
      <c r="FJ913"/>
      <c r="FK913"/>
      <c r="FL913"/>
      <c r="FM913"/>
      <c r="FN913"/>
      <c r="FO913"/>
      <c r="FP913"/>
      <c r="FQ913"/>
      <c r="FR913"/>
      <c r="FS913"/>
      <c r="FT913"/>
      <c r="FU913"/>
      <c r="FV913"/>
      <c r="FW913"/>
      <c r="FX913"/>
      <c r="FY913"/>
      <c r="FZ913"/>
      <c r="GA913"/>
      <c r="GB913"/>
      <c r="GC913"/>
      <c r="GD913"/>
      <c r="GE913"/>
      <c r="GF913"/>
      <c r="GG913"/>
      <c r="GH913"/>
      <c r="GI913"/>
      <c r="GJ913"/>
      <c r="GK913"/>
      <c r="GL913"/>
      <c r="GM913"/>
      <c r="GN913"/>
      <c r="GO913"/>
      <c r="GP913"/>
      <c r="GQ913"/>
      <c r="GR913"/>
      <c r="GS913"/>
      <c r="GT913"/>
      <c r="GU913"/>
      <c r="GV913"/>
      <c r="GW913"/>
      <c r="GX913"/>
      <c r="GY913"/>
      <c r="GZ913"/>
      <c r="HA913"/>
      <c r="HB913"/>
      <c r="HC913"/>
      <c r="HD913"/>
      <c r="HE913"/>
      <c r="HF913"/>
      <c r="HG913"/>
      <c r="HH913"/>
      <c r="HI913"/>
      <c r="HJ913"/>
      <c r="HK913"/>
      <c r="HL913"/>
      <c r="HM913"/>
      <c r="HN913"/>
      <c r="HO913"/>
      <c r="HP913"/>
      <c r="HQ913"/>
      <c r="HR913"/>
      <c r="HS913"/>
      <c r="HT913"/>
      <c r="HU913"/>
      <c r="HV913"/>
      <c r="HW913"/>
      <c r="HX913"/>
      <c r="HY913"/>
      <c r="HZ913"/>
      <c r="IA913"/>
      <c r="IB913"/>
      <c r="IC913"/>
      <c r="ID913"/>
      <c r="IE913"/>
      <c r="IF913"/>
      <c r="IG913"/>
      <c r="IH913"/>
      <c r="II913"/>
      <c r="IJ913"/>
      <c r="IK913"/>
      <c r="IL913"/>
      <c r="IM913"/>
      <c r="IN913"/>
      <c r="IO913"/>
      <c r="IP913"/>
      <c r="IQ913"/>
      <c r="IR913"/>
      <c r="IS913"/>
      <c r="IT913"/>
      <c r="IU913"/>
      <c r="IV913"/>
      <c r="IW913"/>
      <c r="IX913"/>
      <c r="IY913"/>
      <c r="IZ913"/>
      <c r="JA913"/>
      <c r="JB913"/>
      <c r="JC913"/>
      <c r="JD913"/>
      <c r="JE913"/>
      <c r="JF913"/>
      <c r="JG913"/>
      <c r="JH913"/>
      <c r="JI913"/>
      <c r="JJ913"/>
    </row>
    <row r="914" spans="1:270" ht="32">
      <c r="A914" s="25">
        <v>1999</v>
      </c>
      <c r="B914" s="9" t="s">
        <v>1187</v>
      </c>
      <c r="C914" s="9">
        <v>0</v>
      </c>
      <c r="D914" s="9" t="s">
        <v>1590</v>
      </c>
      <c r="E914" s="9" t="s">
        <v>2628</v>
      </c>
      <c r="F914" s="9" t="s">
        <v>12</v>
      </c>
      <c r="G914" s="9" t="s">
        <v>2744</v>
      </c>
      <c r="H914" s="9" t="s">
        <v>2338</v>
      </c>
      <c r="I914" s="9" t="s">
        <v>2339</v>
      </c>
      <c r="J914" s="8">
        <v>0</v>
      </c>
      <c r="K914" s="8"/>
      <c r="L914" s="9" t="s">
        <v>2341</v>
      </c>
      <c r="M914" s="8" t="s">
        <v>2676</v>
      </c>
      <c r="N914" s="9">
        <f t="shared" si="202"/>
        <v>250.01639344262296</v>
      </c>
      <c r="O914" s="27">
        <v>15251</v>
      </c>
      <c r="P914" s="8">
        <v>61</v>
      </c>
      <c r="Q914" s="8">
        <v>6</v>
      </c>
      <c r="R914" s="8">
        <f t="shared" si="203"/>
        <v>9.8360655737704916E-2</v>
      </c>
      <c r="S914" s="34" t="s">
        <v>1590</v>
      </c>
      <c r="T914" s="8">
        <f>Q914/AA914</f>
        <v>5.5555555555555552E-2</v>
      </c>
      <c r="U914" s="8">
        <f t="shared" si="204"/>
        <v>0.66666666666666663</v>
      </c>
      <c r="V914" s="38">
        <f t="shared" si="212"/>
        <v>0.63888888888888895</v>
      </c>
      <c r="W914" s="38">
        <f t="shared" si="207"/>
        <v>5.5555555555555552E-2</v>
      </c>
      <c r="X914" s="38">
        <f t="shared" si="205"/>
        <v>0.63888888888888895</v>
      </c>
      <c r="Y914" s="8">
        <f t="shared" si="208"/>
        <v>12</v>
      </c>
      <c r="Z914" s="8">
        <f t="shared" si="209"/>
        <v>0</v>
      </c>
      <c r="AA914" s="8">
        <f t="shared" si="210"/>
        <v>108</v>
      </c>
      <c r="AB914" s="18">
        <f t="shared" si="206"/>
        <v>0.58333333333333337</v>
      </c>
      <c r="AC914" s="18">
        <f t="shared" si="211"/>
        <v>7</v>
      </c>
      <c r="AD914"/>
      <c r="AE914"/>
      <c r="AF914" s="13" t="s">
        <v>2340</v>
      </c>
      <c r="AG914">
        <v>1</v>
      </c>
      <c r="AH914"/>
      <c r="AI914">
        <v>9</v>
      </c>
      <c r="AJ914" s="13">
        <v>7</v>
      </c>
      <c r="AK914">
        <v>7</v>
      </c>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A914"/>
      <c r="CB914"/>
      <c r="CC914"/>
      <c r="CD914"/>
      <c r="CE914"/>
      <c r="CF914"/>
      <c r="CG914"/>
      <c r="CH914"/>
      <c r="CI914"/>
      <c r="CJ914"/>
      <c r="CK914"/>
      <c r="CL914"/>
      <c r="CM914"/>
      <c r="CN914"/>
      <c r="CO914"/>
      <c r="CP914"/>
      <c r="CQ914"/>
      <c r="CR914"/>
      <c r="CS914"/>
      <c r="CT914"/>
      <c r="CU914"/>
      <c r="CV914"/>
      <c r="CW914"/>
      <c r="CX914"/>
      <c r="CY914"/>
      <c r="CZ914"/>
      <c r="DA914"/>
      <c r="DB914"/>
      <c r="DC914"/>
      <c r="DD914"/>
      <c r="DE914"/>
      <c r="DF914"/>
      <c r="DG914"/>
      <c r="DH914"/>
      <c r="DI914"/>
      <c r="DJ914"/>
      <c r="DK914"/>
      <c r="DL914"/>
      <c r="DM914"/>
      <c r="DN914"/>
      <c r="DO914"/>
      <c r="DP914"/>
      <c r="DQ914"/>
      <c r="DR914"/>
      <c r="DS914"/>
      <c r="DT914"/>
      <c r="DU914"/>
      <c r="DV914"/>
      <c r="DW914"/>
      <c r="DX914"/>
      <c r="DY914"/>
      <c r="DZ914"/>
      <c r="EA914"/>
      <c r="EB914"/>
      <c r="EC914"/>
      <c r="ED914"/>
      <c r="EE914"/>
      <c r="EF914"/>
      <c r="EG914"/>
      <c r="EH914"/>
      <c r="EI914"/>
      <c r="EJ914"/>
      <c r="EK914"/>
      <c r="EL914"/>
      <c r="EM914"/>
      <c r="EN914"/>
      <c r="EO914"/>
      <c r="EP914"/>
      <c r="EQ914"/>
      <c r="ER914"/>
      <c r="ES914"/>
      <c r="ET914"/>
      <c r="EU914"/>
      <c r="EV914"/>
      <c r="EW914"/>
      <c r="EX914"/>
      <c r="EY914"/>
      <c r="EZ914"/>
      <c r="FA914"/>
      <c r="FB914"/>
      <c r="FC914"/>
      <c r="FD914"/>
      <c r="FE914"/>
      <c r="FF914"/>
      <c r="FG914"/>
      <c r="FH914"/>
      <c r="FI914"/>
      <c r="FJ914"/>
      <c r="FK914"/>
      <c r="FL914"/>
      <c r="FM914"/>
      <c r="FN914"/>
      <c r="FO914"/>
      <c r="FP914"/>
      <c r="FQ914"/>
      <c r="FR914"/>
      <c r="FS914"/>
      <c r="FT914"/>
      <c r="FU914"/>
      <c r="FV914"/>
      <c r="FW914"/>
      <c r="FX914"/>
      <c r="FY914"/>
      <c r="FZ914"/>
      <c r="GA914"/>
      <c r="GB914"/>
      <c r="GC914"/>
      <c r="GD914"/>
      <c r="GE914"/>
      <c r="GF914"/>
      <c r="GG914"/>
      <c r="GH914"/>
      <c r="GI914"/>
      <c r="GJ914"/>
      <c r="GK914"/>
      <c r="GL914"/>
      <c r="GM914"/>
      <c r="GN914"/>
      <c r="GO914"/>
      <c r="GP914"/>
      <c r="GQ914"/>
      <c r="GR914"/>
      <c r="GS914"/>
      <c r="GT914"/>
      <c r="GU914"/>
      <c r="GV914"/>
      <c r="GW914"/>
      <c r="GX914"/>
      <c r="GY914"/>
      <c r="GZ914"/>
      <c r="HA914"/>
      <c r="HB914"/>
      <c r="HC914"/>
      <c r="HD914"/>
      <c r="HE914"/>
      <c r="HF914"/>
      <c r="HG914"/>
      <c r="HH914"/>
      <c r="HI914"/>
      <c r="HJ914"/>
      <c r="HK914"/>
      <c r="HL914"/>
      <c r="HM914"/>
      <c r="HN914"/>
      <c r="HO914"/>
      <c r="HP914"/>
      <c r="HQ914"/>
      <c r="HR914"/>
      <c r="HS914"/>
      <c r="HT914"/>
      <c r="HU914"/>
      <c r="HV914"/>
      <c r="HW914"/>
      <c r="HX914"/>
      <c r="HY914"/>
      <c r="HZ914"/>
      <c r="IA914"/>
      <c r="IB914"/>
      <c r="IC914"/>
      <c r="ID914"/>
      <c r="IE914"/>
      <c r="IF914"/>
      <c r="IG914"/>
      <c r="IH914"/>
      <c r="II914"/>
      <c r="IJ914"/>
      <c r="IK914"/>
      <c r="IL914"/>
      <c r="IM914"/>
      <c r="IN914"/>
      <c r="IO914"/>
      <c r="IP914"/>
      <c r="IQ914"/>
      <c r="IR914"/>
      <c r="IS914"/>
      <c r="IT914"/>
      <c r="IU914"/>
      <c r="IV914"/>
      <c r="IW914"/>
      <c r="IX914"/>
      <c r="IY914"/>
      <c r="IZ914"/>
      <c r="JA914"/>
      <c r="JB914"/>
      <c r="JC914"/>
      <c r="JD914"/>
      <c r="JE914"/>
      <c r="JF914"/>
      <c r="JG914"/>
      <c r="JH914"/>
      <c r="JI914"/>
      <c r="JJ914"/>
    </row>
    <row r="915" spans="1:270" ht="32">
      <c r="A915" s="25">
        <v>1999</v>
      </c>
      <c r="B915" s="9" t="s">
        <v>1187</v>
      </c>
      <c r="C915" s="9">
        <v>0</v>
      </c>
      <c r="D915" s="9" t="s">
        <v>1590</v>
      </c>
      <c r="E915" s="9" t="s">
        <v>2628</v>
      </c>
      <c r="F915" s="9" t="s">
        <v>12</v>
      </c>
      <c r="G915" s="9" t="s">
        <v>2744</v>
      </c>
      <c r="H915" s="9" t="s">
        <v>2343</v>
      </c>
      <c r="I915" s="9" t="s">
        <v>2342</v>
      </c>
      <c r="J915" s="8">
        <v>0</v>
      </c>
      <c r="K915" s="8"/>
      <c r="L915" s="9" t="s">
        <v>2345</v>
      </c>
      <c r="M915" s="8" t="s">
        <v>2676</v>
      </c>
      <c r="N915" s="9">
        <f t="shared" si="202"/>
        <v>3.1520000000000001</v>
      </c>
      <c r="O915" s="8">
        <v>3.1520000000000001</v>
      </c>
      <c r="P915" s="8">
        <v>1</v>
      </c>
      <c r="Q915" s="35" t="s">
        <v>1590</v>
      </c>
      <c r="R915" s="34" t="s">
        <v>1590</v>
      </c>
      <c r="S915" s="34" t="s">
        <v>1590</v>
      </c>
      <c r="T915" s="34" t="s">
        <v>1590</v>
      </c>
      <c r="U915" s="34" t="s">
        <v>1590</v>
      </c>
      <c r="V915" s="38" t="s">
        <v>1590</v>
      </c>
      <c r="W915" s="38" t="s">
        <v>1590</v>
      </c>
      <c r="X915" s="38" t="s">
        <v>1590</v>
      </c>
      <c r="Y915" s="8">
        <f t="shared" si="208"/>
        <v>12</v>
      </c>
      <c r="Z915" s="8">
        <f t="shared" si="209"/>
        <v>0</v>
      </c>
      <c r="AA915" s="8">
        <f t="shared" si="210"/>
        <v>12</v>
      </c>
      <c r="AB915" s="18">
        <f t="shared" si="206"/>
        <v>0</v>
      </c>
      <c r="AC915" s="18">
        <f t="shared" si="211"/>
        <v>0</v>
      </c>
      <c r="AD915"/>
      <c r="AE915"/>
      <c r="AF915" s="13" t="s">
        <v>2344</v>
      </c>
      <c r="AG915">
        <v>1</v>
      </c>
      <c r="AH915"/>
      <c r="AI915">
        <v>1</v>
      </c>
      <c r="AJ915" s="13">
        <v>12</v>
      </c>
      <c r="AK915" s="13">
        <v>0</v>
      </c>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A915"/>
      <c r="CB915"/>
      <c r="CC915"/>
      <c r="CD915"/>
      <c r="CE915"/>
      <c r="CF915"/>
      <c r="CG915"/>
      <c r="CH915"/>
      <c r="CI915"/>
      <c r="CJ915"/>
      <c r="CK915"/>
      <c r="CL915"/>
      <c r="CM915"/>
      <c r="CN915"/>
      <c r="CO915"/>
      <c r="CP915"/>
      <c r="CQ915"/>
      <c r="CR915"/>
      <c r="CS915"/>
      <c r="CT915"/>
      <c r="CU915"/>
      <c r="CV915"/>
      <c r="CW915"/>
      <c r="CX915"/>
      <c r="CY915"/>
      <c r="CZ915"/>
      <c r="DA915"/>
      <c r="DB915"/>
      <c r="DC915"/>
      <c r="DD915"/>
      <c r="DE915"/>
      <c r="DF915"/>
      <c r="DG915"/>
      <c r="DH915"/>
      <c r="DI915"/>
      <c r="DJ915"/>
      <c r="DK915"/>
      <c r="DL915"/>
      <c r="DM915"/>
      <c r="DN915"/>
      <c r="DO915"/>
      <c r="DP915"/>
      <c r="DQ915"/>
      <c r="DR915"/>
      <c r="DS915"/>
      <c r="DT915"/>
      <c r="DU915"/>
      <c r="DV915"/>
      <c r="DW915"/>
      <c r="DX915"/>
      <c r="DY915"/>
      <c r="DZ915"/>
      <c r="EA915"/>
      <c r="EB915"/>
      <c r="EC915"/>
      <c r="ED915"/>
      <c r="EE915"/>
      <c r="EF915"/>
      <c r="EG915"/>
      <c r="EH915"/>
      <c r="EI915"/>
      <c r="EJ915"/>
      <c r="EK915"/>
      <c r="EL915"/>
      <c r="EM915"/>
      <c r="EN915"/>
      <c r="EO915"/>
      <c r="EP915"/>
      <c r="EQ915"/>
      <c r="ER915"/>
      <c r="ES915"/>
      <c r="ET915"/>
      <c r="EU915"/>
      <c r="EV915"/>
      <c r="EW915"/>
      <c r="EX915"/>
      <c r="EY915"/>
      <c r="EZ915"/>
      <c r="FA915"/>
      <c r="FB915"/>
      <c r="FC915"/>
      <c r="FD915"/>
      <c r="FE915"/>
      <c r="FF915"/>
      <c r="FG915"/>
      <c r="FH915"/>
      <c r="FI915"/>
      <c r="FJ915"/>
      <c r="FK915"/>
      <c r="FL915"/>
      <c r="FM915"/>
      <c r="FN915"/>
      <c r="FO915"/>
      <c r="FP915"/>
      <c r="FQ915"/>
      <c r="FR915"/>
      <c r="FS915"/>
      <c r="FT915"/>
      <c r="FU915"/>
      <c r="FV915"/>
      <c r="FW915"/>
      <c r="FX915"/>
      <c r="FY915"/>
      <c r="FZ915"/>
      <c r="GA915"/>
      <c r="GB915"/>
      <c r="GC915"/>
      <c r="GD915"/>
      <c r="GE915"/>
      <c r="GF915"/>
      <c r="GG915"/>
      <c r="GH915"/>
      <c r="GI915"/>
      <c r="GJ915"/>
      <c r="GK915"/>
      <c r="GL915"/>
      <c r="GM915"/>
      <c r="GN915"/>
      <c r="GO915"/>
      <c r="GP915"/>
      <c r="GQ915"/>
      <c r="GR915"/>
      <c r="GS915"/>
      <c r="GT915"/>
      <c r="GU915"/>
      <c r="GV915"/>
      <c r="GW915"/>
      <c r="GX915"/>
      <c r="GY915"/>
      <c r="GZ915"/>
      <c r="HA915"/>
      <c r="HB915"/>
      <c r="HC915"/>
      <c r="HD915"/>
      <c r="HE915"/>
      <c r="HF915"/>
      <c r="HG915"/>
      <c r="HH915"/>
      <c r="HI915"/>
      <c r="HJ915"/>
      <c r="HK915"/>
      <c r="HL915"/>
      <c r="HM915"/>
      <c r="HN915"/>
      <c r="HO915"/>
      <c r="HP915"/>
      <c r="HQ915"/>
      <c r="HR915"/>
      <c r="HS915"/>
      <c r="HT915"/>
      <c r="HU915"/>
      <c r="HV915"/>
      <c r="HW915"/>
      <c r="HX915"/>
      <c r="HY915"/>
      <c r="HZ915"/>
      <c r="IA915"/>
      <c r="IB915"/>
      <c r="IC915"/>
      <c r="ID915"/>
      <c r="IE915"/>
      <c r="IF915"/>
      <c r="IG915"/>
      <c r="IH915"/>
      <c r="II915"/>
      <c r="IJ915"/>
      <c r="IK915"/>
      <c r="IL915"/>
      <c r="IM915"/>
      <c r="IN915"/>
      <c r="IO915"/>
      <c r="IP915"/>
      <c r="IQ915"/>
      <c r="IR915"/>
      <c r="IS915"/>
      <c r="IT915"/>
      <c r="IU915"/>
      <c r="IV915"/>
      <c r="IW915"/>
      <c r="IX915"/>
      <c r="IY915"/>
      <c r="IZ915"/>
      <c r="JA915"/>
      <c r="JB915"/>
      <c r="JC915"/>
      <c r="JD915"/>
      <c r="JE915"/>
      <c r="JF915"/>
      <c r="JG915"/>
      <c r="JH915"/>
      <c r="JI915"/>
      <c r="JJ915"/>
    </row>
    <row r="916" spans="1:270" ht="32">
      <c r="A916" s="25">
        <v>1999</v>
      </c>
      <c r="B916" s="9" t="s">
        <v>1187</v>
      </c>
      <c r="C916" s="9">
        <v>0</v>
      </c>
      <c r="D916" s="9" t="s">
        <v>1590</v>
      </c>
      <c r="E916" s="9" t="s">
        <v>2628</v>
      </c>
      <c r="F916" s="9" t="s">
        <v>12</v>
      </c>
      <c r="G916" s="9" t="s">
        <v>2744</v>
      </c>
      <c r="H916" s="9" t="s">
        <v>2346</v>
      </c>
      <c r="I916" s="9" t="s">
        <v>2347</v>
      </c>
      <c r="J916" s="8">
        <v>0</v>
      </c>
      <c r="K916" s="8"/>
      <c r="L916" s="9" t="s">
        <v>2349</v>
      </c>
      <c r="M916" s="8" t="s">
        <v>2676</v>
      </c>
      <c r="N916" s="9">
        <f>O916/P916</f>
        <v>0.16306666666666667</v>
      </c>
      <c r="O916" s="8">
        <v>4.8920000000000003</v>
      </c>
      <c r="P916" s="8">
        <v>30</v>
      </c>
      <c r="Q916" s="35" t="s">
        <v>1590</v>
      </c>
      <c r="R916" s="34" t="s">
        <v>1590</v>
      </c>
      <c r="S916" s="34" t="s">
        <v>1590</v>
      </c>
      <c r="T916" s="34" t="s">
        <v>1590</v>
      </c>
      <c r="U916" s="34" t="s">
        <v>1590</v>
      </c>
      <c r="V916" s="38" t="s">
        <v>1590</v>
      </c>
      <c r="W916" s="38" t="s">
        <v>1590</v>
      </c>
      <c r="X916" s="38" t="s">
        <v>1590</v>
      </c>
      <c r="Y916" s="8">
        <f t="shared" si="208"/>
        <v>12</v>
      </c>
      <c r="Z916" s="8">
        <f t="shared" si="209"/>
        <v>0</v>
      </c>
      <c r="AA916" s="8">
        <f t="shared" si="210"/>
        <v>12</v>
      </c>
      <c r="AB916" s="18">
        <f t="shared" si="206"/>
        <v>0.83333333333333337</v>
      </c>
      <c r="AC916" s="18">
        <f t="shared" si="211"/>
        <v>10</v>
      </c>
      <c r="AD916"/>
      <c r="AE916"/>
      <c r="AF916" s="13" t="s">
        <v>2190</v>
      </c>
      <c r="AG916">
        <v>1</v>
      </c>
      <c r="AH916"/>
      <c r="AI916">
        <v>1</v>
      </c>
      <c r="AJ916" s="13">
        <v>13</v>
      </c>
      <c r="AK916">
        <v>10</v>
      </c>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A916"/>
      <c r="CB916"/>
      <c r="CC916"/>
      <c r="CD916"/>
      <c r="CE916"/>
      <c r="CF916"/>
      <c r="CG916"/>
      <c r="CH916"/>
      <c r="CI916"/>
      <c r="CJ916"/>
      <c r="CK916"/>
      <c r="CL916"/>
      <c r="CM916"/>
      <c r="CN916"/>
      <c r="CO916"/>
      <c r="CP916"/>
      <c r="CQ916"/>
      <c r="CR916"/>
      <c r="CS916"/>
      <c r="CT916"/>
      <c r="CU916"/>
      <c r="CV916"/>
      <c r="CW916"/>
      <c r="CX916"/>
      <c r="CY916"/>
      <c r="CZ916"/>
      <c r="DA916"/>
      <c r="DB916"/>
      <c r="DC916"/>
      <c r="DD916"/>
      <c r="DE916"/>
      <c r="DF916"/>
      <c r="DG916"/>
      <c r="DH916"/>
      <c r="DI916"/>
      <c r="DJ916"/>
      <c r="DK916"/>
      <c r="DL916"/>
      <c r="DM916"/>
      <c r="DN916"/>
      <c r="DO916"/>
      <c r="DP916"/>
      <c r="DQ916"/>
      <c r="DR916"/>
      <c r="DS916"/>
      <c r="DT916"/>
      <c r="DU916"/>
      <c r="DV916"/>
      <c r="DW916"/>
      <c r="DX916"/>
      <c r="DY916"/>
      <c r="DZ916"/>
      <c r="EA916"/>
      <c r="EB916"/>
      <c r="EC916"/>
      <c r="ED916"/>
      <c r="EE916"/>
      <c r="EF916"/>
      <c r="EG916"/>
      <c r="EH916"/>
      <c r="EI916"/>
      <c r="EJ916"/>
      <c r="EK916"/>
      <c r="EL916"/>
      <c r="EM916"/>
      <c r="EN916"/>
      <c r="EO916"/>
      <c r="EP916"/>
      <c r="EQ916"/>
      <c r="ER916"/>
      <c r="ES916"/>
      <c r="ET916"/>
      <c r="EU916"/>
      <c r="EV916"/>
      <c r="EW916"/>
      <c r="EX916"/>
      <c r="EY916"/>
      <c r="EZ916"/>
      <c r="FA916"/>
      <c r="FB916"/>
      <c r="FC916"/>
      <c r="FD916"/>
      <c r="FE916"/>
      <c r="FF916"/>
      <c r="FG916"/>
      <c r="FH916"/>
      <c r="FI916"/>
      <c r="FJ916"/>
      <c r="FK916"/>
      <c r="FL916"/>
      <c r="FM916"/>
      <c r="FN916"/>
      <c r="FO916"/>
      <c r="FP916"/>
      <c r="FQ916"/>
      <c r="FR916"/>
      <c r="FS916"/>
      <c r="FT916"/>
      <c r="FU916"/>
      <c r="FV916"/>
      <c r="FW916"/>
      <c r="FX916"/>
      <c r="FY916"/>
      <c r="FZ916"/>
      <c r="GA916"/>
      <c r="GB916"/>
      <c r="GC916"/>
      <c r="GD916"/>
      <c r="GE916"/>
      <c r="GF916"/>
      <c r="GG916"/>
      <c r="GH916"/>
      <c r="GI916"/>
      <c r="GJ916"/>
      <c r="GK916"/>
      <c r="GL916"/>
      <c r="GM916"/>
      <c r="GN916"/>
      <c r="GO916"/>
      <c r="GP916"/>
      <c r="GQ916"/>
      <c r="GR916"/>
      <c r="GS916"/>
      <c r="GT916"/>
      <c r="GU916"/>
      <c r="GV916"/>
      <c r="GW916"/>
      <c r="GX916"/>
      <c r="GY916"/>
      <c r="GZ916"/>
      <c r="HA916"/>
      <c r="HB916"/>
      <c r="HC916"/>
      <c r="HD916"/>
      <c r="HE916"/>
      <c r="HF916"/>
      <c r="HG916"/>
      <c r="HH916"/>
      <c r="HI916"/>
      <c r="HJ916"/>
      <c r="HK916"/>
      <c r="HL916"/>
      <c r="HM916"/>
      <c r="HN916"/>
      <c r="HO916"/>
      <c r="HP916"/>
      <c r="HQ916"/>
      <c r="HR916"/>
      <c r="HS916"/>
      <c r="HT916"/>
      <c r="HU916"/>
      <c r="HV916"/>
      <c r="HW916"/>
      <c r="HX916"/>
      <c r="HY916"/>
      <c r="HZ916"/>
      <c r="IA916"/>
      <c r="IB916"/>
      <c r="IC916"/>
      <c r="ID916"/>
      <c r="IE916"/>
      <c r="IF916"/>
      <c r="IG916"/>
      <c r="IH916"/>
      <c r="II916"/>
      <c r="IJ916"/>
      <c r="IK916"/>
      <c r="IL916"/>
      <c r="IM916"/>
      <c r="IN916"/>
      <c r="IO916"/>
      <c r="IP916"/>
      <c r="IQ916"/>
      <c r="IR916"/>
      <c r="IS916"/>
      <c r="IT916"/>
      <c r="IU916"/>
      <c r="IV916"/>
      <c r="IW916"/>
      <c r="IX916"/>
      <c r="IY916"/>
      <c r="IZ916"/>
      <c r="JA916"/>
      <c r="JB916"/>
      <c r="JC916"/>
      <c r="JD916"/>
      <c r="JE916"/>
      <c r="JF916"/>
      <c r="JG916"/>
      <c r="JH916"/>
      <c r="JI916"/>
      <c r="JJ916"/>
    </row>
    <row r="917" spans="1:270" ht="48">
      <c r="A917" s="25">
        <v>1999</v>
      </c>
      <c r="B917" s="9" t="s">
        <v>1187</v>
      </c>
      <c r="C917" s="9">
        <v>0</v>
      </c>
      <c r="D917" s="9" t="s">
        <v>1590</v>
      </c>
      <c r="E917" s="9" t="s">
        <v>2628</v>
      </c>
      <c r="F917" s="9" t="s">
        <v>12</v>
      </c>
      <c r="G917" s="9" t="s">
        <v>2744</v>
      </c>
      <c r="H917" s="9" t="s">
        <v>2350</v>
      </c>
      <c r="I917" s="9" t="s">
        <v>2351</v>
      </c>
      <c r="J917" s="8">
        <v>0</v>
      </c>
      <c r="K917" s="8"/>
      <c r="L917" s="19" t="s">
        <v>2352</v>
      </c>
      <c r="M917" s="8" t="s">
        <v>2676</v>
      </c>
      <c r="N917" s="9">
        <f>O917/P917</f>
        <v>7.1541353383458656E-2</v>
      </c>
      <c r="O917" s="8">
        <v>9.5150000000000006</v>
      </c>
      <c r="P917" s="8">
        <v>133</v>
      </c>
      <c r="Q917" s="35" t="s">
        <v>1590</v>
      </c>
      <c r="R917" s="34" t="s">
        <v>1590</v>
      </c>
      <c r="S917" s="34" t="s">
        <v>1590</v>
      </c>
      <c r="T917" s="34" t="s">
        <v>1590</v>
      </c>
      <c r="U917" s="34" t="s">
        <v>1590</v>
      </c>
      <c r="V917" s="38" t="s">
        <v>1590</v>
      </c>
      <c r="W917" s="38" t="s">
        <v>1590</v>
      </c>
      <c r="X917" s="38" t="s">
        <v>1590</v>
      </c>
      <c r="Y917" s="8">
        <f t="shared" si="208"/>
        <v>12</v>
      </c>
      <c r="Z917" s="8">
        <f t="shared" si="209"/>
        <v>0</v>
      </c>
      <c r="AA917" s="8">
        <f t="shared" si="210"/>
        <v>360</v>
      </c>
      <c r="AB917" s="18">
        <f t="shared" si="206"/>
        <v>0.58333333333333337</v>
      </c>
      <c r="AC917" s="18">
        <f t="shared" si="211"/>
        <v>7</v>
      </c>
      <c r="AD917"/>
      <c r="AE917"/>
      <c r="AF917" s="13" t="s">
        <v>2190</v>
      </c>
      <c r="AG917">
        <v>1</v>
      </c>
      <c r="AH917"/>
      <c r="AI917">
        <v>30</v>
      </c>
      <c r="AJ917" s="13">
        <v>12</v>
      </c>
      <c r="AK917">
        <v>7</v>
      </c>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D917"/>
      <c r="CE917"/>
      <c r="CF917"/>
      <c r="CG917"/>
      <c r="CH917"/>
      <c r="CI917"/>
      <c r="CJ917"/>
      <c r="CK917"/>
      <c r="CL917"/>
      <c r="CM917"/>
      <c r="CN917"/>
      <c r="CO917"/>
      <c r="CP917"/>
      <c r="CQ917"/>
      <c r="CR917"/>
      <c r="CS917"/>
      <c r="CT917"/>
      <c r="CU917"/>
      <c r="CV917"/>
      <c r="CW917"/>
      <c r="CX917"/>
      <c r="CY917"/>
      <c r="CZ917"/>
      <c r="DA917"/>
      <c r="DB917"/>
      <c r="DC917"/>
      <c r="DD917"/>
      <c r="DE917"/>
      <c r="DF917"/>
      <c r="DG917"/>
      <c r="DH917"/>
      <c r="DI917"/>
      <c r="DJ917"/>
      <c r="DK917"/>
      <c r="DL917"/>
      <c r="DM917"/>
      <c r="DN917"/>
      <c r="DO917"/>
      <c r="DP917"/>
      <c r="DQ917"/>
      <c r="DR917"/>
      <c r="DS917"/>
      <c r="DT917"/>
      <c r="DU917"/>
      <c r="DV917"/>
      <c r="DW917"/>
      <c r="DX917"/>
      <c r="DY917"/>
      <c r="DZ917"/>
      <c r="EA917"/>
      <c r="EB917"/>
      <c r="EC917"/>
      <c r="ED917"/>
      <c r="EE917"/>
      <c r="EF917"/>
      <c r="EG917"/>
      <c r="EH917"/>
      <c r="EI917"/>
      <c r="EJ917"/>
      <c r="EK917"/>
      <c r="EL917"/>
      <c r="EM917"/>
      <c r="EN917"/>
      <c r="EO917"/>
      <c r="EP917"/>
      <c r="EQ917"/>
      <c r="ER917"/>
      <c r="ES917"/>
      <c r="ET917"/>
      <c r="EU917"/>
      <c r="EV917"/>
      <c r="EW917"/>
      <c r="EX917"/>
      <c r="EY917"/>
      <c r="EZ917"/>
      <c r="FA917"/>
      <c r="FB917"/>
      <c r="FC917"/>
      <c r="FD917"/>
      <c r="FE917"/>
      <c r="FF917"/>
      <c r="FG917"/>
      <c r="FH917"/>
      <c r="FI917"/>
      <c r="FJ917"/>
      <c r="FK917"/>
      <c r="FL917"/>
      <c r="FM917"/>
      <c r="FN917"/>
      <c r="FO917"/>
      <c r="FP917"/>
      <c r="FQ917"/>
      <c r="FR917"/>
      <c r="FS917"/>
      <c r="FT917"/>
      <c r="FU917"/>
      <c r="FV917"/>
      <c r="FW917"/>
      <c r="FX917"/>
      <c r="FY917"/>
      <c r="FZ917"/>
      <c r="GA917"/>
      <c r="GB917"/>
      <c r="GC917"/>
      <c r="GD917"/>
      <c r="GE917"/>
      <c r="GF917"/>
      <c r="GG917"/>
      <c r="GH917"/>
      <c r="GI917"/>
      <c r="GJ917"/>
      <c r="GK917"/>
      <c r="GL917"/>
      <c r="GM917"/>
      <c r="GN917"/>
      <c r="GO917"/>
      <c r="GP917"/>
      <c r="GQ917"/>
      <c r="GR917"/>
      <c r="GS917"/>
      <c r="GT917"/>
      <c r="GU917"/>
      <c r="GV917"/>
      <c r="GW917"/>
      <c r="GX917"/>
      <c r="GY917"/>
      <c r="GZ917"/>
      <c r="HA917"/>
      <c r="HB917"/>
      <c r="HC917"/>
      <c r="HD917"/>
      <c r="HE917"/>
      <c r="HF917"/>
      <c r="HG917"/>
      <c r="HH917"/>
      <c r="HI917"/>
      <c r="HJ917"/>
      <c r="HK917"/>
      <c r="HL917"/>
      <c r="HM917"/>
      <c r="HN917"/>
      <c r="HO917"/>
      <c r="HP917"/>
      <c r="HQ917"/>
      <c r="HR917"/>
      <c r="HS917"/>
      <c r="HT917"/>
      <c r="HU917"/>
      <c r="HV917"/>
      <c r="HW917"/>
      <c r="HX917"/>
      <c r="HY917"/>
      <c r="HZ917"/>
      <c r="IA917"/>
      <c r="IB917"/>
      <c r="IC917"/>
      <c r="ID917"/>
      <c r="IE917"/>
      <c r="IF917"/>
      <c r="IG917"/>
      <c r="IH917"/>
      <c r="II917"/>
      <c r="IJ917"/>
      <c r="IK917"/>
      <c r="IL917"/>
      <c r="IM917"/>
      <c r="IN917"/>
      <c r="IO917"/>
      <c r="IP917"/>
      <c r="IQ917"/>
      <c r="IR917"/>
      <c r="IS917"/>
      <c r="IT917"/>
      <c r="IU917"/>
      <c r="IV917"/>
      <c r="IW917"/>
      <c r="IX917"/>
      <c r="IY917"/>
      <c r="IZ917"/>
      <c r="JA917"/>
      <c r="JB917"/>
      <c r="JC917"/>
      <c r="JD917"/>
      <c r="JE917"/>
      <c r="JF917"/>
      <c r="JG917"/>
      <c r="JH917"/>
      <c r="JI917"/>
      <c r="JJ917"/>
    </row>
    <row r="918" spans="1:270" ht="48">
      <c r="A918" s="25">
        <v>1999</v>
      </c>
      <c r="B918" s="9" t="s">
        <v>1187</v>
      </c>
      <c r="C918" s="9">
        <v>0</v>
      </c>
      <c r="D918" s="9" t="s">
        <v>1590</v>
      </c>
      <c r="E918" s="9" t="s">
        <v>2628</v>
      </c>
      <c r="F918" s="9" t="s">
        <v>12</v>
      </c>
      <c r="G918" s="9" t="s">
        <v>2744</v>
      </c>
      <c r="H918" s="9" t="s">
        <v>2353</v>
      </c>
      <c r="I918" s="9" t="s">
        <v>2354</v>
      </c>
      <c r="J918" s="8">
        <v>0</v>
      </c>
      <c r="K918" s="8"/>
      <c r="L918" s="9" t="s">
        <v>2348</v>
      </c>
      <c r="M918" s="8" t="s">
        <v>2676</v>
      </c>
      <c r="N918" s="9">
        <f>O918/P918</f>
        <v>0.26418181818181818</v>
      </c>
      <c r="O918" s="8">
        <v>5.8120000000000003</v>
      </c>
      <c r="P918" s="8">
        <v>22</v>
      </c>
      <c r="Q918" s="35" t="s">
        <v>1590</v>
      </c>
      <c r="R918" s="34" t="s">
        <v>1590</v>
      </c>
      <c r="S918" s="34" t="s">
        <v>1590</v>
      </c>
      <c r="T918" s="34" t="s">
        <v>1590</v>
      </c>
      <c r="U918" s="34" t="s">
        <v>1590</v>
      </c>
      <c r="V918" s="38" t="s">
        <v>1590</v>
      </c>
      <c r="W918" s="38" t="s">
        <v>1590</v>
      </c>
      <c r="X918" s="38" t="s">
        <v>1590</v>
      </c>
      <c r="Y918" s="8">
        <f t="shared" si="208"/>
        <v>12</v>
      </c>
      <c r="Z918" s="8">
        <f t="shared" si="209"/>
        <v>0</v>
      </c>
      <c r="AA918" s="8">
        <f t="shared" si="210"/>
        <v>36</v>
      </c>
      <c r="AB918" s="18">
        <f t="shared" si="206"/>
        <v>0.75</v>
      </c>
      <c r="AC918" s="18">
        <f t="shared" si="211"/>
        <v>9</v>
      </c>
      <c r="AD918"/>
      <c r="AE918"/>
      <c r="AF918" s="13" t="s">
        <v>2355</v>
      </c>
      <c r="AG918">
        <v>1</v>
      </c>
      <c r="AH918"/>
      <c r="AI918">
        <v>3</v>
      </c>
      <c r="AJ918"/>
      <c r="AK918">
        <v>9</v>
      </c>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A918"/>
      <c r="CB918"/>
      <c r="CC918"/>
      <c r="CD918"/>
      <c r="CE918"/>
      <c r="CF918"/>
      <c r="CG918"/>
      <c r="CH918"/>
      <c r="CI918"/>
      <c r="CJ918"/>
      <c r="CK918"/>
      <c r="CL918"/>
      <c r="CM918"/>
      <c r="CN918"/>
      <c r="CO918"/>
      <c r="CP918"/>
      <c r="CQ918"/>
      <c r="CR918"/>
      <c r="CS918"/>
      <c r="CT918"/>
      <c r="CU918"/>
      <c r="CV918"/>
      <c r="CW918"/>
      <c r="CX918"/>
      <c r="CY918"/>
      <c r="CZ918"/>
      <c r="DA918"/>
      <c r="DB918"/>
      <c r="DC918"/>
      <c r="DD918"/>
      <c r="DE918"/>
      <c r="DF918"/>
      <c r="DG918"/>
      <c r="DH918"/>
      <c r="DI918"/>
      <c r="DJ918"/>
      <c r="DK918"/>
      <c r="DL918"/>
      <c r="DM918"/>
      <c r="DN918"/>
      <c r="DO918"/>
      <c r="DP918"/>
      <c r="DQ918"/>
      <c r="DR918"/>
      <c r="DS918"/>
      <c r="DT918"/>
      <c r="DU918"/>
      <c r="DV918"/>
      <c r="DW918"/>
      <c r="DX918"/>
      <c r="DY918"/>
      <c r="DZ918"/>
      <c r="EA918"/>
      <c r="EB918"/>
      <c r="EC918"/>
      <c r="ED918"/>
      <c r="EE918"/>
      <c r="EF918"/>
      <c r="EG918"/>
      <c r="EH918"/>
      <c r="EI918"/>
      <c r="EJ918"/>
      <c r="EK918"/>
      <c r="EL918"/>
      <c r="EM918"/>
      <c r="EN918"/>
      <c r="EO918"/>
      <c r="EP918"/>
      <c r="EQ918"/>
      <c r="ER918"/>
      <c r="ES918"/>
      <c r="ET918"/>
      <c r="EU918"/>
      <c r="EV918"/>
      <c r="EW918"/>
      <c r="EX918"/>
      <c r="EY918"/>
      <c r="EZ918"/>
      <c r="FA918"/>
      <c r="FB918"/>
      <c r="FC918"/>
      <c r="FD918"/>
      <c r="FE918"/>
      <c r="FF918"/>
      <c r="FG918"/>
      <c r="FH918"/>
      <c r="FI918"/>
      <c r="FJ918"/>
      <c r="FK918"/>
      <c r="FL918"/>
      <c r="FM918"/>
      <c r="FN918"/>
      <c r="FO918"/>
      <c r="FP918"/>
      <c r="FQ918"/>
      <c r="FR918"/>
      <c r="FS918"/>
      <c r="FT918"/>
      <c r="FU918"/>
      <c r="FV918"/>
      <c r="FW918"/>
      <c r="FX918"/>
      <c r="FY918"/>
      <c r="FZ918"/>
      <c r="GA918"/>
      <c r="GB918"/>
      <c r="GC918"/>
      <c r="GD918"/>
      <c r="GE918"/>
      <c r="GF918"/>
      <c r="GG918"/>
      <c r="GH918"/>
      <c r="GI918"/>
      <c r="GJ918"/>
      <c r="GK918"/>
      <c r="GL918"/>
      <c r="GM918"/>
      <c r="GN918"/>
      <c r="GO918"/>
      <c r="GP918"/>
      <c r="GQ918"/>
      <c r="GR918"/>
      <c r="GS918"/>
      <c r="GT918"/>
      <c r="GU918"/>
      <c r="GV918"/>
      <c r="GW918"/>
      <c r="GX918"/>
      <c r="GY918"/>
      <c r="GZ918"/>
      <c r="HA918"/>
      <c r="HB918"/>
      <c r="HC918"/>
      <c r="HD918"/>
      <c r="HE918"/>
      <c r="HF918"/>
      <c r="HG918"/>
      <c r="HH918"/>
      <c r="HI918"/>
      <c r="HJ918"/>
      <c r="HK918"/>
      <c r="HL918"/>
      <c r="HM918"/>
      <c r="HN918"/>
      <c r="HO918"/>
      <c r="HP918"/>
      <c r="HQ918"/>
      <c r="HR918"/>
      <c r="HS918"/>
      <c r="HT918"/>
      <c r="HU918"/>
      <c r="HV918"/>
      <c r="HW918"/>
      <c r="HX918"/>
      <c r="HY918"/>
      <c r="HZ918"/>
      <c r="IA918"/>
      <c r="IB918"/>
      <c r="IC918"/>
      <c r="ID918"/>
      <c r="IE918"/>
      <c r="IF918"/>
      <c r="IG918"/>
      <c r="IH918"/>
      <c r="II918"/>
      <c r="IJ918"/>
      <c r="IK918"/>
      <c r="IL918"/>
      <c r="IM918"/>
      <c r="IN918"/>
      <c r="IO918"/>
      <c r="IP918"/>
      <c r="IQ918"/>
      <c r="IR918"/>
      <c r="IS918"/>
      <c r="IT918"/>
      <c r="IU918"/>
      <c r="IV918"/>
      <c r="IW918"/>
      <c r="IX918"/>
      <c r="IY918"/>
      <c r="IZ918"/>
      <c r="JA918"/>
      <c r="JB918"/>
      <c r="JC918"/>
      <c r="JD918"/>
      <c r="JE918"/>
      <c r="JF918"/>
      <c r="JG918"/>
      <c r="JH918"/>
      <c r="JI918"/>
      <c r="JJ918"/>
    </row>
    <row r="919" spans="1:270" ht="32">
      <c r="A919" s="25">
        <v>1999</v>
      </c>
      <c r="B919" s="9" t="s">
        <v>1187</v>
      </c>
      <c r="C919" s="9">
        <v>0</v>
      </c>
      <c r="D919" s="9" t="s">
        <v>1590</v>
      </c>
      <c r="E919" s="9" t="s">
        <v>2628</v>
      </c>
      <c r="F919" s="9" t="s">
        <v>12</v>
      </c>
      <c r="G919" s="9" t="s">
        <v>2744</v>
      </c>
      <c r="H919" s="9" t="s">
        <v>2357</v>
      </c>
      <c r="I919" s="9" t="s">
        <v>2356</v>
      </c>
      <c r="J919" s="8">
        <v>0</v>
      </c>
      <c r="K919" s="8"/>
      <c r="L919" s="9" t="s">
        <v>2348</v>
      </c>
      <c r="M919" s="8" t="s">
        <v>2676</v>
      </c>
      <c r="N919" s="9">
        <f t="shared" ref="N919:N971" si="213">O919/P919</f>
        <v>2.8000000000000001E-2</v>
      </c>
      <c r="O919" s="15">
        <v>1.736</v>
      </c>
      <c r="P919" s="8">
        <v>62</v>
      </c>
      <c r="Q919" s="35" t="s">
        <v>1590</v>
      </c>
      <c r="R919" s="34" t="s">
        <v>1590</v>
      </c>
      <c r="S919" s="34" t="s">
        <v>1590</v>
      </c>
      <c r="T919" s="34" t="s">
        <v>1590</v>
      </c>
      <c r="U919" s="34" t="s">
        <v>1590</v>
      </c>
      <c r="V919" s="38" t="s">
        <v>1590</v>
      </c>
      <c r="W919" s="38" t="s">
        <v>1590</v>
      </c>
      <c r="X919" s="38" t="s">
        <v>1590</v>
      </c>
      <c r="Y919" s="8">
        <f t="shared" si="208"/>
        <v>12</v>
      </c>
      <c r="Z919" s="8">
        <f t="shared" si="209"/>
        <v>0</v>
      </c>
      <c r="AA919" s="8">
        <f t="shared" si="210"/>
        <v>192</v>
      </c>
      <c r="AB919" s="18">
        <f t="shared" si="206"/>
        <v>0.58333333333333337</v>
      </c>
      <c r="AC919" s="18">
        <f t="shared" si="211"/>
        <v>7</v>
      </c>
      <c r="AD919"/>
      <c r="AE919"/>
      <c r="AF919" s="13" t="s">
        <v>2358</v>
      </c>
      <c r="AG919">
        <v>1</v>
      </c>
      <c r="AH919"/>
      <c r="AI919">
        <v>16</v>
      </c>
      <c r="AJ919" s="13">
        <v>10</v>
      </c>
      <c r="AK919">
        <v>7</v>
      </c>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A919"/>
      <c r="CB919"/>
      <c r="CC919"/>
      <c r="CD919"/>
      <c r="CE919"/>
      <c r="CF919"/>
      <c r="CG919"/>
      <c r="CH919"/>
      <c r="CI919"/>
      <c r="CJ919"/>
      <c r="CK919"/>
      <c r="CL919"/>
      <c r="CM919"/>
      <c r="CN919"/>
      <c r="CO919"/>
      <c r="CP919"/>
      <c r="CQ919"/>
      <c r="CR919"/>
      <c r="CS919"/>
      <c r="CT919"/>
      <c r="CU919"/>
      <c r="CV919"/>
      <c r="CW919"/>
      <c r="CX919"/>
      <c r="CY919"/>
      <c r="CZ919"/>
      <c r="DA919"/>
      <c r="DB919"/>
      <c r="DC919"/>
      <c r="DD919"/>
      <c r="DE919"/>
      <c r="DF919"/>
      <c r="DG919"/>
      <c r="DH919"/>
      <c r="DI919"/>
      <c r="DJ919"/>
      <c r="DK919"/>
      <c r="DL919"/>
      <c r="DM919"/>
      <c r="DN919"/>
      <c r="DO919"/>
      <c r="DP919"/>
      <c r="DQ919"/>
      <c r="DR919"/>
      <c r="DS919"/>
      <c r="DT919"/>
      <c r="DU919"/>
      <c r="DV919"/>
      <c r="DW919"/>
      <c r="DX919"/>
      <c r="DY919"/>
      <c r="DZ919"/>
      <c r="EA919"/>
      <c r="EB919"/>
      <c r="EC919"/>
      <c r="ED919"/>
      <c r="EE919"/>
      <c r="EF919"/>
      <c r="EG919"/>
      <c r="EH919"/>
      <c r="EI919"/>
      <c r="EJ919"/>
      <c r="EK919"/>
      <c r="EL919"/>
      <c r="EM919"/>
      <c r="EN919"/>
      <c r="EO919"/>
      <c r="EP919"/>
      <c r="EQ919"/>
      <c r="ER919"/>
      <c r="ES919"/>
      <c r="ET919"/>
      <c r="EU919"/>
      <c r="EV919"/>
      <c r="EW919"/>
      <c r="EX919"/>
      <c r="EY919"/>
      <c r="EZ919"/>
      <c r="FA919"/>
      <c r="FB919"/>
      <c r="FC919"/>
      <c r="FD919"/>
      <c r="FE919"/>
      <c r="FF919"/>
      <c r="FG919"/>
      <c r="FH919"/>
      <c r="FI919"/>
      <c r="FJ919"/>
      <c r="FK919"/>
      <c r="FL919"/>
      <c r="FM919"/>
      <c r="FN919"/>
      <c r="FO919"/>
      <c r="FP919"/>
      <c r="FQ919"/>
      <c r="FR919"/>
      <c r="FS919"/>
      <c r="FT919"/>
      <c r="FU919"/>
      <c r="FV919"/>
      <c r="FW919"/>
      <c r="FX919"/>
      <c r="FY919"/>
      <c r="FZ919"/>
      <c r="GA919"/>
      <c r="GB919"/>
      <c r="GC919"/>
      <c r="GD919"/>
      <c r="GE919"/>
      <c r="GF919"/>
      <c r="GG919"/>
      <c r="GH919"/>
      <c r="GI919"/>
      <c r="GJ919"/>
      <c r="GK919"/>
      <c r="GL919"/>
      <c r="GM919"/>
      <c r="GN919"/>
      <c r="GO919"/>
      <c r="GP919"/>
      <c r="GQ919"/>
      <c r="GR919"/>
      <c r="GS919"/>
      <c r="GT919"/>
      <c r="GU919"/>
      <c r="GV919"/>
      <c r="GW919"/>
      <c r="GX919"/>
      <c r="GY919"/>
      <c r="GZ919"/>
      <c r="HA919"/>
      <c r="HB919"/>
      <c r="HC919"/>
      <c r="HD919"/>
      <c r="HE919"/>
      <c r="HF919"/>
      <c r="HG919"/>
      <c r="HH919"/>
      <c r="HI919"/>
      <c r="HJ919"/>
      <c r="HK919"/>
      <c r="HL919"/>
      <c r="HM919"/>
      <c r="HN919"/>
      <c r="HO919"/>
      <c r="HP919"/>
      <c r="HQ919"/>
      <c r="HR919"/>
      <c r="HS919"/>
      <c r="HT919"/>
      <c r="HU919"/>
      <c r="HV919"/>
      <c r="HW919"/>
      <c r="HX919"/>
      <c r="HY919"/>
      <c r="HZ919"/>
      <c r="IA919"/>
      <c r="IB919"/>
      <c r="IC919"/>
      <c r="ID919"/>
      <c r="IE919"/>
      <c r="IF919"/>
      <c r="IG919"/>
      <c r="IH919"/>
      <c r="II919"/>
      <c r="IJ919"/>
      <c r="IK919"/>
      <c r="IL919"/>
      <c r="IM919"/>
      <c r="IN919"/>
      <c r="IO919"/>
      <c r="IP919"/>
      <c r="IQ919"/>
      <c r="IR919"/>
      <c r="IS919"/>
      <c r="IT919"/>
      <c r="IU919"/>
      <c r="IV919"/>
      <c r="IW919"/>
      <c r="IX919"/>
      <c r="IY919"/>
      <c r="IZ919"/>
      <c r="JA919"/>
      <c r="JB919"/>
      <c r="JC919"/>
      <c r="JD919"/>
      <c r="JE919"/>
      <c r="JF919"/>
      <c r="JG919"/>
      <c r="JH919"/>
      <c r="JI919"/>
      <c r="JJ919"/>
    </row>
    <row r="920" spans="1:270" ht="48">
      <c r="A920" s="25">
        <v>1999</v>
      </c>
      <c r="B920" s="9" t="s">
        <v>1187</v>
      </c>
      <c r="C920" s="9">
        <v>0</v>
      </c>
      <c r="D920" s="9" t="s">
        <v>1590</v>
      </c>
      <c r="E920" s="9" t="s">
        <v>2628</v>
      </c>
      <c r="F920" s="9" t="s">
        <v>12</v>
      </c>
      <c r="G920" s="9" t="s">
        <v>2744</v>
      </c>
      <c r="H920" s="9" t="s">
        <v>2360</v>
      </c>
      <c r="I920" s="9" t="s">
        <v>2359</v>
      </c>
      <c r="J920" s="8">
        <v>0</v>
      </c>
      <c r="K920" s="8"/>
      <c r="L920" s="9" t="s">
        <v>2348</v>
      </c>
      <c r="M920" s="8" t="s">
        <v>2676</v>
      </c>
      <c r="N920" s="9">
        <f t="shared" si="213"/>
        <v>0.65900000000000003</v>
      </c>
      <c r="O920" s="15">
        <v>10.544</v>
      </c>
      <c r="P920" s="8">
        <v>16</v>
      </c>
      <c r="Q920" s="35" t="s">
        <v>1590</v>
      </c>
      <c r="R920" s="34" t="s">
        <v>1590</v>
      </c>
      <c r="S920" s="34" t="s">
        <v>1590</v>
      </c>
      <c r="T920" s="34" t="s">
        <v>1590</v>
      </c>
      <c r="U920" s="34" t="s">
        <v>1590</v>
      </c>
      <c r="V920" s="38" t="s">
        <v>1590</v>
      </c>
      <c r="W920" s="38" t="s">
        <v>1590</v>
      </c>
      <c r="X920" s="38" t="s">
        <v>1590</v>
      </c>
      <c r="Y920" s="8">
        <f t="shared" si="208"/>
        <v>12</v>
      </c>
      <c r="Z920" s="8">
        <f t="shared" si="209"/>
        <v>0</v>
      </c>
      <c r="AA920" s="8">
        <f t="shared" si="210"/>
        <v>24</v>
      </c>
      <c r="AB920" s="18">
        <f t="shared" si="206"/>
        <v>1</v>
      </c>
      <c r="AC920" s="18">
        <f t="shared" si="211"/>
        <v>12</v>
      </c>
      <c r="AD920"/>
      <c r="AE920"/>
      <c r="AF920" s="13" t="s">
        <v>2361</v>
      </c>
      <c r="AG920">
        <v>1</v>
      </c>
      <c r="AH920"/>
      <c r="AI920">
        <v>2</v>
      </c>
      <c r="AJ920" s="13">
        <v>12</v>
      </c>
      <c r="AK920">
        <v>12</v>
      </c>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A920"/>
      <c r="CB920"/>
      <c r="CC920"/>
      <c r="CD920"/>
      <c r="CE920"/>
      <c r="CF920"/>
      <c r="CG920"/>
      <c r="CH920"/>
      <c r="CI920"/>
      <c r="CJ920"/>
      <c r="CK920"/>
      <c r="CL920"/>
      <c r="CM920"/>
      <c r="CN920"/>
      <c r="CO920"/>
      <c r="CP920"/>
      <c r="CQ920"/>
      <c r="CR920"/>
      <c r="CS920"/>
      <c r="CT920"/>
      <c r="CU920"/>
      <c r="CV920"/>
      <c r="CW920"/>
      <c r="CX920"/>
      <c r="CY920"/>
      <c r="CZ920"/>
      <c r="DA920"/>
      <c r="DB920"/>
      <c r="DC920"/>
      <c r="DD920"/>
      <c r="DE920"/>
      <c r="DF920"/>
      <c r="DG920"/>
      <c r="DH920"/>
      <c r="DI920"/>
      <c r="DJ920"/>
      <c r="DK920"/>
      <c r="DL920"/>
      <c r="DM920"/>
      <c r="DN920"/>
      <c r="DO920"/>
      <c r="DP920"/>
      <c r="DQ920"/>
      <c r="DR920"/>
      <c r="DS920"/>
      <c r="DT920"/>
      <c r="DU920"/>
      <c r="DV920"/>
      <c r="DW920"/>
      <c r="DX920"/>
      <c r="DY920"/>
      <c r="DZ920"/>
      <c r="EA920"/>
      <c r="EB920"/>
      <c r="EC920"/>
      <c r="ED920"/>
      <c r="EE920"/>
      <c r="EF920"/>
      <c r="EG920"/>
      <c r="EH920"/>
      <c r="EI920"/>
      <c r="EJ920"/>
      <c r="EK920"/>
      <c r="EL920"/>
      <c r="EM920"/>
      <c r="EN920"/>
      <c r="EO920"/>
      <c r="EP920"/>
      <c r="EQ920"/>
      <c r="ER920"/>
      <c r="ES920"/>
      <c r="ET920"/>
      <c r="EU920"/>
      <c r="EV920"/>
      <c r="EW920"/>
      <c r="EX920"/>
      <c r="EY920"/>
      <c r="EZ920"/>
      <c r="FA920"/>
      <c r="FB920"/>
      <c r="FC920"/>
      <c r="FD920"/>
      <c r="FE920"/>
      <c r="FF920"/>
      <c r="FG920"/>
      <c r="FH920"/>
      <c r="FI920"/>
      <c r="FJ920"/>
      <c r="FK920"/>
      <c r="FL920"/>
      <c r="FM920"/>
      <c r="FN920"/>
      <c r="FO920"/>
      <c r="FP920"/>
      <c r="FQ920"/>
      <c r="FR920"/>
      <c r="FS920"/>
      <c r="FT920"/>
      <c r="FU920"/>
      <c r="FV920"/>
      <c r="FW920"/>
      <c r="FX920"/>
      <c r="FY920"/>
      <c r="FZ920"/>
      <c r="GA920"/>
      <c r="GB920"/>
      <c r="GC920"/>
      <c r="GD920"/>
      <c r="GE920"/>
      <c r="GF920"/>
      <c r="GG920"/>
      <c r="GH920"/>
      <c r="GI920"/>
      <c r="GJ920"/>
      <c r="GK920"/>
      <c r="GL920"/>
      <c r="GM920"/>
      <c r="GN920"/>
      <c r="GO920"/>
      <c r="GP920"/>
      <c r="GQ920"/>
      <c r="GR920"/>
      <c r="GS920"/>
      <c r="GT920"/>
      <c r="GU920"/>
      <c r="GV920"/>
      <c r="GW920"/>
      <c r="GX920"/>
      <c r="GY920"/>
      <c r="GZ920"/>
      <c r="HA920"/>
      <c r="HB920"/>
      <c r="HC920"/>
      <c r="HD920"/>
      <c r="HE920"/>
      <c r="HF920"/>
      <c r="HG920"/>
      <c r="HH920"/>
      <c r="HI920"/>
      <c r="HJ920"/>
      <c r="HK920"/>
      <c r="HL920"/>
      <c r="HM920"/>
      <c r="HN920"/>
      <c r="HO920"/>
      <c r="HP920"/>
      <c r="HQ920"/>
      <c r="HR920"/>
      <c r="HS920"/>
      <c r="HT920"/>
      <c r="HU920"/>
      <c r="HV920"/>
      <c r="HW920"/>
      <c r="HX920"/>
      <c r="HY920"/>
      <c r="HZ920"/>
      <c r="IA920"/>
      <c r="IB920"/>
      <c r="IC920"/>
      <c r="ID920"/>
      <c r="IE920"/>
      <c r="IF920"/>
      <c r="IG920"/>
      <c r="IH920"/>
      <c r="II920"/>
      <c r="IJ920"/>
      <c r="IK920"/>
      <c r="IL920"/>
      <c r="IM920"/>
      <c r="IN920"/>
      <c r="IO920"/>
      <c r="IP920"/>
      <c r="IQ920"/>
      <c r="IR920"/>
      <c r="IS920"/>
      <c r="IT920"/>
      <c r="IU920"/>
      <c r="IV920"/>
      <c r="IW920"/>
      <c r="IX920"/>
      <c r="IY920"/>
      <c r="IZ920"/>
      <c r="JA920"/>
      <c r="JB920"/>
      <c r="JC920"/>
      <c r="JD920"/>
      <c r="JE920"/>
      <c r="JF920"/>
      <c r="JG920"/>
      <c r="JH920"/>
      <c r="JI920"/>
      <c r="JJ920"/>
    </row>
    <row r="921" spans="1:270" ht="32">
      <c r="A921" s="25">
        <v>1999</v>
      </c>
      <c r="B921" s="9" t="s">
        <v>1187</v>
      </c>
      <c r="C921" s="9">
        <v>0</v>
      </c>
      <c r="D921" s="9" t="s">
        <v>1590</v>
      </c>
      <c r="E921" s="9" t="s">
        <v>2628</v>
      </c>
      <c r="F921" s="9" t="s">
        <v>12</v>
      </c>
      <c r="G921" s="9" t="s">
        <v>2744</v>
      </c>
      <c r="H921" s="9" t="s">
        <v>2363</v>
      </c>
      <c r="I921" s="9" t="s">
        <v>2362</v>
      </c>
      <c r="J921" s="8">
        <v>0</v>
      </c>
      <c r="K921" s="8"/>
      <c r="L921" s="9"/>
      <c r="M921" s="8" t="s">
        <v>2676</v>
      </c>
      <c r="N921" s="35" t="s">
        <v>1590</v>
      </c>
      <c r="O921" s="35" t="s">
        <v>1590</v>
      </c>
      <c r="P921" s="35" t="s">
        <v>1590</v>
      </c>
      <c r="Q921" s="35" t="s">
        <v>1590</v>
      </c>
      <c r="R921" s="34" t="s">
        <v>1590</v>
      </c>
      <c r="S921" s="34" t="s">
        <v>1590</v>
      </c>
      <c r="T921" s="34" t="s">
        <v>1590</v>
      </c>
      <c r="U921" s="34" t="s">
        <v>1590</v>
      </c>
      <c r="V921" s="38" t="s">
        <v>1590</v>
      </c>
      <c r="W921" s="38" t="s">
        <v>1590</v>
      </c>
      <c r="X921" s="38" t="s">
        <v>1590</v>
      </c>
      <c r="Y921" s="8">
        <f t="shared" si="208"/>
        <v>12</v>
      </c>
      <c r="Z921" s="8">
        <f t="shared" si="209"/>
        <v>0</v>
      </c>
      <c r="AA921" s="8">
        <f t="shared" si="210"/>
        <v>60</v>
      </c>
      <c r="AB921" s="18">
        <f t="shared" si="206"/>
        <v>8.3333333333333329E-2</v>
      </c>
      <c r="AC921" s="18">
        <f t="shared" si="211"/>
        <v>1</v>
      </c>
      <c r="AD921"/>
      <c r="AE921"/>
      <c r="AF921" s="13" t="s">
        <v>2364</v>
      </c>
      <c r="AG921">
        <v>1</v>
      </c>
      <c r="AH921"/>
      <c r="AI921">
        <v>5</v>
      </c>
      <c r="AJ921"/>
      <c r="AK921">
        <v>1</v>
      </c>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D921"/>
      <c r="CE921"/>
      <c r="CF921"/>
      <c r="CG921"/>
      <c r="CH921"/>
      <c r="CI921"/>
      <c r="CJ921"/>
      <c r="CK921"/>
      <c r="CL921"/>
      <c r="CM921"/>
      <c r="CN921"/>
      <c r="CO921"/>
      <c r="CP921"/>
      <c r="CQ921"/>
      <c r="CR921"/>
      <c r="CS921"/>
      <c r="CT921"/>
      <c r="CU921"/>
      <c r="CV921"/>
      <c r="CW921"/>
      <c r="CX921"/>
      <c r="CY921"/>
      <c r="CZ921"/>
      <c r="DA921"/>
      <c r="DB921"/>
      <c r="DC921"/>
      <c r="DD921"/>
      <c r="DE921"/>
      <c r="DF921"/>
      <c r="DG921"/>
      <c r="DH921"/>
      <c r="DI921"/>
      <c r="DJ921"/>
      <c r="DK921"/>
      <c r="DL921"/>
      <c r="DM921"/>
      <c r="DN921"/>
      <c r="DO921"/>
      <c r="DP921"/>
      <c r="DQ921"/>
      <c r="DR921"/>
      <c r="DS921"/>
      <c r="DT921"/>
      <c r="DU921"/>
      <c r="DV921"/>
      <c r="DW921"/>
      <c r="DX921"/>
      <c r="DY921"/>
      <c r="DZ921"/>
      <c r="EA921"/>
      <c r="EB921"/>
      <c r="EC921"/>
      <c r="ED921"/>
      <c r="EE921"/>
      <c r="EF921"/>
      <c r="EG921"/>
      <c r="EH921"/>
      <c r="EI921"/>
      <c r="EJ921"/>
      <c r="EK921"/>
      <c r="EL921"/>
      <c r="EM921"/>
      <c r="EN921"/>
      <c r="EO921"/>
      <c r="EP921"/>
      <c r="EQ921"/>
      <c r="ER921"/>
      <c r="ES921"/>
      <c r="ET921"/>
      <c r="EU921"/>
      <c r="EV921"/>
      <c r="EW921"/>
      <c r="EX921"/>
      <c r="EY921"/>
      <c r="EZ921"/>
      <c r="FA921"/>
      <c r="FB921"/>
      <c r="FC921"/>
      <c r="FD921"/>
      <c r="FE921"/>
      <c r="FF921"/>
      <c r="FG921"/>
      <c r="FH921"/>
      <c r="FI921"/>
      <c r="FJ921"/>
      <c r="FK921"/>
      <c r="FL921"/>
      <c r="FM921"/>
      <c r="FN921"/>
      <c r="FO921"/>
      <c r="FP921"/>
      <c r="FQ921"/>
      <c r="FR921"/>
      <c r="FS921"/>
      <c r="FT921"/>
      <c r="FU921"/>
      <c r="FV921"/>
      <c r="FW921"/>
      <c r="FX921"/>
      <c r="FY921"/>
      <c r="FZ921"/>
      <c r="GA921"/>
      <c r="GB921"/>
      <c r="GC921"/>
      <c r="GD921"/>
      <c r="GE921"/>
      <c r="GF921"/>
      <c r="GG921"/>
      <c r="GH921"/>
      <c r="GI921"/>
      <c r="GJ921"/>
      <c r="GK921"/>
      <c r="GL921"/>
      <c r="GM921"/>
      <c r="GN921"/>
      <c r="GO921"/>
      <c r="GP921"/>
      <c r="GQ921"/>
      <c r="GR921"/>
      <c r="GS921"/>
      <c r="GT921"/>
      <c r="GU921"/>
      <c r="GV921"/>
      <c r="GW921"/>
      <c r="GX921"/>
      <c r="GY921"/>
      <c r="GZ921"/>
      <c r="HA921"/>
      <c r="HB921"/>
      <c r="HC921"/>
      <c r="HD921"/>
      <c r="HE921"/>
      <c r="HF921"/>
      <c r="HG921"/>
      <c r="HH921"/>
      <c r="HI921"/>
      <c r="HJ921"/>
      <c r="HK921"/>
      <c r="HL921"/>
      <c r="HM921"/>
      <c r="HN921"/>
      <c r="HO921"/>
      <c r="HP921"/>
      <c r="HQ921"/>
      <c r="HR921"/>
      <c r="HS921"/>
      <c r="HT921"/>
      <c r="HU921"/>
      <c r="HV921"/>
      <c r="HW921"/>
      <c r="HX921"/>
      <c r="HY921"/>
      <c r="HZ921"/>
      <c r="IA921"/>
      <c r="IB921"/>
      <c r="IC921"/>
      <c r="ID921"/>
      <c r="IE921"/>
      <c r="IF921"/>
      <c r="IG921"/>
      <c r="IH921"/>
      <c r="II921"/>
      <c r="IJ921"/>
      <c r="IK921"/>
      <c r="IL921"/>
      <c r="IM921"/>
      <c r="IN921"/>
      <c r="IO921"/>
      <c r="IP921"/>
      <c r="IQ921"/>
      <c r="IR921"/>
      <c r="IS921"/>
      <c r="IT921"/>
      <c r="IU921"/>
      <c r="IV921"/>
      <c r="IW921"/>
      <c r="IX921"/>
      <c r="IY921"/>
      <c r="IZ921"/>
      <c r="JA921"/>
      <c r="JB921"/>
      <c r="JC921"/>
      <c r="JD921"/>
      <c r="JE921"/>
      <c r="JF921"/>
      <c r="JG921"/>
      <c r="JH921"/>
      <c r="JI921"/>
      <c r="JJ921"/>
    </row>
    <row r="922" spans="1:270" ht="32">
      <c r="A922" s="25">
        <v>1999</v>
      </c>
      <c r="B922" s="9" t="s">
        <v>1187</v>
      </c>
      <c r="C922" s="9">
        <v>0</v>
      </c>
      <c r="D922" s="9" t="s">
        <v>1590</v>
      </c>
      <c r="E922" s="9" t="s">
        <v>2628</v>
      </c>
      <c r="F922" s="9" t="s">
        <v>12</v>
      </c>
      <c r="G922" s="9" t="s">
        <v>2744</v>
      </c>
      <c r="H922" s="9" t="s">
        <v>2365</v>
      </c>
      <c r="I922" s="9" t="s">
        <v>2342</v>
      </c>
      <c r="J922" s="8">
        <v>0</v>
      </c>
      <c r="K922" s="8"/>
      <c r="L922" s="9" t="s">
        <v>2348</v>
      </c>
      <c r="M922" s="8" t="s">
        <v>2676</v>
      </c>
      <c r="N922" s="9">
        <f t="shared" si="213"/>
        <v>2.097</v>
      </c>
      <c r="O922" s="8">
        <v>2.097</v>
      </c>
      <c r="P922" s="8">
        <v>1</v>
      </c>
      <c r="Q922" s="35" t="s">
        <v>1590</v>
      </c>
      <c r="R922" s="34" t="s">
        <v>1590</v>
      </c>
      <c r="S922" s="34" t="s">
        <v>1590</v>
      </c>
      <c r="T922" s="34" t="s">
        <v>1590</v>
      </c>
      <c r="U922" s="34" t="s">
        <v>1590</v>
      </c>
      <c r="V922" s="38" t="s">
        <v>1590</v>
      </c>
      <c r="W922" s="38" t="s">
        <v>1590</v>
      </c>
      <c r="X922" s="38" t="s">
        <v>1590</v>
      </c>
      <c r="Y922" s="8">
        <f t="shared" si="208"/>
        <v>12</v>
      </c>
      <c r="Z922" s="8">
        <f t="shared" si="209"/>
        <v>0</v>
      </c>
      <c r="AA922" s="8">
        <f t="shared" si="210"/>
        <v>12</v>
      </c>
      <c r="AB922" s="18">
        <f t="shared" si="206"/>
        <v>1</v>
      </c>
      <c r="AC922" s="18">
        <f t="shared" si="211"/>
        <v>12</v>
      </c>
      <c r="AD922"/>
      <c r="AE922"/>
      <c r="AF922" s="13" t="s">
        <v>2366</v>
      </c>
      <c r="AG922">
        <v>1</v>
      </c>
      <c r="AH922"/>
      <c r="AI922">
        <v>1</v>
      </c>
      <c r="AJ922"/>
      <c r="AK922">
        <v>12</v>
      </c>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D922"/>
      <c r="CE922"/>
      <c r="CF922"/>
      <c r="CG922"/>
      <c r="CH922"/>
      <c r="CI922"/>
      <c r="CJ922"/>
      <c r="CK922"/>
      <c r="CL922"/>
      <c r="CM922"/>
      <c r="CN922"/>
      <c r="CO922"/>
      <c r="CP922"/>
      <c r="CQ922"/>
      <c r="CR922"/>
      <c r="CS922"/>
      <c r="CT922"/>
      <c r="CU922"/>
      <c r="CV922"/>
      <c r="CW922"/>
      <c r="CX922"/>
      <c r="CY922"/>
      <c r="CZ922"/>
      <c r="DA922"/>
      <c r="DB922"/>
      <c r="DC922"/>
      <c r="DD922"/>
      <c r="DE922"/>
      <c r="DF922"/>
      <c r="DG922"/>
      <c r="DH922"/>
      <c r="DI922"/>
      <c r="DJ922"/>
      <c r="DK922"/>
      <c r="DL922"/>
      <c r="DM922"/>
      <c r="DN922"/>
      <c r="DO922"/>
      <c r="DP922"/>
      <c r="DQ922"/>
      <c r="DR922"/>
      <c r="DS922"/>
      <c r="DT922"/>
      <c r="DU922"/>
      <c r="DV922"/>
      <c r="DW922"/>
      <c r="DX922"/>
      <c r="DY922"/>
      <c r="DZ922"/>
      <c r="EA922"/>
      <c r="EB922"/>
      <c r="EC922"/>
      <c r="ED922"/>
      <c r="EE922"/>
      <c r="EF922"/>
      <c r="EG922"/>
      <c r="EH922"/>
      <c r="EI922"/>
      <c r="EJ922"/>
      <c r="EK922"/>
      <c r="EL922"/>
      <c r="EM922"/>
      <c r="EN922"/>
      <c r="EO922"/>
      <c r="EP922"/>
      <c r="EQ922"/>
      <c r="ER922"/>
      <c r="ES922"/>
      <c r="ET922"/>
      <c r="EU922"/>
      <c r="EV922"/>
      <c r="EW922"/>
      <c r="EX922"/>
      <c r="EY922"/>
      <c r="EZ922"/>
      <c r="FA922"/>
      <c r="FB922"/>
      <c r="FC922"/>
      <c r="FD922"/>
      <c r="FE922"/>
      <c r="FF922"/>
      <c r="FG922"/>
      <c r="FH922"/>
      <c r="FI922"/>
      <c r="FJ922"/>
      <c r="FK922"/>
      <c r="FL922"/>
      <c r="FM922"/>
      <c r="FN922"/>
      <c r="FO922"/>
      <c r="FP922"/>
      <c r="FQ922"/>
      <c r="FR922"/>
      <c r="FS922"/>
      <c r="FT922"/>
      <c r="FU922"/>
      <c r="FV922"/>
      <c r="FW922"/>
      <c r="FX922"/>
      <c r="FY922"/>
      <c r="FZ922"/>
      <c r="GA922"/>
      <c r="GB922"/>
      <c r="GC922"/>
      <c r="GD922"/>
      <c r="GE922"/>
      <c r="GF922"/>
      <c r="GG922"/>
      <c r="GH922"/>
      <c r="GI922"/>
      <c r="GJ922"/>
      <c r="GK922"/>
      <c r="GL922"/>
      <c r="GM922"/>
      <c r="GN922"/>
      <c r="GO922"/>
      <c r="GP922"/>
      <c r="GQ922"/>
      <c r="GR922"/>
      <c r="GS922"/>
      <c r="GT922"/>
      <c r="GU922"/>
      <c r="GV922"/>
      <c r="GW922"/>
      <c r="GX922"/>
      <c r="GY922"/>
      <c r="GZ922"/>
      <c r="HA922"/>
      <c r="HB922"/>
      <c r="HC922"/>
      <c r="HD922"/>
      <c r="HE922"/>
      <c r="HF922"/>
      <c r="HG922"/>
      <c r="HH922"/>
      <c r="HI922"/>
      <c r="HJ922"/>
      <c r="HK922"/>
      <c r="HL922"/>
      <c r="HM922"/>
      <c r="HN922"/>
      <c r="HO922"/>
      <c r="HP922"/>
      <c r="HQ922"/>
      <c r="HR922"/>
      <c r="HS922"/>
      <c r="HT922"/>
      <c r="HU922"/>
      <c r="HV922"/>
      <c r="HW922"/>
      <c r="HX922"/>
      <c r="HY922"/>
      <c r="HZ922"/>
      <c r="IA922"/>
      <c r="IB922"/>
      <c r="IC922"/>
      <c r="ID922"/>
      <c r="IE922"/>
      <c r="IF922"/>
      <c r="IG922"/>
      <c r="IH922"/>
      <c r="II922"/>
      <c r="IJ922"/>
      <c r="IK922"/>
      <c r="IL922"/>
      <c r="IM922"/>
      <c r="IN922"/>
      <c r="IO922"/>
      <c r="IP922"/>
      <c r="IQ922"/>
      <c r="IR922"/>
      <c r="IS922"/>
      <c r="IT922"/>
      <c r="IU922"/>
      <c r="IV922"/>
      <c r="IW922"/>
      <c r="IX922"/>
      <c r="IY922"/>
      <c r="IZ922"/>
      <c r="JA922"/>
      <c r="JB922"/>
      <c r="JC922"/>
      <c r="JD922"/>
      <c r="JE922"/>
      <c r="JF922"/>
      <c r="JG922"/>
      <c r="JH922"/>
      <c r="JI922"/>
      <c r="JJ922"/>
    </row>
    <row r="923" spans="1:270" ht="64">
      <c r="A923" s="25">
        <v>1999</v>
      </c>
      <c r="B923" s="9" t="s">
        <v>1187</v>
      </c>
      <c r="C923" s="9">
        <v>0</v>
      </c>
      <c r="D923" s="9" t="s">
        <v>1590</v>
      </c>
      <c r="E923" s="9" t="s">
        <v>2628</v>
      </c>
      <c r="F923" s="9" t="s">
        <v>12</v>
      </c>
      <c r="G923" s="9" t="s">
        <v>2744</v>
      </c>
      <c r="H923" s="9" t="s">
        <v>2368</v>
      </c>
      <c r="I923" s="9" t="s">
        <v>2367</v>
      </c>
      <c r="J923" s="8">
        <v>0</v>
      </c>
      <c r="K923" s="8"/>
      <c r="L923" s="9" t="s">
        <v>2348</v>
      </c>
      <c r="M923" s="8" t="s">
        <v>2676</v>
      </c>
      <c r="N923" s="9">
        <f t="shared" si="213"/>
        <v>0.17</v>
      </c>
      <c r="O923" s="8">
        <v>0.17</v>
      </c>
      <c r="P923" s="8">
        <v>1</v>
      </c>
      <c r="Q923" s="35" t="s">
        <v>1590</v>
      </c>
      <c r="R923" s="34" t="s">
        <v>1590</v>
      </c>
      <c r="S923" s="34" t="s">
        <v>1590</v>
      </c>
      <c r="T923" s="34" t="s">
        <v>1590</v>
      </c>
      <c r="U923" s="34" t="s">
        <v>1590</v>
      </c>
      <c r="V923" s="38" t="s">
        <v>1590</v>
      </c>
      <c r="W923" s="38" t="s">
        <v>1590</v>
      </c>
      <c r="X923" s="38" t="s">
        <v>1590</v>
      </c>
      <c r="Y923" s="8">
        <f t="shared" si="208"/>
        <v>12</v>
      </c>
      <c r="Z923" s="8">
        <f t="shared" si="209"/>
        <v>0</v>
      </c>
      <c r="AA923" s="8">
        <f t="shared" si="210"/>
        <v>60</v>
      </c>
      <c r="AB923" s="18">
        <f t="shared" si="206"/>
        <v>1.6666666666666667</v>
      </c>
      <c r="AC923" s="18">
        <f t="shared" si="211"/>
        <v>20</v>
      </c>
      <c r="AD923"/>
      <c r="AE923"/>
      <c r="AF923" s="13" t="s">
        <v>2190</v>
      </c>
      <c r="AG923">
        <v>1</v>
      </c>
      <c r="AH923"/>
      <c r="AI923">
        <v>5</v>
      </c>
      <c r="AJ923">
        <v>12</v>
      </c>
      <c r="AK923">
        <v>20</v>
      </c>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D923"/>
      <c r="CE923"/>
      <c r="CF923"/>
      <c r="CG923"/>
      <c r="CH923"/>
      <c r="CI923"/>
      <c r="CJ923"/>
      <c r="CK923"/>
      <c r="CL923"/>
      <c r="CM923"/>
      <c r="CN923"/>
      <c r="CO923"/>
      <c r="CP923"/>
      <c r="CQ923"/>
      <c r="CR923"/>
      <c r="CS923"/>
      <c r="CT923"/>
      <c r="CU923"/>
      <c r="CV923"/>
      <c r="CW923"/>
      <c r="CX923"/>
      <c r="CY923"/>
      <c r="CZ923"/>
      <c r="DA923"/>
      <c r="DB923"/>
      <c r="DC923"/>
      <c r="DD923"/>
      <c r="DE923"/>
      <c r="DF923"/>
      <c r="DG923"/>
      <c r="DH923"/>
      <c r="DI923"/>
      <c r="DJ923"/>
      <c r="DK923"/>
      <c r="DL923"/>
      <c r="DM923"/>
      <c r="DN923"/>
      <c r="DO923"/>
      <c r="DP923"/>
      <c r="DQ923"/>
      <c r="DR923"/>
      <c r="DS923"/>
      <c r="DT923"/>
      <c r="DU923"/>
      <c r="DV923"/>
      <c r="DW923"/>
      <c r="DX923"/>
      <c r="DY923"/>
      <c r="DZ923"/>
      <c r="EA923"/>
      <c r="EB923"/>
      <c r="EC923"/>
      <c r="ED923"/>
      <c r="EE923"/>
      <c r="EF923"/>
      <c r="EG923"/>
      <c r="EH923"/>
      <c r="EI923"/>
      <c r="EJ923"/>
      <c r="EK923"/>
      <c r="EL923"/>
      <c r="EM923"/>
      <c r="EN923"/>
      <c r="EO923"/>
      <c r="EP923"/>
      <c r="EQ923"/>
      <c r="ER923"/>
      <c r="ES923"/>
      <c r="ET923"/>
      <c r="EU923"/>
      <c r="EV923"/>
      <c r="EW923"/>
      <c r="EX923"/>
      <c r="EY923"/>
      <c r="EZ923"/>
      <c r="FA923"/>
      <c r="FB923"/>
      <c r="FC923"/>
      <c r="FD923"/>
      <c r="FE923"/>
      <c r="FF923"/>
      <c r="FG923"/>
      <c r="FH923"/>
      <c r="FI923"/>
      <c r="FJ923"/>
      <c r="FK923"/>
      <c r="FL923"/>
      <c r="FM923"/>
      <c r="FN923"/>
      <c r="FO923"/>
      <c r="FP923"/>
      <c r="FQ923"/>
      <c r="FR923"/>
      <c r="FS923"/>
      <c r="FT923"/>
      <c r="FU923"/>
      <c r="FV923"/>
      <c r="FW923"/>
      <c r="FX923"/>
      <c r="FY923"/>
      <c r="FZ923"/>
      <c r="GA923"/>
      <c r="GB923"/>
      <c r="GC923"/>
      <c r="GD923"/>
      <c r="GE923"/>
      <c r="GF923"/>
      <c r="GG923"/>
      <c r="GH923"/>
      <c r="GI923"/>
      <c r="GJ923"/>
      <c r="GK923"/>
      <c r="GL923"/>
      <c r="GM923"/>
      <c r="GN923"/>
      <c r="GO923"/>
      <c r="GP923"/>
      <c r="GQ923"/>
      <c r="GR923"/>
      <c r="GS923"/>
      <c r="GT923"/>
      <c r="GU923"/>
      <c r="GV923"/>
      <c r="GW923"/>
      <c r="GX923"/>
      <c r="GY923"/>
      <c r="GZ923"/>
      <c r="HA923"/>
      <c r="HB923"/>
      <c r="HC923"/>
      <c r="HD923"/>
      <c r="HE923"/>
      <c r="HF923"/>
      <c r="HG923"/>
      <c r="HH923"/>
      <c r="HI923"/>
      <c r="HJ923"/>
      <c r="HK923"/>
      <c r="HL923"/>
      <c r="HM923"/>
      <c r="HN923"/>
      <c r="HO923"/>
      <c r="HP923"/>
      <c r="HQ923"/>
      <c r="HR923"/>
      <c r="HS923"/>
      <c r="HT923"/>
      <c r="HU923"/>
      <c r="HV923"/>
      <c r="HW923"/>
      <c r="HX923"/>
      <c r="HY923"/>
      <c r="HZ923"/>
      <c r="IA923"/>
      <c r="IB923"/>
      <c r="IC923"/>
      <c r="ID923"/>
      <c r="IE923"/>
      <c r="IF923"/>
      <c r="IG923"/>
      <c r="IH923"/>
      <c r="II923"/>
      <c r="IJ923"/>
      <c r="IK923"/>
      <c r="IL923"/>
      <c r="IM923"/>
      <c r="IN923"/>
      <c r="IO923"/>
      <c r="IP923"/>
      <c r="IQ923"/>
      <c r="IR923"/>
      <c r="IS923"/>
      <c r="IT923"/>
      <c r="IU923"/>
      <c r="IV923"/>
      <c r="IW923"/>
      <c r="IX923"/>
      <c r="IY923"/>
      <c r="IZ923"/>
      <c r="JA923"/>
      <c r="JB923"/>
      <c r="JC923"/>
      <c r="JD923"/>
      <c r="JE923"/>
      <c r="JF923"/>
      <c r="JG923"/>
      <c r="JH923"/>
      <c r="JI923"/>
      <c r="JJ923"/>
    </row>
    <row r="924" spans="1:270" ht="32">
      <c r="A924" s="25">
        <v>1999</v>
      </c>
      <c r="B924" s="9" t="s">
        <v>1187</v>
      </c>
      <c r="C924" s="9">
        <v>0</v>
      </c>
      <c r="D924" s="9" t="s">
        <v>1590</v>
      </c>
      <c r="E924" s="9" t="s">
        <v>2628</v>
      </c>
      <c r="F924" s="9" t="s">
        <v>12</v>
      </c>
      <c r="G924" s="9" t="s">
        <v>2744</v>
      </c>
      <c r="H924" s="9" t="s">
        <v>2369</v>
      </c>
      <c r="I924" s="9" t="s">
        <v>2370</v>
      </c>
      <c r="J924" s="8">
        <v>0</v>
      </c>
      <c r="K924" s="8"/>
      <c r="L924" s="9"/>
      <c r="M924" s="8" t="s">
        <v>2676</v>
      </c>
      <c r="N924" s="35" t="s">
        <v>1590</v>
      </c>
      <c r="O924" s="35" t="s">
        <v>1590</v>
      </c>
      <c r="P924" s="35" t="s">
        <v>1590</v>
      </c>
      <c r="Q924" s="35" t="s">
        <v>1590</v>
      </c>
      <c r="R924" s="34" t="s">
        <v>1590</v>
      </c>
      <c r="S924" s="34" t="s">
        <v>1590</v>
      </c>
      <c r="T924" s="34" t="s">
        <v>1590</v>
      </c>
      <c r="U924" s="34" t="s">
        <v>1590</v>
      </c>
      <c r="V924" s="38" t="s">
        <v>1590</v>
      </c>
      <c r="W924" s="38" t="s">
        <v>1590</v>
      </c>
      <c r="X924" s="38" t="s">
        <v>1590</v>
      </c>
      <c r="Y924" s="8">
        <f t="shared" si="208"/>
        <v>12</v>
      </c>
      <c r="Z924" s="8">
        <f t="shared" si="209"/>
        <v>0</v>
      </c>
      <c r="AA924" s="8">
        <f t="shared" si="210"/>
        <v>36</v>
      </c>
      <c r="AB924" s="18">
        <f t="shared" si="206"/>
        <v>0.5</v>
      </c>
      <c r="AC924" s="18">
        <f t="shared" si="211"/>
        <v>6</v>
      </c>
      <c r="AD924"/>
      <c r="AE924"/>
      <c r="AF924" s="13" t="s">
        <v>2371</v>
      </c>
      <c r="AG924">
        <v>1</v>
      </c>
      <c r="AH924"/>
      <c r="AI924">
        <v>3</v>
      </c>
      <c r="AJ924">
        <v>5</v>
      </c>
      <c r="AK924">
        <v>6</v>
      </c>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D924"/>
      <c r="CE924"/>
      <c r="CF924"/>
      <c r="CG924"/>
      <c r="CH924"/>
      <c r="CI924"/>
      <c r="CJ924"/>
      <c r="CK924"/>
      <c r="CL924"/>
      <c r="CM924"/>
      <c r="CN924"/>
      <c r="CO924"/>
      <c r="CP924"/>
      <c r="CQ924"/>
      <c r="CR924"/>
      <c r="CS924"/>
      <c r="CT924"/>
      <c r="CU924"/>
      <c r="CV924"/>
      <c r="CW924"/>
      <c r="CX924"/>
      <c r="CY924"/>
      <c r="CZ924"/>
      <c r="DA924"/>
      <c r="DB924"/>
      <c r="DC924"/>
      <c r="DD924"/>
      <c r="DE924"/>
      <c r="DF924"/>
      <c r="DG924"/>
      <c r="DH924"/>
      <c r="DI924"/>
      <c r="DJ924"/>
      <c r="DK924"/>
      <c r="DL924"/>
      <c r="DM924"/>
      <c r="DN924"/>
      <c r="DO924"/>
      <c r="DP924"/>
      <c r="DQ924"/>
      <c r="DR924"/>
      <c r="DS924"/>
      <c r="DT924"/>
      <c r="DU924"/>
      <c r="DV924"/>
      <c r="DW924"/>
      <c r="DX924"/>
      <c r="DY924"/>
      <c r="DZ924"/>
      <c r="EA924"/>
      <c r="EB924"/>
      <c r="EC924"/>
      <c r="ED924"/>
      <c r="EE924"/>
      <c r="EF924"/>
      <c r="EG924"/>
      <c r="EH924"/>
      <c r="EI924"/>
      <c r="EJ924"/>
      <c r="EK924"/>
      <c r="EL924"/>
      <c r="EM924"/>
      <c r="EN924"/>
      <c r="EO924"/>
      <c r="EP924"/>
      <c r="EQ924"/>
      <c r="ER924"/>
      <c r="ES924"/>
      <c r="ET924"/>
      <c r="EU924"/>
      <c r="EV924"/>
      <c r="EW924"/>
      <c r="EX924"/>
      <c r="EY924"/>
      <c r="EZ924"/>
      <c r="FA924"/>
      <c r="FB924"/>
      <c r="FC924"/>
      <c r="FD924"/>
      <c r="FE924"/>
      <c r="FF924"/>
      <c r="FG924"/>
      <c r="FH924"/>
      <c r="FI924"/>
      <c r="FJ924"/>
      <c r="FK924"/>
      <c r="FL924"/>
      <c r="FM924"/>
      <c r="FN924"/>
      <c r="FO924"/>
      <c r="FP924"/>
      <c r="FQ924"/>
      <c r="FR924"/>
      <c r="FS924"/>
      <c r="FT924"/>
      <c r="FU924"/>
      <c r="FV924"/>
      <c r="FW924"/>
      <c r="FX924"/>
      <c r="FY924"/>
      <c r="FZ924"/>
      <c r="GA924"/>
      <c r="GB924"/>
      <c r="GC924"/>
      <c r="GD924"/>
      <c r="GE924"/>
      <c r="GF924"/>
      <c r="GG924"/>
      <c r="GH924"/>
      <c r="GI924"/>
      <c r="GJ924"/>
      <c r="GK924"/>
      <c r="GL924"/>
      <c r="GM924"/>
      <c r="GN924"/>
      <c r="GO924"/>
      <c r="GP924"/>
      <c r="GQ924"/>
      <c r="GR924"/>
      <c r="GS924"/>
      <c r="GT924"/>
      <c r="GU924"/>
      <c r="GV924"/>
      <c r="GW924"/>
      <c r="GX924"/>
      <c r="GY924"/>
      <c r="GZ924"/>
      <c r="HA924"/>
      <c r="HB924"/>
      <c r="HC924"/>
      <c r="HD924"/>
      <c r="HE924"/>
      <c r="HF924"/>
      <c r="HG924"/>
      <c r="HH924"/>
      <c r="HI924"/>
      <c r="HJ924"/>
      <c r="HK924"/>
      <c r="HL924"/>
      <c r="HM924"/>
      <c r="HN924"/>
      <c r="HO924"/>
      <c r="HP924"/>
      <c r="HQ924"/>
      <c r="HR924"/>
      <c r="HS924"/>
      <c r="HT924"/>
      <c r="HU924"/>
      <c r="HV924"/>
      <c r="HW924"/>
      <c r="HX924"/>
      <c r="HY924"/>
      <c r="HZ924"/>
      <c r="IA924"/>
      <c r="IB924"/>
      <c r="IC924"/>
      <c r="ID924"/>
      <c r="IE924"/>
      <c r="IF924"/>
      <c r="IG924"/>
      <c r="IH924"/>
      <c r="II924"/>
      <c r="IJ924"/>
      <c r="IK924"/>
      <c r="IL924"/>
      <c r="IM924"/>
      <c r="IN924"/>
      <c r="IO924"/>
      <c r="IP924"/>
      <c r="IQ924"/>
      <c r="IR924"/>
      <c r="IS924"/>
      <c r="IT924"/>
      <c r="IU924"/>
      <c r="IV924"/>
      <c r="IW924"/>
      <c r="IX924"/>
      <c r="IY924"/>
      <c r="IZ924"/>
      <c r="JA924"/>
      <c r="JB924"/>
      <c r="JC924"/>
      <c r="JD924"/>
      <c r="JE924"/>
      <c r="JF924"/>
      <c r="JG924"/>
      <c r="JH924"/>
      <c r="JI924"/>
      <c r="JJ924"/>
    </row>
    <row r="925" spans="1:270" ht="32">
      <c r="A925" s="25">
        <v>1999</v>
      </c>
      <c r="B925" s="9" t="s">
        <v>1187</v>
      </c>
      <c r="C925" s="9">
        <v>0</v>
      </c>
      <c r="D925" s="9" t="s">
        <v>1590</v>
      </c>
      <c r="E925" s="9" t="s">
        <v>2628</v>
      </c>
      <c r="F925" s="9" t="s">
        <v>12</v>
      </c>
      <c r="G925" s="9" t="s">
        <v>2744</v>
      </c>
      <c r="H925" s="9" t="s">
        <v>2372</v>
      </c>
      <c r="I925" s="8" t="s">
        <v>2373</v>
      </c>
      <c r="J925" s="8">
        <v>0</v>
      </c>
      <c r="K925" s="8"/>
      <c r="L925" s="9" t="s">
        <v>2348</v>
      </c>
      <c r="M925" s="8" t="s">
        <v>2676</v>
      </c>
      <c r="N925" s="9">
        <f t="shared" si="213"/>
        <v>2.8000000000000001E-2</v>
      </c>
      <c r="O925" s="8">
        <v>2.8000000000000001E-2</v>
      </c>
      <c r="P925" s="8">
        <v>1</v>
      </c>
      <c r="Q925" s="35" t="s">
        <v>1590</v>
      </c>
      <c r="R925" s="34" t="s">
        <v>1590</v>
      </c>
      <c r="S925" s="34" t="s">
        <v>1590</v>
      </c>
      <c r="T925" s="34" t="s">
        <v>1590</v>
      </c>
      <c r="U925" s="34" t="s">
        <v>1590</v>
      </c>
      <c r="V925" s="38" t="s">
        <v>1590</v>
      </c>
      <c r="W925" s="38" t="s">
        <v>1590</v>
      </c>
      <c r="X925" s="38" t="s">
        <v>1590</v>
      </c>
      <c r="Y925" s="8">
        <f t="shared" si="208"/>
        <v>12</v>
      </c>
      <c r="Z925" s="8">
        <f t="shared" si="209"/>
        <v>0</v>
      </c>
      <c r="AA925" s="8">
        <f t="shared" si="210"/>
        <v>192</v>
      </c>
      <c r="AB925" s="18">
        <f t="shared" si="206"/>
        <v>0</v>
      </c>
      <c r="AC925" s="18">
        <f t="shared" si="211"/>
        <v>0</v>
      </c>
      <c r="AD925"/>
      <c r="AE925"/>
      <c r="AF925" t="s">
        <v>2190</v>
      </c>
      <c r="AG925">
        <v>1</v>
      </c>
      <c r="AH925"/>
      <c r="AI925">
        <v>16</v>
      </c>
      <c r="AJ925">
        <v>8</v>
      </c>
      <c r="AK925" s="13">
        <v>0</v>
      </c>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c r="DG925"/>
      <c r="DH925"/>
      <c r="DI925"/>
      <c r="DJ925"/>
      <c r="DK925"/>
      <c r="DL925"/>
      <c r="DM925"/>
      <c r="DN925"/>
      <c r="DO925"/>
      <c r="DP925"/>
      <c r="DQ925"/>
      <c r="DR925"/>
      <c r="DS925"/>
      <c r="DT925"/>
      <c r="DU925"/>
      <c r="DV925"/>
      <c r="DW925"/>
      <c r="DX925"/>
      <c r="DY925"/>
      <c r="DZ925"/>
      <c r="EA925"/>
      <c r="EB925"/>
      <c r="EC925"/>
      <c r="ED925"/>
      <c r="EE925"/>
      <c r="EF925"/>
      <c r="EG925"/>
      <c r="EH925"/>
      <c r="EI925"/>
      <c r="EJ925"/>
      <c r="EK925"/>
      <c r="EL925"/>
      <c r="EM925"/>
      <c r="EN925"/>
      <c r="EO925"/>
      <c r="EP925"/>
      <c r="EQ925"/>
      <c r="ER925"/>
      <c r="ES925"/>
      <c r="ET925"/>
      <c r="EU925"/>
      <c r="EV925"/>
      <c r="EW925"/>
      <c r="EX925"/>
      <c r="EY925"/>
      <c r="EZ925"/>
      <c r="FA925"/>
      <c r="FB925"/>
      <c r="FC925"/>
      <c r="FD925"/>
      <c r="FE925"/>
      <c r="FF925"/>
      <c r="FG925"/>
      <c r="FH925"/>
      <c r="FI925"/>
      <c r="FJ925"/>
      <c r="FK925"/>
      <c r="FL925"/>
      <c r="FM925"/>
      <c r="FN925"/>
      <c r="FO925"/>
      <c r="FP925"/>
      <c r="FQ925"/>
      <c r="FR925"/>
      <c r="FS925"/>
      <c r="FT925"/>
      <c r="FU925"/>
      <c r="FV925"/>
      <c r="FW925"/>
      <c r="FX925"/>
      <c r="FY925"/>
      <c r="FZ925"/>
      <c r="GA925"/>
      <c r="GB925"/>
      <c r="GC925"/>
      <c r="GD925"/>
      <c r="GE925"/>
      <c r="GF925"/>
      <c r="GG925"/>
      <c r="GH925"/>
      <c r="GI925"/>
      <c r="GJ925"/>
      <c r="GK925"/>
      <c r="GL925"/>
      <c r="GM925"/>
      <c r="GN925"/>
      <c r="GO925"/>
      <c r="GP925"/>
      <c r="GQ925"/>
      <c r="GR925"/>
      <c r="GS925"/>
      <c r="GT925"/>
      <c r="GU925"/>
      <c r="GV925"/>
      <c r="GW925"/>
      <c r="GX925"/>
      <c r="GY925"/>
      <c r="GZ925"/>
      <c r="HA925"/>
      <c r="HB925"/>
      <c r="HC925"/>
      <c r="HD925"/>
      <c r="HE925"/>
      <c r="HF925"/>
      <c r="HG925"/>
      <c r="HH925"/>
      <c r="HI925"/>
      <c r="HJ925"/>
      <c r="HK925"/>
      <c r="HL925"/>
      <c r="HM925"/>
      <c r="HN925"/>
      <c r="HO925"/>
      <c r="HP925"/>
      <c r="HQ925"/>
      <c r="HR925"/>
      <c r="HS925"/>
      <c r="HT925"/>
      <c r="HU925"/>
      <c r="HV925"/>
      <c r="HW925"/>
      <c r="HX925"/>
      <c r="HY925"/>
      <c r="HZ925"/>
      <c r="IA925"/>
      <c r="IB925"/>
      <c r="IC925"/>
      <c r="ID925"/>
      <c r="IE925"/>
      <c r="IF925"/>
      <c r="IG925"/>
      <c r="IH925"/>
      <c r="II925"/>
      <c r="IJ925"/>
      <c r="IK925"/>
      <c r="IL925"/>
      <c r="IM925"/>
      <c r="IN925"/>
      <c r="IO925"/>
      <c r="IP925"/>
      <c r="IQ925"/>
      <c r="IR925"/>
      <c r="IS925"/>
      <c r="IT925"/>
      <c r="IU925"/>
      <c r="IV925"/>
      <c r="IW925"/>
      <c r="IX925"/>
      <c r="IY925"/>
      <c r="IZ925"/>
      <c r="JA925"/>
      <c r="JB925"/>
      <c r="JC925"/>
      <c r="JD925"/>
      <c r="JE925"/>
      <c r="JF925"/>
      <c r="JG925"/>
      <c r="JH925"/>
      <c r="JI925"/>
      <c r="JJ925"/>
    </row>
    <row r="926" spans="1:270" ht="32">
      <c r="A926" s="25">
        <v>1999</v>
      </c>
      <c r="B926" s="9" t="s">
        <v>1187</v>
      </c>
      <c r="C926" s="9">
        <v>0</v>
      </c>
      <c r="D926" s="9" t="s">
        <v>1590</v>
      </c>
      <c r="E926" s="9" t="s">
        <v>2628</v>
      </c>
      <c r="F926" s="9" t="s">
        <v>12</v>
      </c>
      <c r="G926" s="9" t="s">
        <v>2744</v>
      </c>
      <c r="H926" s="18" t="s">
        <v>1590</v>
      </c>
      <c r="I926" s="9" t="s">
        <v>2374</v>
      </c>
      <c r="J926" s="8">
        <v>0</v>
      </c>
      <c r="K926" s="8"/>
      <c r="L926" s="9" t="s">
        <v>2348</v>
      </c>
      <c r="M926" s="8" t="s">
        <v>2676</v>
      </c>
      <c r="N926" s="9">
        <f t="shared" si="213"/>
        <v>3.451752921535893E-2</v>
      </c>
      <c r="O926" s="8">
        <v>20.675999999999998</v>
      </c>
      <c r="P926" s="8">
        <v>599</v>
      </c>
      <c r="Q926" s="35" t="s">
        <v>1590</v>
      </c>
      <c r="R926" s="34" t="s">
        <v>1590</v>
      </c>
      <c r="S926" s="34" t="s">
        <v>1590</v>
      </c>
      <c r="T926" s="34" t="s">
        <v>1590</v>
      </c>
      <c r="U926" s="34" t="s">
        <v>1590</v>
      </c>
      <c r="V926" s="38" t="s">
        <v>1590</v>
      </c>
      <c r="W926" s="38" t="s">
        <v>1590</v>
      </c>
      <c r="X926" s="38" t="s">
        <v>1590</v>
      </c>
      <c r="Y926" s="8">
        <f t="shared" si="208"/>
        <v>516</v>
      </c>
      <c r="Z926" s="8">
        <f t="shared" si="209"/>
        <v>0</v>
      </c>
      <c r="AA926" s="8">
        <f t="shared" si="210"/>
        <v>624</v>
      </c>
      <c r="AB926" s="18">
        <f t="shared" si="206"/>
        <v>0</v>
      </c>
      <c r="AC926" s="18">
        <f t="shared" si="211"/>
        <v>0</v>
      </c>
      <c r="AD926"/>
      <c r="AE926"/>
      <c r="AF926" t="s">
        <v>2190</v>
      </c>
      <c r="AG926">
        <v>43</v>
      </c>
      <c r="AH926"/>
      <c r="AI926">
        <v>52</v>
      </c>
      <c r="AJ926"/>
      <c r="AK926" s="13">
        <v>0</v>
      </c>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c r="DG926"/>
      <c r="DH926"/>
      <c r="DI926"/>
      <c r="DJ926"/>
      <c r="DK926"/>
      <c r="DL926"/>
      <c r="DM926"/>
      <c r="DN926"/>
      <c r="DO926"/>
      <c r="DP926"/>
      <c r="DQ926"/>
      <c r="DR926"/>
      <c r="DS926"/>
      <c r="DT926"/>
      <c r="DU926"/>
      <c r="DV926"/>
      <c r="DW926"/>
      <c r="DX926"/>
      <c r="DY926"/>
      <c r="DZ926"/>
      <c r="EA926"/>
      <c r="EB926"/>
      <c r="EC926"/>
      <c r="ED926"/>
      <c r="EE926"/>
      <c r="EF926"/>
      <c r="EG926"/>
      <c r="EH926"/>
      <c r="EI926"/>
      <c r="EJ926"/>
      <c r="EK926"/>
      <c r="EL926"/>
      <c r="EM926"/>
      <c r="EN926"/>
      <c r="EO926"/>
      <c r="EP926"/>
      <c r="EQ926"/>
      <c r="ER926"/>
      <c r="ES926"/>
      <c r="ET926"/>
      <c r="EU926"/>
      <c r="EV926"/>
      <c r="EW926"/>
      <c r="EX926"/>
      <c r="EY926"/>
      <c r="EZ926"/>
      <c r="FA926"/>
      <c r="FB926"/>
      <c r="FC926"/>
      <c r="FD926"/>
      <c r="FE926"/>
      <c r="FF926"/>
      <c r="FG926"/>
      <c r="FH926"/>
      <c r="FI926"/>
      <c r="FJ926"/>
      <c r="FK926"/>
      <c r="FL926"/>
      <c r="FM926"/>
      <c r="FN926"/>
      <c r="FO926"/>
      <c r="FP926"/>
      <c r="FQ926"/>
      <c r="FR926"/>
      <c r="FS926"/>
      <c r="FT926"/>
      <c r="FU926"/>
      <c r="FV926"/>
      <c r="FW926"/>
      <c r="FX926"/>
      <c r="FY926"/>
      <c r="FZ926"/>
      <c r="GA926"/>
      <c r="GB926"/>
      <c r="GC926"/>
      <c r="GD926"/>
      <c r="GE926"/>
      <c r="GF926"/>
      <c r="GG926"/>
      <c r="GH926"/>
      <c r="GI926"/>
      <c r="GJ926"/>
      <c r="GK926"/>
      <c r="GL926"/>
      <c r="GM926"/>
      <c r="GN926"/>
      <c r="GO926"/>
      <c r="GP926"/>
      <c r="GQ926"/>
      <c r="GR926"/>
      <c r="GS926"/>
      <c r="GT926"/>
      <c r="GU926"/>
      <c r="GV926"/>
      <c r="GW926"/>
      <c r="GX926"/>
      <c r="GY926"/>
      <c r="GZ926"/>
      <c r="HA926"/>
      <c r="HB926"/>
      <c r="HC926"/>
      <c r="HD926"/>
      <c r="HE926"/>
      <c r="HF926"/>
      <c r="HG926"/>
      <c r="HH926"/>
      <c r="HI926"/>
      <c r="HJ926"/>
      <c r="HK926"/>
      <c r="HL926"/>
      <c r="HM926"/>
      <c r="HN926"/>
      <c r="HO926"/>
      <c r="HP926"/>
      <c r="HQ926"/>
      <c r="HR926"/>
      <c r="HS926"/>
      <c r="HT926"/>
      <c r="HU926"/>
      <c r="HV926"/>
      <c r="HW926"/>
      <c r="HX926"/>
      <c r="HY926"/>
      <c r="HZ926"/>
      <c r="IA926"/>
      <c r="IB926"/>
      <c r="IC926"/>
      <c r="ID926"/>
      <c r="IE926"/>
      <c r="IF926"/>
      <c r="IG926"/>
      <c r="IH926"/>
      <c r="II926"/>
      <c r="IJ926"/>
      <c r="IK926"/>
      <c r="IL926"/>
      <c r="IM926"/>
      <c r="IN926"/>
      <c r="IO926"/>
      <c r="IP926"/>
      <c r="IQ926"/>
      <c r="IR926"/>
      <c r="IS926"/>
      <c r="IT926"/>
      <c r="IU926"/>
      <c r="IV926"/>
      <c r="IW926"/>
      <c r="IX926"/>
      <c r="IY926"/>
      <c r="IZ926"/>
      <c r="JA926"/>
      <c r="JB926"/>
      <c r="JC926"/>
      <c r="JD926"/>
      <c r="JE926"/>
      <c r="JF926"/>
      <c r="JG926"/>
      <c r="JH926"/>
      <c r="JI926"/>
      <c r="JJ926"/>
    </row>
    <row r="927" spans="1:270" ht="48">
      <c r="A927" s="25">
        <v>1999</v>
      </c>
      <c r="B927" s="9" t="s">
        <v>1187</v>
      </c>
      <c r="C927" s="9">
        <v>0</v>
      </c>
      <c r="D927" s="9" t="s">
        <v>1590</v>
      </c>
      <c r="E927" s="9" t="s">
        <v>2628</v>
      </c>
      <c r="F927" s="9" t="s">
        <v>12</v>
      </c>
      <c r="G927" s="9" t="s">
        <v>2744</v>
      </c>
      <c r="H927" s="18" t="s">
        <v>1590</v>
      </c>
      <c r="I927" s="9" t="s">
        <v>2375</v>
      </c>
      <c r="J927" s="8">
        <v>0</v>
      </c>
      <c r="K927" s="8"/>
      <c r="L927" s="9" t="s">
        <v>2348</v>
      </c>
      <c r="M927" s="8" t="s">
        <v>2676</v>
      </c>
      <c r="N927" s="9">
        <f t="shared" si="213"/>
        <v>0.10221739130434783</v>
      </c>
      <c r="O927" s="8">
        <v>2.351</v>
      </c>
      <c r="P927" s="8">
        <v>23</v>
      </c>
      <c r="Q927" s="35" t="s">
        <v>1590</v>
      </c>
      <c r="R927" s="34" t="s">
        <v>1590</v>
      </c>
      <c r="S927" s="34" t="s">
        <v>1590</v>
      </c>
      <c r="T927" s="34" t="s">
        <v>1590</v>
      </c>
      <c r="U927" s="34" t="s">
        <v>1590</v>
      </c>
      <c r="V927" s="38" t="s">
        <v>1590</v>
      </c>
      <c r="W927" s="38" t="s">
        <v>1590</v>
      </c>
      <c r="X927" s="38" t="s">
        <v>1590</v>
      </c>
      <c r="Y927" s="8">
        <f t="shared" si="208"/>
        <v>12</v>
      </c>
      <c r="Z927" s="8">
        <f t="shared" si="209"/>
        <v>0</v>
      </c>
      <c r="AA927" s="8">
        <f t="shared" si="210"/>
        <v>24</v>
      </c>
      <c r="AB927" s="18">
        <f t="shared" si="206"/>
        <v>0</v>
      </c>
      <c r="AC927" s="18">
        <f t="shared" si="211"/>
        <v>0</v>
      </c>
      <c r="AD927"/>
      <c r="AE927"/>
      <c r="AF927" t="s">
        <v>2190</v>
      </c>
      <c r="AG927">
        <v>1</v>
      </c>
      <c r="AH927"/>
      <c r="AI927">
        <v>2</v>
      </c>
      <c r="AJ927">
        <v>12</v>
      </c>
      <c r="AK927" s="13">
        <v>0</v>
      </c>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c r="DG927"/>
      <c r="DH927"/>
      <c r="DI927"/>
      <c r="DJ927"/>
      <c r="DK927"/>
      <c r="DL927"/>
      <c r="DM927"/>
      <c r="DN927"/>
      <c r="DO927"/>
      <c r="DP927"/>
      <c r="DQ927"/>
      <c r="DR927"/>
      <c r="DS927"/>
      <c r="DT927"/>
      <c r="DU927"/>
      <c r="DV927"/>
      <c r="DW927"/>
      <c r="DX927"/>
      <c r="DY927"/>
      <c r="DZ927"/>
      <c r="EA927"/>
      <c r="EB927"/>
      <c r="EC927"/>
      <c r="ED927"/>
      <c r="EE927"/>
      <c r="EF927"/>
      <c r="EG927"/>
      <c r="EH927"/>
      <c r="EI927"/>
      <c r="EJ927"/>
      <c r="EK927"/>
      <c r="EL927"/>
      <c r="EM927"/>
      <c r="EN927"/>
      <c r="EO927"/>
      <c r="EP927"/>
      <c r="EQ927"/>
      <c r="ER927"/>
      <c r="ES927"/>
      <c r="ET927"/>
      <c r="EU927"/>
      <c r="EV927"/>
      <c r="EW927"/>
      <c r="EX927"/>
      <c r="EY927"/>
      <c r="EZ927"/>
      <c r="FA927"/>
      <c r="FB927"/>
      <c r="FC927"/>
      <c r="FD927"/>
      <c r="FE927"/>
      <c r="FF927"/>
      <c r="FG927"/>
      <c r="FH927"/>
      <c r="FI927"/>
      <c r="FJ927"/>
      <c r="FK927"/>
      <c r="FL927"/>
      <c r="FM927"/>
      <c r="FN927"/>
      <c r="FO927"/>
      <c r="FP927"/>
      <c r="FQ927"/>
      <c r="FR927"/>
      <c r="FS927"/>
      <c r="FT927"/>
      <c r="FU927"/>
      <c r="FV927"/>
      <c r="FW927"/>
      <c r="FX927"/>
      <c r="FY927"/>
      <c r="FZ927"/>
      <c r="GA927"/>
      <c r="GB927"/>
      <c r="GC927"/>
      <c r="GD927"/>
      <c r="GE927"/>
      <c r="GF927"/>
      <c r="GG927"/>
      <c r="GH927"/>
      <c r="GI927"/>
      <c r="GJ927"/>
      <c r="GK927"/>
      <c r="GL927"/>
      <c r="GM927"/>
      <c r="GN927"/>
      <c r="GO927"/>
      <c r="GP927"/>
      <c r="GQ927"/>
      <c r="GR927"/>
      <c r="GS927"/>
      <c r="GT927"/>
      <c r="GU927"/>
      <c r="GV927"/>
      <c r="GW927"/>
      <c r="GX927"/>
      <c r="GY927"/>
      <c r="GZ927"/>
      <c r="HA927"/>
      <c r="HB927"/>
      <c r="HC927"/>
      <c r="HD927"/>
      <c r="HE927"/>
      <c r="HF927"/>
      <c r="HG927"/>
      <c r="HH927"/>
      <c r="HI927"/>
      <c r="HJ927"/>
      <c r="HK927"/>
      <c r="HL927"/>
      <c r="HM927"/>
      <c r="HN927"/>
      <c r="HO927"/>
      <c r="HP927"/>
      <c r="HQ927"/>
      <c r="HR927"/>
      <c r="HS927"/>
      <c r="HT927"/>
      <c r="HU927"/>
      <c r="HV927"/>
      <c r="HW927"/>
      <c r="HX927"/>
      <c r="HY927"/>
      <c r="HZ927"/>
      <c r="IA927"/>
      <c r="IB927"/>
      <c r="IC927"/>
      <c r="ID927"/>
      <c r="IE927"/>
      <c r="IF927"/>
      <c r="IG927"/>
      <c r="IH927"/>
      <c r="II927"/>
      <c r="IJ927"/>
      <c r="IK927"/>
      <c r="IL927"/>
      <c r="IM927"/>
      <c r="IN927"/>
      <c r="IO927"/>
      <c r="IP927"/>
      <c r="IQ927"/>
      <c r="IR927"/>
      <c r="IS927"/>
      <c r="IT927"/>
      <c r="IU927"/>
      <c r="IV927"/>
      <c r="IW927"/>
      <c r="IX927"/>
      <c r="IY927"/>
      <c r="IZ927"/>
      <c r="JA927"/>
      <c r="JB927"/>
      <c r="JC927"/>
      <c r="JD927"/>
      <c r="JE927"/>
      <c r="JF927"/>
      <c r="JG927"/>
      <c r="JH927"/>
      <c r="JI927"/>
      <c r="JJ927"/>
    </row>
    <row r="928" spans="1:270" ht="64">
      <c r="A928" s="25">
        <v>1999</v>
      </c>
      <c r="B928" s="9" t="s">
        <v>1187</v>
      </c>
      <c r="C928" s="9">
        <v>0</v>
      </c>
      <c r="D928" s="9" t="s">
        <v>1590</v>
      </c>
      <c r="E928" s="9" t="s">
        <v>2628</v>
      </c>
      <c r="F928" s="9" t="s">
        <v>12</v>
      </c>
      <c r="G928" s="9" t="s">
        <v>2744</v>
      </c>
      <c r="H928" s="18" t="s">
        <v>1590</v>
      </c>
      <c r="I928" s="9" t="s">
        <v>2376</v>
      </c>
      <c r="J928" s="8">
        <v>0</v>
      </c>
      <c r="K928" s="8"/>
      <c r="L928" s="9" t="s">
        <v>2348</v>
      </c>
      <c r="M928" s="8" t="s">
        <v>2676</v>
      </c>
      <c r="N928" s="9">
        <f t="shared" si="213"/>
        <v>2.3151898734177216E-2</v>
      </c>
      <c r="O928" s="8">
        <v>25.606000000000002</v>
      </c>
      <c r="P928" s="8">
        <v>1106</v>
      </c>
      <c r="Q928" s="8">
        <v>11868</v>
      </c>
      <c r="R928" s="8">
        <f t="shared" ref="R928:R961" si="214">Q928/P928</f>
        <v>10.730560578661844</v>
      </c>
      <c r="S928" s="34" t="s">
        <v>1590</v>
      </c>
      <c r="T928" s="8">
        <f>Q928/AA928</f>
        <v>3.2966666666666669</v>
      </c>
      <c r="U928" s="8">
        <f t="shared" si="204"/>
        <v>39.56</v>
      </c>
      <c r="V928" s="38">
        <f t="shared" si="212"/>
        <v>4.4633333333333338</v>
      </c>
      <c r="W928" s="38">
        <f t="shared" si="207"/>
        <v>3.2966666666666669</v>
      </c>
      <c r="X928" s="38">
        <f>W928+AB928</f>
        <v>4.4633333333333338</v>
      </c>
      <c r="Y928" s="8">
        <f t="shared" si="208"/>
        <v>720</v>
      </c>
      <c r="Z928" s="8">
        <f t="shared" si="209"/>
        <v>0</v>
      </c>
      <c r="AA928" s="8">
        <f t="shared" si="210"/>
        <v>3600</v>
      </c>
      <c r="AB928" s="18">
        <f t="shared" si="206"/>
        <v>1.1666666666666667</v>
      </c>
      <c r="AC928" s="18">
        <f t="shared" si="211"/>
        <v>14</v>
      </c>
      <c r="AD928"/>
      <c r="AE928"/>
      <c r="AF928" s="13" t="s">
        <v>2377</v>
      </c>
      <c r="AG928">
        <v>60</v>
      </c>
      <c r="AH928"/>
      <c r="AI928">
        <v>300</v>
      </c>
      <c r="AJ928">
        <v>14</v>
      </c>
      <c r="AK928">
        <v>14</v>
      </c>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c r="DG928"/>
      <c r="DH928"/>
      <c r="DI928"/>
      <c r="DJ928"/>
      <c r="DK928"/>
      <c r="DL928"/>
      <c r="DM928"/>
      <c r="DN928"/>
      <c r="DO928"/>
      <c r="DP928"/>
      <c r="DQ928"/>
      <c r="DR928"/>
      <c r="DS928"/>
      <c r="DT928"/>
      <c r="DU928"/>
      <c r="DV928"/>
      <c r="DW928"/>
      <c r="DX928"/>
      <c r="DY928"/>
      <c r="DZ928"/>
      <c r="EA928"/>
      <c r="EB928"/>
      <c r="EC928"/>
      <c r="ED928"/>
      <c r="EE928"/>
      <c r="EF928"/>
      <c r="EG928"/>
      <c r="EH928"/>
      <c r="EI928"/>
      <c r="EJ928"/>
      <c r="EK928"/>
      <c r="EL928"/>
      <c r="EM928"/>
      <c r="EN928"/>
      <c r="EO928"/>
      <c r="EP928"/>
      <c r="EQ928"/>
      <c r="ER928"/>
      <c r="ES928"/>
      <c r="ET928"/>
      <c r="EU928"/>
      <c r="EV928"/>
      <c r="EW928"/>
      <c r="EX928"/>
      <c r="EY928"/>
      <c r="EZ928"/>
      <c r="FA928"/>
      <c r="FB928"/>
      <c r="FC928"/>
      <c r="FD928"/>
      <c r="FE928"/>
      <c r="FF928"/>
      <c r="FG928"/>
      <c r="FH928"/>
      <c r="FI928"/>
      <c r="FJ928"/>
      <c r="FK928"/>
      <c r="FL928"/>
      <c r="FM928"/>
      <c r="FN928"/>
      <c r="FO928"/>
      <c r="FP928"/>
      <c r="FQ928"/>
      <c r="FR928"/>
      <c r="FS928"/>
      <c r="FT928"/>
      <c r="FU928"/>
      <c r="FV928"/>
      <c r="FW928"/>
      <c r="FX928"/>
      <c r="FY928"/>
      <c r="FZ928"/>
      <c r="GA928"/>
      <c r="GB928"/>
      <c r="GC928"/>
      <c r="GD928"/>
      <c r="GE928"/>
      <c r="GF928"/>
      <c r="GG928"/>
      <c r="GH928"/>
      <c r="GI928"/>
      <c r="GJ928"/>
      <c r="GK928"/>
      <c r="GL928"/>
      <c r="GM928"/>
      <c r="GN928"/>
      <c r="GO928"/>
      <c r="GP928"/>
      <c r="GQ928"/>
      <c r="GR928"/>
      <c r="GS928"/>
      <c r="GT928"/>
      <c r="GU928"/>
      <c r="GV928"/>
      <c r="GW928"/>
      <c r="GX928"/>
      <c r="GY928"/>
      <c r="GZ928"/>
      <c r="HA928"/>
      <c r="HB928"/>
      <c r="HC928"/>
      <c r="HD928"/>
      <c r="HE928"/>
      <c r="HF928"/>
      <c r="HG928"/>
      <c r="HH928"/>
      <c r="HI928"/>
      <c r="HJ928"/>
      <c r="HK928"/>
      <c r="HL928"/>
      <c r="HM928"/>
      <c r="HN928"/>
      <c r="HO928"/>
      <c r="HP928"/>
      <c r="HQ928"/>
      <c r="HR928"/>
      <c r="HS928"/>
      <c r="HT928"/>
      <c r="HU928"/>
      <c r="HV928"/>
      <c r="HW928"/>
      <c r="HX928"/>
      <c r="HY928"/>
      <c r="HZ928"/>
      <c r="IA928"/>
      <c r="IB928"/>
      <c r="IC928"/>
      <c r="ID928"/>
      <c r="IE928"/>
      <c r="IF928"/>
      <c r="IG928"/>
      <c r="IH928"/>
      <c r="II928"/>
      <c r="IJ928"/>
      <c r="IK928"/>
      <c r="IL928"/>
      <c r="IM928"/>
      <c r="IN928"/>
      <c r="IO928"/>
      <c r="IP928"/>
      <c r="IQ928"/>
      <c r="IR928"/>
      <c r="IS928"/>
      <c r="IT928"/>
      <c r="IU928"/>
      <c r="IV928"/>
      <c r="IW928"/>
      <c r="IX928"/>
      <c r="IY928"/>
      <c r="IZ928"/>
      <c r="JA928"/>
      <c r="JB928"/>
      <c r="JC928"/>
      <c r="JD928"/>
      <c r="JE928"/>
      <c r="JF928"/>
      <c r="JG928"/>
      <c r="JH928"/>
      <c r="JI928"/>
      <c r="JJ928"/>
    </row>
    <row r="929" spans="1:270" ht="64">
      <c r="A929" s="25">
        <v>1999</v>
      </c>
      <c r="B929" s="9" t="s">
        <v>1187</v>
      </c>
      <c r="C929" s="9">
        <v>0</v>
      </c>
      <c r="D929" s="9" t="s">
        <v>1590</v>
      </c>
      <c r="E929" s="9" t="s">
        <v>2629</v>
      </c>
      <c r="F929" s="9" t="s">
        <v>2378</v>
      </c>
      <c r="G929" s="9" t="s">
        <v>2744</v>
      </c>
      <c r="H929" s="18" t="s">
        <v>1590</v>
      </c>
      <c r="I929" s="9" t="s">
        <v>2379</v>
      </c>
      <c r="J929" s="8">
        <v>0</v>
      </c>
      <c r="K929" s="8"/>
      <c r="L929" s="9" t="s">
        <v>2382</v>
      </c>
      <c r="M929" s="8" t="s">
        <v>2676</v>
      </c>
      <c r="N929" s="9">
        <f t="shared" si="213"/>
        <v>5.5757874015748032E-4</v>
      </c>
      <c r="O929" s="8">
        <v>3.399</v>
      </c>
      <c r="P929" s="26">
        <v>6096</v>
      </c>
      <c r="Q929" s="35" t="s">
        <v>1590</v>
      </c>
      <c r="R929" s="34" t="s">
        <v>1590</v>
      </c>
      <c r="S929" s="34" t="s">
        <v>1590</v>
      </c>
      <c r="T929" s="34" t="s">
        <v>1590</v>
      </c>
      <c r="U929" s="34" t="s">
        <v>1590</v>
      </c>
      <c r="V929" s="38" t="s">
        <v>1590</v>
      </c>
      <c r="W929" s="38" t="s">
        <v>1590</v>
      </c>
      <c r="X929" s="38" t="s">
        <v>1590</v>
      </c>
      <c r="Y929" s="8">
        <f t="shared" si="208"/>
        <v>96</v>
      </c>
      <c r="Z929" s="8">
        <f t="shared" si="209"/>
        <v>240</v>
      </c>
      <c r="AA929" s="8">
        <f t="shared" si="210"/>
        <v>0</v>
      </c>
      <c r="AB929" s="18">
        <f t="shared" si="206"/>
        <v>1.5</v>
      </c>
      <c r="AC929" s="18">
        <f t="shared" si="211"/>
        <v>18</v>
      </c>
      <c r="AD929"/>
      <c r="AE929"/>
      <c r="AF929" s="13" t="s">
        <v>2380</v>
      </c>
      <c r="AG929">
        <v>8</v>
      </c>
      <c r="AH929">
        <v>20</v>
      </c>
      <c r="AI929" t="s">
        <v>2381</v>
      </c>
      <c r="AJ929">
        <v>18</v>
      </c>
      <c r="AK929">
        <v>18</v>
      </c>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c r="DG929"/>
      <c r="DH929"/>
      <c r="DI929"/>
      <c r="DJ929"/>
      <c r="DK929"/>
      <c r="DL929"/>
      <c r="DM929"/>
      <c r="DN929"/>
      <c r="DO929"/>
      <c r="DP929"/>
      <c r="DQ929"/>
      <c r="DR929"/>
      <c r="DS929"/>
      <c r="DT929"/>
      <c r="DU929"/>
      <c r="DV929"/>
      <c r="DW929"/>
      <c r="DX929"/>
      <c r="DY929"/>
      <c r="DZ929"/>
      <c r="EA929"/>
      <c r="EB929"/>
      <c r="EC929"/>
      <c r="ED929"/>
      <c r="EE929"/>
      <c r="EF929"/>
      <c r="EG929"/>
      <c r="EH929"/>
      <c r="EI929"/>
      <c r="EJ929"/>
      <c r="EK929"/>
      <c r="EL929"/>
      <c r="EM929"/>
      <c r="EN929"/>
      <c r="EO929"/>
      <c r="EP929"/>
      <c r="EQ929"/>
      <c r="ER929"/>
      <c r="ES929"/>
      <c r="ET929"/>
      <c r="EU929"/>
      <c r="EV929"/>
      <c r="EW929"/>
      <c r="EX929"/>
      <c r="EY929"/>
      <c r="EZ929"/>
      <c r="FA929"/>
      <c r="FB929"/>
      <c r="FC929"/>
      <c r="FD929"/>
      <c r="FE929"/>
      <c r="FF929"/>
      <c r="FG929"/>
      <c r="FH929"/>
      <c r="FI929"/>
      <c r="FJ929"/>
      <c r="FK929"/>
      <c r="FL929"/>
      <c r="FM929"/>
      <c r="FN929"/>
      <c r="FO929"/>
      <c r="FP929"/>
      <c r="FQ929"/>
      <c r="FR929"/>
      <c r="FS929"/>
      <c r="FT929"/>
      <c r="FU929"/>
      <c r="FV929"/>
      <c r="FW929"/>
      <c r="FX929"/>
      <c r="FY929"/>
      <c r="FZ929"/>
      <c r="GA929"/>
      <c r="GB929"/>
      <c r="GC929"/>
      <c r="GD929"/>
      <c r="GE929"/>
      <c r="GF929"/>
      <c r="GG929"/>
      <c r="GH929"/>
      <c r="GI929"/>
      <c r="GJ929"/>
      <c r="GK929"/>
      <c r="GL929"/>
      <c r="GM929"/>
      <c r="GN929"/>
      <c r="GO929"/>
      <c r="GP929"/>
      <c r="GQ929"/>
      <c r="GR929"/>
      <c r="GS929"/>
      <c r="GT929"/>
      <c r="GU929"/>
      <c r="GV929"/>
      <c r="GW929"/>
      <c r="GX929"/>
      <c r="GY929"/>
      <c r="GZ929"/>
      <c r="HA929"/>
      <c r="HB929"/>
      <c r="HC929"/>
      <c r="HD929"/>
      <c r="HE929"/>
      <c r="HF929"/>
      <c r="HG929"/>
      <c r="HH929"/>
      <c r="HI929"/>
      <c r="HJ929"/>
      <c r="HK929"/>
      <c r="HL929"/>
      <c r="HM929"/>
      <c r="HN929"/>
      <c r="HO929"/>
      <c r="HP929"/>
      <c r="HQ929"/>
      <c r="HR929"/>
      <c r="HS929"/>
      <c r="HT929"/>
      <c r="HU929"/>
      <c r="HV929"/>
      <c r="HW929"/>
      <c r="HX929"/>
      <c r="HY929"/>
      <c r="HZ929"/>
      <c r="IA929"/>
      <c r="IB929"/>
      <c r="IC929"/>
      <c r="ID929"/>
      <c r="IE929"/>
      <c r="IF929"/>
      <c r="IG929"/>
      <c r="IH929"/>
      <c r="II929"/>
      <c r="IJ929"/>
      <c r="IK929"/>
      <c r="IL929"/>
      <c r="IM929"/>
      <c r="IN929"/>
      <c r="IO929"/>
      <c r="IP929"/>
      <c r="IQ929"/>
      <c r="IR929"/>
      <c r="IS929"/>
      <c r="IT929"/>
      <c r="IU929"/>
      <c r="IV929"/>
      <c r="IW929"/>
      <c r="IX929"/>
      <c r="IY929"/>
      <c r="IZ929"/>
      <c r="JA929"/>
      <c r="JB929"/>
      <c r="JC929"/>
      <c r="JD929"/>
      <c r="JE929"/>
      <c r="JF929"/>
      <c r="JG929"/>
      <c r="JH929"/>
      <c r="JI929"/>
      <c r="JJ929"/>
    </row>
    <row r="930" spans="1:270" ht="32">
      <c r="A930" s="25">
        <v>1999</v>
      </c>
      <c r="B930" s="9" t="s">
        <v>1187</v>
      </c>
      <c r="C930" s="9">
        <v>0</v>
      </c>
      <c r="D930" s="9" t="s">
        <v>1590</v>
      </c>
      <c r="E930" s="9" t="s">
        <v>2629</v>
      </c>
      <c r="F930" s="9" t="s">
        <v>2378</v>
      </c>
      <c r="G930" s="9" t="s">
        <v>2744</v>
      </c>
      <c r="H930" s="18" t="s">
        <v>1590</v>
      </c>
      <c r="I930" s="9" t="s">
        <v>2383</v>
      </c>
      <c r="J930" s="8">
        <v>0</v>
      </c>
      <c r="K930" s="8"/>
      <c r="L930" s="9" t="s">
        <v>2384</v>
      </c>
      <c r="M930" s="8" t="s">
        <v>2676</v>
      </c>
      <c r="N930" s="9">
        <f t="shared" si="213"/>
        <v>2.6605504587155966E-4</v>
      </c>
      <c r="O930" s="8">
        <v>5.3940000000000001</v>
      </c>
      <c r="P930" s="26">
        <v>20274</v>
      </c>
      <c r="Q930" s="35" t="s">
        <v>1590</v>
      </c>
      <c r="R930" s="34" t="s">
        <v>1590</v>
      </c>
      <c r="S930" s="34" t="s">
        <v>1590</v>
      </c>
      <c r="T930" s="34" t="s">
        <v>1590</v>
      </c>
      <c r="U930" s="34" t="s">
        <v>1590</v>
      </c>
      <c r="V930" s="38" t="s">
        <v>1590</v>
      </c>
      <c r="W930" s="38" t="s">
        <v>1590</v>
      </c>
      <c r="X930" s="38" t="s">
        <v>1590</v>
      </c>
      <c r="Y930" s="8">
        <f t="shared" si="208"/>
        <v>584.40000000000009</v>
      </c>
      <c r="Z930" s="8">
        <f t="shared" si="209"/>
        <v>569.76</v>
      </c>
      <c r="AA930" s="8">
        <f t="shared" si="210"/>
        <v>1970.3999999999999</v>
      </c>
      <c r="AB930" s="18">
        <f t="shared" si="206"/>
        <v>0.91666666666666663</v>
      </c>
      <c r="AC930" s="18">
        <f>SUM(AK930, AQ930, AW930, BC930, BI930,  BO930, BU930, CA930, CG930, CM930, CS930, CY930, DE930, DK930, DQ930, DW930, EC930, EK930, EQ930, EW930, FC930, FI930, FO930, FU930, GA930, GI930, GO930, GW930, HC930, HI930, HO930, HU930, IA930, II930, IO930, IU930, JC930, JI930)/3</f>
        <v>11</v>
      </c>
      <c r="AD930"/>
      <c r="AE930"/>
      <c r="AF930" s="13" t="s">
        <v>2385</v>
      </c>
      <c r="AG930"/>
      <c r="AH930">
        <v>15.08</v>
      </c>
      <c r="AI930">
        <v>52.1</v>
      </c>
      <c r="AJ930">
        <v>11</v>
      </c>
      <c r="AK930">
        <v>11</v>
      </c>
      <c r="AL930" t="s">
        <v>2386</v>
      </c>
      <c r="AM930">
        <v>0</v>
      </c>
      <c r="AN930">
        <v>11.5</v>
      </c>
      <c r="AO930">
        <v>39.299999999999997</v>
      </c>
      <c r="AP930">
        <v>11</v>
      </c>
      <c r="AQ930">
        <v>11</v>
      </c>
      <c r="AR930" t="s">
        <v>2387</v>
      </c>
      <c r="AS930">
        <v>0</v>
      </c>
      <c r="AT930">
        <v>20.9</v>
      </c>
      <c r="AU930">
        <v>72.8</v>
      </c>
      <c r="AV930">
        <v>11</v>
      </c>
      <c r="AW930">
        <v>11</v>
      </c>
      <c r="AX930">
        <v>14.1</v>
      </c>
      <c r="AY930">
        <v>48.7</v>
      </c>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c r="DG930"/>
      <c r="DH930"/>
      <c r="DI930"/>
      <c r="DJ930"/>
      <c r="DK930"/>
      <c r="DL930"/>
      <c r="DM930"/>
      <c r="DN930"/>
      <c r="DO930"/>
      <c r="DP930"/>
      <c r="DQ930"/>
      <c r="DR930"/>
      <c r="DS930"/>
      <c r="DT930"/>
      <c r="DU930"/>
      <c r="DV930"/>
      <c r="DW930"/>
      <c r="DX930"/>
      <c r="DY930"/>
      <c r="DZ930"/>
      <c r="EA930"/>
      <c r="EB930"/>
      <c r="EC930"/>
      <c r="ED930"/>
      <c r="EE930"/>
      <c r="EF930"/>
      <c r="EG930"/>
      <c r="EH930"/>
      <c r="EI930"/>
      <c r="EJ930"/>
      <c r="EK930"/>
      <c r="EL930"/>
      <c r="EM930"/>
      <c r="EN930"/>
      <c r="EO930"/>
      <c r="EP930"/>
      <c r="EQ930"/>
      <c r="ER930"/>
      <c r="ES930"/>
      <c r="ET930"/>
      <c r="EU930"/>
      <c r="EV930"/>
      <c r="EW930"/>
      <c r="EX930"/>
      <c r="EY930"/>
      <c r="EZ930"/>
      <c r="FA930"/>
      <c r="FB930"/>
      <c r="FC930"/>
      <c r="FD930"/>
      <c r="FE930"/>
      <c r="FF930"/>
      <c r="FG930"/>
      <c r="FH930"/>
      <c r="FI930"/>
      <c r="FJ930"/>
      <c r="FK930"/>
      <c r="FL930"/>
      <c r="FM930"/>
      <c r="FN930"/>
      <c r="FO930"/>
      <c r="FP930"/>
      <c r="FQ930"/>
      <c r="FR930"/>
      <c r="FS930"/>
      <c r="FT930"/>
      <c r="FU930"/>
      <c r="FV930"/>
      <c r="FW930"/>
      <c r="FX930"/>
      <c r="FY930"/>
      <c r="FZ930"/>
      <c r="GA930"/>
      <c r="GB930"/>
      <c r="GC930"/>
      <c r="GD930"/>
      <c r="GE930"/>
      <c r="GF930"/>
      <c r="GG930"/>
      <c r="GH930"/>
      <c r="GI930"/>
      <c r="GJ930"/>
      <c r="GK930"/>
      <c r="GL930"/>
      <c r="GM930"/>
      <c r="GN930"/>
      <c r="GO930"/>
      <c r="GP930"/>
      <c r="GQ930"/>
      <c r="GR930"/>
      <c r="GS930"/>
      <c r="GT930"/>
      <c r="GU930"/>
      <c r="GV930"/>
      <c r="GW930"/>
      <c r="GX930"/>
      <c r="GY930"/>
      <c r="GZ930"/>
      <c r="HA930"/>
      <c r="HB930"/>
      <c r="HC930"/>
      <c r="HD930"/>
      <c r="HE930"/>
      <c r="HF930"/>
      <c r="HG930"/>
      <c r="HH930"/>
      <c r="HI930"/>
      <c r="HJ930"/>
      <c r="HK930"/>
      <c r="HL930"/>
      <c r="HM930"/>
      <c r="HN930"/>
      <c r="HO930"/>
      <c r="HP930"/>
      <c r="HQ930"/>
      <c r="HR930"/>
      <c r="HS930"/>
      <c r="HT930"/>
      <c r="HU930"/>
      <c r="HV930"/>
      <c r="HW930"/>
      <c r="HX930"/>
      <c r="HY930"/>
      <c r="HZ930"/>
      <c r="IA930"/>
      <c r="IB930"/>
      <c r="IC930"/>
      <c r="ID930"/>
      <c r="IE930"/>
      <c r="IF930"/>
      <c r="IG930"/>
      <c r="IH930"/>
      <c r="II930"/>
      <c r="IJ930"/>
      <c r="IK930"/>
      <c r="IL930"/>
      <c r="IM930"/>
      <c r="IN930"/>
      <c r="IO930"/>
      <c r="IP930"/>
      <c r="IQ930"/>
      <c r="IR930"/>
      <c r="IS930"/>
      <c r="IT930"/>
      <c r="IU930"/>
      <c r="IV930"/>
      <c r="IW930"/>
      <c r="IX930"/>
      <c r="IY930"/>
      <c r="IZ930"/>
      <c r="JA930"/>
      <c r="JB930"/>
      <c r="JC930"/>
      <c r="JD930"/>
      <c r="JE930"/>
      <c r="JF930"/>
      <c r="JG930"/>
      <c r="JH930"/>
      <c r="JI930"/>
      <c r="JJ930"/>
    </row>
    <row r="931" spans="1:270" ht="48">
      <c r="A931" s="25">
        <v>1999</v>
      </c>
      <c r="B931" s="9" t="s">
        <v>1187</v>
      </c>
      <c r="C931" s="9">
        <v>0</v>
      </c>
      <c r="D931" s="9" t="s">
        <v>1590</v>
      </c>
      <c r="E931" s="9" t="s">
        <v>2629</v>
      </c>
      <c r="F931" s="9" t="s">
        <v>2378</v>
      </c>
      <c r="G931" s="9" t="s">
        <v>2744</v>
      </c>
      <c r="H931" s="18" t="s">
        <v>1590</v>
      </c>
      <c r="I931" s="9" t="s">
        <v>2388</v>
      </c>
      <c r="J931" s="8">
        <v>0</v>
      </c>
      <c r="K931" s="8"/>
      <c r="L931" s="9" t="s">
        <v>2390</v>
      </c>
      <c r="M931" s="8" t="s">
        <v>2676</v>
      </c>
      <c r="N931" s="9">
        <f t="shared" si="213"/>
        <v>7.0720720720720718E-3</v>
      </c>
      <c r="O931" s="8">
        <v>5.4950000000000001</v>
      </c>
      <c r="P931" s="8">
        <v>777</v>
      </c>
      <c r="Q931" s="35" t="s">
        <v>1590</v>
      </c>
      <c r="R931" s="34" t="s">
        <v>1590</v>
      </c>
      <c r="S931" s="34" t="s">
        <v>1590</v>
      </c>
      <c r="T931" s="34" t="s">
        <v>1590</v>
      </c>
      <c r="U931" s="34" t="s">
        <v>1590</v>
      </c>
      <c r="V931" s="38" t="s">
        <v>1590</v>
      </c>
      <c r="W931" s="38" t="s">
        <v>1590</v>
      </c>
      <c r="X931" s="38" t="s">
        <v>1590</v>
      </c>
      <c r="Y931" s="8">
        <f t="shared" si="208"/>
        <v>1.7999999999999998</v>
      </c>
      <c r="Z931" s="8">
        <f t="shared" si="209"/>
        <v>4.5600000000000005</v>
      </c>
      <c r="AA931" s="8">
        <f t="shared" si="210"/>
        <v>8.3999999999999986</v>
      </c>
      <c r="AB931" s="18">
        <f t="shared" si="206"/>
        <v>1</v>
      </c>
      <c r="AC931" s="18">
        <f t="shared" si="211"/>
        <v>12</v>
      </c>
      <c r="AD931"/>
      <c r="AE931"/>
      <c r="AF931" s="13" t="s">
        <v>2389</v>
      </c>
      <c r="AG931">
        <v>0.15</v>
      </c>
      <c r="AH931">
        <v>0.38</v>
      </c>
      <c r="AI931">
        <v>0.7</v>
      </c>
      <c r="AJ931">
        <v>12</v>
      </c>
      <c r="AK931">
        <v>12</v>
      </c>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c r="DG931"/>
      <c r="DH931"/>
      <c r="DI931"/>
      <c r="DJ931"/>
      <c r="DK931"/>
      <c r="DL931"/>
      <c r="DM931"/>
      <c r="DN931"/>
      <c r="DO931"/>
      <c r="DP931"/>
      <c r="DQ931"/>
      <c r="DR931"/>
      <c r="DS931"/>
      <c r="DT931"/>
      <c r="DU931"/>
      <c r="DV931"/>
      <c r="DW931"/>
      <c r="DX931"/>
      <c r="DY931"/>
      <c r="DZ931"/>
      <c r="EA931"/>
      <c r="EB931"/>
      <c r="EC931"/>
      <c r="ED931"/>
      <c r="EE931"/>
      <c r="EF931"/>
      <c r="EG931"/>
      <c r="EH931"/>
      <c r="EI931"/>
      <c r="EJ931"/>
      <c r="EK931"/>
      <c r="EL931"/>
      <c r="EM931"/>
      <c r="EN931"/>
      <c r="EO931"/>
      <c r="EP931"/>
      <c r="EQ931"/>
      <c r="ER931"/>
      <c r="ES931"/>
      <c r="ET931"/>
      <c r="EU931"/>
      <c r="EV931"/>
      <c r="EW931"/>
      <c r="EX931"/>
      <c r="EY931"/>
      <c r="EZ931"/>
      <c r="FA931"/>
      <c r="FB931"/>
      <c r="FC931"/>
      <c r="FD931"/>
      <c r="FE931"/>
      <c r="FF931"/>
      <c r="FG931"/>
      <c r="FH931"/>
      <c r="FI931"/>
      <c r="FJ931"/>
      <c r="FK931"/>
      <c r="FL931"/>
      <c r="FM931"/>
      <c r="FN931"/>
      <c r="FO931"/>
      <c r="FP931"/>
      <c r="FQ931"/>
      <c r="FR931"/>
      <c r="FS931"/>
      <c r="FT931"/>
      <c r="FU931"/>
      <c r="FV931"/>
      <c r="FW931"/>
      <c r="FX931"/>
      <c r="FY931"/>
      <c r="FZ931"/>
      <c r="GA931"/>
      <c r="GB931"/>
      <c r="GC931"/>
      <c r="GD931"/>
      <c r="GE931"/>
      <c r="GF931"/>
      <c r="GG931"/>
      <c r="GH931"/>
      <c r="GI931"/>
      <c r="GJ931"/>
      <c r="GK931"/>
      <c r="GL931"/>
      <c r="GM931"/>
      <c r="GN931"/>
      <c r="GO931"/>
      <c r="GP931"/>
      <c r="GQ931"/>
      <c r="GR931"/>
      <c r="GS931"/>
      <c r="GT931"/>
      <c r="GU931"/>
      <c r="GV931"/>
      <c r="GW931"/>
      <c r="GX931"/>
      <c r="GY931"/>
      <c r="GZ931"/>
      <c r="HA931"/>
      <c r="HB931"/>
      <c r="HC931"/>
      <c r="HD931"/>
      <c r="HE931"/>
      <c r="HF931"/>
      <c r="HG931"/>
      <c r="HH931"/>
      <c r="HI931"/>
      <c r="HJ931"/>
      <c r="HK931"/>
      <c r="HL931"/>
      <c r="HM931"/>
      <c r="HN931"/>
      <c r="HO931"/>
      <c r="HP931"/>
      <c r="HQ931"/>
      <c r="HR931"/>
      <c r="HS931"/>
      <c r="HT931"/>
      <c r="HU931"/>
      <c r="HV931"/>
      <c r="HW931"/>
      <c r="HX931"/>
      <c r="HY931"/>
      <c r="HZ931"/>
      <c r="IA931"/>
      <c r="IB931"/>
      <c r="IC931"/>
      <c r="ID931"/>
      <c r="IE931"/>
      <c r="IF931"/>
      <c r="IG931"/>
      <c r="IH931"/>
      <c r="II931"/>
      <c r="IJ931"/>
      <c r="IK931"/>
      <c r="IL931"/>
      <c r="IM931"/>
      <c r="IN931"/>
      <c r="IO931"/>
      <c r="IP931"/>
      <c r="IQ931"/>
      <c r="IR931"/>
      <c r="IS931"/>
      <c r="IT931"/>
      <c r="IU931"/>
      <c r="IV931"/>
      <c r="IW931"/>
      <c r="IX931"/>
      <c r="IY931"/>
      <c r="IZ931"/>
      <c r="JA931"/>
      <c r="JB931"/>
      <c r="JC931"/>
      <c r="JD931"/>
      <c r="JE931"/>
      <c r="JF931"/>
      <c r="JG931"/>
      <c r="JH931"/>
      <c r="JI931"/>
      <c r="JJ931"/>
    </row>
    <row r="932" spans="1:270" ht="112">
      <c r="A932" s="25">
        <v>1999</v>
      </c>
      <c r="B932" s="9" t="s">
        <v>1187</v>
      </c>
      <c r="C932" s="9">
        <v>0</v>
      </c>
      <c r="D932" s="9" t="s">
        <v>1590</v>
      </c>
      <c r="E932" s="9" t="s">
        <v>2629</v>
      </c>
      <c r="F932" s="9" t="s">
        <v>2378</v>
      </c>
      <c r="G932" s="9" t="s">
        <v>2744</v>
      </c>
      <c r="H932" s="18" t="s">
        <v>1590</v>
      </c>
      <c r="I932" s="9" t="s">
        <v>2391</v>
      </c>
      <c r="J932" s="8">
        <v>0</v>
      </c>
      <c r="K932" s="8"/>
      <c r="L932" s="9" t="s">
        <v>2395</v>
      </c>
      <c r="M932" s="8" t="s">
        <v>2676</v>
      </c>
      <c r="N932" s="9">
        <f t="shared" si="213"/>
        <v>1.4667924528301885E-2</v>
      </c>
      <c r="O932" s="8">
        <v>11.661</v>
      </c>
      <c r="P932" s="8">
        <v>795</v>
      </c>
      <c r="Q932" s="35" t="s">
        <v>1590</v>
      </c>
      <c r="R932" s="34" t="s">
        <v>1590</v>
      </c>
      <c r="S932" s="34" t="s">
        <v>1590</v>
      </c>
      <c r="T932" s="34" t="s">
        <v>1590</v>
      </c>
      <c r="U932" s="34" t="s">
        <v>1590</v>
      </c>
      <c r="V932" s="38" t="s">
        <v>1590</v>
      </c>
      <c r="W932" s="38" t="s">
        <v>1590</v>
      </c>
      <c r="X932" s="38" t="s">
        <v>1590</v>
      </c>
      <c r="Y932" s="8">
        <f t="shared" si="208"/>
        <v>0</v>
      </c>
      <c r="Z932" s="8">
        <f t="shared" si="209"/>
        <v>0</v>
      </c>
      <c r="AA932" s="8">
        <f t="shared" si="210"/>
        <v>0</v>
      </c>
      <c r="AB932" s="18">
        <f t="shared" si="206"/>
        <v>1.1666666666666667</v>
      </c>
      <c r="AC932" s="18">
        <f>SUM(AK932, AQ932, AW932, BC932, BI932,  BO932, BU932, CA932, CG932, CM932, CS932, CY932, DE932, DK932, DQ932, DW932, EC932, EK932, EQ932, EW932, FC932, FI932, FO932, FU932, GA932, GI932, GO932, GW932, HC932, HI932, HO932, HU932, IA932, II932, IO932, IU932, JC932, JI932)/3</f>
        <v>14</v>
      </c>
      <c r="AD932"/>
      <c r="AE932"/>
      <c r="AF932" s="13" t="s">
        <v>2392</v>
      </c>
      <c r="AG932" t="s">
        <v>1590</v>
      </c>
      <c r="AH932" t="s">
        <v>1590</v>
      </c>
      <c r="AI932" t="s">
        <v>1590</v>
      </c>
      <c r="AJ932">
        <v>13</v>
      </c>
      <c r="AK932">
        <v>14</v>
      </c>
      <c r="AL932" s="13" t="s">
        <v>2393</v>
      </c>
      <c r="AM932" t="s">
        <v>1847</v>
      </c>
      <c r="AN932" t="s">
        <v>1590</v>
      </c>
      <c r="AO932" t="s">
        <v>1590</v>
      </c>
      <c r="AP932">
        <v>13</v>
      </c>
      <c r="AQ932">
        <v>14</v>
      </c>
      <c r="AR932" s="13" t="s">
        <v>2394</v>
      </c>
      <c r="AS932" t="s">
        <v>1590</v>
      </c>
      <c r="AT932" t="s">
        <v>1590</v>
      </c>
      <c r="AU932" t="s">
        <v>1590</v>
      </c>
      <c r="AV932">
        <v>13</v>
      </c>
      <c r="AW932">
        <v>14</v>
      </c>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c r="DG932"/>
      <c r="DH932"/>
      <c r="DI932"/>
      <c r="DJ932"/>
      <c r="DK932"/>
      <c r="DL932"/>
      <c r="DM932"/>
      <c r="DN932"/>
      <c r="DO932"/>
      <c r="DP932"/>
      <c r="DQ932"/>
      <c r="DR932"/>
      <c r="DS932"/>
      <c r="DT932"/>
      <c r="DU932"/>
      <c r="DV932"/>
      <c r="DW932"/>
      <c r="DX932"/>
      <c r="DY932"/>
      <c r="DZ932"/>
      <c r="EA932"/>
      <c r="EB932"/>
      <c r="EC932"/>
      <c r="ED932"/>
      <c r="EE932"/>
      <c r="EF932"/>
      <c r="EG932"/>
      <c r="EH932"/>
      <c r="EI932"/>
      <c r="EJ932"/>
      <c r="EK932"/>
      <c r="EL932"/>
      <c r="EM932"/>
      <c r="EN932"/>
      <c r="EO932"/>
      <c r="EP932"/>
      <c r="EQ932"/>
      <c r="ER932"/>
      <c r="ES932"/>
      <c r="ET932"/>
      <c r="EU932"/>
      <c r="EV932"/>
      <c r="EW932"/>
      <c r="EX932"/>
      <c r="EY932"/>
      <c r="EZ932"/>
      <c r="FA932"/>
      <c r="FB932"/>
      <c r="FC932"/>
      <c r="FD932"/>
      <c r="FE932"/>
      <c r="FF932"/>
      <c r="FG932"/>
      <c r="FH932"/>
      <c r="FI932"/>
      <c r="FJ932"/>
      <c r="FK932"/>
      <c r="FL932"/>
      <c r="FM932"/>
      <c r="FN932"/>
      <c r="FO932"/>
      <c r="FP932"/>
      <c r="FQ932"/>
      <c r="FR932"/>
      <c r="FS932"/>
      <c r="FT932"/>
      <c r="FU932"/>
      <c r="FV932"/>
      <c r="FW932"/>
      <c r="FX932"/>
      <c r="FY932"/>
      <c r="FZ932"/>
      <c r="GA932"/>
      <c r="GB932"/>
      <c r="GC932"/>
      <c r="GD932"/>
      <c r="GE932"/>
      <c r="GF932"/>
      <c r="GG932"/>
      <c r="GH932"/>
      <c r="GI932"/>
      <c r="GJ932"/>
      <c r="GK932"/>
      <c r="GL932"/>
      <c r="GM932"/>
      <c r="GN932"/>
      <c r="GO932"/>
      <c r="GP932"/>
      <c r="GQ932"/>
      <c r="GR932"/>
      <c r="GS932"/>
      <c r="GT932"/>
      <c r="GU932"/>
      <c r="GV932"/>
      <c r="GW932"/>
      <c r="GX932"/>
      <c r="GY932"/>
      <c r="GZ932"/>
      <c r="HA932"/>
      <c r="HB932"/>
      <c r="HC932"/>
      <c r="HD932"/>
      <c r="HE932"/>
      <c r="HF932"/>
      <c r="HG932"/>
      <c r="HH932"/>
      <c r="HI932"/>
      <c r="HJ932"/>
      <c r="HK932"/>
      <c r="HL932"/>
      <c r="HM932"/>
      <c r="HN932"/>
      <c r="HO932"/>
      <c r="HP932"/>
      <c r="HQ932"/>
      <c r="HR932"/>
      <c r="HS932"/>
      <c r="HT932"/>
      <c r="HU932"/>
      <c r="HV932"/>
      <c r="HW932"/>
      <c r="HX932"/>
      <c r="HY932"/>
      <c r="HZ932"/>
      <c r="IA932"/>
      <c r="IB932"/>
      <c r="IC932"/>
      <c r="ID932"/>
      <c r="IE932"/>
      <c r="IF932"/>
      <c r="IG932"/>
      <c r="IH932"/>
      <c r="II932"/>
      <c r="IJ932"/>
      <c r="IK932"/>
      <c r="IL932"/>
      <c r="IM932"/>
      <c r="IN932"/>
      <c r="IO932"/>
      <c r="IP932"/>
      <c r="IQ932"/>
      <c r="IR932"/>
      <c r="IS932"/>
      <c r="IT932"/>
      <c r="IU932"/>
      <c r="IV932"/>
      <c r="IW932"/>
      <c r="IX932"/>
      <c r="IY932"/>
      <c r="IZ932"/>
      <c r="JA932"/>
      <c r="JB932"/>
      <c r="JC932"/>
      <c r="JD932"/>
      <c r="JE932"/>
      <c r="JF932"/>
      <c r="JG932"/>
      <c r="JH932"/>
      <c r="JI932"/>
      <c r="JJ932"/>
    </row>
    <row r="933" spans="1:270" ht="32">
      <c r="A933" s="25">
        <v>1999</v>
      </c>
      <c r="B933" s="9" t="s">
        <v>1187</v>
      </c>
      <c r="C933" s="9">
        <v>0</v>
      </c>
      <c r="D933" s="9" t="s">
        <v>1590</v>
      </c>
      <c r="E933" s="9" t="s">
        <v>2629</v>
      </c>
      <c r="F933" s="9" t="s">
        <v>2378</v>
      </c>
      <c r="G933" s="9" t="s">
        <v>2744</v>
      </c>
      <c r="H933" s="18" t="s">
        <v>1590</v>
      </c>
      <c r="I933" s="9" t="s">
        <v>2396</v>
      </c>
      <c r="J933" s="8">
        <v>0</v>
      </c>
      <c r="K933" s="8"/>
      <c r="L933" s="9" t="s">
        <v>2397</v>
      </c>
      <c r="M933" s="8" t="s">
        <v>2676</v>
      </c>
      <c r="N933" s="9">
        <f t="shared" si="213"/>
        <v>2.908675799086758E-3</v>
      </c>
      <c r="O933" s="8">
        <v>2.548</v>
      </c>
      <c r="P933" s="8">
        <v>876</v>
      </c>
      <c r="Q933" s="35" t="s">
        <v>1590</v>
      </c>
      <c r="R933" s="34" t="s">
        <v>1590</v>
      </c>
      <c r="S933" s="34" t="s">
        <v>1590</v>
      </c>
      <c r="T933" s="34" t="s">
        <v>1590</v>
      </c>
      <c r="U933" s="34" t="s">
        <v>1590</v>
      </c>
      <c r="V933" s="38" t="s">
        <v>1590</v>
      </c>
      <c r="W933" s="38" t="s">
        <v>1590</v>
      </c>
      <c r="X933" s="38" t="s">
        <v>1590</v>
      </c>
      <c r="Y933" s="8">
        <f t="shared" si="208"/>
        <v>960</v>
      </c>
      <c r="Z933" s="8">
        <f t="shared" si="209"/>
        <v>1632</v>
      </c>
      <c r="AA933" s="8">
        <f t="shared" si="210"/>
        <v>0</v>
      </c>
      <c r="AB933" s="18">
        <f t="shared" si="206"/>
        <v>0.83333333333333337</v>
      </c>
      <c r="AC933" s="18">
        <f t="shared" si="211"/>
        <v>10</v>
      </c>
      <c r="AD933"/>
      <c r="AE933"/>
      <c r="AF933" s="13" t="s">
        <v>2392</v>
      </c>
      <c r="AG933">
        <v>80</v>
      </c>
      <c r="AH933">
        <v>136</v>
      </c>
      <c r="AI933" t="s">
        <v>2381</v>
      </c>
      <c r="AJ933">
        <v>10</v>
      </c>
      <c r="AK933">
        <v>10</v>
      </c>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c r="DG933"/>
      <c r="DH933"/>
      <c r="DI933"/>
      <c r="DJ933"/>
      <c r="DK933"/>
      <c r="DL933"/>
      <c r="DM933"/>
      <c r="DN933"/>
      <c r="DO933"/>
      <c r="DP933"/>
      <c r="DQ933"/>
      <c r="DR933"/>
      <c r="DS933"/>
      <c r="DT933"/>
      <c r="DU933"/>
      <c r="DV933"/>
      <c r="DW933"/>
      <c r="DX933"/>
      <c r="DY933"/>
      <c r="DZ933"/>
      <c r="EA933"/>
      <c r="EB933"/>
      <c r="EC933"/>
      <c r="ED933"/>
      <c r="EE933"/>
      <c r="EF933"/>
      <c r="EG933"/>
      <c r="EH933"/>
      <c r="EI933"/>
      <c r="EJ933"/>
      <c r="EK933"/>
      <c r="EL933"/>
      <c r="EM933"/>
      <c r="EN933"/>
      <c r="EO933"/>
      <c r="EP933"/>
      <c r="EQ933"/>
      <c r="ER933"/>
      <c r="ES933"/>
      <c r="ET933"/>
      <c r="EU933"/>
      <c r="EV933"/>
      <c r="EW933"/>
      <c r="EX933"/>
      <c r="EY933"/>
      <c r="EZ933"/>
      <c r="FA933"/>
      <c r="FB933"/>
      <c r="FC933"/>
      <c r="FD933"/>
      <c r="FE933"/>
      <c r="FF933"/>
      <c r="FG933"/>
      <c r="FH933"/>
      <c r="FI933"/>
      <c r="FJ933"/>
      <c r="FK933"/>
      <c r="FL933"/>
      <c r="FM933"/>
      <c r="FN933"/>
      <c r="FO933"/>
      <c r="FP933"/>
      <c r="FQ933"/>
      <c r="FR933"/>
      <c r="FS933"/>
      <c r="FT933"/>
      <c r="FU933"/>
      <c r="FV933"/>
      <c r="FW933"/>
      <c r="FX933"/>
      <c r="FY933"/>
      <c r="FZ933"/>
      <c r="GA933"/>
      <c r="GB933"/>
      <c r="GC933"/>
      <c r="GD933"/>
      <c r="GE933"/>
      <c r="GF933"/>
      <c r="GG933"/>
      <c r="GH933"/>
      <c r="GI933"/>
      <c r="GJ933"/>
      <c r="GK933"/>
      <c r="GL933"/>
      <c r="GM933"/>
      <c r="GN933"/>
      <c r="GO933"/>
      <c r="GP933"/>
      <c r="GQ933"/>
      <c r="GR933"/>
      <c r="GS933"/>
      <c r="GT933"/>
      <c r="GU933"/>
      <c r="GV933"/>
      <c r="GW933"/>
      <c r="GX933"/>
      <c r="GY933"/>
      <c r="GZ933"/>
      <c r="HA933"/>
      <c r="HB933"/>
      <c r="HC933"/>
      <c r="HD933"/>
      <c r="HE933"/>
      <c r="HF933"/>
      <c r="HG933"/>
      <c r="HH933"/>
      <c r="HI933"/>
      <c r="HJ933"/>
      <c r="HK933"/>
      <c r="HL933"/>
      <c r="HM933"/>
      <c r="HN933"/>
      <c r="HO933"/>
      <c r="HP933"/>
      <c r="HQ933"/>
      <c r="HR933"/>
      <c r="HS933"/>
      <c r="HT933"/>
      <c r="HU933"/>
      <c r="HV933"/>
      <c r="HW933"/>
      <c r="HX933"/>
      <c r="HY933"/>
      <c r="HZ933"/>
      <c r="IA933"/>
      <c r="IB933"/>
      <c r="IC933"/>
      <c r="ID933"/>
      <c r="IE933"/>
      <c r="IF933"/>
      <c r="IG933"/>
      <c r="IH933"/>
      <c r="II933"/>
      <c r="IJ933"/>
      <c r="IK933"/>
      <c r="IL933"/>
      <c r="IM933"/>
      <c r="IN933"/>
      <c r="IO933"/>
      <c r="IP933"/>
      <c r="IQ933"/>
      <c r="IR933"/>
      <c r="IS933"/>
      <c r="IT933"/>
      <c r="IU933"/>
      <c r="IV933"/>
      <c r="IW933"/>
      <c r="IX933"/>
      <c r="IY933"/>
      <c r="IZ933"/>
      <c r="JA933"/>
      <c r="JB933"/>
      <c r="JC933"/>
      <c r="JD933"/>
      <c r="JE933"/>
      <c r="JF933"/>
      <c r="JG933"/>
      <c r="JH933"/>
      <c r="JI933"/>
      <c r="JJ933"/>
    </row>
    <row r="934" spans="1:270" ht="16">
      <c r="A934" s="25">
        <v>1999</v>
      </c>
      <c r="B934" s="9" t="s">
        <v>1187</v>
      </c>
      <c r="C934" s="9">
        <v>0</v>
      </c>
      <c r="D934" s="9" t="s">
        <v>1590</v>
      </c>
      <c r="E934" s="9" t="s">
        <v>2629</v>
      </c>
      <c r="F934" s="9" t="s">
        <v>2378</v>
      </c>
      <c r="G934" s="9" t="s">
        <v>2744</v>
      </c>
      <c r="H934" s="18" t="s">
        <v>1590</v>
      </c>
      <c r="I934" s="9" t="s">
        <v>2398</v>
      </c>
      <c r="J934" s="8">
        <v>0</v>
      </c>
      <c r="K934" s="8"/>
      <c r="L934" s="9" t="s">
        <v>2399</v>
      </c>
      <c r="M934" s="8" t="s">
        <v>2676</v>
      </c>
      <c r="N934" s="9">
        <f t="shared" si="213"/>
        <v>2.8787878787878787E-3</v>
      </c>
      <c r="O934" s="8">
        <v>0.76</v>
      </c>
      <c r="P934" s="8">
        <v>264</v>
      </c>
      <c r="Q934" s="35" t="s">
        <v>1590</v>
      </c>
      <c r="R934" s="34" t="s">
        <v>1590</v>
      </c>
      <c r="S934" s="34" t="s">
        <v>1590</v>
      </c>
      <c r="T934" s="34" t="s">
        <v>1590</v>
      </c>
      <c r="U934" s="34" t="s">
        <v>1590</v>
      </c>
      <c r="V934" s="38" t="s">
        <v>1590</v>
      </c>
      <c r="W934" s="38" t="s">
        <v>1590</v>
      </c>
      <c r="X934" s="38" t="s">
        <v>1590</v>
      </c>
      <c r="Y934" s="8">
        <f t="shared" si="208"/>
        <v>0</v>
      </c>
      <c r="Z934" s="8">
        <f t="shared" si="209"/>
        <v>0</v>
      </c>
      <c r="AA934" s="8">
        <f t="shared" si="210"/>
        <v>0</v>
      </c>
      <c r="AB934" s="18">
        <f t="shared" si="206"/>
        <v>1</v>
      </c>
      <c r="AC934" s="18">
        <f t="shared" si="211"/>
        <v>12</v>
      </c>
      <c r="AD934"/>
      <c r="AE934"/>
      <c r="AF934" s="13" t="s">
        <v>2190</v>
      </c>
      <c r="AG934" t="s">
        <v>2381</v>
      </c>
      <c r="AH934" t="s">
        <v>2381</v>
      </c>
      <c r="AI934" t="s">
        <v>2381</v>
      </c>
      <c r="AJ934">
        <v>12</v>
      </c>
      <c r="AK934">
        <v>12</v>
      </c>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c r="DG934"/>
      <c r="DH934"/>
      <c r="DI934"/>
      <c r="DJ934"/>
      <c r="DK934"/>
      <c r="DL934"/>
      <c r="DM934"/>
      <c r="DN934"/>
      <c r="DO934"/>
      <c r="DP934"/>
      <c r="DQ934"/>
      <c r="DR934"/>
      <c r="DS934"/>
      <c r="DT934"/>
      <c r="DU934"/>
      <c r="DV934"/>
      <c r="DW934"/>
      <c r="DX934"/>
      <c r="DY934"/>
      <c r="DZ934"/>
      <c r="EA934"/>
      <c r="EB934"/>
      <c r="EC934"/>
      <c r="ED934"/>
      <c r="EE934"/>
      <c r="EF934"/>
      <c r="EG934"/>
      <c r="EH934"/>
      <c r="EI934"/>
      <c r="EJ934"/>
      <c r="EK934"/>
      <c r="EL934"/>
      <c r="EM934"/>
      <c r="EN934"/>
      <c r="EO934"/>
      <c r="EP934"/>
      <c r="EQ934"/>
      <c r="ER934"/>
      <c r="ES934"/>
      <c r="ET934"/>
      <c r="EU934"/>
      <c r="EV934"/>
      <c r="EW934"/>
      <c r="EX934"/>
      <c r="EY934"/>
      <c r="EZ934"/>
      <c r="FA934"/>
      <c r="FB934"/>
      <c r="FC934"/>
      <c r="FD934"/>
      <c r="FE934"/>
      <c r="FF934"/>
      <c r="FG934"/>
      <c r="FH934"/>
      <c r="FI934"/>
      <c r="FJ934"/>
      <c r="FK934"/>
      <c r="FL934"/>
      <c r="FM934"/>
      <c r="FN934"/>
      <c r="FO934"/>
      <c r="FP934"/>
      <c r="FQ934"/>
      <c r="FR934"/>
      <c r="FS934"/>
      <c r="FT934"/>
      <c r="FU934"/>
      <c r="FV934"/>
      <c r="FW934"/>
      <c r="FX934"/>
      <c r="FY934"/>
      <c r="FZ934"/>
      <c r="GA934"/>
      <c r="GB934"/>
      <c r="GC934"/>
      <c r="GD934"/>
      <c r="GE934"/>
      <c r="GF934"/>
      <c r="GG934"/>
      <c r="GH934"/>
      <c r="GI934"/>
      <c r="GJ934"/>
      <c r="GK934"/>
      <c r="GL934"/>
      <c r="GM934"/>
      <c r="GN934"/>
      <c r="GO934"/>
      <c r="GP934"/>
      <c r="GQ934"/>
      <c r="GR934"/>
      <c r="GS934"/>
      <c r="GT934"/>
      <c r="GU934"/>
      <c r="GV934"/>
      <c r="GW934"/>
      <c r="GX934"/>
      <c r="GY934"/>
      <c r="GZ934"/>
      <c r="HA934"/>
      <c r="HB934"/>
      <c r="HC934"/>
      <c r="HD934"/>
      <c r="HE934"/>
      <c r="HF934"/>
      <c r="HG934"/>
      <c r="HH934"/>
      <c r="HI934"/>
      <c r="HJ934"/>
      <c r="HK934"/>
      <c r="HL934"/>
      <c r="HM934"/>
      <c r="HN934"/>
      <c r="HO934"/>
      <c r="HP934"/>
      <c r="HQ934"/>
      <c r="HR934"/>
      <c r="HS934"/>
      <c r="HT934"/>
      <c r="HU934"/>
      <c r="HV934"/>
      <c r="HW934"/>
      <c r="HX934"/>
      <c r="HY934"/>
      <c r="HZ934"/>
      <c r="IA934"/>
      <c r="IB934"/>
      <c r="IC934"/>
      <c r="ID934"/>
      <c r="IE934"/>
      <c r="IF934"/>
      <c r="IG934"/>
      <c r="IH934"/>
      <c r="II934"/>
      <c r="IJ934"/>
      <c r="IK934"/>
      <c r="IL934"/>
      <c r="IM934"/>
      <c r="IN934"/>
      <c r="IO934"/>
      <c r="IP934"/>
      <c r="IQ934"/>
      <c r="IR934"/>
      <c r="IS934"/>
      <c r="IT934"/>
      <c r="IU934"/>
      <c r="IV934"/>
      <c r="IW934"/>
      <c r="IX934"/>
      <c r="IY934"/>
      <c r="IZ934"/>
      <c r="JA934"/>
      <c r="JB934"/>
      <c r="JC934"/>
      <c r="JD934"/>
      <c r="JE934"/>
      <c r="JF934"/>
      <c r="JG934"/>
      <c r="JH934"/>
      <c r="JI934"/>
      <c r="JJ934"/>
    </row>
    <row r="935" spans="1:270" ht="335">
      <c r="A935" s="25">
        <v>1999</v>
      </c>
      <c r="B935" s="9" t="s">
        <v>1187</v>
      </c>
      <c r="C935" s="9">
        <v>0</v>
      </c>
      <c r="D935" s="9" t="s">
        <v>1590</v>
      </c>
      <c r="E935" s="9" t="s">
        <v>2629</v>
      </c>
      <c r="F935" s="9" t="s">
        <v>2378</v>
      </c>
      <c r="G935" s="9" t="s">
        <v>2744</v>
      </c>
      <c r="H935" s="18" t="s">
        <v>1590</v>
      </c>
      <c r="I935" s="9" t="s">
        <v>2400</v>
      </c>
      <c r="J935" s="8">
        <v>0</v>
      </c>
      <c r="K935" s="8"/>
      <c r="L935" s="9" t="s">
        <v>2401</v>
      </c>
      <c r="M935" s="8" t="s">
        <v>2676</v>
      </c>
      <c r="N935" s="9">
        <f t="shared" si="213"/>
        <v>7.5449543746645194E-4</v>
      </c>
      <c r="O935" s="8">
        <v>22.49</v>
      </c>
      <c r="P935" s="8">
        <v>29808</v>
      </c>
      <c r="Q935" s="35" t="s">
        <v>1590</v>
      </c>
      <c r="R935" s="34" t="s">
        <v>1590</v>
      </c>
      <c r="S935" s="34" t="s">
        <v>1590</v>
      </c>
      <c r="T935" s="34" t="s">
        <v>1590</v>
      </c>
      <c r="U935" s="34" t="s">
        <v>1590</v>
      </c>
      <c r="V935" s="38" t="s">
        <v>1590</v>
      </c>
      <c r="W935" s="38" t="s">
        <v>1590</v>
      </c>
      <c r="X935" s="38" t="s">
        <v>1590</v>
      </c>
      <c r="Y935" s="8">
        <f t="shared" si="208"/>
        <v>72</v>
      </c>
      <c r="Z935" s="8">
        <f t="shared" si="209"/>
        <v>180</v>
      </c>
      <c r="AA935" s="8">
        <f t="shared" si="210"/>
        <v>420</v>
      </c>
      <c r="AB935" s="18">
        <f t="shared" si="206"/>
        <v>1.6666666666666667</v>
      </c>
      <c r="AC935" s="18">
        <f>SUM(AK935, AQ935, AW935, BC935, BI935,  BO935, BU935, CA935, CG935, CM935, CS935, CY935, DE935, DK935, DQ935, DW935, EC935, EK935, EQ935, EW935, FC935, FI935, FO935, FU935, GA935, GI935, GO935, GW935, HC935, HI935, HO935, HU935, IA935, II935, IO935, IU935, JC935, JI935)/2</f>
        <v>20</v>
      </c>
      <c r="AD935"/>
      <c r="AE935"/>
      <c r="AF935" s="13" t="s">
        <v>2402</v>
      </c>
      <c r="AG935">
        <v>5</v>
      </c>
      <c r="AH935">
        <v>10</v>
      </c>
      <c r="AI935">
        <v>20</v>
      </c>
      <c r="AJ935">
        <v>20</v>
      </c>
      <c r="AK935">
        <v>20</v>
      </c>
      <c r="AL935" s="13" t="s">
        <v>2403</v>
      </c>
      <c r="AM935">
        <v>1</v>
      </c>
      <c r="AN935">
        <v>5</v>
      </c>
      <c r="AO935">
        <v>15</v>
      </c>
      <c r="AP935">
        <v>20</v>
      </c>
      <c r="AQ935">
        <v>20</v>
      </c>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c r="DG935"/>
      <c r="DH935"/>
      <c r="DI935"/>
      <c r="DJ935"/>
      <c r="DK935"/>
      <c r="DL935"/>
      <c r="DM935"/>
      <c r="DN935"/>
      <c r="DO935"/>
      <c r="DP935"/>
      <c r="DQ935"/>
      <c r="DR935"/>
      <c r="DS935"/>
      <c r="DT935"/>
      <c r="DU935"/>
      <c r="DV935"/>
      <c r="DW935"/>
      <c r="DX935"/>
      <c r="DY935"/>
      <c r="DZ935"/>
      <c r="EA935"/>
      <c r="EB935"/>
      <c r="EC935"/>
      <c r="ED935"/>
      <c r="EE935"/>
      <c r="EF935"/>
      <c r="EG935"/>
      <c r="EH935"/>
      <c r="EI935"/>
      <c r="EJ935"/>
      <c r="EK935"/>
      <c r="EL935"/>
      <c r="EM935"/>
      <c r="EN935"/>
      <c r="EO935"/>
      <c r="EP935"/>
      <c r="EQ935"/>
      <c r="ER935"/>
      <c r="ES935"/>
      <c r="ET935"/>
      <c r="EU935"/>
      <c r="EV935"/>
      <c r="EW935"/>
      <c r="EX935"/>
      <c r="EY935"/>
      <c r="EZ935"/>
      <c r="FA935"/>
      <c r="FB935"/>
      <c r="FC935"/>
      <c r="FD935"/>
      <c r="FE935"/>
      <c r="FF935"/>
      <c r="FG935"/>
      <c r="FH935"/>
      <c r="FI935"/>
      <c r="FJ935"/>
      <c r="FK935"/>
      <c r="FL935"/>
      <c r="FM935"/>
      <c r="FN935"/>
      <c r="FO935"/>
      <c r="FP935"/>
      <c r="FQ935"/>
      <c r="FR935"/>
      <c r="FS935"/>
      <c r="FT935"/>
      <c r="FU935"/>
      <c r="FV935"/>
      <c r="FW935"/>
      <c r="FX935"/>
      <c r="FY935"/>
      <c r="FZ935"/>
      <c r="GA935"/>
      <c r="GB935"/>
      <c r="GC935"/>
      <c r="GD935"/>
      <c r="GE935"/>
      <c r="GF935"/>
      <c r="GG935"/>
      <c r="GH935"/>
      <c r="GI935"/>
      <c r="GJ935"/>
      <c r="GK935"/>
      <c r="GL935"/>
      <c r="GM935"/>
      <c r="GN935"/>
      <c r="GO935"/>
      <c r="GP935"/>
      <c r="GQ935"/>
      <c r="GR935"/>
      <c r="GS935"/>
      <c r="GT935"/>
      <c r="GU935"/>
      <c r="GV935"/>
      <c r="GW935"/>
      <c r="GX935"/>
      <c r="GY935"/>
      <c r="GZ935"/>
      <c r="HA935"/>
      <c r="HB935"/>
      <c r="HC935"/>
      <c r="HD935"/>
      <c r="HE935"/>
      <c r="HF935"/>
      <c r="HG935"/>
      <c r="HH935"/>
      <c r="HI935"/>
      <c r="HJ935"/>
      <c r="HK935"/>
      <c r="HL935"/>
      <c r="HM935"/>
      <c r="HN935"/>
      <c r="HO935"/>
      <c r="HP935"/>
      <c r="HQ935"/>
      <c r="HR935"/>
      <c r="HS935"/>
      <c r="HT935"/>
      <c r="HU935"/>
      <c r="HV935"/>
      <c r="HW935"/>
      <c r="HX935"/>
      <c r="HY935"/>
      <c r="HZ935"/>
      <c r="IA935"/>
      <c r="IB935"/>
      <c r="IC935"/>
      <c r="ID935"/>
      <c r="IE935"/>
      <c r="IF935"/>
      <c r="IG935"/>
      <c r="IH935"/>
      <c r="II935"/>
      <c r="IJ935"/>
      <c r="IK935"/>
      <c r="IL935"/>
      <c r="IM935"/>
      <c r="IN935"/>
      <c r="IO935"/>
      <c r="IP935"/>
      <c r="IQ935"/>
      <c r="IR935"/>
      <c r="IS935"/>
      <c r="IT935"/>
      <c r="IU935"/>
      <c r="IV935"/>
      <c r="IW935"/>
      <c r="IX935"/>
      <c r="IY935"/>
      <c r="IZ935"/>
      <c r="JA935"/>
      <c r="JB935"/>
      <c r="JC935"/>
      <c r="JD935"/>
      <c r="JE935"/>
      <c r="JF935"/>
      <c r="JG935"/>
      <c r="JH935"/>
      <c r="JI935"/>
      <c r="JJ935"/>
    </row>
    <row r="936" spans="1:270" ht="32">
      <c r="A936" s="25">
        <v>1999</v>
      </c>
      <c r="B936" s="9" t="s">
        <v>1187</v>
      </c>
      <c r="C936" s="9">
        <v>0</v>
      </c>
      <c r="D936" s="9" t="s">
        <v>1590</v>
      </c>
      <c r="E936" s="9" t="s">
        <v>2629</v>
      </c>
      <c r="F936" s="9" t="s">
        <v>2378</v>
      </c>
      <c r="G936" s="9" t="s">
        <v>2744</v>
      </c>
      <c r="H936" s="18" t="s">
        <v>1590</v>
      </c>
      <c r="I936" s="9" t="s">
        <v>2404</v>
      </c>
      <c r="J936" s="8">
        <v>0</v>
      </c>
      <c r="K936" s="8"/>
      <c r="L936" s="9"/>
      <c r="M936" s="8" t="s">
        <v>2676</v>
      </c>
      <c r="N936" s="9">
        <f t="shared" si="213"/>
        <v>0.13254644808743168</v>
      </c>
      <c r="O936" s="8">
        <v>24.256</v>
      </c>
      <c r="P936" s="8">
        <v>183</v>
      </c>
      <c r="Q936" s="35" t="s">
        <v>1590</v>
      </c>
      <c r="R936" s="34" t="s">
        <v>1590</v>
      </c>
      <c r="S936" s="34" t="s">
        <v>1590</v>
      </c>
      <c r="T936" s="34" t="s">
        <v>1590</v>
      </c>
      <c r="U936" s="34" t="s">
        <v>1590</v>
      </c>
      <c r="V936" s="38" t="s">
        <v>1590</v>
      </c>
      <c r="W936" s="38" t="s">
        <v>1590</v>
      </c>
      <c r="X936" s="38" t="s">
        <v>1590</v>
      </c>
      <c r="Y936" s="8">
        <f t="shared" si="208"/>
        <v>0</v>
      </c>
      <c r="Z936" s="8">
        <f t="shared" si="209"/>
        <v>0</v>
      </c>
      <c r="AA936" s="8">
        <f t="shared" si="210"/>
        <v>0</v>
      </c>
      <c r="AB936" s="18">
        <f t="shared" si="206"/>
        <v>0.83333333333333337</v>
      </c>
      <c r="AC936" s="18">
        <f>SUM(AK936, AQ936, AW936, BC936, BI936,  BO936, BU936, CA936, CG936, CM936, CS936, CY936, DE936, DK936, DQ936, DW936, EC936, EK936, EQ936, EW936, FC936, FI936, FO936, FU936, GA936, GI936, GO936, GW936, HC936, HI936, HO936, HU936, IA936, II936, IO936, IU936, JC936, JI936)/3</f>
        <v>10</v>
      </c>
      <c r="AD936"/>
      <c r="AE936"/>
      <c r="AF936" s="13" t="s">
        <v>2405</v>
      </c>
      <c r="AG936" t="s">
        <v>2381</v>
      </c>
      <c r="AH936" t="s">
        <v>2381</v>
      </c>
      <c r="AI936" t="s">
        <v>2381</v>
      </c>
      <c r="AJ936">
        <v>18</v>
      </c>
      <c r="AK936">
        <v>10</v>
      </c>
      <c r="AL936" s="13" t="s">
        <v>2406</v>
      </c>
      <c r="AM936" t="s">
        <v>2381</v>
      </c>
      <c r="AN936" t="s">
        <v>2381</v>
      </c>
      <c r="AO936" t="s">
        <v>2381</v>
      </c>
      <c r="AP936">
        <v>18</v>
      </c>
      <c r="AQ936">
        <v>10</v>
      </c>
      <c r="AR936" s="13" t="s">
        <v>2407</v>
      </c>
      <c r="AS936" t="s">
        <v>2381</v>
      </c>
      <c r="AT936" t="s">
        <v>2381</v>
      </c>
      <c r="AU936" t="s">
        <v>2381</v>
      </c>
      <c r="AV936">
        <v>18</v>
      </c>
      <c r="AW936">
        <v>10</v>
      </c>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c r="DG936"/>
      <c r="DH936"/>
      <c r="DI936"/>
      <c r="DJ936"/>
      <c r="DK936"/>
      <c r="DL936"/>
      <c r="DM936"/>
      <c r="DN936"/>
      <c r="DO936"/>
      <c r="DP936"/>
      <c r="DQ936"/>
      <c r="DR936"/>
      <c r="DS936"/>
      <c r="DT936"/>
      <c r="DU936"/>
      <c r="DV936"/>
      <c r="DW936"/>
      <c r="DX936"/>
      <c r="DY936"/>
      <c r="DZ936"/>
      <c r="EA936"/>
      <c r="EB936"/>
      <c r="EC936"/>
      <c r="ED936"/>
      <c r="EE936"/>
      <c r="EF936"/>
      <c r="EG936"/>
      <c r="EH936"/>
      <c r="EI936"/>
      <c r="EJ936"/>
      <c r="EK936"/>
      <c r="EL936"/>
      <c r="EM936"/>
      <c r="EN936"/>
      <c r="EO936"/>
      <c r="EP936"/>
      <c r="EQ936"/>
      <c r="ER936"/>
      <c r="ES936"/>
      <c r="ET936"/>
      <c r="EU936"/>
      <c r="EV936"/>
      <c r="EW936"/>
      <c r="EX936"/>
      <c r="EY936"/>
      <c r="EZ936"/>
      <c r="FA936"/>
      <c r="FB936"/>
      <c r="FC936"/>
      <c r="FD936"/>
      <c r="FE936"/>
      <c r="FF936"/>
      <c r="FG936"/>
      <c r="FH936"/>
      <c r="FI936"/>
      <c r="FJ936"/>
      <c r="FK936"/>
      <c r="FL936"/>
      <c r="FM936"/>
      <c r="FN936"/>
      <c r="FO936"/>
      <c r="FP936"/>
      <c r="FQ936"/>
      <c r="FR936"/>
      <c r="FS936"/>
      <c r="FT936"/>
      <c r="FU936"/>
      <c r="FV936"/>
      <c r="FW936"/>
      <c r="FX936"/>
      <c r="FY936"/>
      <c r="FZ936"/>
      <c r="GA936"/>
      <c r="GB936"/>
      <c r="GC936"/>
      <c r="GD936"/>
      <c r="GE936"/>
      <c r="GF936"/>
      <c r="GG936"/>
      <c r="GH936"/>
      <c r="GI936"/>
      <c r="GJ936"/>
      <c r="GK936"/>
      <c r="GL936"/>
      <c r="GM936"/>
      <c r="GN936"/>
      <c r="GO936"/>
      <c r="GP936"/>
      <c r="GQ936"/>
      <c r="GR936"/>
      <c r="GS936"/>
      <c r="GT936"/>
      <c r="GU936"/>
      <c r="GV936"/>
      <c r="GW936"/>
      <c r="GX936"/>
      <c r="GY936"/>
      <c r="GZ936"/>
      <c r="HA936"/>
      <c r="HB936"/>
      <c r="HC936"/>
      <c r="HD936"/>
      <c r="HE936"/>
      <c r="HF936"/>
      <c r="HG936"/>
      <c r="HH936"/>
      <c r="HI936"/>
      <c r="HJ936"/>
      <c r="HK936"/>
      <c r="HL936"/>
      <c r="HM936"/>
      <c r="HN936"/>
      <c r="HO936"/>
      <c r="HP936"/>
      <c r="HQ936"/>
      <c r="HR936"/>
      <c r="HS936"/>
      <c r="HT936"/>
      <c r="HU936"/>
      <c r="HV936"/>
      <c r="HW936"/>
      <c r="HX936"/>
      <c r="HY936"/>
      <c r="HZ936"/>
      <c r="IA936"/>
      <c r="IB936"/>
      <c r="IC936"/>
      <c r="ID936"/>
      <c r="IE936"/>
      <c r="IF936"/>
      <c r="IG936"/>
      <c r="IH936"/>
      <c r="II936"/>
      <c r="IJ936"/>
      <c r="IK936"/>
      <c r="IL936"/>
      <c r="IM936"/>
      <c r="IN936"/>
      <c r="IO936"/>
      <c r="IP936"/>
      <c r="IQ936"/>
      <c r="IR936"/>
      <c r="IS936"/>
      <c r="IT936"/>
      <c r="IU936"/>
      <c r="IV936"/>
      <c r="IW936"/>
      <c r="IX936"/>
      <c r="IY936"/>
      <c r="IZ936"/>
      <c r="JA936"/>
      <c r="JB936"/>
      <c r="JC936"/>
      <c r="JD936"/>
      <c r="JE936"/>
      <c r="JF936"/>
      <c r="JG936"/>
      <c r="JH936"/>
      <c r="JI936"/>
      <c r="JJ936"/>
    </row>
    <row r="937" spans="1:270" ht="48">
      <c r="A937" s="25">
        <v>1999</v>
      </c>
      <c r="B937" s="9" t="s">
        <v>1187</v>
      </c>
      <c r="C937" s="9">
        <v>0</v>
      </c>
      <c r="D937" s="9" t="s">
        <v>1590</v>
      </c>
      <c r="E937" s="9" t="s">
        <v>2629</v>
      </c>
      <c r="F937" s="9" t="s">
        <v>2378</v>
      </c>
      <c r="G937" s="9" t="s">
        <v>2744</v>
      </c>
      <c r="H937" s="18" t="s">
        <v>1590</v>
      </c>
      <c r="I937" s="9" t="s">
        <v>2408</v>
      </c>
      <c r="J937" s="8">
        <v>0</v>
      </c>
      <c r="K937" s="8"/>
      <c r="L937" s="9"/>
      <c r="M937" s="8" t="s">
        <v>2676</v>
      </c>
      <c r="N937" s="9">
        <f t="shared" si="213"/>
        <v>8.881818181818181E-2</v>
      </c>
      <c r="O937" s="8">
        <v>0.97699999999999998</v>
      </c>
      <c r="P937" s="8">
        <v>11</v>
      </c>
      <c r="Q937" s="35" t="s">
        <v>1590</v>
      </c>
      <c r="R937" s="34" t="s">
        <v>1590</v>
      </c>
      <c r="S937" s="34" t="s">
        <v>1590</v>
      </c>
      <c r="T937" s="34" t="s">
        <v>1590</v>
      </c>
      <c r="U937" s="34" t="s">
        <v>1590</v>
      </c>
      <c r="V937" s="38" t="s">
        <v>1590</v>
      </c>
      <c r="W937" s="38" t="s">
        <v>1590</v>
      </c>
      <c r="X937" s="38" t="s">
        <v>1590</v>
      </c>
      <c r="Y937" s="8">
        <f t="shared" ref="Y937:Y968" si="215">(SUM(AG937,AM937,AS937,AY937,BE937,BK937,BQ937,BW937,CC937,CI937,CO937,CU937,DA937,DG937,DM937,DS937,DY937,EG937,EM937,ES937,EY937,FE937,FK937,FQ937,FW937,GE937,GK937,GS937,GY937,HE937,HK937,HQ937,HW937,IE937,IK937,IQ937,IY937,JE937))*12</f>
        <v>0</v>
      </c>
      <c r="Z937" s="8">
        <f t="shared" ref="Z937:Z968" si="216">(SUM(AH937,AN937,AT937,AZ937,BF937,BL937,BR937,BX937,CD937,CJ937,CP937,CV937,DB937,DH937,DN937,DT937,DZ937,EH937,EN937,ET937,EZ937,FF937,FL937,FR937,FX937,GF937,GL937,GT937,GZ937,HF937,HL937,HR937,HX937,IF937,IL937,IR937,IZ937,JF937))*12</f>
        <v>0</v>
      </c>
      <c r="AA937" s="8">
        <f t="shared" ref="AA937:AA968" si="217">(SUM(AI937,AO937,AU937,BA937,BG937,BM937,BS937,BY937,CE937,CK937,CQ937,CW937,DC937,DI937,DO937,DU937,EA937,EI937,EO937,EU937,FA937,FG937,FM937,FS937,FY937,GG937,GM937,GU937,HA937,HG937,HM937,HS937,HY937,IG937,IM937,IS937,JA937,JG937))*12</f>
        <v>0</v>
      </c>
      <c r="AB937" s="18">
        <f t="shared" si="206"/>
        <v>5</v>
      </c>
      <c r="AC937" s="18">
        <f>SUM(AK937, AQ937, AW937, BC937, BI937,  BO937, BU937, CA937, CG937, CM937, CS937, CY937, DE937, DK937, DQ937, DW937, EC937, EK937, EQ937, EW937, FC937, FI937, FO937, FU937, GA937, GI937, GO937, GW937, HC937, HI937, HO937, HU937, IA937, II937, IO937, IU937, JC937, JI937)/3</f>
        <v>60</v>
      </c>
      <c r="AD937"/>
      <c r="AE937"/>
      <c r="AF937" t="s">
        <v>2190</v>
      </c>
      <c r="AG937" t="s">
        <v>2381</v>
      </c>
      <c r="AH937" t="s">
        <v>2381</v>
      </c>
      <c r="AI937" t="s">
        <v>2381</v>
      </c>
      <c r="AJ937">
        <v>10</v>
      </c>
      <c r="AK937">
        <v>60</v>
      </c>
      <c r="AL937" s="13" t="s">
        <v>2409</v>
      </c>
      <c r="AM937" t="s">
        <v>2381</v>
      </c>
      <c r="AN937" t="s">
        <v>2381</v>
      </c>
      <c r="AO937" t="s">
        <v>2381</v>
      </c>
      <c r="AP937">
        <v>10</v>
      </c>
      <c r="AQ937">
        <v>60</v>
      </c>
      <c r="AR937" s="13" t="s">
        <v>2410</v>
      </c>
      <c r="AS937" t="s">
        <v>2381</v>
      </c>
      <c r="AT937" t="s">
        <v>2381</v>
      </c>
      <c r="AU937" t="s">
        <v>2381</v>
      </c>
      <c r="AV937">
        <v>10</v>
      </c>
      <c r="AW937">
        <v>60</v>
      </c>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c r="DG937"/>
      <c r="DH937"/>
      <c r="DI937"/>
      <c r="DJ937"/>
      <c r="DK937"/>
      <c r="DL937"/>
      <c r="DM937"/>
      <c r="DN937"/>
      <c r="DO937"/>
      <c r="DP937"/>
      <c r="DQ937"/>
      <c r="DR937"/>
      <c r="DS937"/>
      <c r="DT937"/>
      <c r="DU937"/>
      <c r="DV937"/>
      <c r="DW937"/>
      <c r="DX937"/>
      <c r="DY937"/>
      <c r="DZ937"/>
      <c r="EA937"/>
      <c r="EB937"/>
      <c r="EC937"/>
      <c r="ED937"/>
      <c r="EE937"/>
      <c r="EF937"/>
      <c r="EG937"/>
      <c r="EH937"/>
      <c r="EI937"/>
      <c r="EJ937"/>
      <c r="EK937"/>
      <c r="EL937"/>
      <c r="EM937"/>
      <c r="EN937"/>
      <c r="EO937"/>
      <c r="EP937"/>
      <c r="EQ937"/>
      <c r="ER937"/>
      <c r="ES937"/>
      <c r="ET937"/>
      <c r="EU937"/>
      <c r="EV937"/>
      <c r="EW937"/>
      <c r="EX937"/>
      <c r="EY937"/>
      <c r="EZ937"/>
      <c r="FA937"/>
      <c r="FB937"/>
      <c r="FC937"/>
      <c r="FD937"/>
      <c r="FE937"/>
      <c r="FF937"/>
      <c r="FG937"/>
      <c r="FH937"/>
      <c r="FI937"/>
      <c r="FJ937"/>
      <c r="FK937"/>
      <c r="FL937"/>
      <c r="FM937"/>
      <c r="FN937"/>
      <c r="FO937"/>
      <c r="FP937"/>
      <c r="FQ937"/>
      <c r="FR937"/>
      <c r="FS937"/>
      <c r="FT937"/>
      <c r="FU937"/>
      <c r="FV937"/>
      <c r="FW937"/>
      <c r="FX937"/>
      <c r="FY937"/>
      <c r="FZ937"/>
      <c r="GA937"/>
      <c r="GB937"/>
      <c r="GC937"/>
      <c r="GD937"/>
      <c r="GE937"/>
      <c r="GF937"/>
      <c r="GG937"/>
      <c r="GH937"/>
      <c r="GI937"/>
      <c r="GJ937"/>
      <c r="GK937"/>
      <c r="GL937"/>
      <c r="GM937"/>
      <c r="GN937"/>
      <c r="GO937"/>
      <c r="GP937"/>
      <c r="GQ937"/>
      <c r="GR937"/>
      <c r="GS937"/>
      <c r="GT937"/>
      <c r="GU937"/>
      <c r="GV937"/>
      <c r="GW937"/>
      <c r="GX937"/>
      <c r="GY937"/>
      <c r="GZ937"/>
      <c r="HA937"/>
      <c r="HB937"/>
      <c r="HC937"/>
      <c r="HD937"/>
      <c r="HE937"/>
      <c r="HF937"/>
      <c r="HG937"/>
      <c r="HH937"/>
      <c r="HI937"/>
      <c r="HJ937"/>
      <c r="HK937"/>
      <c r="HL937"/>
      <c r="HM937"/>
      <c r="HN937"/>
      <c r="HO937"/>
      <c r="HP937"/>
      <c r="HQ937"/>
      <c r="HR937"/>
      <c r="HS937"/>
      <c r="HT937"/>
      <c r="HU937"/>
      <c r="HV937"/>
      <c r="HW937"/>
      <c r="HX937"/>
      <c r="HY937"/>
      <c r="HZ937"/>
      <c r="IA937"/>
      <c r="IB937"/>
      <c r="IC937"/>
      <c r="ID937"/>
      <c r="IE937"/>
      <c r="IF937"/>
      <c r="IG937"/>
      <c r="IH937"/>
      <c r="II937"/>
      <c r="IJ937"/>
      <c r="IK937"/>
      <c r="IL937"/>
      <c r="IM937"/>
      <c r="IN937"/>
      <c r="IO937"/>
      <c r="IP937"/>
      <c r="IQ937"/>
      <c r="IR937"/>
      <c r="IS937"/>
      <c r="IT937"/>
      <c r="IU937"/>
      <c r="IV937"/>
      <c r="IW937"/>
      <c r="IX937"/>
      <c r="IY937"/>
      <c r="IZ937"/>
      <c r="JA937"/>
      <c r="JB937"/>
      <c r="JC937"/>
      <c r="JD937"/>
      <c r="JE937"/>
      <c r="JF937"/>
      <c r="JG937"/>
      <c r="JH937"/>
      <c r="JI937"/>
      <c r="JJ937"/>
    </row>
    <row r="938" spans="1:270" ht="32">
      <c r="A938" s="25">
        <v>1999</v>
      </c>
      <c r="B938" s="9" t="s">
        <v>1187</v>
      </c>
      <c r="C938" s="9">
        <v>0</v>
      </c>
      <c r="D938" s="9" t="s">
        <v>1590</v>
      </c>
      <c r="E938" s="9" t="s">
        <v>2629</v>
      </c>
      <c r="F938" s="9" t="s">
        <v>2378</v>
      </c>
      <c r="G938" s="9" t="s">
        <v>2744</v>
      </c>
      <c r="H938" s="18" t="s">
        <v>1590</v>
      </c>
      <c r="I938" s="9" t="s">
        <v>2411</v>
      </c>
      <c r="J938" s="8">
        <v>0</v>
      </c>
      <c r="K938" s="8"/>
      <c r="L938" s="9"/>
      <c r="M938" s="8" t="s">
        <v>2676</v>
      </c>
      <c r="N938" s="9">
        <f t="shared" si="213"/>
        <v>1.4060024079895483E-5</v>
      </c>
      <c r="O938" s="8">
        <v>3.8420000000000001</v>
      </c>
      <c r="P938" s="26">
        <v>273257</v>
      </c>
      <c r="Q938" s="35" t="s">
        <v>1590</v>
      </c>
      <c r="R938" s="34" t="s">
        <v>1590</v>
      </c>
      <c r="S938" s="34" t="s">
        <v>1590</v>
      </c>
      <c r="T938" s="34" t="s">
        <v>1590</v>
      </c>
      <c r="U938" s="34" t="s">
        <v>1590</v>
      </c>
      <c r="V938" s="38" t="s">
        <v>1590</v>
      </c>
      <c r="W938" s="38" t="s">
        <v>1590</v>
      </c>
      <c r="X938" s="38" t="s">
        <v>1590</v>
      </c>
      <c r="Y938" s="8">
        <f t="shared" si="215"/>
        <v>120</v>
      </c>
      <c r="Z938" s="8">
        <f t="shared" si="216"/>
        <v>720</v>
      </c>
      <c r="AA938" s="8">
        <f t="shared" si="217"/>
        <v>1209.5999999999999</v>
      </c>
      <c r="AB938" s="18">
        <f t="shared" si="206"/>
        <v>1.1666666666666667</v>
      </c>
      <c r="AC938" s="18">
        <f t="shared" si="211"/>
        <v>14</v>
      </c>
      <c r="AD938"/>
      <c r="AE938"/>
      <c r="AF938" s="13" t="s">
        <v>2412</v>
      </c>
      <c r="AG938">
        <v>10</v>
      </c>
      <c r="AH938">
        <v>60</v>
      </c>
      <c r="AI938">
        <v>100.8</v>
      </c>
      <c r="AJ938">
        <v>14</v>
      </c>
      <c r="AK938">
        <v>14</v>
      </c>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c r="DG938"/>
      <c r="DH938"/>
      <c r="DI938"/>
      <c r="DJ938"/>
      <c r="DK938"/>
      <c r="DL938"/>
      <c r="DM938"/>
      <c r="DN938"/>
      <c r="DO938"/>
      <c r="DP938"/>
      <c r="DQ938"/>
      <c r="DR938"/>
      <c r="DS938"/>
      <c r="DT938"/>
      <c r="DU938"/>
      <c r="DV938"/>
      <c r="DW938"/>
      <c r="DX938"/>
      <c r="DY938"/>
      <c r="DZ938"/>
      <c r="EA938"/>
      <c r="EB938"/>
      <c r="EC938"/>
      <c r="ED938"/>
      <c r="EE938"/>
      <c r="EF938"/>
      <c r="EG938"/>
      <c r="EH938"/>
      <c r="EI938"/>
      <c r="EJ938"/>
      <c r="EK938"/>
      <c r="EL938"/>
      <c r="EM938"/>
      <c r="EN938"/>
      <c r="EO938"/>
      <c r="EP938"/>
      <c r="EQ938"/>
      <c r="ER938"/>
      <c r="ES938"/>
      <c r="ET938"/>
      <c r="EU938"/>
      <c r="EV938"/>
      <c r="EW938"/>
      <c r="EX938"/>
      <c r="EY938"/>
      <c r="EZ938"/>
      <c r="FA938"/>
      <c r="FB938"/>
      <c r="FC938"/>
      <c r="FD938"/>
      <c r="FE938"/>
      <c r="FF938"/>
      <c r="FG938"/>
      <c r="FH938"/>
      <c r="FI938"/>
      <c r="FJ938"/>
      <c r="FK938"/>
      <c r="FL938"/>
      <c r="FM938"/>
      <c r="FN938"/>
      <c r="FO938"/>
      <c r="FP938"/>
      <c r="FQ938"/>
      <c r="FR938"/>
      <c r="FS938"/>
      <c r="FT938"/>
      <c r="FU938"/>
      <c r="FV938"/>
      <c r="FW938"/>
      <c r="FX938"/>
      <c r="FY938"/>
      <c r="FZ938"/>
      <c r="GA938"/>
      <c r="GB938"/>
      <c r="GC938"/>
      <c r="GD938"/>
      <c r="GE938"/>
      <c r="GF938"/>
      <c r="GG938"/>
      <c r="GH938"/>
      <c r="GI938"/>
      <c r="GJ938"/>
      <c r="GK938"/>
      <c r="GL938"/>
      <c r="GM938"/>
      <c r="GN938"/>
      <c r="GO938"/>
      <c r="GP938"/>
      <c r="GQ938"/>
      <c r="GR938"/>
      <c r="GS938"/>
      <c r="GT938"/>
      <c r="GU938"/>
      <c r="GV938"/>
      <c r="GW938"/>
      <c r="GX938"/>
      <c r="GY938"/>
      <c r="GZ938"/>
      <c r="HA938"/>
      <c r="HB938"/>
      <c r="HC938"/>
      <c r="HD938"/>
      <c r="HE938"/>
      <c r="HF938"/>
      <c r="HG938"/>
      <c r="HH938"/>
      <c r="HI938"/>
      <c r="HJ938"/>
      <c r="HK938"/>
      <c r="HL938"/>
      <c r="HM938"/>
      <c r="HN938"/>
      <c r="HO938"/>
      <c r="HP938"/>
      <c r="HQ938"/>
      <c r="HR938"/>
      <c r="HS938"/>
      <c r="HT938"/>
      <c r="HU938"/>
      <c r="HV938"/>
      <c r="HW938"/>
      <c r="HX938"/>
      <c r="HY938"/>
      <c r="HZ938"/>
      <c r="IA938"/>
      <c r="IB938"/>
      <c r="IC938"/>
      <c r="ID938"/>
      <c r="IE938"/>
      <c r="IF938"/>
      <c r="IG938"/>
      <c r="IH938"/>
      <c r="II938"/>
      <c r="IJ938"/>
      <c r="IK938"/>
      <c r="IL938"/>
      <c r="IM938"/>
      <c r="IN938"/>
      <c r="IO938"/>
      <c r="IP938"/>
      <c r="IQ938"/>
      <c r="IR938"/>
      <c r="IS938"/>
      <c r="IT938"/>
      <c r="IU938"/>
      <c r="IV938"/>
      <c r="IW938"/>
      <c r="IX938"/>
      <c r="IY938"/>
      <c r="IZ938"/>
      <c r="JA938"/>
      <c r="JB938"/>
      <c r="JC938"/>
      <c r="JD938"/>
      <c r="JE938"/>
      <c r="JF938"/>
      <c r="JG938"/>
      <c r="JH938"/>
      <c r="JI938"/>
      <c r="JJ938"/>
    </row>
    <row r="939" spans="1:270" ht="96">
      <c r="A939" s="25">
        <v>1999</v>
      </c>
      <c r="B939" s="9" t="s">
        <v>1187</v>
      </c>
      <c r="C939" s="9">
        <v>0</v>
      </c>
      <c r="D939" s="9" t="s">
        <v>1590</v>
      </c>
      <c r="E939" s="9" t="s">
        <v>2629</v>
      </c>
      <c r="F939" s="9" t="s">
        <v>2378</v>
      </c>
      <c r="G939" s="9" t="s">
        <v>2744</v>
      </c>
      <c r="H939" s="18" t="s">
        <v>1590</v>
      </c>
      <c r="I939" s="9" t="s">
        <v>2413</v>
      </c>
      <c r="J939" s="8">
        <v>0</v>
      </c>
      <c r="K939" s="8"/>
      <c r="L939" s="9" t="s">
        <v>2416</v>
      </c>
      <c r="M939" s="8" t="s">
        <v>2676</v>
      </c>
      <c r="N939" s="9">
        <f t="shared" si="213"/>
        <v>4.8208418891170432E-3</v>
      </c>
      <c r="O939" s="8">
        <v>9.391</v>
      </c>
      <c r="P939" s="8">
        <v>1948</v>
      </c>
      <c r="Q939" s="35" t="s">
        <v>1590</v>
      </c>
      <c r="R939" s="34" t="s">
        <v>1590</v>
      </c>
      <c r="S939" s="34" t="s">
        <v>1590</v>
      </c>
      <c r="T939" s="34" t="s">
        <v>1590</v>
      </c>
      <c r="U939" s="34" t="s">
        <v>1590</v>
      </c>
      <c r="V939" s="38" t="s">
        <v>1590</v>
      </c>
      <c r="W939" s="38" t="s">
        <v>1590</v>
      </c>
      <c r="X939" s="38" t="s">
        <v>1590</v>
      </c>
      <c r="Y939" s="8">
        <f t="shared" si="215"/>
        <v>14.399999999999999</v>
      </c>
      <c r="Z939" s="8">
        <f t="shared" si="216"/>
        <v>28.799999999999997</v>
      </c>
      <c r="AA939" s="8">
        <f t="shared" si="217"/>
        <v>57.599999999999994</v>
      </c>
      <c r="AB939" s="18">
        <f t="shared" si="206"/>
        <v>1</v>
      </c>
      <c r="AC939" s="18">
        <f>SUM(AK939, AQ939, AW939, BC939, BI939,  BO939, BU939, CA939, CG939, CM939, CS939, CY939, DE939, DK939, DQ939, DW939, EC939, EK939, EQ939, EW939, FC939, FI939, FO939, FU939, GA939, GI939, GO939, GW939, HC939, HI939, HO939, HU939, IA939, II939, IO939, IU939, JC939, JI939)/2</f>
        <v>12</v>
      </c>
      <c r="AD939"/>
      <c r="AE939"/>
      <c r="AF939" s="13" t="s">
        <v>2414</v>
      </c>
      <c r="AG939">
        <v>1.2</v>
      </c>
      <c r="AH939">
        <v>2.4</v>
      </c>
      <c r="AI939">
        <v>4.8</v>
      </c>
      <c r="AJ939">
        <v>20</v>
      </c>
      <c r="AK939">
        <v>12</v>
      </c>
      <c r="AL939" s="13" t="s">
        <v>2415</v>
      </c>
      <c r="AM939" t="s">
        <v>2381</v>
      </c>
      <c r="AN939" t="s">
        <v>2381</v>
      </c>
      <c r="AO939" t="s">
        <v>2381</v>
      </c>
      <c r="AP939">
        <v>20</v>
      </c>
      <c r="AQ939">
        <v>12</v>
      </c>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c r="DG939"/>
      <c r="DH939"/>
      <c r="DI939"/>
      <c r="DJ939"/>
      <c r="DK939"/>
      <c r="DL939"/>
      <c r="DM939"/>
      <c r="DN939"/>
      <c r="DO939"/>
      <c r="DP939"/>
      <c r="DQ939"/>
      <c r="DR939"/>
      <c r="DS939"/>
      <c r="DT939"/>
      <c r="DU939"/>
      <c r="DV939"/>
      <c r="DW939"/>
      <c r="DX939"/>
      <c r="DY939"/>
      <c r="DZ939"/>
      <c r="EA939"/>
      <c r="EB939"/>
      <c r="EC939"/>
      <c r="ED939"/>
      <c r="EE939"/>
      <c r="EF939"/>
      <c r="EG939"/>
      <c r="EH939"/>
      <c r="EI939"/>
      <c r="EJ939"/>
      <c r="EK939"/>
      <c r="EL939"/>
      <c r="EM939"/>
      <c r="EN939"/>
      <c r="EO939"/>
      <c r="EP939"/>
      <c r="EQ939"/>
      <c r="ER939"/>
      <c r="ES939"/>
      <c r="ET939"/>
      <c r="EU939"/>
      <c r="EV939"/>
      <c r="EW939"/>
      <c r="EX939"/>
      <c r="EY939"/>
      <c r="EZ939"/>
      <c r="FA939"/>
      <c r="FB939"/>
      <c r="FC939"/>
      <c r="FD939"/>
      <c r="FE939"/>
      <c r="FF939"/>
      <c r="FG939"/>
      <c r="FH939"/>
      <c r="FI939"/>
      <c r="FJ939"/>
      <c r="FK939"/>
      <c r="FL939"/>
      <c r="FM939"/>
      <c r="FN939"/>
      <c r="FO939"/>
      <c r="FP939"/>
      <c r="FQ939"/>
      <c r="FR939"/>
      <c r="FS939"/>
      <c r="FT939"/>
      <c r="FU939"/>
      <c r="FV939"/>
      <c r="FW939"/>
      <c r="FX939"/>
      <c r="FY939"/>
      <c r="FZ939"/>
      <c r="GA939"/>
      <c r="GB939"/>
      <c r="GC939"/>
      <c r="GD939"/>
      <c r="GE939"/>
      <c r="GF939"/>
      <c r="GG939"/>
      <c r="GH939"/>
      <c r="GI939"/>
      <c r="GJ939"/>
      <c r="GK939"/>
      <c r="GL939"/>
      <c r="GM939"/>
      <c r="GN939"/>
      <c r="GO939"/>
      <c r="GP939"/>
      <c r="GQ939"/>
      <c r="GR939"/>
      <c r="GS939"/>
      <c r="GT939"/>
      <c r="GU939"/>
      <c r="GV939"/>
      <c r="GW939"/>
      <c r="GX939"/>
      <c r="GY939"/>
      <c r="GZ939"/>
      <c r="HA939"/>
      <c r="HB939"/>
      <c r="HC939"/>
      <c r="HD939"/>
      <c r="HE939"/>
      <c r="HF939"/>
      <c r="HG939"/>
      <c r="HH939"/>
      <c r="HI939"/>
      <c r="HJ939"/>
      <c r="HK939"/>
      <c r="HL939"/>
      <c r="HM939"/>
      <c r="HN939"/>
      <c r="HO939"/>
      <c r="HP939"/>
      <c r="HQ939"/>
      <c r="HR939"/>
      <c r="HS939"/>
      <c r="HT939"/>
      <c r="HU939"/>
      <c r="HV939"/>
      <c r="HW939"/>
      <c r="HX939"/>
      <c r="HY939"/>
      <c r="HZ939"/>
      <c r="IA939"/>
      <c r="IB939"/>
      <c r="IC939"/>
      <c r="ID939"/>
      <c r="IE939"/>
      <c r="IF939"/>
      <c r="IG939"/>
      <c r="IH939"/>
      <c r="II939"/>
      <c r="IJ939"/>
      <c r="IK939"/>
      <c r="IL939"/>
      <c r="IM939"/>
      <c r="IN939"/>
      <c r="IO939"/>
      <c r="IP939"/>
      <c r="IQ939"/>
      <c r="IR939"/>
      <c r="IS939"/>
      <c r="IT939"/>
      <c r="IU939"/>
      <c r="IV939"/>
      <c r="IW939"/>
      <c r="IX939"/>
      <c r="IY939"/>
      <c r="IZ939"/>
      <c r="JA939"/>
      <c r="JB939"/>
      <c r="JC939"/>
      <c r="JD939"/>
      <c r="JE939"/>
      <c r="JF939"/>
      <c r="JG939"/>
      <c r="JH939"/>
      <c r="JI939"/>
      <c r="JJ939"/>
    </row>
    <row r="940" spans="1:270" ht="160">
      <c r="A940" s="25">
        <v>1999</v>
      </c>
      <c r="B940" s="9" t="s">
        <v>1187</v>
      </c>
      <c r="C940" s="9">
        <v>0</v>
      </c>
      <c r="D940" s="9" t="s">
        <v>1590</v>
      </c>
      <c r="E940" s="9" t="s">
        <v>2629</v>
      </c>
      <c r="F940" s="9" t="s">
        <v>2378</v>
      </c>
      <c r="G940" s="9" t="s">
        <v>2744</v>
      </c>
      <c r="H940" s="18" t="s">
        <v>1590</v>
      </c>
      <c r="I940" s="9" t="s">
        <v>2417</v>
      </c>
      <c r="J940" s="8">
        <v>0</v>
      </c>
      <c r="K940" s="8"/>
      <c r="L940" s="9" t="s">
        <v>2420</v>
      </c>
      <c r="M940" s="8" t="s">
        <v>2676</v>
      </c>
      <c r="N940" s="9">
        <f t="shared" si="213"/>
        <v>2.4311989100817438E-3</v>
      </c>
      <c r="O940" s="8">
        <v>7.1379999999999999</v>
      </c>
      <c r="P940" s="8">
        <v>2936</v>
      </c>
      <c r="Q940" s="35" t="s">
        <v>1590</v>
      </c>
      <c r="R940" s="34" t="s">
        <v>1590</v>
      </c>
      <c r="S940" s="34" t="s">
        <v>1590</v>
      </c>
      <c r="T940" s="34" t="s">
        <v>1590</v>
      </c>
      <c r="U940" s="34" t="s">
        <v>1590</v>
      </c>
      <c r="V940" s="38" t="s">
        <v>1590</v>
      </c>
      <c r="W940" s="38" t="s">
        <v>1590</v>
      </c>
      <c r="X940" s="38" t="s">
        <v>1590</v>
      </c>
      <c r="Y940" s="8">
        <f t="shared" si="215"/>
        <v>28.799999999999997</v>
      </c>
      <c r="Z940" s="8">
        <f t="shared" si="216"/>
        <v>57.599999999999994</v>
      </c>
      <c r="AA940" s="8">
        <f t="shared" si="217"/>
        <v>96</v>
      </c>
      <c r="AB940" s="18">
        <f t="shared" si="206"/>
        <v>1.6666666666666667</v>
      </c>
      <c r="AC940" s="18">
        <f>SUM(AK940, AQ940, AW940, BC940, BI940,  BO940, BU940, CA940, CG940, CM940, CS940, CY940, DE940, DK940, DQ940, DW940, EC940, EK940, EQ940, EW940, FC940, FI940, FO940, FU940, GA940, GI940, GO940, GW940, HC940, HI940, HO940, HU940, IA940, II940, IO940, IU940, JC940, JI940)/2</f>
        <v>20</v>
      </c>
      <c r="AD940"/>
      <c r="AE940"/>
      <c r="AF940" s="13" t="s">
        <v>2418</v>
      </c>
      <c r="AG940">
        <v>1.2</v>
      </c>
      <c r="AH940">
        <v>2.4</v>
      </c>
      <c r="AI940">
        <v>4</v>
      </c>
      <c r="AJ940">
        <v>20</v>
      </c>
      <c r="AK940">
        <v>20</v>
      </c>
      <c r="AL940" s="13" t="s">
        <v>2419</v>
      </c>
      <c r="AM940">
        <v>1.2</v>
      </c>
      <c r="AN940">
        <v>2.4</v>
      </c>
      <c r="AO940">
        <v>4</v>
      </c>
      <c r="AP940">
        <v>20</v>
      </c>
      <c r="AQ940">
        <v>20</v>
      </c>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c r="DG940"/>
      <c r="DH940"/>
      <c r="DI940"/>
      <c r="DJ940"/>
      <c r="DK940"/>
      <c r="DL940"/>
      <c r="DM940"/>
      <c r="DN940"/>
      <c r="DO940"/>
      <c r="DP940"/>
      <c r="DQ940"/>
      <c r="DR940"/>
      <c r="DS940"/>
      <c r="DT940"/>
      <c r="DU940"/>
      <c r="DV940"/>
      <c r="DW940"/>
      <c r="DX940"/>
      <c r="DY940"/>
      <c r="DZ940"/>
      <c r="EA940"/>
      <c r="EB940"/>
      <c r="EC940"/>
      <c r="ED940"/>
      <c r="EE940"/>
      <c r="EF940"/>
      <c r="EG940"/>
      <c r="EH940"/>
      <c r="EI940"/>
      <c r="EJ940"/>
      <c r="EK940"/>
      <c r="EL940"/>
      <c r="EM940"/>
      <c r="EN940"/>
      <c r="EO940"/>
      <c r="EP940"/>
      <c r="EQ940"/>
      <c r="ER940"/>
      <c r="ES940"/>
      <c r="ET940"/>
      <c r="EU940"/>
      <c r="EV940"/>
      <c r="EW940"/>
      <c r="EX940"/>
      <c r="EY940"/>
      <c r="EZ940"/>
      <c r="FA940"/>
      <c r="FB940"/>
      <c r="FC940"/>
      <c r="FD940"/>
      <c r="FE940"/>
      <c r="FF940"/>
      <c r="FG940"/>
      <c r="FH940"/>
      <c r="FI940"/>
      <c r="FJ940"/>
      <c r="FK940"/>
      <c r="FL940"/>
      <c r="FM940"/>
      <c r="FN940"/>
      <c r="FO940"/>
      <c r="FP940"/>
      <c r="FQ940"/>
      <c r="FR940"/>
      <c r="FS940"/>
      <c r="FT940"/>
      <c r="FU940"/>
      <c r="FV940"/>
      <c r="FW940"/>
      <c r="FX940"/>
      <c r="FY940"/>
      <c r="FZ940"/>
      <c r="GA940"/>
      <c r="GB940"/>
      <c r="GC940"/>
      <c r="GD940"/>
      <c r="GE940"/>
      <c r="GF940"/>
      <c r="GG940"/>
      <c r="GH940"/>
      <c r="GI940"/>
      <c r="GJ940"/>
      <c r="GK940"/>
      <c r="GL940"/>
      <c r="GM940"/>
      <c r="GN940"/>
      <c r="GO940"/>
      <c r="GP940"/>
      <c r="GQ940"/>
      <c r="GR940"/>
      <c r="GS940"/>
      <c r="GT940"/>
      <c r="GU940"/>
      <c r="GV940"/>
      <c r="GW940"/>
      <c r="GX940"/>
      <c r="GY940"/>
      <c r="GZ940"/>
      <c r="HA940"/>
      <c r="HB940"/>
      <c r="HC940"/>
      <c r="HD940"/>
      <c r="HE940"/>
      <c r="HF940"/>
      <c r="HG940"/>
      <c r="HH940"/>
      <c r="HI940"/>
      <c r="HJ940"/>
      <c r="HK940"/>
      <c r="HL940"/>
      <c r="HM940"/>
      <c r="HN940"/>
      <c r="HO940"/>
      <c r="HP940"/>
      <c r="HQ940"/>
      <c r="HR940"/>
      <c r="HS940"/>
      <c r="HT940"/>
      <c r="HU940"/>
      <c r="HV940"/>
      <c r="HW940"/>
      <c r="HX940"/>
      <c r="HY940"/>
      <c r="HZ940"/>
      <c r="IA940"/>
      <c r="IB940"/>
      <c r="IC940"/>
      <c r="ID940"/>
      <c r="IE940"/>
      <c r="IF940"/>
      <c r="IG940"/>
      <c r="IH940"/>
      <c r="II940"/>
      <c r="IJ940"/>
      <c r="IK940"/>
      <c r="IL940"/>
      <c r="IM940"/>
      <c r="IN940"/>
      <c r="IO940"/>
      <c r="IP940"/>
      <c r="IQ940"/>
      <c r="IR940"/>
      <c r="IS940"/>
      <c r="IT940"/>
      <c r="IU940"/>
      <c r="IV940"/>
      <c r="IW940"/>
      <c r="IX940"/>
      <c r="IY940"/>
      <c r="IZ940"/>
      <c r="JA940"/>
      <c r="JB940"/>
      <c r="JC940"/>
      <c r="JD940"/>
      <c r="JE940"/>
      <c r="JF940"/>
      <c r="JG940"/>
      <c r="JH940"/>
      <c r="JI940"/>
      <c r="JJ940"/>
    </row>
    <row r="941" spans="1:270" ht="112">
      <c r="A941" s="25">
        <v>1999</v>
      </c>
      <c r="B941" s="9" t="s">
        <v>1187</v>
      </c>
      <c r="C941" s="9">
        <v>0</v>
      </c>
      <c r="D941" s="9" t="s">
        <v>1590</v>
      </c>
      <c r="E941" s="9" t="s">
        <v>2629</v>
      </c>
      <c r="F941" s="9" t="s">
        <v>2378</v>
      </c>
      <c r="G941" s="9" t="s">
        <v>2744</v>
      </c>
      <c r="H941" s="18" t="s">
        <v>1590</v>
      </c>
      <c r="I941" s="12" t="s">
        <v>2421</v>
      </c>
      <c r="J941" s="30">
        <v>0</v>
      </c>
      <c r="K941" s="12" t="s">
        <v>2733</v>
      </c>
      <c r="L941" s="12" t="s">
        <v>2732</v>
      </c>
      <c r="M941" s="30" t="s">
        <v>651</v>
      </c>
      <c r="N941" s="9">
        <f t="shared" si="213"/>
        <v>0.4270915254237288</v>
      </c>
      <c r="O941" s="8">
        <v>125.992</v>
      </c>
      <c r="P941" s="8">
        <v>295</v>
      </c>
      <c r="Q941" s="8">
        <v>4920</v>
      </c>
      <c r="R941" s="8">
        <f t="shared" si="214"/>
        <v>16.677966101694917</v>
      </c>
      <c r="S941" s="34" t="s">
        <v>1590</v>
      </c>
      <c r="T941" s="8">
        <f>Q941/AA941</f>
        <v>0.68333333333333335</v>
      </c>
      <c r="U941" s="8">
        <f t="shared" si="204"/>
        <v>8.1999999999999993</v>
      </c>
      <c r="V941" s="38">
        <f t="shared" si="212"/>
        <v>2.1</v>
      </c>
      <c r="W941" s="38">
        <f t="shared" si="207"/>
        <v>0.68333333333333335</v>
      </c>
      <c r="X941" s="38">
        <f t="shared" si="205"/>
        <v>2.1</v>
      </c>
      <c r="Y941" s="8">
        <f t="shared" si="215"/>
        <v>6000</v>
      </c>
      <c r="Z941" s="8">
        <f t="shared" si="216"/>
        <v>0</v>
      </c>
      <c r="AA941" s="8">
        <f t="shared" si="217"/>
        <v>7200</v>
      </c>
      <c r="AB941" s="18">
        <f t="shared" si="206"/>
        <v>1.4166666666666667</v>
      </c>
      <c r="AC941" s="18">
        <f t="shared" si="211"/>
        <v>17</v>
      </c>
      <c r="AD941"/>
      <c r="AE941"/>
      <c r="AF941" s="13" t="s">
        <v>2422</v>
      </c>
      <c r="AG941">
        <v>500</v>
      </c>
      <c r="AH941" t="s">
        <v>2381</v>
      </c>
      <c r="AI941">
        <v>600</v>
      </c>
      <c r="AJ941">
        <v>17</v>
      </c>
      <c r="AK941">
        <v>17</v>
      </c>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c r="DG941"/>
      <c r="DH941"/>
      <c r="DI941"/>
      <c r="DJ941"/>
      <c r="DK941"/>
      <c r="DL941"/>
      <c r="DM941"/>
      <c r="DN941"/>
      <c r="DO941"/>
      <c r="DP941"/>
      <c r="DQ941"/>
      <c r="DR941"/>
      <c r="DS941"/>
      <c r="DT941"/>
      <c r="DU941"/>
      <c r="DV941"/>
      <c r="DW941"/>
      <c r="DX941"/>
      <c r="DY941"/>
      <c r="DZ941"/>
      <c r="EA941"/>
      <c r="EB941"/>
      <c r="EC941"/>
      <c r="ED941"/>
      <c r="EE941"/>
      <c r="EF941"/>
      <c r="EG941"/>
      <c r="EH941"/>
      <c r="EI941"/>
      <c r="EJ941"/>
      <c r="EK941"/>
      <c r="EL941"/>
      <c r="EM941"/>
      <c r="EN941"/>
      <c r="EO941"/>
      <c r="EP941"/>
      <c r="EQ941"/>
      <c r="ER941"/>
      <c r="ES941"/>
      <c r="ET941"/>
      <c r="EU941"/>
      <c r="EV941"/>
      <c r="EW941"/>
      <c r="EX941"/>
      <c r="EY941"/>
      <c r="EZ941"/>
      <c r="FA941"/>
      <c r="FB941"/>
      <c r="FC941"/>
      <c r="FD941"/>
      <c r="FE941"/>
      <c r="FF941"/>
      <c r="FG941"/>
      <c r="FH941"/>
      <c r="FI941"/>
      <c r="FJ941"/>
      <c r="FK941"/>
      <c r="FL941"/>
      <c r="FM941"/>
      <c r="FN941"/>
      <c r="FO941"/>
      <c r="FP941"/>
      <c r="FQ941"/>
      <c r="FR941"/>
      <c r="FS941"/>
      <c r="FT941"/>
      <c r="FU941"/>
      <c r="FV941"/>
      <c r="FW941"/>
      <c r="FX941"/>
      <c r="FY941"/>
      <c r="FZ941"/>
      <c r="GA941"/>
      <c r="GB941"/>
      <c r="GC941"/>
      <c r="GD941"/>
      <c r="GE941"/>
      <c r="GF941"/>
      <c r="GG941"/>
      <c r="GH941"/>
      <c r="GI941"/>
      <c r="GJ941"/>
      <c r="GK941"/>
      <c r="GL941"/>
      <c r="GM941"/>
      <c r="GN941"/>
      <c r="GO941"/>
      <c r="GP941"/>
      <c r="GQ941"/>
      <c r="GR941"/>
      <c r="GS941"/>
      <c r="GT941"/>
      <c r="GU941"/>
      <c r="GV941"/>
      <c r="GW941"/>
      <c r="GX941"/>
      <c r="GY941"/>
      <c r="GZ941"/>
      <c r="HA941"/>
      <c r="HB941"/>
      <c r="HC941"/>
      <c r="HD941"/>
      <c r="HE941"/>
      <c r="HF941"/>
      <c r="HG941"/>
      <c r="HH941"/>
      <c r="HI941"/>
      <c r="HJ941"/>
      <c r="HK941"/>
      <c r="HL941"/>
      <c r="HM941"/>
      <c r="HN941"/>
      <c r="HO941"/>
      <c r="HP941"/>
      <c r="HQ941"/>
      <c r="HR941"/>
      <c r="HS941"/>
      <c r="HT941"/>
      <c r="HU941"/>
      <c r="HV941"/>
      <c r="HW941"/>
      <c r="HX941"/>
      <c r="HY941"/>
      <c r="HZ941"/>
      <c r="IA941"/>
      <c r="IB941"/>
      <c r="IC941"/>
      <c r="ID941"/>
      <c r="IE941"/>
      <c r="IF941"/>
      <c r="IG941"/>
      <c r="IH941"/>
      <c r="II941"/>
      <c r="IJ941"/>
      <c r="IK941"/>
      <c r="IL941"/>
      <c r="IM941"/>
      <c r="IN941"/>
      <c r="IO941"/>
      <c r="IP941"/>
      <c r="IQ941"/>
      <c r="IR941"/>
      <c r="IS941"/>
      <c r="IT941"/>
      <c r="IU941"/>
      <c r="IV941"/>
      <c r="IW941"/>
      <c r="IX941"/>
      <c r="IY941"/>
      <c r="IZ941"/>
      <c r="JA941"/>
      <c r="JB941"/>
      <c r="JC941"/>
      <c r="JD941"/>
      <c r="JE941"/>
      <c r="JF941"/>
      <c r="JG941"/>
      <c r="JH941"/>
      <c r="JI941"/>
      <c r="JJ941"/>
    </row>
    <row r="942" spans="1:270" ht="144">
      <c r="A942" s="25">
        <v>1999</v>
      </c>
      <c r="B942" s="9" t="s">
        <v>1187</v>
      </c>
      <c r="C942" s="9">
        <v>0</v>
      </c>
      <c r="D942" s="9" t="s">
        <v>1590</v>
      </c>
      <c r="E942" s="9" t="s">
        <v>2629</v>
      </c>
      <c r="F942" s="9" t="s">
        <v>2378</v>
      </c>
      <c r="G942" s="9" t="s">
        <v>2744</v>
      </c>
      <c r="H942" s="18" t="s">
        <v>1590</v>
      </c>
      <c r="I942" s="9" t="s">
        <v>2638</v>
      </c>
      <c r="J942" s="8">
        <v>0</v>
      </c>
      <c r="K942" s="8"/>
      <c r="L942" s="9" t="s">
        <v>2703</v>
      </c>
      <c r="M942" s="8" t="s">
        <v>651</v>
      </c>
      <c r="N942" s="9">
        <f t="shared" si="213"/>
        <v>2.4305898491083673E-2</v>
      </c>
      <c r="O942" s="8">
        <v>53.156999999999996</v>
      </c>
      <c r="P942" s="8">
        <v>2187</v>
      </c>
      <c r="Q942" s="8">
        <v>62000</v>
      </c>
      <c r="R942" s="8">
        <f t="shared" si="214"/>
        <v>28.349336991312299</v>
      </c>
      <c r="S942" s="34" t="s">
        <v>1590</v>
      </c>
      <c r="T942" s="8">
        <f>Q942/AA942</f>
        <v>3.6904761904761907</v>
      </c>
      <c r="U942" s="8">
        <f t="shared" si="204"/>
        <v>44.285714285714292</v>
      </c>
      <c r="V942" s="38">
        <f t="shared" si="212"/>
        <v>4.7738095238095237</v>
      </c>
      <c r="W942" s="38">
        <f>((Q942-(AB942*Z942))/AA942)</f>
        <v>3.6904761904761907</v>
      </c>
      <c r="X942" s="38">
        <f>W942+AB942</f>
        <v>4.7738095238095237</v>
      </c>
      <c r="Y942" s="8">
        <f t="shared" si="215"/>
        <v>3396</v>
      </c>
      <c r="Z942" s="8">
        <f t="shared" si="216"/>
        <v>0</v>
      </c>
      <c r="AA942" s="8">
        <f t="shared" si="217"/>
        <v>16800</v>
      </c>
      <c r="AB942" s="18">
        <f t="shared" si="206"/>
        <v>1.0833333333333333</v>
      </c>
      <c r="AC942" s="18">
        <f t="shared" si="211"/>
        <v>13</v>
      </c>
      <c r="AD942"/>
      <c r="AE942"/>
      <c r="AF942" s="13" t="s">
        <v>2423</v>
      </c>
      <c r="AG942">
        <v>283</v>
      </c>
      <c r="AH942"/>
      <c r="AI942">
        <v>1400</v>
      </c>
      <c r="AJ942">
        <v>13</v>
      </c>
      <c r="AK942">
        <v>13</v>
      </c>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D942"/>
      <c r="CE942"/>
      <c r="CF942"/>
      <c r="CG942"/>
      <c r="CH942"/>
      <c r="CI942"/>
      <c r="CJ942"/>
      <c r="CK942"/>
      <c r="CL942"/>
      <c r="CM942"/>
      <c r="CN942"/>
      <c r="CO942"/>
      <c r="CP942"/>
      <c r="CQ942"/>
      <c r="CR942"/>
      <c r="CS942"/>
      <c r="CT942"/>
      <c r="CU942"/>
      <c r="CV942"/>
      <c r="CW942"/>
      <c r="CX942"/>
      <c r="CY942"/>
      <c r="CZ942"/>
      <c r="DA942"/>
      <c r="DB942"/>
      <c r="DC942"/>
      <c r="DD942"/>
      <c r="DE942"/>
      <c r="DF942"/>
      <c r="DG942"/>
      <c r="DH942"/>
      <c r="DI942"/>
      <c r="DJ942"/>
      <c r="DK942"/>
      <c r="DL942"/>
      <c r="DM942"/>
      <c r="DN942"/>
      <c r="DO942"/>
      <c r="DP942"/>
      <c r="DQ942"/>
      <c r="DR942"/>
      <c r="DS942"/>
      <c r="DT942"/>
      <c r="DU942"/>
      <c r="DV942"/>
      <c r="DW942"/>
      <c r="DX942"/>
      <c r="DY942"/>
      <c r="DZ942"/>
      <c r="EA942"/>
      <c r="EB942"/>
      <c r="EC942"/>
      <c r="ED942"/>
      <c r="EE942"/>
      <c r="EF942"/>
      <c r="EG942"/>
      <c r="EH942"/>
      <c r="EI942"/>
      <c r="EJ942"/>
      <c r="EK942"/>
      <c r="EL942"/>
      <c r="EM942"/>
      <c r="EN942"/>
      <c r="EO942"/>
      <c r="EP942"/>
      <c r="EQ942"/>
      <c r="ER942"/>
      <c r="ES942"/>
      <c r="ET942"/>
      <c r="EU942"/>
      <c r="EV942"/>
      <c r="EW942"/>
      <c r="EX942"/>
      <c r="EY942"/>
      <c r="EZ942"/>
      <c r="FA942"/>
      <c r="FB942"/>
      <c r="FC942"/>
      <c r="FD942"/>
      <c r="FE942"/>
      <c r="FF942"/>
      <c r="FG942"/>
      <c r="FH942"/>
      <c r="FI942"/>
      <c r="FJ942"/>
      <c r="FK942"/>
      <c r="FL942"/>
      <c r="FM942"/>
      <c r="FN942"/>
      <c r="FO942"/>
      <c r="FP942"/>
      <c r="FQ942"/>
      <c r="FR942"/>
      <c r="FS942"/>
      <c r="FT942"/>
      <c r="FU942"/>
      <c r="FV942"/>
      <c r="FW942"/>
      <c r="FX942"/>
      <c r="FY942"/>
      <c r="FZ942"/>
      <c r="GA942"/>
      <c r="GB942"/>
      <c r="GC942"/>
      <c r="GD942"/>
      <c r="GE942"/>
      <c r="GF942"/>
      <c r="GG942"/>
      <c r="GH942"/>
      <c r="GI942"/>
      <c r="GJ942"/>
      <c r="GK942"/>
      <c r="GL942"/>
      <c r="GM942"/>
      <c r="GN942"/>
      <c r="GO942"/>
      <c r="GP942"/>
      <c r="GQ942"/>
      <c r="GR942"/>
      <c r="GS942"/>
      <c r="GT942"/>
      <c r="GU942"/>
      <c r="GV942"/>
      <c r="GW942"/>
      <c r="GX942"/>
      <c r="GY942"/>
      <c r="GZ942"/>
      <c r="HA942"/>
      <c r="HB942"/>
      <c r="HC942"/>
      <c r="HD942"/>
      <c r="HE942"/>
      <c r="HF942"/>
      <c r="HG942"/>
      <c r="HH942"/>
      <c r="HI942"/>
      <c r="HJ942"/>
      <c r="HK942"/>
      <c r="HL942"/>
      <c r="HM942"/>
      <c r="HN942"/>
      <c r="HO942"/>
      <c r="HP942"/>
      <c r="HQ942"/>
      <c r="HR942"/>
      <c r="HS942"/>
      <c r="HT942"/>
      <c r="HU942"/>
      <c r="HV942"/>
      <c r="HW942"/>
      <c r="HX942"/>
      <c r="HY942"/>
      <c r="HZ942"/>
      <c r="IA942"/>
      <c r="IB942"/>
      <c r="IC942"/>
      <c r="ID942"/>
      <c r="IE942"/>
      <c r="IF942"/>
      <c r="IG942"/>
      <c r="IH942"/>
      <c r="II942"/>
      <c r="IJ942"/>
      <c r="IK942"/>
      <c r="IL942"/>
      <c r="IM942"/>
      <c r="IN942"/>
      <c r="IO942"/>
      <c r="IP942"/>
      <c r="IQ942"/>
      <c r="IR942"/>
      <c r="IS942"/>
      <c r="IT942"/>
      <c r="IU942"/>
      <c r="IV942"/>
      <c r="IW942"/>
      <c r="IX942"/>
      <c r="IY942"/>
      <c r="IZ942"/>
      <c r="JA942"/>
      <c r="JB942"/>
      <c r="JC942"/>
      <c r="JD942"/>
      <c r="JE942"/>
      <c r="JF942"/>
      <c r="JG942"/>
      <c r="JH942"/>
      <c r="JI942"/>
      <c r="JJ942"/>
    </row>
    <row r="943" spans="1:270" ht="48">
      <c r="A943" s="25">
        <v>1999</v>
      </c>
      <c r="B943" s="9" t="s">
        <v>1187</v>
      </c>
      <c r="C943" s="9">
        <v>0</v>
      </c>
      <c r="D943" s="9" t="s">
        <v>1590</v>
      </c>
      <c r="E943" s="9" t="s">
        <v>2629</v>
      </c>
      <c r="F943" s="9" t="s">
        <v>2378</v>
      </c>
      <c r="G943" s="9" t="s">
        <v>2744</v>
      </c>
      <c r="H943" s="18" t="s">
        <v>1590</v>
      </c>
      <c r="I943" s="9" t="s">
        <v>2424</v>
      </c>
      <c r="J943" s="8">
        <v>0</v>
      </c>
      <c r="K943" s="8"/>
      <c r="L943" s="9"/>
      <c r="M943" s="8" t="s">
        <v>2676</v>
      </c>
      <c r="N943" s="9">
        <f t="shared" si="213"/>
        <v>2.0505917159763312E-2</v>
      </c>
      <c r="O943" s="8">
        <v>13.862</v>
      </c>
      <c r="P943" s="8">
        <v>676</v>
      </c>
      <c r="Q943" s="35" t="s">
        <v>1590</v>
      </c>
      <c r="R943" s="34" t="s">
        <v>1590</v>
      </c>
      <c r="S943" s="34" t="s">
        <v>1590</v>
      </c>
      <c r="T943" s="34" t="s">
        <v>1590</v>
      </c>
      <c r="U943" s="34" t="s">
        <v>1590</v>
      </c>
      <c r="V943" s="38" t="s">
        <v>1590</v>
      </c>
      <c r="W943" s="38" t="s">
        <v>1590</v>
      </c>
      <c r="X943" s="38" t="s">
        <v>1590</v>
      </c>
      <c r="Y943" s="8">
        <f t="shared" si="215"/>
        <v>0</v>
      </c>
      <c r="Z943" s="8">
        <f t="shared" si="216"/>
        <v>0</v>
      </c>
      <c r="AA943" s="8">
        <f t="shared" si="217"/>
        <v>0</v>
      </c>
      <c r="AB943" s="18">
        <f t="shared" si="206"/>
        <v>1.4166666666666667</v>
      </c>
      <c r="AC943" s="18">
        <f t="shared" si="211"/>
        <v>17</v>
      </c>
      <c r="AD943"/>
      <c r="AE943"/>
      <c r="AF943" s="13" t="s">
        <v>2425</v>
      </c>
      <c r="AG943" t="s">
        <v>2381</v>
      </c>
      <c r="AH943"/>
      <c r="AI943" t="s">
        <v>2381</v>
      </c>
      <c r="AJ943">
        <v>17</v>
      </c>
      <c r="AK943">
        <v>17</v>
      </c>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D943"/>
      <c r="CE943"/>
      <c r="CF943"/>
      <c r="CG943"/>
      <c r="CH943"/>
      <c r="CI943"/>
      <c r="CJ943"/>
      <c r="CK943"/>
      <c r="CL943"/>
      <c r="CM943"/>
      <c r="CN943"/>
      <c r="CO943"/>
      <c r="CP943"/>
      <c r="CQ943"/>
      <c r="CR943"/>
      <c r="CS943"/>
      <c r="CT943"/>
      <c r="CU943"/>
      <c r="CV943"/>
      <c r="CW943"/>
      <c r="CX943"/>
      <c r="CY943"/>
      <c r="CZ943"/>
      <c r="DA943"/>
      <c r="DB943"/>
      <c r="DC943"/>
      <c r="DD943"/>
      <c r="DE943"/>
      <c r="DF943"/>
      <c r="DG943"/>
      <c r="DH943"/>
      <c r="DI943"/>
      <c r="DJ943"/>
      <c r="DK943"/>
      <c r="DL943"/>
      <c r="DM943"/>
      <c r="DN943"/>
      <c r="DO943"/>
      <c r="DP943"/>
      <c r="DQ943"/>
      <c r="DR943"/>
      <c r="DS943"/>
      <c r="DT943"/>
      <c r="DU943"/>
      <c r="DV943"/>
      <c r="DW943"/>
      <c r="DX943"/>
      <c r="DY943"/>
      <c r="DZ943"/>
      <c r="EA943"/>
      <c r="EB943"/>
      <c r="EC943"/>
      <c r="ED943"/>
      <c r="EE943"/>
      <c r="EF943"/>
      <c r="EG943"/>
      <c r="EH943"/>
      <c r="EI943"/>
      <c r="EJ943"/>
      <c r="EK943"/>
      <c r="EL943"/>
      <c r="EM943"/>
      <c r="EN943"/>
      <c r="EO943"/>
      <c r="EP943"/>
      <c r="EQ943"/>
      <c r="ER943"/>
      <c r="ES943"/>
      <c r="ET943"/>
      <c r="EU943"/>
      <c r="EV943"/>
      <c r="EW943"/>
      <c r="EX943"/>
      <c r="EY943"/>
      <c r="EZ943"/>
      <c r="FA943"/>
      <c r="FB943"/>
      <c r="FC943"/>
      <c r="FD943"/>
      <c r="FE943"/>
      <c r="FF943"/>
      <c r="FG943"/>
      <c r="FH943"/>
      <c r="FI943"/>
      <c r="FJ943"/>
      <c r="FK943"/>
      <c r="FL943"/>
      <c r="FM943"/>
      <c r="FN943"/>
      <c r="FO943"/>
      <c r="FP943"/>
      <c r="FQ943"/>
      <c r="FR943"/>
      <c r="FS943"/>
      <c r="FT943"/>
      <c r="FU943"/>
      <c r="FV943"/>
      <c r="FW943"/>
      <c r="FX943"/>
      <c r="FY943"/>
      <c r="FZ943"/>
      <c r="GA943"/>
      <c r="GB943"/>
      <c r="GC943"/>
      <c r="GD943"/>
      <c r="GE943"/>
      <c r="GF943"/>
      <c r="GG943"/>
      <c r="GH943"/>
      <c r="GI943"/>
      <c r="GJ943"/>
      <c r="GK943"/>
      <c r="GL943"/>
      <c r="GM943"/>
      <c r="GN943"/>
      <c r="GO943"/>
      <c r="GP943"/>
      <c r="GQ943"/>
      <c r="GR943"/>
      <c r="GS943"/>
      <c r="GT943"/>
      <c r="GU943"/>
      <c r="GV943"/>
      <c r="GW943"/>
      <c r="GX943"/>
      <c r="GY943"/>
      <c r="GZ943"/>
      <c r="HA943"/>
      <c r="HB943"/>
      <c r="HC943"/>
      <c r="HD943"/>
      <c r="HE943"/>
      <c r="HF943"/>
      <c r="HG943"/>
      <c r="HH943"/>
      <c r="HI943"/>
      <c r="HJ943"/>
      <c r="HK943"/>
      <c r="HL943"/>
      <c r="HM943"/>
      <c r="HN943"/>
      <c r="HO943"/>
      <c r="HP943"/>
      <c r="HQ943"/>
      <c r="HR943"/>
      <c r="HS943"/>
      <c r="HT943"/>
      <c r="HU943"/>
      <c r="HV943"/>
      <c r="HW943"/>
      <c r="HX943"/>
      <c r="HY943"/>
      <c r="HZ943"/>
      <c r="IA943"/>
      <c r="IB943"/>
      <c r="IC943"/>
      <c r="ID943"/>
      <c r="IE943"/>
      <c r="IF943"/>
      <c r="IG943"/>
      <c r="IH943"/>
      <c r="II943"/>
      <c r="IJ943"/>
      <c r="IK943"/>
      <c r="IL943"/>
      <c r="IM943"/>
      <c r="IN943"/>
      <c r="IO943"/>
      <c r="IP943"/>
      <c r="IQ943"/>
      <c r="IR943"/>
      <c r="IS943"/>
      <c r="IT943"/>
      <c r="IU943"/>
      <c r="IV943"/>
      <c r="IW943"/>
      <c r="IX943"/>
      <c r="IY943"/>
      <c r="IZ943"/>
      <c r="JA943"/>
      <c r="JB943"/>
      <c r="JC943"/>
      <c r="JD943"/>
      <c r="JE943"/>
      <c r="JF943"/>
      <c r="JG943"/>
      <c r="JH943"/>
      <c r="JI943"/>
      <c r="JJ943"/>
    </row>
    <row r="944" spans="1:270" ht="48">
      <c r="A944" s="25">
        <v>1999</v>
      </c>
      <c r="B944" s="9" t="s">
        <v>1187</v>
      </c>
      <c r="C944" s="9">
        <v>0</v>
      </c>
      <c r="D944" s="9" t="s">
        <v>1590</v>
      </c>
      <c r="E944" s="9" t="s">
        <v>2629</v>
      </c>
      <c r="F944" s="9" t="s">
        <v>2378</v>
      </c>
      <c r="G944" s="9" t="s">
        <v>2744</v>
      </c>
      <c r="H944" s="18" t="s">
        <v>1590</v>
      </c>
      <c r="I944" s="9" t="s">
        <v>2426</v>
      </c>
      <c r="J944" s="8">
        <v>0</v>
      </c>
      <c r="K944" s="8"/>
      <c r="L944" s="9"/>
      <c r="M944" s="8" t="s">
        <v>2676</v>
      </c>
      <c r="N944" s="9">
        <f t="shared" si="213"/>
        <v>1.4305791415353985E-4</v>
      </c>
      <c r="O944" s="8">
        <v>4.8860000000000001</v>
      </c>
      <c r="P944" s="26">
        <v>34154</v>
      </c>
      <c r="Q944" s="35" t="s">
        <v>1590</v>
      </c>
      <c r="R944" s="34" t="s">
        <v>1590</v>
      </c>
      <c r="S944" s="34" t="s">
        <v>1590</v>
      </c>
      <c r="T944" s="34" t="s">
        <v>1590</v>
      </c>
      <c r="U944" s="34" t="s">
        <v>1590</v>
      </c>
      <c r="V944" s="38" t="s">
        <v>1590</v>
      </c>
      <c r="W944" s="38" t="s">
        <v>1590</v>
      </c>
      <c r="X944" s="38" t="s">
        <v>1590</v>
      </c>
      <c r="Y944" s="8">
        <f t="shared" si="215"/>
        <v>0</v>
      </c>
      <c r="Z944" s="8">
        <f t="shared" si="216"/>
        <v>0</v>
      </c>
      <c r="AA944" s="8">
        <f t="shared" si="217"/>
        <v>0</v>
      </c>
      <c r="AB944" s="18">
        <f t="shared" si="206"/>
        <v>0.41666666666666669</v>
      </c>
      <c r="AC944" s="18">
        <f>SUM(AK944, AQ944, AW944, BC944, BI944,  BO944, BU944, CA944, CG944, CM944, CS944, CY944, DE944, DK944, DQ944, DW944, EC944, EK944, EQ944, EW944, FC944, FI944, FO944, FU944, GA944, GI944, GO944, GW944, HC944, HI944, HO944, HU944, IA944, II944, IO944, IU944, JC944, JI944)/2</f>
        <v>5</v>
      </c>
      <c r="AD944"/>
      <c r="AE944"/>
      <c r="AF944" s="13" t="s">
        <v>2427</v>
      </c>
      <c r="AG944" t="s">
        <v>1590</v>
      </c>
      <c r="AH944" t="s">
        <v>1590</v>
      </c>
      <c r="AI944" t="s">
        <v>1590</v>
      </c>
      <c r="AJ944">
        <v>5</v>
      </c>
      <c r="AK944">
        <v>5</v>
      </c>
      <c r="AL944" s="13" t="s">
        <v>2428</v>
      </c>
      <c r="AM944" t="s">
        <v>1590</v>
      </c>
      <c r="AN944" t="s">
        <v>1590</v>
      </c>
      <c r="AO944" t="s">
        <v>1590</v>
      </c>
      <c r="AP944">
        <v>5</v>
      </c>
      <c r="AQ944">
        <v>5</v>
      </c>
      <c r="AR944"/>
      <c r="AS94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A944"/>
      <c r="CB944"/>
      <c r="CC944"/>
      <c r="CD944"/>
      <c r="CE944"/>
      <c r="CF944"/>
      <c r="CG944"/>
      <c r="CH944"/>
      <c r="CI944"/>
      <c r="CJ944"/>
      <c r="CK944"/>
      <c r="CL944"/>
      <c r="CM944"/>
      <c r="CN944"/>
      <c r="CO944"/>
      <c r="CP944"/>
      <c r="CQ944"/>
      <c r="CR944"/>
      <c r="CS944"/>
      <c r="CT944"/>
      <c r="CU944"/>
      <c r="CV944"/>
      <c r="CW944"/>
      <c r="CX944"/>
      <c r="CY944"/>
      <c r="CZ944"/>
      <c r="DA944"/>
      <c r="DB944"/>
      <c r="DC944"/>
      <c r="DD944"/>
      <c r="DE944"/>
      <c r="DF944"/>
      <c r="DG944"/>
      <c r="DH944"/>
      <c r="DI944"/>
      <c r="DJ944"/>
      <c r="DK944"/>
      <c r="DL944"/>
      <c r="DM944"/>
      <c r="DN944"/>
      <c r="DO944"/>
      <c r="DP944"/>
      <c r="DQ944"/>
      <c r="DR944"/>
      <c r="DS944"/>
      <c r="DT944"/>
      <c r="DU944"/>
      <c r="DV944"/>
      <c r="DW944"/>
      <c r="DX944"/>
      <c r="DY944"/>
      <c r="DZ944"/>
      <c r="EA944"/>
      <c r="EB944"/>
      <c r="EC944"/>
      <c r="ED944"/>
      <c r="EE944"/>
      <c r="EF944"/>
      <c r="EG944"/>
      <c r="EH944"/>
      <c r="EI944"/>
      <c r="EJ944"/>
      <c r="EK944"/>
      <c r="EL944"/>
      <c r="EM944"/>
      <c r="EN944"/>
      <c r="EO944"/>
      <c r="EP944"/>
      <c r="EQ944"/>
      <c r="ER944"/>
      <c r="ES944"/>
      <c r="ET944"/>
      <c r="EU944"/>
      <c r="EV944"/>
      <c r="EW944"/>
      <c r="EX944"/>
      <c r="EY944"/>
      <c r="EZ944"/>
      <c r="FA944"/>
      <c r="FB944"/>
      <c r="FC944"/>
      <c r="FD944"/>
      <c r="FE944"/>
      <c r="FF944"/>
      <c r="FG944"/>
      <c r="FH944"/>
      <c r="FI944"/>
      <c r="FJ944"/>
      <c r="FK944"/>
      <c r="FL944"/>
      <c r="FM944"/>
      <c r="FN944"/>
      <c r="FO944"/>
      <c r="FP944"/>
      <c r="FQ944"/>
      <c r="FR944"/>
      <c r="FS944"/>
      <c r="FT944"/>
      <c r="FU944"/>
      <c r="FV944"/>
      <c r="FW944"/>
      <c r="FX944"/>
      <c r="FY944"/>
      <c r="FZ944"/>
      <c r="GA944"/>
      <c r="GB944"/>
      <c r="GC944"/>
      <c r="GD944"/>
      <c r="GE944"/>
      <c r="GF944"/>
      <c r="GG944"/>
      <c r="GH944"/>
      <c r="GI944"/>
      <c r="GJ944"/>
      <c r="GK944"/>
      <c r="GL944"/>
      <c r="GM944"/>
      <c r="GN944"/>
      <c r="GO944"/>
      <c r="GP944"/>
      <c r="GQ944"/>
      <c r="GR944"/>
      <c r="GS944"/>
      <c r="GT944"/>
      <c r="GU944"/>
      <c r="GV944"/>
      <c r="GW944"/>
      <c r="GX944"/>
      <c r="GY944"/>
      <c r="GZ944"/>
      <c r="HA944"/>
      <c r="HB944"/>
      <c r="HC944"/>
      <c r="HD944"/>
      <c r="HE944"/>
      <c r="HF944"/>
      <c r="HG944"/>
      <c r="HH944"/>
      <c r="HI944"/>
      <c r="HJ944"/>
      <c r="HK944"/>
      <c r="HL944"/>
      <c r="HM944"/>
      <c r="HN944"/>
      <c r="HO944"/>
      <c r="HP944"/>
      <c r="HQ944"/>
      <c r="HR944"/>
      <c r="HS944"/>
      <c r="HT944"/>
      <c r="HU944"/>
      <c r="HV944"/>
      <c r="HW944"/>
      <c r="HX944"/>
      <c r="HY944"/>
      <c r="HZ944"/>
      <c r="IA944"/>
      <c r="IB944"/>
      <c r="IC944"/>
      <c r="ID944"/>
      <c r="IE944"/>
      <c r="IF944"/>
      <c r="IG944"/>
      <c r="IH944"/>
      <c r="II944"/>
      <c r="IJ944"/>
      <c r="IK944"/>
      <c r="IL944"/>
      <c r="IM944"/>
      <c r="IN944"/>
      <c r="IO944"/>
      <c r="IP944"/>
      <c r="IQ944"/>
      <c r="IR944"/>
      <c r="IS944"/>
      <c r="IT944"/>
      <c r="IU944"/>
      <c r="IV944"/>
      <c r="IW944"/>
      <c r="IX944"/>
      <c r="IY944"/>
      <c r="IZ944"/>
      <c r="JA944"/>
      <c r="JB944"/>
      <c r="JC944"/>
      <c r="JD944"/>
      <c r="JE944"/>
      <c r="JF944"/>
      <c r="JG944"/>
      <c r="JH944"/>
      <c r="JI944"/>
      <c r="JJ944"/>
    </row>
    <row r="945" spans="1:270" ht="48">
      <c r="A945" s="25">
        <v>1999</v>
      </c>
      <c r="B945" s="9" t="s">
        <v>1187</v>
      </c>
      <c r="C945" s="9">
        <v>0</v>
      </c>
      <c r="D945" s="9" t="s">
        <v>1590</v>
      </c>
      <c r="E945" s="9" t="s">
        <v>2629</v>
      </c>
      <c r="F945" s="9" t="s">
        <v>2378</v>
      </c>
      <c r="G945" s="9" t="s">
        <v>2744</v>
      </c>
      <c r="H945" s="18" t="s">
        <v>1590</v>
      </c>
      <c r="I945" s="9" t="s">
        <v>2429</v>
      </c>
      <c r="J945" s="8">
        <v>0</v>
      </c>
      <c r="K945" s="8"/>
      <c r="L945" s="9" t="s">
        <v>2432</v>
      </c>
      <c r="M945" s="8" t="s">
        <v>2676</v>
      </c>
      <c r="N945" s="9">
        <f t="shared" si="213"/>
        <v>2.5952547919588591E-5</v>
      </c>
      <c r="O945" s="8">
        <v>8.8819999999999997</v>
      </c>
      <c r="P945" s="26">
        <v>342240</v>
      </c>
      <c r="Q945" s="35" t="s">
        <v>1590</v>
      </c>
      <c r="R945" s="34" t="s">
        <v>1590</v>
      </c>
      <c r="S945" s="34" t="s">
        <v>1590</v>
      </c>
      <c r="T945" s="34" t="s">
        <v>1590</v>
      </c>
      <c r="U945" s="34" t="s">
        <v>1590</v>
      </c>
      <c r="V945" s="38" t="s">
        <v>1590</v>
      </c>
      <c r="W945" s="38" t="s">
        <v>1590</v>
      </c>
      <c r="X945" s="38" t="s">
        <v>1590</v>
      </c>
      <c r="Y945" s="8">
        <f t="shared" si="215"/>
        <v>0</v>
      </c>
      <c r="Z945" s="8">
        <f t="shared" si="216"/>
        <v>0</v>
      </c>
      <c r="AA945" s="8">
        <f t="shared" si="217"/>
        <v>0</v>
      </c>
      <c r="AB945" s="18">
        <f t="shared" si="206"/>
        <v>1.0833333333333333</v>
      </c>
      <c r="AC945" s="18">
        <f>SUM(AK945, AQ945, AW945, BC945, BI945,  BO945, BU945, CA945, CG945, CM945, CS945, CY945, DE945, DK945, DQ945, DW945, EC945, EK945, EQ945, EW945, FC945, FI945, FO945, FU945, GA945, GI945, GO945, GW945, HC945, HI945, HO945, HU945, IA945, II945, IO945, IU945, JC945, JI945)/2</f>
        <v>13</v>
      </c>
      <c r="AD945"/>
      <c r="AE945"/>
      <c r="AF945" s="13" t="s">
        <v>2430</v>
      </c>
      <c r="AG945" t="s">
        <v>1590</v>
      </c>
      <c r="AH945" t="s">
        <v>1590</v>
      </c>
      <c r="AI945" t="s">
        <v>1590</v>
      </c>
      <c r="AJ945">
        <v>13</v>
      </c>
      <c r="AK945">
        <v>13</v>
      </c>
      <c r="AL945" s="13" t="s">
        <v>2431</v>
      </c>
      <c r="AM945" t="s">
        <v>1590</v>
      </c>
      <c r="AN945" t="s">
        <v>1590</v>
      </c>
      <c r="AO945" t="s">
        <v>1590</v>
      </c>
      <c r="AP945">
        <v>13</v>
      </c>
      <c r="AQ945">
        <v>13</v>
      </c>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D945"/>
      <c r="CE945"/>
      <c r="CF945"/>
      <c r="CG945"/>
      <c r="CH945"/>
      <c r="CI945"/>
      <c r="CJ945"/>
      <c r="CK945"/>
      <c r="CL945"/>
      <c r="CM945"/>
      <c r="CN945"/>
      <c r="CO945"/>
      <c r="CP945"/>
      <c r="CQ945"/>
      <c r="CR945"/>
      <c r="CS945"/>
      <c r="CT945"/>
      <c r="CU945"/>
      <c r="CV945"/>
      <c r="CW945"/>
      <c r="CX945"/>
      <c r="CY945"/>
      <c r="CZ945"/>
      <c r="DA945"/>
      <c r="DB945"/>
      <c r="DC945"/>
      <c r="DD945"/>
      <c r="DE945"/>
      <c r="DF945"/>
      <c r="DG945"/>
      <c r="DH945"/>
      <c r="DI945"/>
      <c r="DJ945"/>
      <c r="DK945"/>
      <c r="DL945"/>
      <c r="DM945"/>
      <c r="DN945"/>
      <c r="DO945"/>
      <c r="DP945"/>
      <c r="DQ945"/>
      <c r="DR945"/>
      <c r="DS945"/>
      <c r="DT945"/>
      <c r="DU945"/>
      <c r="DV945"/>
      <c r="DW945"/>
      <c r="DX945"/>
      <c r="DY945"/>
      <c r="DZ945"/>
      <c r="EA945"/>
      <c r="EB945"/>
      <c r="EC945"/>
      <c r="ED945"/>
      <c r="EE945"/>
      <c r="EF945"/>
      <c r="EG945"/>
      <c r="EH945"/>
      <c r="EI945"/>
      <c r="EJ945"/>
      <c r="EK945"/>
      <c r="EL945"/>
      <c r="EM945"/>
      <c r="EN945"/>
      <c r="EO945"/>
      <c r="EP945"/>
      <c r="EQ945"/>
      <c r="ER945"/>
      <c r="ES945"/>
      <c r="ET945"/>
      <c r="EU945"/>
      <c r="EV945"/>
      <c r="EW945"/>
      <c r="EX945"/>
      <c r="EY945"/>
      <c r="EZ945"/>
      <c r="FA945"/>
      <c r="FB945"/>
      <c r="FC945"/>
      <c r="FD945"/>
      <c r="FE945"/>
      <c r="FF945"/>
      <c r="FG945"/>
      <c r="FH945"/>
      <c r="FI945"/>
      <c r="FJ945"/>
      <c r="FK945"/>
      <c r="FL945"/>
      <c r="FM945"/>
      <c r="FN945"/>
      <c r="FO945"/>
      <c r="FP945"/>
      <c r="FQ945"/>
      <c r="FR945"/>
      <c r="FS945"/>
      <c r="FT945"/>
      <c r="FU945"/>
      <c r="FV945"/>
      <c r="FW945"/>
      <c r="FX945"/>
      <c r="FY945"/>
      <c r="FZ945"/>
      <c r="GA945"/>
      <c r="GB945"/>
      <c r="GC945"/>
      <c r="GD945"/>
      <c r="GE945"/>
      <c r="GF945"/>
      <c r="GG945"/>
      <c r="GH945"/>
      <c r="GI945"/>
      <c r="GJ945"/>
      <c r="GK945"/>
      <c r="GL945"/>
      <c r="GM945"/>
      <c r="GN945"/>
      <c r="GO945"/>
      <c r="GP945"/>
      <c r="GQ945"/>
      <c r="GR945"/>
      <c r="GS945"/>
      <c r="GT945"/>
      <c r="GU945"/>
      <c r="GV945"/>
      <c r="GW945"/>
      <c r="GX945"/>
      <c r="GY945"/>
      <c r="GZ945"/>
      <c r="HA945"/>
      <c r="HB945"/>
      <c r="HC945"/>
      <c r="HD945"/>
      <c r="HE945"/>
      <c r="HF945"/>
      <c r="HG945"/>
      <c r="HH945"/>
      <c r="HI945"/>
      <c r="HJ945"/>
      <c r="HK945"/>
      <c r="HL945"/>
      <c r="HM945"/>
      <c r="HN945"/>
      <c r="HO945"/>
      <c r="HP945"/>
      <c r="HQ945"/>
      <c r="HR945"/>
      <c r="HS945"/>
      <c r="HT945"/>
      <c r="HU945"/>
      <c r="HV945"/>
      <c r="HW945"/>
      <c r="HX945"/>
      <c r="HY945"/>
      <c r="HZ945"/>
      <c r="IA945"/>
      <c r="IB945"/>
      <c r="IC945"/>
      <c r="ID945"/>
      <c r="IE945"/>
      <c r="IF945"/>
      <c r="IG945"/>
      <c r="IH945"/>
      <c r="II945"/>
      <c r="IJ945"/>
      <c r="IK945"/>
      <c r="IL945"/>
      <c r="IM945"/>
      <c r="IN945"/>
      <c r="IO945"/>
      <c r="IP945"/>
      <c r="IQ945"/>
      <c r="IR945"/>
      <c r="IS945"/>
      <c r="IT945"/>
      <c r="IU945"/>
      <c r="IV945"/>
      <c r="IW945"/>
      <c r="IX945"/>
      <c r="IY945"/>
      <c r="IZ945"/>
      <c r="JA945"/>
      <c r="JB945"/>
      <c r="JC945"/>
      <c r="JD945"/>
      <c r="JE945"/>
      <c r="JF945"/>
      <c r="JG945"/>
      <c r="JH945"/>
      <c r="JI945"/>
      <c r="JJ945"/>
    </row>
    <row r="946" spans="1:270" ht="64">
      <c r="A946" s="25">
        <v>1999</v>
      </c>
      <c r="B946" s="9" t="s">
        <v>1187</v>
      </c>
      <c r="C946" s="9">
        <v>0</v>
      </c>
      <c r="D946" s="9" t="s">
        <v>1590</v>
      </c>
      <c r="E946" s="9" t="s">
        <v>2629</v>
      </c>
      <c r="F946" s="9" t="s">
        <v>2378</v>
      </c>
      <c r="G946" s="9" t="s">
        <v>2744</v>
      </c>
      <c r="H946" s="18" t="s">
        <v>1590</v>
      </c>
      <c r="I946" s="9" t="s">
        <v>2433</v>
      </c>
      <c r="J946" s="8">
        <v>0</v>
      </c>
      <c r="K946" s="8"/>
      <c r="L946" s="9" t="s">
        <v>2434</v>
      </c>
      <c r="M946" s="8" t="s">
        <v>2676</v>
      </c>
      <c r="N946" s="9">
        <f t="shared" si="213"/>
        <v>5.1490151695655627E-5</v>
      </c>
      <c r="O946" s="8">
        <v>10.372999999999999</v>
      </c>
      <c r="P946" s="26">
        <v>201456</v>
      </c>
      <c r="Q946" s="35" t="s">
        <v>1590</v>
      </c>
      <c r="R946" s="34" t="s">
        <v>1590</v>
      </c>
      <c r="S946" s="34" t="s">
        <v>1590</v>
      </c>
      <c r="T946" s="34" t="s">
        <v>1590</v>
      </c>
      <c r="U946" s="34" t="s">
        <v>1590</v>
      </c>
      <c r="V946" s="38" t="s">
        <v>1590</v>
      </c>
      <c r="W946" s="38" t="s">
        <v>1590</v>
      </c>
      <c r="X946" s="38" t="s">
        <v>1590</v>
      </c>
      <c r="Y946" s="8">
        <f t="shared" si="215"/>
        <v>0</v>
      </c>
      <c r="Z946" s="8">
        <f t="shared" si="216"/>
        <v>0</v>
      </c>
      <c r="AA946" s="8">
        <f t="shared" si="217"/>
        <v>0</v>
      </c>
      <c r="AB946" s="18">
        <f t="shared" si="206"/>
        <v>1.0833333333333333</v>
      </c>
      <c r="AC946" s="18">
        <f t="shared" si="211"/>
        <v>13</v>
      </c>
      <c r="AD946"/>
      <c r="AE946"/>
      <c r="AF946" s="13" t="s">
        <v>2435</v>
      </c>
      <c r="AG946" t="s">
        <v>1590</v>
      </c>
      <c r="AH946" t="s">
        <v>1590</v>
      </c>
      <c r="AI946" t="s">
        <v>1590</v>
      </c>
      <c r="AJ946">
        <v>13</v>
      </c>
      <c r="AK946">
        <v>13</v>
      </c>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D946"/>
      <c r="CE946"/>
      <c r="CF946"/>
      <c r="CG946"/>
      <c r="CH946"/>
      <c r="CI946"/>
      <c r="CJ946"/>
      <c r="CK946"/>
      <c r="CL946"/>
      <c r="CM946"/>
      <c r="CN946"/>
      <c r="CO946"/>
      <c r="CP946"/>
      <c r="CQ946"/>
      <c r="CR946"/>
      <c r="CS946"/>
      <c r="CT946"/>
      <c r="CU946"/>
      <c r="CV946"/>
      <c r="CW946"/>
      <c r="CX946"/>
      <c r="CY946"/>
      <c r="CZ946"/>
      <c r="DA946"/>
      <c r="DB946"/>
      <c r="DC946"/>
      <c r="DD946"/>
      <c r="DE946"/>
      <c r="DF946"/>
      <c r="DG946"/>
      <c r="DH946"/>
      <c r="DI946"/>
      <c r="DJ946"/>
      <c r="DK946"/>
      <c r="DL946"/>
      <c r="DM946"/>
      <c r="DN946"/>
      <c r="DO946"/>
      <c r="DP946"/>
      <c r="DQ946"/>
      <c r="DR946"/>
      <c r="DS946"/>
      <c r="DT946"/>
      <c r="DU946"/>
      <c r="DV946"/>
      <c r="DW946"/>
      <c r="DX946"/>
      <c r="DY946"/>
      <c r="DZ946"/>
      <c r="EA946"/>
      <c r="EB946"/>
      <c r="EC946"/>
      <c r="ED946"/>
      <c r="EE946"/>
      <c r="EF946"/>
      <c r="EG946"/>
      <c r="EH946"/>
      <c r="EI946"/>
      <c r="EJ946"/>
      <c r="EK946"/>
      <c r="EL946"/>
      <c r="EM946"/>
      <c r="EN946"/>
      <c r="EO946"/>
      <c r="EP946"/>
      <c r="EQ946"/>
      <c r="ER946"/>
      <c r="ES946"/>
      <c r="ET946"/>
      <c r="EU946"/>
      <c r="EV946"/>
      <c r="EW946"/>
      <c r="EX946"/>
      <c r="EY946"/>
      <c r="EZ946"/>
      <c r="FA946"/>
      <c r="FB946"/>
      <c r="FC946"/>
      <c r="FD946"/>
      <c r="FE946"/>
      <c r="FF946"/>
      <c r="FG946"/>
      <c r="FH946"/>
      <c r="FI946"/>
      <c r="FJ946"/>
      <c r="FK946"/>
      <c r="FL946"/>
      <c r="FM946"/>
      <c r="FN946"/>
      <c r="FO946"/>
      <c r="FP946"/>
      <c r="FQ946"/>
      <c r="FR946"/>
      <c r="FS946"/>
      <c r="FT946"/>
      <c r="FU946"/>
      <c r="FV946"/>
      <c r="FW946"/>
      <c r="FX946"/>
      <c r="FY946"/>
      <c r="FZ946"/>
      <c r="GA946"/>
      <c r="GB946"/>
      <c r="GC946"/>
      <c r="GD946"/>
      <c r="GE946"/>
      <c r="GF946"/>
      <c r="GG946"/>
      <c r="GH946"/>
      <c r="GI946"/>
      <c r="GJ946"/>
      <c r="GK946"/>
      <c r="GL946"/>
      <c r="GM946"/>
      <c r="GN946"/>
      <c r="GO946"/>
      <c r="GP946"/>
      <c r="GQ946"/>
      <c r="GR946"/>
      <c r="GS946"/>
      <c r="GT946"/>
      <c r="GU946"/>
      <c r="GV946"/>
      <c r="GW946"/>
      <c r="GX946"/>
      <c r="GY946"/>
      <c r="GZ946"/>
      <c r="HA946"/>
      <c r="HB946"/>
      <c r="HC946"/>
      <c r="HD946"/>
      <c r="HE946"/>
      <c r="HF946"/>
      <c r="HG946"/>
      <c r="HH946"/>
      <c r="HI946"/>
      <c r="HJ946"/>
      <c r="HK946"/>
      <c r="HL946"/>
      <c r="HM946"/>
      <c r="HN946"/>
      <c r="HO946"/>
      <c r="HP946"/>
      <c r="HQ946"/>
      <c r="HR946"/>
      <c r="HS946"/>
      <c r="HT946"/>
      <c r="HU946"/>
      <c r="HV946"/>
      <c r="HW946"/>
      <c r="HX946"/>
      <c r="HY946"/>
      <c r="HZ946"/>
      <c r="IA946"/>
      <c r="IB946"/>
      <c r="IC946"/>
      <c r="ID946"/>
      <c r="IE946"/>
      <c r="IF946"/>
      <c r="IG946"/>
      <c r="IH946"/>
      <c r="II946"/>
      <c r="IJ946"/>
      <c r="IK946"/>
      <c r="IL946"/>
      <c r="IM946"/>
      <c r="IN946"/>
      <c r="IO946"/>
      <c r="IP946"/>
      <c r="IQ946"/>
      <c r="IR946"/>
      <c r="IS946"/>
      <c r="IT946"/>
      <c r="IU946"/>
      <c r="IV946"/>
      <c r="IW946"/>
      <c r="IX946"/>
      <c r="IY946"/>
      <c r="IZ946"/>
      <c r="JA946"/>
      <c r="JB946"/>
      <c r="JC946"/>
      <c r="JD946"/>
      <c r="JE946"/>
      <c r="JF946"/>
      <c r="JG946"/>
      <c r="JH946"/>
      <c r="JI946"/>
      <c r="JJ946"/>
    </row>
    <row r="947" spans="1:270" ht="32">
      <c r="A947" s="25">
        <v>1999</v>
      </c>
      <c r="B947" s="9" t="s">
        <v>1187</v>
      </c>
      <c r="C947" s="9">
        <v>0</v>
      </c>
      <c r="D947" s="9" t="s">
        <v>1590</v>
      </c>
      <c r="E947" s="9" t="s">
        <v>2629</v>
      </c>
      <c r="F947" s="9" t="s">
        <v>2378</v>
      </c>
      <c r="G947" s="9" t="s">
        <v>2744</v>
      </c>
      <c r="H947" s="18" t="s">
        <v>1590</v>
      </c>
      <c r="I947" s="9" t="s">
        <v>2436</v>
      </c>
      <c r="J947" s="8">
        <v>0</v>
      </c>
      <c r="K947" s="8"/>
      <c r="L947" s="9" t="s">
        <v>2440</v>
      </c>
      <c r="M947" s="8" t="s">
        <v>2676</v>
      </c>
      <c r="N947" s="9">
        <f t="shared" si="213"/>
        <v>1.2630113372671219E-5</v>
      </c>
      <c r="O947" s="8">
        <v>11.43</v>
      </c>
      <c r="P947" s="26">
        <v>904980</v>
      </c>
      <c r="Q947" s="35" t="s">
        <v>1590</v>
      </c>
      <c r="R947" s="34" t="s">
        <v>1590</v>
      </c>
      <c r="S947" s="34" t="s">
        <v>1590</v>
      </c>
      <c r="T947" s="34" t="s">
        <v>1590</v>
      </c>
      <c r="U947" s="34" t="s">
        <v>1590</v>
      </c>
      <c r="V947" s="38" t="s">
        <v>1590</v>
      </c>
      <c r="W947" s="38" t="s">
        <v>1590</v>
      </c>
      <c r="X947" s="38" t="s">
        <v>1590</v>
      </c>
      <c r="Y947" s="8">
        <f t="shared" si="215"/>
        <v>0</v>
      </c>
      <c r="Z947" s="8">
        <f t="shared" si="216"/>
        <v>0</v>
      </c>
      <c r="AA947" s="8">
        <f t="shared" si="217"/>
        <v>0</v>
      </c>
      <c r="AB947" s="18">
        <f t="shared" si="206"/>
        <v>1.0833333333333333</v>
      </c>
      <c r="AC947" s="18">
        <f>SUM(AK947, AQ947, AW947, BC947, BI947,  BO947, BU947, CA947, CG947, CM947, CS947, CY947, DE947, DK947, DQ947, DW947, EC947, EK947, EQ947, EW947, FC947, FI947, FO947, FU947, GA947, GI947, GO947, GW947, HC947, HI947, HO947, HU947, IA947, II947, IO947, IU947, JC947, JI947)/3</f>
        <v>13</v>
      </c>
      <c r="AD947"/>
      <c r="AE947"/>
      <c r="AF947" s="13" t="s">
        <v>2437</v>
      </c>
      <c r="AG947" t="s">
        <v>1590</v>
      </c>
      <c r="AH947" t="s">
        <v>1590</v>
      </c>
      <c r="AI947" t="s">
        <v>1590</v>
      </c>
      <c r="AJ947">
        <v>13</v>
      </c>
      <c r="AK947">
        <v>13</v>
      </c>
      <c r="AL947" s="13" t="s">
        <v>2438</v>
      </c>
      <c r="AM947" t="s">
        <v>1590</v>
      </c>
      <c r="AN947" t="s">
        <v>1590</v>
      </c>
      <c r="AO947" t="s">
        <v>1590</v>
      </c>
      <c r="AP947">
        <v>13</v>
      </c>
      <c r="AQ947">
        <v>13</v>
      </c>
      <c r="AR947" s="13" t="s">
        <v>2439</v>
      </c>
      <c r="AS947" t="s">
        <v>1590</v>
      </c>
      <c r="AT947" t="s">
        <v>1590</v>
      </c>
      <c r="AU947" t="s">
        <v>1590</v>
      </c>
      <c r="AV947">
        <v>13</v>
      </c>
      <c r="AW947">
        <v>13</v>
      </c>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D947"/>
      <c r="CE947"/>
      <c r="CF947"/>
      <c r="CG947"/>
      <c r="CH947"/>
      <c r="CI947"/>
      <c r="CJ947"/>
      <c r="CK947"/>
      <c r="CL947"/>
      <c r="CM947"/>
      <c r="CN947"/>
      <c r="CO947"/>
      <c r="CP947"/>
      <c r="CQ947"/>
      <c r="CR947"/>
      <c r="CS947"/>
      <c r="CT947"/>
      <c r="CU947"/>
      <c r="CV947"/>
      <c r="CW947"/>
      <c r="CX947"/>
      <c r="CY947"/>
      <c r="CZ947"/>
      <c r="DA947"/>
      <c r="DB947"/>
      <c r="DC947"/>
      <c r="DD947"/>
      <c r="DE947"/>
      <c r="DF947"/>
      <c r="DG947"/>
      <c r="DH947"/>
      <c r="DI947"/>
      <c r="DJ947"/>
      <c r="DK947"/>
      <c r="DL947"/>
      <c r="DM947"/>
      <c r="DN947"/>
      <c r="DO947"/>
      <c r="DP947"/>
      <c r="DQ947"/>
      <c r="DR947"/>
      <c r="DS947"/>
      <c r="DT947"/>
      <c r="DU947"/>
      <c r="DV947"/>
      <c r="DW947"/>
      <c r="DX947"/>
      <c r="DY947"/>
      <c r="DZ947"/>
      <c r="EA947"/>
      <c r="EB947"/>
      <c r="EC947"/>
      <c r="ED947"/>
      <c r="EE947"/>
      <c r="EF947"/>
      <c r="EG947"/>
      <c r="EH947"/>
      <c r="EI947"/>
      <c r="EJ947"/>
      <c r="EK947"/>
      <c r="EL947"/>
      <c r="EM947"/>
      <c r="EN947"/>
      <c r="EO947"/>
      <c r="EP947"/>
      <c r="EQ947"/>
      <c r="ER947"/>
      <c r="ES947"/>
      <c r="ET947"/>
      <c r="EU947"/>
      <c r="EV947"/>
      <c r="EW947"/>
      <c r="EX947"/>
      <c r="EY947"/>
      <c r="EZ947"/>
      <c r="FA947"/>
      <c r="FB947"/>
      <c r="FC947"/>
      <c r="FD947"/>
      <c r="FE947"/>
      <c r="FF947"/>
      <c r="FG947"/>
      <c r="FH947"/>
      <c r="FI947"/>
      <c r="FJ947"/>
      <c r="FK947"/>
      <c r="FL947"/>
      <c r="FM947"/>
      <c r="FN947"/>
      <c r="FO947"/>
      <c r="FP947"/>
      <c r="FQ947"/>
      <c r="FR947"/>
      <c r="FS947"/>
      <c r="FT947"/>
      <c r="FU947"/>
      <c r="FV947"/>
      <c r="FW947"/>
      <c r="FX947"/>
      <c r="FY947"/>
      <c r="FZ947"/>
      <c r="GA947"/>
      <c r="GB947"/>
      <c r="GC947"/>
      <c r="GD947"/>
      <c r="GE947"/>
      <c r="GF947"/>
      <c r="GG947"/>
      <c r="GH947"/>
      <c r="GI947"/>
      <c r="GJ947"/>
      <c r="GK947"/>
      <c r="GL947"/>
      <c r="GM947"/>
      <c r="GN947"/>
      <c r="GO947"/>
      <c r="GP947"/>
      <c r="GQ947"/>
      <c r="GR947"/>
      <c r="GS947"/>
      <c r="GT947"/>
      <c r="GU947"/>
      <c r="GV947"/>
      <c r="GW947"/>
      <c r="GX947"/>
      <c r="GY947"/>
      <c r="GZ947"/>
      <c r="HA947"/>
      <c r="HB947"/>
      <c r="HC947"/>
      <c r="HD947"/>
      <c r="HE947"/>
      <c r="HF947"/>
      <c r="HG947"/>
      <c r="HH947"/>
      <c r="HI947"/>
      <c r="HJ947"/>
      <c r="HK947"/>
      <c r="HL947"/>
      <c r="HM947"/>
      <c r="HN947"/>
      <c r="HO947"/>
      <c r="HP947"/>
      <c r="HQ947"/>
      <c r="HR947"/>
      <c r="HS947"/>
      <c r="HT947"/>
      <c r="HU947"/>
      <c r="HV947"/>
      <c r="HW947"/>
      <c r="HX947"/>
      <c r="HY947"/>
      <c r="HZ947"/>
      <c r="IA947"/>
      <c r="IB947"/>
      <c r="IC947"/>
      <c r="ID947"/>
      <c r="IE947"/>
      <c r="IF947"/>
      <c r="IG947"/>
      <c r="IH947"/>
      <c r="II947"/>
      <c r="IJ947"/>
      <c r="IK947"/>
      <c r="IL947"/>
      <c r="IM947"/>
      <c r="IN947"/>
      <c r="IO947"/>
      <c r="IP947"/>
      <c r="IQ947"/>
      <c r="IR947"/>
      <c r="IS947"/>
      <c r="IT947"/>
      <c r="IU947"/>
      <c r="IV947"/>
      <c r="IW947"/>
      <c r="IX947"/>
      <c r="IY947"/>
      <c r="IZ947"/>
      <c r="JA947"/>
      <c r="JB947"/>
      <c r="JC947"/>
      <c r="JD947"/>
      <c r="JE947"/>
      <c r="JF947"/>
      <c r="JG947"/>
      <c r="JH947"/>
      <c r="JI947"/>
      <c r="JJ947"/>
    </row>
    <row r="948" spans="1:270" ht="32">
      <c r="A948" s="25">
        <v>1999</v>
      </c>
      <c r="B948" s="9" t="s">
        <v>1187</v>
      </c>
      <c r="C948" s="9">
        <v>0</v>
      </c>
      <c r="D948" s="9" t="s">
        <v>1590</v>
      </c>
      <c r="E948" s="9" t="s">
        <v>2629</v>
      </c>
      <c r="F948" s="9" t="s">
        <v>2378</v>
      </c>
      <c r="G948" s="9" t="s">
        <v>2744</v>
      </c>
      <c r="H948" s="18" t="s">
        <v>1590</v>
      </c>
      <c r="I948" s="9" t="s">
        <v>2441</v>
      </c>
      <c r="J948" s="8">
        <v>0</v>
      </c>
      <c r="K948" s="8"/>
      <c r="L948" s="9"/>
      <c r="M948" s="8" t="s">
        <v>2676</v>
      </c>
      <c r="N948" s="9">
        <f t="shared" si="213"/>
        <v>1.1049414161996944E-3</v>
      </c>
      <c r="O948" s="8">
        <v>4.3380000000000001</v>
      </c>
      <c r="P948" s="26">
        <v>3926</v>
      </c>
      <c r="Q948" s="35" t="s">
        <v>1590</v>
      </c>
      <c r="R948" s="34" t="s">
        <v>1590</v>
      </c>
      <c r="S948" s="34" t="s">
        <v>1590</v>
      </c>
      <c r="T948" s="34" t="s">
        <v>1590</v>
      </c>
      <c r="U948" s="34" t="s">
        <v>1590</v>
      </c>
      <c r="V948" s="38" t="s">
        <v>1590</v>
      </c>
      <c r="W948" s="38" t="s">
        <v>1590</v>
      </c>
      <c r="X948" s="38" t="s">
        <v>1590</v>
      </c>
      <c r="Y948" s="8">
        <f t="shared" si="215"/>
        <v>0</v>
      </c>
      <c r="Z948" s="8">
        <f t="shared" si="216"/>
        <v>0</v>
      </c>
      <c r="AA948" s="8">
        <f t="shared" si="217"/>
        <v>0</v>
      </c>
      <c r="AB948" s="18">
        <f t="shared" si="206"/>
        <v>0.66666666666666663</v>
      </c>
      <c r="AC948" s="18">
        <f t="shared" si="211"/>
        <v>8</v>
      </c>
      <c r="AD948"/>
      <c r="AE948"/>
      <c r="AF948" s="13" t="s">
        <v>2442</v>
      </c>
      <c r="AG948" t="s">
        <v>2381</v>
      </c>
      <c r="AH948" t="s">
        <v>2381</v>
      </c>
      <c r="AI948" t="s">
        <v>2381</v>
      </c>
      <c r="AJ948">
        <v>8</v>
      </c>
      <c r="AK948">
        <v>8</v>
      </c>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D948"/>
      <c r="CE948"/>
      <c r="CF948"/>
      <c r="CG948"/>
      <c r="CH948"/>
      <c r="CI948"/>
      <c r="CJ948"/>
      <c r="CK948"/>
      <c r="CL948"/>
      <c r="CM948"/>
      <c r="CN948"/>
      <c r="CO948"/>
      <c r="CP948"/>
      <c r="CQ948"/>
      <c r="CR948"/>
      <c r="CS948"/>
      <c r="CT948"/>
      <c r="CU948"/>
      <c r="CV948"/>
      <c r="CW948"/>
      <c r="CX948"/>
      <c r="CY948"/>
      <c r="CZ948"/>
      <c r="DA948"/>
      <c r="DB948"/>
      <c r="DC948"/>
      <c r="DD948"/>
      <c r="DE948"/>
      <c r="DF948"/>
      <c r="DG948"/>
      <c r="DH948"/>
      <c r="DI948"/>
      <c r="DJ948"/>
      <c r="DK948"/>
      <c r="DL948"/>
      <c r="DM948"/>
      <c r="DN948"/>
      <c r="DO948"/>
      <c r="DP948"/>
      <c r="DQ948"/>
      <c r="DR948"/>
      <c r="DS948"/>
      <c r="DT948"/>
      <c r="DU948"/>
      <c r="DV948"/>
      <c r="DW948"/>
      <c r="DX948"/>
      <c r="DY948"/>
      <c r="DZ948"/>
      <c r="EA948"/>
      <c r="EB948"/>
      <c r="EC948"/>
      <c r="ED948"/>
      <c r="EE948"/>
      <c r="EF948"/>
      <c r="EG948"/>
      <c r="EH948"/>
      <c r="EI948"/>
      <c r="EJ948"/>
      <c r="EK948"/>
      <c r="EL948"/>
      <c r="EM948"/>
      <c r="EN948"/>
      <c r="EO948"/>
      <c r="EP948"/>
      <c r="EQ948"/>
      <c r="ER948"/>
      <c r="ES948"/>
      <c r="ET948"/>
      <c r="EU948"/>
      <c r="EV948"/>
      <c r="EW948"/>
      <c r="EX948"/>
      <c r="EY948"/>
      <c r="EZ948"/>
      <c r="FA948"/>
      <c r="FB948"/>
      <c r="FC948"/>
      <c r="FD948"/>
      <c r="FE948"/>
      <c r="FF948"/>
      <c r="FG948"/>
      <c r="FH948"/>
      <c r="FI948"/>
      <c r="FJ948"/>
      <c r="FK948"/>
      <c r="FL948"/>
      <c r="FM948"/>
      <c r="FN948"/>
      <c r="FO948"/>
      <c r="FP948"/>
      <c r="FQ948"/>
      <c r="FR948"/>
      <c r="FS948"/>
      <c r="FT948"/>
      <c r="FU948"/>
      <c r="FV948"/>
      <c r="FW948"/>
      <c r="FX948"/>
      <c r="FY948"/>
      <c r="FZ948"/>
      <c r="GA948"/>
      <c r="GB948"/>
      <c r="GC948"/>
      <c r="GD948"/>
      <c r="GE948"/>
      <c r="GF948"/>
      <c r="GG948"/>
      <c r="GH948"/>
      <c r="GI948"/>
      <c r="GJ948"/>
      <c r="GK948"/>
      <c r="GL948"/>
      <c r="GM948"/>
      <c r="GN948"/>
      <c r="GO948"/>
      <c r="GP948"/>
      <c r="GQ948"/>
      <c r="GR948"/>
      <c r="GS948"/>
      <c r="GT948"/>
      <c r="GU948"/>
      <c r="GV948"/>
      <c r="GW948"/>
      <c r="GX948"/>
      <c r="GY948"/>
      <c r="GZ948"/>
      <c r="HA948"/>
      <c r="HB948"/>
      <c r="HC948"/>
      <c r="HD948"/>
      <c r="HE948"/>
      <c r="HF948"/>
      <c r="HG948"/>
      <c r="HH948"/>
      <c r="HI948"/>
      <c r="HJ948"/>
      <c r="HK948"/>
      <c r="HL948"/>
      <c r="HM948"/>
      <c r="HN948"/>
      <c r="HO948"/>
      <c r="HP948"/>
      <c r="HQ948"/>
      <c r="HR948"/>
      <c r="HS948"/>
      <c r="HT948"/>
      <c r="HU948"/>
      <c r="HV948"/>
      <c r="HW948"/>
      <c r="HX948"/>
      <c r="HY948"/>
      <c r="HZ948"/>
      <c r="IA948"/>
      <c r="IB948"/>
      <c r="IC948"/>
      <c r="ID948"/>
      <c r="IE948"/>
      <c r="IF948"/>
      <c r="IG948"/>
      <c r="IH948"/>
      <c r="II948"/>
      <c r="IJ948"/>
      <c r="IK948"/>
      <c r="IL948"/>
      <c r="IM948"/>
      <c r="IN948"/>
      <c r="IO948"/>
      <c r="IP948"/>
      <c r="IQ948"/>
      <c r="IR948"/>
      <c r="IS948"/>
      <c r="IT948"/>
      <c r="IU948"/>
      <c r="IV948"/>
      <c r="IW948"/>
      <c r="IX948"/>
      <c r="IY948"/>
      <c r="IZ948"/>
      <c r="JA948"/>
      <c r="JB948"/>
      <c r="JC948"/>
      <c r="JD948"/>
      <c r="JE948"/>
      <c r="JF948"/>
      <c r="JG948"/>
      <c r="JH948"/>
      <c r="JI948"/>
      <c r="JJ948"/>
    </row>
    <row r="949" spans="1:270" ht="96">
      <c r="A949" s="25">
        <v>1999</v>
      </c>
      <c r="B949" s="9" t="s">
        <v>1187</v>
      </c>
      <c r="C949" s="9">
        <v>0</v>
      </c>
      <c r="D949" s="9" t="s">
        <v>1590</v>
      </c>
      <c r="E949" s="9" t="s">
        <v>2629</v>
      </c>
      <c r="F949" s="9" t="s">
        <v>2378</v>
      </c>
      <c r="G949" s="9" t="s">
        <v>2744</v>
      </c>
      <c r="H949" s="18" t="s">
        <v>1590</v>
      </c>
      <c r="I949" s="9" t="s">
        <v>2443</v>
      </c>
      <c r="J949" s="8">
        <v>0</v>
      </c>
      <c r="K949" s="8"/>
      <c r="L949" s="9" t="s">
        <v>2444</v>
      </c>
      <c r="M949" s="8" t="s">
        <v>2676</v>
      </c>
      <c r="N949" s="9">
        <f t="shared" si="213"/>
        <v>3.9694379694379693E-3</v>
      </c>
      <c r="O949" s="8">
        <v>15.326000000000001</v>
      </c>
      <c r="P949" s="26">
        <v>3861</v>
      </c>
      <c r="Q949" s="35" t="s">
        <v>1590</v>
      </c>
      <c r="R949" s="34" t="s">
        <v>1590</v>
      </c>
      <c r="S949" s="34" t="s">
        <v>1590</v>
      </c>
      <c r="T949" s="34" t="s">
        <v>1590</v>
      </c>
      <c r="U949" s="34" t="s">
        <v>1590</v>
      </c>
      <c r="V949" s="38" t="s">
        <v>1590</v>
      </c>
      <c r="W949" s="38" t="s">
        <v>1590</v>
      </c>
      <c r="X949" s="38" t="s">
        <v>1590</v>
      </c>
      <c r="Y949" s="8">
        <f t="shared" si="215"/>
        <v>1200</v>
      </c>
      <c r="Z949" s="8">
        <f t="shared" si="216"/>
        <v>0</v>
      </c>
      <c r="AA949" s="8">
        <f t="shared" si="217"/>
        <v>12000</v>
      </c>
      <c r="AB949" s="18">
        <f t="shared" si="206"/>
        <v>0.91666666666666663</v>
      </c>
      <c r="AC949" s="18">
        <f t="shared" si="211"/>
        <v>11</v>
      </c>
      <c r="AD949"/>
      <c r="AE949"/>
      <c r="AF949" s="13" t="s">
        <v>2445</v>
      </c>
      <c r="AG949">
        <v>100</v>
      </c>
      <c r="AH949"/>
      <c r="AI949">
        <v>1000</v>
      </c>
      <c r="AJ949">
        <v>19</v>
      </c>
      <c r="AK949">
        <v>11</v>
      </c>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D949"/>
      <c r="CE949"/>
      <c r="CF949"/>
      <c r="CG949"/>
      <c r="CH949"/>
      <c r="CI949"/>
      <c r="CJ949"/>
      <c r="CK949"/>
      <c r="CL949"/>
      <c r="CM949"/>
      <c r="CN949"/>
      <c r="CO949"/>
      <c r="CP949"/>
      <c r="CQ949"/>
      <c r="CR949"/>
      <c r="CS949"/>
      <c r="CT949"/>
      <c r="CU949"/>
      <c r="CV949"/>
      <c r="CW949"/>
      <c r="CX949"/>
      <c r="CY949"/>
      <c r="CZ949"/>
      <c r="DA949"/>
      <c r="DB949"/>
      <c r="DC949"/>
      <c r="DD949"/>
      <c r="DE949"/>
      <c r="DF949"/>
      <c r="DG949"/>
      <c r="DH949"/>
      <c r="DI949"/>
      <c r="DJ949"/>
      <c r="DK949"/>
      <c r="DL949"/>
      <c r="DM949"/>
      <c r="DN949"/>
      <c r="DO949"/>
      <c r="DP949"/>
      <c r="DQ949"/>
      <c r="DR949"/>
      <c r="DS949"/>
      <c r="DT949"/>
      <c r="DU949"/>
      <c r="DV949"/>
      <c r="DW949"/>
      <c r="DX949"/>
      <c r="DY949"/>
      <c r="DZ949"/>
      <c r="EA949"/>
      <c r="EB949"/>
      <c r="EC949"/>
      <c r="ED949"/>
      <c r="EE949"/>
      <c r="EF949"/>
      <c r="EG949"/>
      <c r="EH949"/>
      <c r="EI949"/>
      <c r="EJ949"/>
      <c r="EK949"/>
      <c r="EL949"/>
      <c r="EM949"/>
      <c r="EN949"/>
      <c r="EO949"/>
      <c r="EP949"/>
      <c r="EQ949"/>
      <c r="ER949"/>
      <c r="ES949"/>
      <c r="ET949"/>
      <c r="EU949"/>
      <c r="EV949"/>
      <c r="EW949"/>
      <c r="EX949"/>
      <c r="EY949"/>
      <c r="EZ949"/>
      <c r="FA949"/>
      <c r="FB949"/>
      <c r="FC949"/>
      <c r="FD949"/>
      <c r="FE949"/>
      <c r="FF949"/>
      <c r="FG949"/>
      <c r="FH949"/>
      <c r="FI949"/>
      <c r="FJ949"/>
      <c r="FK949"/>
      <c r="FL949"/>
      <c r="FM949"/>
      <c r="FN949"/>
      <c r="FO949"/>
      <c r="FP949"/>
      <c r="FQ949"/>
      <c r="FR949"/>
      <c r="FS949"/>
      <c r="FT949"/>
      <c r="FU949"/>
      <c r="FV949"/>
      <c r="FW949"/>
      <c r="FX949"/>
      <c r="FY949"/>
      <c r="FZ949"/>
      <c r="GA949"/>
      <c r="GB949"/>
      <c r="GC949"/>
      <c r="GD949"/>
      <c r="GE949"/>
      <c r="GF949"/>
      <c r="GG949"/>
      <c r="GH949"/>
      <c r="GI949"/>
      <c r="GJ949"/>
      <c r="GK949"/>
      <c r="GL949"/>
      <c r="GM949"/>
      <c r="GN949"/>
      <c r="GO949"/>
      <c r="GP949"/>
      <c r="GQ949"/>
      <c r="GR949"/>
      <c r="GS949"/>
      <c r="GT949"/>
      <c r="GU949"/>
      <c r="GV949"/>
      <c r="GW949"/>
      <c r="GX949"/>
      <c r="GY949"/>
      <c r="GZ949"/>
      <c r="HA949"/>
      <c r="HB949"/>
      <c r="HC949"/>
      <c r="HD949"/>
      <c r="HE949"/>
      <c r="HF949"/>
      <c r="HG949"/>
      <c r="HH949"/>
      <c r="HI949"/>
      <c r="HJ949"/>
      <c r="HK949"/>
      <c r="HL949"/>
      <c r="HM949"/>
      <c r="HN949"/>
      <c r="HO949"/>
      <c r="HP949"/>
      <c r="HQ949"/>
      <c r="HR949"/>
      <c r="HS949"/>
      <c r="HT949"/>
      <c r="HU949"/>
      <c r="HV949"/>
      <c r="HW949"/>
      <c r="HX949"/>
      <c r="HY949"/>
      <c r="HZ949"/>
      <c r="IA949"/>
      <c r="IB949"/>
      <c r="IC949"/>
      <c r="ID949"/>
      <c r="IE949"/>
      <c r="IF949"/>
      <c r="IG949"/>
      <c r="IH949"/>
      <c r="II949"/>
      <c r="IJ949"/>
      <c r="IK949"/>
      <c r="IL949"/>
      <c r="IM949"/>
      <c r="IN949"/>
      <c r="IO949"/>
      <c r="IP949"/>
      <c r="IQ949"/>
      <c r="IR949"/>
      <c r="IS949"/>
      <c r="IT949"/>
      <c r="IU949"/>
      <c r="IV949"/>
      <c r="IW949"/>
      <c r="IX949"/>
      <c r="IY949"/>
      <c r="IZ949"/>
      <c r="JA949"/>
      <c r="JB949"/>
      <c r="JC949"/>
      <c r="JD949"/>
      <c r="JE949"/>
      <c r="JF949"/>
      <c r="JG949"/>
      <c r="JH949"/>
      <c r="JI949"/>
      <c r="JJ949"/>
    </row>
    <row r="950" spans="1:270" ht="176">
      <c r="A950" s="25">
        <v>1999</v>
      </c>
      <c r="B950" s="9" t="s">
        <v>1187</v>
      </c>
      <c r="C950" s="9">
        <v>0</v>
      </c>
      <c r="D950" s="9" t="s">
        <v>1590</v>
      </c>
      <c r="E950" s="9" t="s">
        <v>2629</v>
      </c>
      <c r="F950" s="9" t="s">
        <v>2378</v>
      </c>
      <c r="G950" s="9" t="s">
        <v>2744</v>
      </c>
      <c r="H950" s="18" t="s">
        <v>1590</v>
      </c>
      <c r="I950" s="9" t="s">
        <v>2446</v>
      </c>
      <c r="J950" s="8">
        <v>0</v>
      </c>
      <c r="K950" s="8"/>
      <c r="L950" s="9" t="s">
        <v>2447</v>
      </c>
      <c r="M950" s="8" t="s">
        <v>2676</v>
      </c>
      <c r="N950" s="9">
        <f>O951/P951</f>
        <v>6.8436578171091446E-4</v>
      </c>
      <c r="O950" s="35" t="s">
        <v>1590</v>
      </c>
      <c r="P950" s="35" t="s">
        <v>1590</v>
      </c>
      <c r="Q950" s="35" t="s">
        <v>1590</v>
      </c>
      <c r="R950" s="34" t="s">
        <v>1590</v>
      </c>
      <c r="S950" s="34" t="s">
        <v>1590</v>
      </c>
      <c r="T950" s="34" t="s">
        <v>1590</v>
      </c>
      <c r="U950" s="34" t="s">
        <v>1590</v>
      </c>
      <c r="V950" s="38" t="s">
        <v>1590</v>
      </c>
      <c r="W950" s="38" t="s">
        <v>1590</v>
      </c>
      <c r="X950" s="38" t="s">
        <v>1590</v>
      </c>
      <c r="Y950" s="8">
        <f t="shared" si="215"/>
        <v>0</v>
      </c>
      <c r="Z950" s="8">
        <f t="shared" si="216"/>
        <v>0</v>
      </c>
      <c r="AA950" s="8">
        <f t="shared" si="217"/>
        <v>0</v>
      </c>
      <c r="AB950" s="18">
        <f t="shared" si="206"/>
        <v>0</v>
      </c>
      <c r="AC950" s="18">
        <f t="shared" si="211"/>
        <v>0</v>
      </c>
      <c r="AD950"/>
      <c r="AE950"/>
      <c r="AF950" s="13" t="s">
        <v>2448</v>
      </c>
      <c r="AG950" t="s">
        <v>2381</v>
      </c>
      <c r="AH950" t="s">
        <v>2381</v>
      </c>
      <c r="AI950" t="s">
        <v>2381</v>
      </c>
      <c r="AJ950">
        <v>10</v>
      </c>
      <c r="AK950" s="13">
        <v>0</v>
      </c>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D950"/>
      <c r="CE950"/>
      <c r="CF950"/>
      <c r="CG950"/>
      <c r="CH950"/>
      <c r="CI950"/>
      <c r="CJ950"/>
      <c r="CK950"/>
      <c r="CL950"/>
      <c r="CM950"/>
      <c r="CN950"/>
      <c r="CO950"/>
      <c r="CP950"/>
      <c r="CQ950"/>
      <c r="CR950"/>
      <c r="CS950"/>
      <c r="CT950"/>
      <c r="CU950"/>
      <c r="CV950"/>
      <c r="CW950"/>
      <c r="CX950"/>
      <c r="CY950"/>
      <c r="CZ950"/>
      <c r="DA950"/>
      <c r="DB950"/>
      <c r="DC950"/>
      <c r="DD950"/>
      <c r="DE950"/>
      <c r="DF950"/>
      <c r="DG950"/>
      <c r="DH950"/>
      <c r="DI950"/>
      <c r="DJ950"/>
      <c r="DK950"/>
      <c r="DL950"/>
      <c r="DM950"/>
      <c r="DN950"/>
      <c r="DO950"/>
      <c r="DP950"/>
      <c r="DQ950"/>
      <c r="DR950"/>
      <c r="DS950"/>
      <c r="DT950"/>
      <c r="DU950"/>
      <c r="DV950"/>
      <c r="DW950"/>
      <c r="DX950"/>
      <c r="DY950"/>
      <c r="DZ950"/>
      <c r="EA950"/>
      <c r="EB950"/>
      <c r="EC950"/>
      <c r="ED950"/>
      <c r="EE950"/>
      <c r="EF950"/>
      <c r="EG950"/>
      <c r="EH950"/>
      <c r="EI950"/>
      <c r="EJ950"/>
      <c r="EK950"/>
      <c r="EL950"/>
      <c r="EM950"/>
      <c r="EN950"/>
      <c r="EO950"/>
      <c r="EP950"/>
      <c r="EQ950"/>
      <c r="ER950"/>
      <c r="ES950"/>
      <c r="ET950"/>
      <c r="EU950"/>
      <c r="EV950"/>
      <c r="EW950"/>
      <c r="EX950"/>
      <c r="EY950"/>
      <c r="EZ950"/>
      <c r="FA950"/>
      <c r="FB950"/>
      <c r="FC950"/>
      <c r="FD950"/>
      <c r="FE950"/>
      <c r="FF950"/>
      <c r="FG950"/>
      <c r="FH950"/>
      <c r="FI950"/>
      <c r="FJ950"/>
      <c r="FK950"/>
      <c r="FL950"/>
      <c r="FM950"/>
      <c r="FN950"/>
      <c r="FO950"/>
      <c r="FP950"/>
      <c r="FQ950"/>
      <c r="FR950"/>
      <c r="FS950"/>
      <c r="FT950"/>
      <c r="FU950"/>
      <c r="FV950"/>
      <c r="FW950"/>
      <c r="FX950"/>
      <c r="FY950"/>
      <c r="FZ950"/>
      <c r="GA950"/>
      <c r="GB950"/>
      <c r="GC950"/>
      <c r="GD950"/>
      <c r="GE950"/>
      <c r="GF950"/>
      <c r="GG950"/>
      <c r="GH950"/>
      <c r="GI950"/>
      <c r="GJ950"/>
      <c r="GK950"/>
      <c r="GL950"/>
      <c r="GM950"/>
      <c r="GN950"/>
      <c r="GO950"/>
      <c r="GP950"/>
      <c r="GQ950"/>
      <c r="GR950"/>
      <c r="GS950"/>
      <c r="GT950"/>
      <c r="GU950"/>
      <c r="GV950"/>
      <c r="GW950"/>
      <c r="GX950"/>
      <c r="GY950"/>
      <c r="GZ950"/>
      <c r="HA950"/>
      <c r="HB950"/>
      <c r="HC950"/>
      <c r="HD950"/>
      <c r="HE950"/>
      <c r="HF950"/>
      <c r="HG950"/>
      <c r="HH950"/>
      <c r="HI950"/>
      <c r="HJ950"/>
      <c r="HK950"/>
      <c r="HL950"/>
      <c r="HM950"/>
      <c r="HN950"/>
      <c r="HO950"/>
      <c r="HP950"/>
      <c r="HQ950"/>
      <c r="HR950"/>
      <c r="HS950"/>
      <c r="HT950"/>
      <c r="HU950"/>
      <c r="HV950"/>
      <c r="HW950"/>
      <c r="HX950"/>
      <c r="HY950"/>
      <c r="HZ950"/>
      <c r="IA950"/>
      <c r="IB950"/>
      <c r="IC950"/>
      <c r="ID950"/>
      <c r="IE950"/>
      <c r="IF950"/>
      <c r="IG950"/>
      <c r="IH950"/>
      <c r="II950"/>
      <c r="IJ950"/>
      <c r="IK950"/>
      <c r="IL950"/>
      <c r="IM950"/>
      <c r="IN950"/>
      <c r="IO950"/>
      <c r="IP950"/>
      <c r="IQ950"/>
      <c r="IR950"/>
      <c r="IS950"/>
      <c r="IT950"/>
      <c r="IU950"/>
      <c r="IV950"/>
      <c r="IW950"/>
      <c r="IX950"/>
      <c r="IY950"/>
      <c r="IZ950"/>
      <c r="JA950"/>
      <c r="JB950"/>
      <c r="JC950"/>
      <c r="JD950"/>
      <c r="JE950"/>
      <c r="JF950"/>
      <c r="JG950"/>
      <c r="JH950"/>
      <c r="JI950"/>
      <c r="JJ950"/>
    </row>
    <row r="951" spans="1:270" ht="32">
      <c r="A951" s="25">
        <v>1999</v>
      </c>
      <c r="B951" s="9" t="s">
        <v>1187</v>
      </c>
      <c r="C951" s="9">
        <v>0</v>
      </c>
      <c r="D951" s="9" t="s">
        <v>1590</v>
      </c>
      <c r="E951" s="9" t="s">
        <v>2629</v>
      </c>
      <c r="F951" s="9" t="s">
        <v>2378</v>
      </c>
      <c r="G951" s="9" t="s">
        <v>2744</v>
      </c>
      <c r="H951" s="18" t="s">
        <v>1590</v>
      </c>
      <c r="I951" s="9" t="s">
        <v>2449</v>
      </c>
      <c r="J951" s="8">
        <v>0</v>
      </c>
      <c r="K951" s="8"/>
      <c r="L951" s="9" t="s">
        <v>2451</v>
      </c>
      <c r="M951" s="8" t="s">
        <v>2676</v>
      </c>
      <c r="N951" s="9">
        <f>O951/P951</f>
        <v>6.8436578171091446E-4</v>
      </c>
      <c r="O951" s="8">
        <v>0.23200000000000001</v>
      </c>
      <c r="P951" s="26">
        <v>339</v>
      </c>
      <c r="Q951" s="35" t="s">
        <v>1590</v>
      </c>
      <c r="R951" s="34" t="s">
        <v>1590</v>
      </c>
      <c r="S951" s="34" t="s">
        <v>1590</v>
      </c>
      <c r="T951" s="34" t="s">
        <v>1590</v>
      </c>
      <c r="U951" s="34" t="s">
        <v>1590</v>
      </c>
      <c r="V951" s="38" t="s">
        <v>1590</v>
      </c>
      <c r="W951" s="38" t="s">
        <v>1590</v>
      </c>
      <c r="X951" s="38" t="s">
        <v>1590</v>
      </c>
      <c r="Y951" s="8">
        <f t="shared" si="215"/>
        <v>0</v>
      </c>
      <c r="Z951" s="8">
        <f t="shared" si="216"/>
        <v>0</v>
      </c>
      <c r="AA951" s="8">
        <f t="shared" si="217"/>
        <v>0</v>
      </c>
      <c r="AB951" s="18">
        <f t="shared" si="206"/>
        <v>0.58333333333333337</v>
      </c>
      <c r="AC951" s="18">
        <f t="shared" si="211"/>
        <v>7</v>
      </c>
      <c r="AD951"/>
      <c r="AE951"/>
      <c r="AF951" s="13" t="s">
        <v>2450</v>
      </c>
      <c r="AG951" t="s">
        <v>2381</v>
      </c>
      <c r="AH951" t="s">
        <v>2381</v>
      </c>
      <c r="AI951" t="s">
        <v>2381</v>
      </c>
      <c r="AJ951">
        <v>7</v>
      </c>
      <c r="AK951">
        <v>7</v>
      </c>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D951"/>
      <c r="CE951"/>
      <c r="CF951"/>
      <c r="CG951"/>
      <c r="CH951"/>
      <c r="CI951"/>
      <c r="CJ951"/>
      <c r="CK951"/>
      <c r="CL951"/>
      <c r="CM951"/>
      <c r="CN951"/>
      <c r="CO951"/>
      <c r="CP951"/>
      <c r="CQ951"/>
      <c r="CR951"/>
      <c r="CS951"/>
      <c r="CT951"/>
      <c r="CU951"/>
      <c r="CV951"/>
      <c r="CW951"/>
      <c r="CX951"/>
      <c r="CY951"/>
      <c r="CZ951"/>
      <c r="DA951"/>
      <c r="DB951"/>
      <c r="DC951"/>
      <c r="DD951"/>
      <c r="DE951"/>
      <c r="DF951"/>
      <c r="DG951"/>
      <c r="DH951"/>
      <c r="DI951"/>
      <c r="DJ951"/>
      <c r="DK951"/>
      <c r="DL951"/>
      <c r="DM951"/>
      <c r="DN951"/>
      <c r="DO951"/>
      <c r="DP951"/>
      <c r="DQ951"/>
      <c r="DR951"/>
      <c r="DS951"/>
      <c r="DT951"/>
      <c r="DU951"/>
      <c r="DV951"/>
      <c r="DW951"/>
      <c r="DX951"/>
      <c r="DY951"/>
      <c r="DZ951"/>
      <c r="EA951"/>
      <c r="EB951"/>
      <c r="EC951"/>
      <c r="ED951"/>
      <c r="EE951"/>
      <c r="EF951"/>
      <c r="EG951"/>
      <c r="EH951"/>
      <c r="EI951"/>
      <c r="EJ951"/>
      <c r="EK951"/>
      <c r="EL951"/>
      <c r="EM951"/>
      <c r="EN951"/>
      <c r="EO951"/>
      <c r="EP951"/>
      <c r="EQ951"/>
      <c r="ER951"/>
      <c r="ES951"/>
      <c r="ET951"/>
      <c r="EU951"/>
      <c r="EV951"/>
      <c r="EW951"/>
      <c r="EX951"/>
      <c r="EY951"/>
      <c r="EZ951"/>
      <c r="FA951"/>
      <c r="FB951"/>
      <c r="FC951"/>
      <c r="FD951"/>
      <c r="FE951"/>
      <c r="FF951"/>
      <c r="FG951"/>
      <c r="FH951"/>
      <c r="FI951"/>
      <c r="FJ951"/>
      <c r="FK951"/>
      <c r="FL951"/>
      <c r="FM951"/>
      <c r="FN951"/>
      <c r="FO951"/>
      <c r="FP951"/>
      <c r="FQ951"/>
      <c r="FR951"/>
      <c r="FS951"/>
      <c r="FT951"/>
      <c r="FU951"/>
      <c r="FV951"/>
      <c r="FW951"/>
      <c r="FX951"/>
      <c r="FY951"/>
      <c r="FZ951"/>
      <c r="GA951"/>
      <c r="GB951"/>
      <c r="GC951"/>
      <c r="GD951"/>
      <c r="GE951"/>
      <c r="GF951"/>
      <c r="GG951"/>
      <c r="GH951"/>
      <c r="GI951"/>
      <c r="GJ951"/>
      <c r="GK951"/>
      <c r="GL951"/>
      <c r="GM951"/>
      <c r="GN951"/>
      <c r="GO951"/>
      <c r="GP951"/>
      <c r="GQ951"/>
      <c r="GR951"/>
      <c r="GS951"/>
      <c r="GT951"/>
      <c r="GU951"/>
      <c r="GV951"/>
      <c r="GW951"/>
      <c r="GX951"/>
      <c r="GY951"/>
      <c r="GZ951"/>
      <c r="HA951"/>
      <c r="HB951"/>
      <c r="HC951"/>
      <c r="HD951"/>
      <c r="HE951"/>
      <c r="HF951"/>
      <c r="HG951"/>
      <c r="HH951"/>
      <c r="HI951"/>
      <c r="HJ951"/>
      <c r="HK951"/>
      <c r="HL951"/>
      <c r="HM951"/>
      <c r="HN951"/>
      <c r="HO951"/>
      <c r="HP951"/>
      <c r="HQ951"/>
      <c r="HR951"/>
      <c r="HS951"/>
      <c r="HT951"/>
      <c r="HU951"/>
      <c r="HV951"/>
      <c r="HW951"/>
      <c r="HX951"/>
      <c r="HY951"/>
      <c r="HZ951"/>
      <c r="IA951"/>
      <c r="IB951"/>
      <c r="IC951"/>
      <c r="ID951"/>
      <c r="IE951"/>
      <c r="IF951"/>
      <c r="IG951"/>
      <c r="IH951"/>
      <c r="II951"/>
      <c r="IJ951"/>
      <c r="IK951"/>
      <c r="IL951"/>
      <c r="IM951"/>
      <c r="IN951"/>
      <c r="IO951"/>
      <c r="IP951"/>
      <c r="IQ951"/>
      <c r="IR951"/>
      <c r="IS951"/>
      <c r="IT951"/>
      <c r="IU951"/>
      <c r="IV951"/>
      <c r="IW951"/>
      <c r="IX951"/>
      <c r="IY951"/>
      <c r="IZ951"/>
      <c r="JA951"/>
      <c r="JB951"/>
      <c r="JC951"/>
      <c r="JD951"/>
      <c r="JE951"/>
      <c r="JF951"/>
      <c r="JG951"/>
      <c r="JH951"/>
      <c r="JI951"/>
      <c r="JJ951"/>
    </row>
    <row r="952" spans="1:270" ht="32">
      <c r="A952" s="25">
        <v>1999</v>
      </c>
      <c r="B952" s="9" t="s">
        <v>1187</v>
      </c>
      <c r="C952" s="9">
        <v>0</v>
      </c>
      <c r="D952" s="9" t="s">
        <v>1590</v>
      </c>
      <c r="E952" s="9" t="s">
        <v>2629</v>
      </c>
      <c r="F952" s="9" t="s">
        <v>2378</v>
      </c>
      <c r="G952" s="9" t="s">
        <v>2744</v>
      </c>
      <c r="H952" s="18" t="s">
        <v>1590</v>
      </c>
      <c r="I952" s="8" t="s">
        <v>2452</v>
      </c>
      <c r="J952" s="8">
        <v>0</v>
      </c>
      <c r="K952" s="8"/>
      <c r="L952" s="9" t="s">
        <v>2454</v>
      </c>
      <c r="M952" s="8" t="s">
        <v>2676</v>
      </c>
      <c r="N952" s="9">
        <f t="shared" si="213"/>
        <v>4.8605830164765525E-4</v>
      </c>
      <c r="O952" s="8">
        <v>0.76700000000000002</v>
      </c>
      <c r="P952" s="8">
        <v>1578</v>
      </c>
      <c r="Q952" s="35" t="s">
        <v>1590</v>
      </c>
      <c r="R952" s="34" t="s">
        <v>1590</v>
      </c>
      <c r="S952" s="34" t="s">
        <v>1590</v>
      </c>
      <c r="T952" s="34" t="s">
        <v>1590</v>
      </c>
      <c r="U952" s="34" t="s">
        <v>1590</v>
      </c>
      <c r="V952" s="38" t="s">
        <v>1590</v>
      </c>
      <c r="W952" s="38" t="s">
        <v>1590</v>
      </c>
      <c r="X952" s="38" t="s">
        <v>1590</v>
      </c>
      <c r="Y952" s="8">
        <f t="shared" si="215"/>
        <v>0</v>
      </c>
      <c r="Z952" s="8">
        <f t="shared" si="216"/>
        <v>0</v>
      </c>
      <c r="AA952" s="8">
        <f t="shared" si="217"/>
        <v>0</v>
      </c>
      <c r="AB952" s="18">
        <f t="shared" si="206"/>
        <v>0</v>
      </c>
      <c r="AC952" s="18">
        <f t="shared" si="211"/>
        <v>0</v>
      </c>
      <c r="AD952"/>
      <c r="AE952"/>
      <c r="AF952" s="13" t="s">
        <v>2453</v>
      </c>
      <c r="AG952" t="s">
        <v>2381</v>
      </c>
      <c r="AH952" t="s">
        <v>2381</v>
      </c>
      <c r="AI952" t="s">
        <v>2381</v>
      </c>
      <c r="AJ952">
        <v>8</v>
      </c>
      <c r="AK952" s="13">
        <v>0</v>
      </c>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D952"/>
      <c r="CE952"/>
      <c r="CF952"/>
      <c r="CG952"/>
      <c r="CH952"/>
      <c r="CI952"/>
      <c r="CJ952"/>
      <c r="CK952"/>
      <c r="CL952"/>
      <c r="CM952"/>
      <c r="CN952"/>
      <c r="CO952"/>
      <c r="CP952"/>
      <c r="CQ952"/>
      <c r="CR952"/>
      <c r="CS952"/>
      <c r="CT952"/>
      <c r="CU952"/>
      <c r="CV952"/>
      <c r="CW952"/>
      <c r="CX952"/>
      <c r="CY952"/>
      <c r="CZ952"/>
      <c r="DA952"/>
      <c r="DB952"/>
      <c r="DC952"/>
      <c r="DD952"/>
      <c r="DE952"/>
      <c r="DF952"/>
      <c r="DG952"/>
      <c r="DH952"/>
      <c r="DI952"/>
      <c r="DJ952"/>
      <c r="DK952"/>
      <c r="DL952"/>
      <c r="DM952"/>
      <c r="DN952"/>
      <c r="DO952"/>
      <c r="DP952"/>
      <c r="DQ952"/>
      <c r="DR952"/>
      <c r="DS952"/>
      <c r="DT952"/>
      <c r="DU952"/>
      <c r="DV952"/>
      <c r="DW952"/>
      <c r="DX952"/>
      <c r="DY952"/>
      <c r="DZ952"/>
      <c r="EA952"/>
      <c r="EB952"/>
      <c r="EC952"/>
      <c r="ED952"/>
      <c r="EE952"/>
      <c r="EF952"/>
      <c r="EG952"/>
      <c r="EH952"/>
      <c r="EI952"/>
      <c r="EJ952"/>
      <c r="EK952"/>
      <c r="EL952"/>
      <c r="EM952"/>
      <c r="EN952"/>
      <c r="EO952"/>
      <c r="EP952"/>
      <c r="EQ952"/>
      <c r="ER952"/>
      <c r="ES952"/>
      <c r="ET952"/>
      <c r="EU952"/>
      <c r="EV952"/>
      <c r="EW952"/>
      <c r="EX952"/>
      <c r="EY952"/>
      <c r="EZ952"/>
      <c r="FA952"/>
      <c r="FB952"/>
      <c r="FC952"/>
      <c r="FD952"/>
      <c r="FE952"/>
      <c r="FF952"/>
      <c r="FG952"/>
      <c r="FH952"/>
      <c r="FI952"/>
      <c r="FJ952"/>
      <c r="FK952"/>
      <c r="FL952"/>
      <c r="FM952"/>
      <c r="FN952"/>
      <c r="FO952"/>
      <c r="FP952"/>
      <c r="FQ952"/>
      <c r="FR952"/>
      <c r="FS952"/>
      <c r="FT952"/>
      <c r="FU952"/>
      <c r="FV952"/>
      <c r="FW952"/>
      <c r="FX952"/>
      <c r="FY952"/>
      <c r="FZ952"/>
      <c r="GA952"/>
      <c r="GB952"/>
      <c r="GC952"/>
      <c r="GD952"/>
      <c r="GE952"/>
      <c r="GF952"/>
      <c r="GG952"/>
      <c r="GH952"/>
      <c r="GI952"/>
      <c r="GJ952"/>
      <c r="GK952"/>
      <c r="GL952"/>
      <c r="GM952"/>
      <c r="GN952"/>
      <c r="GO952"/>
      <c r="GP952"/>
      <c r="GQ952"/>
      <c r="GR952"/>
      <c r="GS952"/>
      <c r="GT952"/>
      <c r="GU952"/>
      <c r="GV952"/>
      <c r="GW952"/>
      <c r="GX952"/>
      <c r="GY952"/>
      <c r="GZ952"/>
      <c r="HA952"/>
      <c r="HB952"/>
      <c r="HC952"/>
      <c r="HD952"/>
      <c r="HE952"/>
      <c r="HF952"/>
      <c r="HG952"/>
      <c r="HH952"/>
      <c r="HI952"/>
      <c r="HJ952"/>
      <c r="HK952"/>
      <c r="HL952"/>
      <c r="HM952"/>
      <c r="HN952"/>
      <c r="HO952"/>
      <c r="HP952"/>
      <c r="HQ952"/>
      <c r="HR952"/>
      <c r="HS952"/>
      <c r="HT952"/>
      <c r="HU952"/>
      <c r="HV952"/>
      <c r="HW952"/>
      <c r="HX952"/>
      <c r="HY952"/>
      <c r="HZ952"/>
      <c r="IA952"/>
      <c r="IB952"/>
      <c r="IC952"/>
      <c r="ID952"/>
      <c r="IE952"/>
      <c r="IF952"/>
      <c r="IG952"/>
      <c r="IH952"/>
      <c r="II952"/>
      <c r="IJ952"/>
      <c r="IK952"/>
      <c r="IL952"/>
      <c r="IM952"/>
      <c r="IN952"/>
      <c r="IO952"/>
      <c r="IP952"/>
      <c r="IQ952"/>
      <c r="IR952"/>
      <c r="IS952"/>
      <c r="IT952"/>
      <c r="IU952"/>
      <c r="IV952"/>
      <c r="IW952"/>
      <c r="IX952"/>
      <c r="IY952"/>
      <c r="IZ952"/>
      <c r="JA952"/>
      <c r="JB952"/>
      <c r="JC952"/>
      <c r="JD952"/>
      <c r="JE952"/>
      <c r="JF952"/>
      <c r="JG952"/>
      <c r="JH952"/>
      <c r="JI952"/>
      <c r="JJ952"/>
    </row>
    <row r="953" spans="1:270" ht="32">
      <c r="A953" s="25">
        <v>1999</v>
      </c>
      <c r="B953" s="9" t="s">
        <v>1187</v>
      </c>
      <c r="C953" s="9">
        <v>0</v>
      </c>
      <c r="D953" s="9" t="s">
        <v>1590</v>
      </c>
      <c r="E953" s="9" t="s">
        <v>2629</v>
      </c>
      <c r="F953" s="9" t="s">
        <v>1576</v>
      </c>
      <c r="G953" s="9" t="s">
        <v>2744</v>
      </c>
      <c r="H953" s="9" t="s">
        <v>2455</v>
      </c>
      <c r="I953" s="9" t="s">
        <v>2456</v>
      </c>
      <c r="J953" s="8">
        <v>0</v>
      </c>
      <c r="K953" s="8"/>
      <c r="L953" s="9"/>
      <c r="M953" s="8" t="s">
        <v>2676</v>
      </c>
      <c r="N953" s="35" t="s">
        <v>1590</v>
      </c>
      <c r="O953" s="35" t="s">
        <v>1590</v>
      </c>
      <c r="P953" s="35" t="s">
        <v>1590</v>
      </c>
      <c r="Q953" s="35" t="s">
        <v>1590</v>
      </c>
      <c r="R953" s="34" t="s">
        <v>1590</v>
      </c>
      <c r="S953" s="34" t="s">
        <v>1590</v>
      </c>
      <c r="T953" s="34" t="s">
        <v>1590</v>
      </c>
      <c r="U953" s="34" t="s">
        <v>1590</v>
      </c>
      <c r="V953" s="38" t="s">
        <v>1590</v>
      </c>
      <c r="W953" s="38" t="s">
        <v>1590</v>
      </c>
      <c r="X953" s="38" t="s">
        <v>1590</v>
      </c>
      <c r="Y953" s="8">
        <f t="shared" si="215"/>
        <v>0</v>
      </c>
      <c r="Z953" s="8">
        <f t="shared" si="216"/>
        <v>0</v>
      </c>
      <c r="AA953" s="8">
        <f t="shared" si="217"/>
        <v>12</v>
      </c>
      <c r="AB953" s="18">
        <f t="shared" si="206"/>
        <v>0</v>
      </c>
      <c r="AC953" s="18">
        <f t="shared" si="211"/>
        <v>0</v>
      </c>
      <c r="AD953"/>
      <c r="AE953"/>
      <c r="AF953" s="13" t="s">
        <v>2190</v>
      </c>
      <c r="AG953"/>
      <c r="AH953"/>
      <c r="AI953">
        <v>1</v>
      </c>
      <c r="AJ953">
        <v>12</v>
      </c>
      <c r="AK953" s="13">
        <v>0</v>
      </c>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D953"/>
      <c r="CE953"/>
      <c r="CF953"/>
      <c r="CG953"/>
      <c r="CH953"/>
      <c r="CI953"/>
      <c r="CJ953"/>
      <c r="CK953"/>
      <c r="CL953"/>
      <c r="CM953"/>
      <c r="CN953"/>
      <c r="CO953"/>
      <c r="CP953"/>
      <c r="CQ953"/>
      <c r="CR953"/>
      <c r="CS953"/>
      <c r="CT953"/>
      <c r="CU953"/>
      <c r="CV953"/>
      <c r="CW953"/>
      <c r="CX953"/>
      <c r="CY953"/>
      <c r="CZ953"/>
      <c r="DA953"/>
      <c r="DB953"/>
      <c r="DC953"/>
      <c r="DD953"/>
      <c r="DE953"/>
      <c r="DF953"/>
      <c r="DG953"/>
      <c r="DH953"/>
      <c r="DI953"/>
      <c r="DJ953"/>
      <c r="DK953"/>
      <c r="DL953"/>
      <c r="DM953"/>
      <c r="DN953"/>
      <c r="DO953"/>
      <c r="DP953"/>
      <c r="DQ953"/>
      <c r="DR953"/>
      <c r="DS953"/>
      <c r="DT953"/>
      <c r="DU953"/>
      <c r="DV953"/>
      <c r="DW953"/>
      <c r="DX953"/>
      <c r="DY953"/>
      <c r="DZ953"/>
      <c r="EA953"/>
      <c r="EB953"/>
      <c r="EC953"/>
      <c r="ED953"/>
      <c r="EE953"/>
      <c r="EF953"/>
      <c r="EG953"/>
      <c r="EH953"/>
      <c r="EI953"/>
      <c r="EJ953"/>
      <c r="EK953"/>
      <c r="EL953"/>
      <c r="EM953"/>
      <c r="EN953"/>
      <c r="EO953"/>
      <c r="EP953"/>
      <c r="EQ953"/>
      <c r="ER953"/>
      <c r="ES953"/>
      <c r="ET953"/>
      <c r="EU953"/>
      <c r="EV953"/>
      <c r="EW953"/>
      <c r="EX953"/>
      <c r="EY953"/>
      <c r="EZ953"/>
      <c r="FA953"/>
      <c r="FB953"/>
      <c r="FC953"/>
      <c r="FD953"/>
      <c r="FE953"/>
      <c r="FF953"/>
      <c r="FG953"/>
      <c r="FH953"/>
      <c r="FI953"/>
      <c r="FJ953"/>
      <c r="FK953"/>
      <c r="FL953"/>
      <c r="FM953"/>
      <c r="FN953"/>
      <c r="FO953"/>
      <c r="FP953"/>
      <c r="FQ953"/>
      <c r="FR953"/>
      <c r="FS953"/>
      <c r="FT953"/>
      <c r="FU953"/>
      <c r="FV953"/>
      <c r="FW953"/>
      <c r="FX953"/>
      <c r="FY953"/>
      <c r="FZ953"/>
      <c r="GA953"/>
      <c r="GB953"/>
      <c r="GC953"/>
      <c r="GD953"/>
      <c r="GE953"/>
      <c r="GF953"/>
      <c r="GG953"/>
      <c r="GH953"/>
      <c r="GI953"/>
      <c r="GJ953"/>
      <c r="GK953"/>
      <c r="GL953"/>
      <c r="GM953"/>
      <c r="GN953"/>
      <c r="GO953"/>
      <c r="GP953"/>
      <c r="GQ953"/>
      <c r="GR953"/>
      <c r="GS953"/>
      <c r="GT953"/>
      <c r="GU953"/>
      <c r="GV953"/>
      <c r="GW953"/>
      <c r="GX953"/>
      <c r="GY953"/>
      <c r="GZ953"/>
      <c r="HA953"/>
      <c r="HB953"/>
      <c r="HC953"/>
      <c r="HD953"/>
      <c r="HE953"/>
      <c r="HF953"/>
      <c r="HG953"/>
      <c r="HH953"/>
      <c r="HI953"/>
      <c r="HJ953"/>
      <c r="HK953"/>
      <c r="HL953"/>
      <c r="HM953"/>
      <c r="HN953"/>
      <c r="HO953"/>
      <c r="HP953"/>
      <c r="HQ953"/>
      <c r="HR953"/>
      <c r="HS953"/>
      <c r="HT953"/>
      <c r="HU953"/>
      <c r="HV953"/>
      <c r="HW953"/>
      <c r="HX953"/>
      <c r="HY953"/>
      <c r="HZ953"/>
      <c r="IA953"/>
      <c r="IB953"/>
      <c r="IC953"/>
      <c r="ID953"/>
      <c r="IE953"/>
      <c r="IF953"/>
      <c r="IG953"/>
      <c r="IH953"/>
      <c r="II953"/>
      <c r="IJ953"/>
      <c r="IK953"/>
      <c r="IL953"/>
      <c r="IM953"/>
      <c r="IN953"/>
      <c r="IO953"/>
      <c r="IP953"/>
      <c r="IQ953"/>
      <c r="IR953"/>
      <c r="IS953"/>
      <c r="IT953"/>
      <c r="IU953"/>
      <c r="IV953"/>
      <c r="IW953"/>
      <c r="IX953"/>
      <c r="IY953"/>
      <c r="IZ953"/>
      <c r="JA953"/>
      <c r="JB953"/>
      <c r="JC953"/>
      <c r="JD953"/>
      <c r="JE953"/>
      <c r="JF953"/>
      <c r="JG953"/>
      <c r="JH953"/>
      <c r="JI953"/>
      <c r="JJ953"/>
    </row>
    <row r="954" spans="1:270" ht="32">
      <c r="A954" s="25">
        <v>1999</v>
      </c>
      <c r="B954" s="9" t="s">
        <v>1187</v>
      </c>
      <c r="C954" s="9">
        <v>0</v>
      </c>
      <c r="D954" s="9" t="s">
        <v>1590</v>
      </c>
      <c r="E954" s="9" t="s">
        <v>2629</v>
      </c>
      <c r="F954" s="9" t="s">
        <v>1576</v>
      </c>
      <c r="G954" s="9" t="s">
        <v>2744</v>
      </c>
      <c r="H954" s="18" t="s">
        <v>1590</v>
      </c>
      <c r="I954" s="9" t="s">
        <v>2457</v>
      </c>
      <c r="J954" s="8">
        <v>0</v>
      </c>
      <c r="K954" s="8"/>
      <c r="L954" s="9"/>
      <c r="M954" s="8" t="s">
        <v>2676</v>
      </c>
      <c r="N954" s="35" t="s">
        <v>1590</v>
      </c>
      <c r="O954" s="35" t="s">
        <v>1590</v>
      </c>
      <c r="P954" s="35" t="s">
        <v>1590</v>
      </c>
      <c r="Q954" s="35" t="s">
        <v>1590</v>
      </c>
      <c r="R954" s="34" t="s">
        <v>1590</v>
      </c>
      <c r="S954" s="34" t="s">
        <v>1590</v>
      </c>
      <c r="T954" s="34" t="s">
        <v>1590</v>
      </c>
      <c r="U954" s="34" t="s">
        <v>1590</v>
      </c>
      <c r="V954" s="38" t="s">
        <v>1590</v>
      </c>
      <c r="W954" s="38" t="s">
        <v>1590</v>
      </c>
      <c r="X954" s="38" t="s">
        <v>1590</v>
      </c>
      <c r="Y954" s="8">
        <f t="shared" si="215"/>
        <v>0</v>
      </c>
      <c r="Z954" s="8">
        <f t="shared" si="216"/>
        <v>0</v>
      </c>
      <c r="AA954" s="8">
        <f t="shared" si="217"/>
        <v>0</v>
      </c>
      <c r="AB954" s="18">
        <f t="shared" si="206"/>
        <v>0</v>
      </c>
      <c r="AC954" s="18">
        <f t="shared" si="211"/>
        <v>0</v>
      </c>
      <c r="AD954"/>
      <c r="AE954"/>
      <c r="AF954" s="13" t="s">
        <v>2190</v>
      </c>
      <c r="AG954"/>
      <c r="AH954"/>
      <c r="AI954"/>
      <c r="AJ954">
        <v>11</v>
      </c>
      <c r="AK954" s="13">
        <v>0</v>
      </c>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D954"/>
      <c r="CE954"/>
      <c r="CF954"/>
      <c r="CG954"/>
      <c r="CH954"/>
      <c r="CI954"/>
      <c r="CJ954"/>
      <c r="CK954"/>
      <c r="CL954"/>
      <c r="CM954"/>
      <c r="CN954"/>
      <c r="CO954"/>
      <c r="CP954"/>
      <c r="CQ954"/>
      <c r="CR954"/>
      <c r="CS954"/>
      <c r="CT954"/>
      <c r="CU954"/>
      <c r="CV954"/>
      <c r="CW954"/>
      <c r="CX954"/>
      <c r="CY954"/>
      <c r="CZ954"/>
      <c r="DA954"/>
      <c r="DB954"/>
      <c r="DC954"/>
      <c r="DD954"/>
      <c r="DE954"/>
      <c r="DF954"/>
      <c r="DG954"/>
      <c r="DH954"/>
      <c r="DI954"/>
      <c r="DJ954"/>
      <c r="DK954"/>
      <c r="DL954"/>
      <c r="DM954"/>
      <c r="DN954"/>
      <c r="DO954"/>
      <c r="DP954"/>
      <c r="DQ954"/>
      <c r="DR954"/>
      <c r="DS954"/>
      <c r="DT954"/>
      <c r="DU954"/>
      <c r="DV954"/>
      <c r="DW954"/>
      <c r="DX954"/>
      <c r="DY954"/>
      <c r="DZ954"/>
      <c r="EA954"/>
      <c r="EB954"/>
      <c r="EC954"/>
      <c r="ED954"/>
      <c r="EE954"/>
      <c r="EF954"/>
      <c r="EG954"/>
      <c r="EH954"/>
      <c r="EI954"/>
      <c r="EJ954"/>
      <c r="EK954"/>
      <c r="EL954"/>
      <c r="EM954"/>
      <c r="EN954"/>
      <c r="EO954"/>
      <c r="EP954"/>
      <c r="EQ954"/>
      <c r="ER954"/>
      <c r="ES954"/>
      <c r="ET954"/>
      <c r="EU954"/>
      <c r="EV954"/>
      <c r="EW954"/>
      <c r="EX954"/>
      <c r="EY954"/>
      <c r="EZ954"/>
      <c r="FA954"/>
      <c r="FB954"/>
      <c r="FC954"/>
      <c r="FD954"/>
      <c r="FE954"/>
      <c r="FF954"/>
      <c r="FG954"/>
      <c r="FH954"/>
      <c r="FI954"/>
      <c r="FJ954"/>
      <c r="FK954"/>
      <c r="FL954"/>
      <c r="FM954"/>
      <c r="FN954"/>
      <c r="FO954"/>
      <c r="FP954"/>
      <c r="FQ954"/>
      <c r="FR954"/>
      <c r="FS954"/>
      <c r="FT954"/>
      <c r="FU954"/>
      <c r="FV954"/>
      <c r="FW954"/>
      <c r="FX954"/>
      <c r="FY954"/>
      <c r="FZ954"/>
      <c r="GA954"/>
      <c r="GB954"/>
      <c r="GC954"/>
      <c r="GD954"/>
      <c r="GE954"/>
      <c r="GF954"/>
      <c r="GG954"/>
      <c r="GH954"/>
      <c r="GI954"/>
      <c r="GJ954"/>
      <c r="GK954"/>
      <c r="GL954"/>
      <c r="GM954"/>
      <c r="GN954"/>
      <c r="GO954"/>
      <c r="GP954"/>
      <c r="GQ954"/>
      <c r="GR954"/>
      <c r="GS954"/>
      <c r="GT954"/>
      <c r="GU954"/>
      <c r="GV954"/>
      <c r="GW954"/>
      <c r="GX954"/>
      <c r="GY954"/>
      <c r="GZ954"/>
      <c r="HA954"/>
      <c r="HB954"/>
      <c r="HC954"/>
      <c r="HD954"/>
      <c r="HE954"/>
      <c r="HF954"/>
      <c r="HG954"/>
      <c r="HH954"/>
      <c r="HI954"/>
      <c r="HJ954"/>
      <c r="HK954"/>
      <c r="HL954"/>
      <c r="HM954"/>
      <c r="HN954"/>
      <c r="HO954"/>
      <c r="HP954"/>
      <c r="HQ954"/>
      <c r="HR954"/>
      <c r="HS954"/>
      <c r="HT954"/>
      <c r="HU954"/>
      <c r="HV954"/>
      <c r="HW954"/>
      <c r="HX954"/>
      <c r="HY954"/>
      <c r="HZ954"/>
      <c r="IA954"/>
      <c r="IB954"/>
      <c r="IC954"/>
      <c r="ID954"/>
      <c r="IE954"/>
      <c r="IF954"/>
      <c r="IG954"/>
      <c r="IH954"/>
      <c r="II954"/>
      <c r="IJ954"/>
      <c r="IK954"/>
      <c r="IL954"/>
      <c r="IM954"/>
      <c r="IN954"/>
      <c r="IO954"/>
      <c r="IP954"/>
      <c r="IQ954"/>
      <c r="IR954"/>
      <c r="IS954"/>
      <c r="IT954"/>
      <c r="IU954"/>
      <c r="IV954"/>
      <c r="IW954"/>
      <c r="IX954"/>
      <c r="IY954"/>
      <c r="IZ954"/>
      <c r="JA954"/>
      <c r="JB954"/>
      <c r="JC954"/>
      <c r="JD954"/>
      <c r="JE954"/>
      <c r="JF954"/>
      <c r="JG954"/>
      <c r="JH954"/>
      <c r="JI954"/>
      <c r="JJ954"/>
    </row>
    <row r="955" spans="1:270" ht="32">
      <c r="A955" s="25">
        <v>1999</v>
      </c>
      <c r="B955" s="9" t="s">
        <v>1187</v>
      </c>
      <c r="C955" s="9">
        <v>0</v>
      </c>
      <c r="D955" s="9" t="s">
        <v>1590</v>
      </c>
      <c r="E955" s="9" t="s">
        <v>2629</v>
      </c>
      <c r="F955" s="9" t="s">
        <v>1576</v>
      </c>
      <c r="G955" s="9" t="s">
        <v>2744</v>
      </c>
      <c r="H955" s="9" t="s">
        <v>2458</v>
      </c>
      <c r="I955" s="9" t="s">
        <v>2459</v>
      </c>
      <c r="J955" s="8">
        <v>0</v>
      </c>
      <c r="K955" s="8"/>
      <c r="L955" s="9"/>
      <c r="M955" s="8" t="s">
        <v>2676</v>
      </c>
      <c r="N955" s="35" t="s">
        <v>1590</v>
      </c>
      <c r="O955" s="35" t="s">
        <v>1590</v>
      </c>
      <c r="P955" s="35" t="s">
        <v>1590</v>
      </c>
      <c r="Q955" s="35" t="s">
        <v>1590</v>
      </c>
      <c r="R955" s="34" t="s">
        <v>1590</v>
      </c>
      <c r="S955" s="34" t="s">
        <v>1590</v>
      </c>
      <c r="T955" s="34" t="s">
        <v>1590</v>
      </c>
      <c r="U955" s="34" t="s">
        <v>1590</v>
      </c>
      <c r="V955" s="38" t="s">
        <v>1590</v>
      </c>
      <c r="W955" s="38" t="s">
        <v>1590</v>
      </c>
      <c r="X955" s="38" t="s">
        <v>1590</v>
      </c>
      <c r="Y955" s="8">
        <f t="shared" si="215"/>
        <v>36</v>
      </c>
      <c r="Z955" s="8">
        <f t="shared" si="216"/>
        <v>120</v>
      </c>
      <c r="AA955" s="8">
        <f t="shared" si="217"/>
        <v>240</v>
      </c>
      <c r="AB955" s="18">
        <f t="shared" si="206"/>
        <v>0</v>
      </c>
      <c r="AC955" s="18">
        <f t="shared" si="211"/>
        <v>0</v>
      </c>
      <c r="AD955"/>
      <c r="AE955"/>
      <c r="AF955" s="13" t="s">
        <v>2460</v>
      </c>
      <c r="AG955">
        <v>3</v>
      </c>
      <c r="AH955">
        <v>10</v>
      </c>
      <c r="AI955">
        <v>20</v>
      </c>
      <c r="AJ955">
        <v>12</v>
      </c>
      <c r="AK955" s="13">
        <v>0</v>
      </c>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A955"/>
      <c r="CB955"/>
      <c r="CC955"/>
      <c r="CD955"/>
      <c r="CE955"/>
      <c r="CF955"/>
      <c r="CG955"/>
      <c r="CH955"/>
      <c r="CI955"/>
      <c r="CJ955"/>
      <c r="CK955"/>
      <c r="CL955"/>
      <c r="CM955"/>
      <c r="CN955"/>
      <c r="CO955"/>
      <c r="CP955"/>
      <c r="CQ955"/>
      <c r="CR955"/>
      <c r="CS955"/>
      <c r="CT955"/>
      <c r="CU955"/>
      <c r="CV955"/>
      <c r="CW955"/>
      <c r="CX955"/>
      <c r="CY955"/>
      <c r="CZ955"/>
      <c r="DA955"/>
      <c r="DB955"/>
      <c r="DC955"/>
      <c r="DD955"/>
      <c r="DE955"/>
      <c r="DF955"/>
      <c r="DG955"/>
      <c r="DH955"/>
      <c r="DI955"/>
      <c r="DJ955"/>
      <c r="DK955"/>
      <c r="DL955"/>
      <c r="DM955"/>
      <c r="DN955"/>
      <c r="DO955"/>
      <c r="DP955"/>
      <c r="DQ955"/>
      <c r="DR955"/>
      <c r="DS955"/>
      <c r="DT955"/>
      <c r="DU955"/>
      <c r="DV955"/>
      <c r="DW955"/>
      <c r="DX955"/>
      <c r="DY955"/>
      <c r="DZ955"/>
      <c r="EA955"/>
      <c r="EB955"/>
      <c r="EC955"/>
      <c r="ED955"/>
      <c r="EE955"/>
      <c r="EF955"/>
      <c r="EG955"/>
      <c r="EH955"/>
      <c r="EI955"/>
      <c r="EJ955"/>
      <c r="EK955"/>
      <c r="EL955"/>
      <c r="EM955"/>
      <c r="EN955"/>
      <c r="EO955"/>
      <c r="EP955"/>
      <c r="EQ955"/>
      <c r="ER955"/>
      <c r="ES955"/>
      <c r="ET955"/>
      <c r="EU955"/>
      <c r="EV955"/>
      <c r="EW955"/>
      <c r="EX955"/>
      <c r="EY955"/>
      <c r="EZ955"/>
      <c r="FA955"/>
      <c r="FB955"/>
      <c r="FC955"/>
      <c r="FD955"/>
      <c r="FE955"/>
      <c r="FF955"/>
      <c r="FG955"/>
      <c r="FH955"/>
      <c r="FI955"/>
      <c r="FJ955"/>
      <c r="FK955"/>
      <c r="FL955"/>
      <c r="FM955"/>
      <c r="FN955"/>
      <c r="FO955"/>
      <c r="FP955"/>
      <c r="FQ955"/>
      <c r="FR955"/>
      <c r="FS955"/>
      <c r="FT955"/>
      <c r="FU955"/>
      <c r="FV955"/>
      <c r="FW955"/>
      <c r="FX955"/>
      <c r="FY955"/>
      <c r="FZ955"/>
      <c r="GA955"/>
      <c r="GB955"/>
      <c r="GC955"/>
      <c r="GD955"/>
      <c r="GE955"/>
      <c r="GF955"/>
      <c r="GG955"/>
      <c r="GH955"/>
      <c r="GI955"/>
      <c r="GJ955"/>
      <c r="GK955"/>
      <c r="GL955"/>
      <c r="GM955"/>
      <c r="GN955"/>
      <c r="GO955"/>
      <c r="GP955"/>
      <c r="GQ955"/>
      <c r="GR955"/>
      <c r="GS955"/>
      <c r="GT955"/>
      <c r="GU955"/>
      <c r="GV955"/>
      <c r="GW955"/>
      <c r="GX955"/>
      <c r="GY955"/>
      <c r="GZ955"/>
      <c r="HA955"/>
      <c r="HB955"/>
      <c r="HC955"/>
      <c r="HD955"/>
      <c r="HE955"/>
      <c r="HF955"/>
      <c r="HG955"/>
      <c r="HH955"/>
      <c r="HI955"/>
      <c r="HJ955"/>
      <c r="HK955"/>
      <c r="HL955"/>
      <c r="HM955"/>
      <c r="HN955"/>
      <c r="HO955"/>
      <c r="HP955"/>
      <c r="HQ955"/>
      <c r="HR955"/>
      <c r="HS955"/>
      <c r="HT955"/>
      <c r="HU955"/>
      <c r="HV955"/>
      <c r="HW955"/>
      <c r="HX955"/>
      <c r="HY955"/>
      <c r="HZ955"/>
      <c r="IA955"/>
      <c r="IB955"/>
      <c r="IC955"/>
      <c r="ID955"/>
      <c r="IE955"/>
      <c r="IF955"/>
      <c r="IG955"/>
      <c r="IH955"/>
      <c r="II955"/>
      <c r="IJ955"/>
      <c r="IK955"/>
      <c r="IL955"/>
      <c r="IM955"/>
      <c r="IN955"/>
      <c r="IO955"/>
      <c r="IP955"/>
      <c r="IQ955"/>
      <c r="IR955"/>
      <c r="IS955"/>
      <c r="IT955"/>
      <c r="IU955"/>
      <c r="IV955"/>
      <c r="IW955"/>
      <c r="IX955"/>
      <c r="IY955"/>
      <c r="IZ955"/>
      <c r="JA955"/>
      <c r="JB955"/>
      <c r="JC955"/>
      <c r="JD955"/>
      <c r="JE955"/>
      <c r="JF955"/>
      <c r="JG955"/>
      <c r="JH955"/>
      <c r="JI955"/>
      <c r="JJ955"/>
    </row>
    <row r="956" spans="1:270" ht="80">
      <c r="A956" s="25">
        <v>1999</v>
      </c>
      <c r="B956" s="9" t="s">
        <v>1187</v>
      </c>
      <c r="C956" s="9">
        <v>0</v>
      </c>
      <c r="D956" s="9" t="s">
        <v>1590</v>
      </c>
      <c r="E956" s="9" t="s">
        <v>2629</v>
      </c>
      <c r="F956" s="9" t="s">
        <v>1576</v>
      </c>
      <c r="G956" s="9" t="s">
        <v>2744</v>
      </c>
      <c r="H956" s="9" t="s">
        <v>2461</v>
      </c>
      <c r="I956" s="12" t="s">
        <v>2462</v>
      </c>
      <c r="J956" s="30">
        <v>0</v>
      </c>
      <c r="K956" s="30"/>
      <c r="L956" s="12" t="s">
        <v>2707</v>
      </c>
      <c r="M956" s="8" t="s">
        <v>651</v>
      </c>
      <c r="N956" s="9">
        <f t="shared" si="213"/>
        <v>0.60067796610169488</v>
      </c>
      <c r="O956" s="8">
        <v>177.2</v>
      </c>
      <c r="P956" s="8">
        <v>295</v>
      </c>
      <c r="Q956" s="8">
        <v>10953</v>
      </c>
      <c r="R956" s="8">
        <f t="shared" si="214"/>
        <v>37.128813559322033</v>
      </c>
      <c r="S956" s="8">
        <f>Q956/Z956</f>
        <v>45.637500000000003</v>
      </c>
      <c r="T956" s="8">
        <f>Q956/AA956</f>
        <v>39.117745377870357</v>
      </c>
      <c r="U956" s="8">
        <f t="shared" ref="U956:U961" si="218">T956*12</f>
        <v>469.41294453444425</v>
      </c>
      <c r="V956" s="38">
        <f t="shared" si="212"/>
        <v>40.951078711203692</v>
      </c>
      <c r="W956" s="38">
        <f t="shared" si="207"/>
        <v>37.546321296224875</v>
      </c>
      <c r="X956" s="38">
        <f t="shared" si="205"/>
        <v>39.37965462955821</v>
      </c>
      <c r="Y956" s="8">
        <f t="shared" si="215"/>
        <v>120</v>
      </c>
      <c r="Z956" s="8">
        <f t="shared" si="216"/>
        <v>240</v>
      </c>
      <c r="AA956" s="8">
        <f t="shared" si="217"/>
        <v>280.00079999999997</v>
      </c>
      <c r="AB956" s="18">
        <f t="shared" si="206"/>
        <v>1.8333333333333333</v>
      </c>
      <c r="AC956" s="18">
        <f>SUM(AK956, AQ956, AW956, BC956, BI956,  BO956, BU956, CA956, CG956, CM956, CS956, CY956, DE956, DK956, DQ956, DW956, EC956, EK956, EQ956, EW956, FC956, FI956, FO956, FU956, GA956, GI956, GO956, GW956, HC956, HI956, HO956, HU956, IA956, II956, IO956, IU956, JC956, JI956)/3</f>
        <v>22</v>
      </c>
      <c r="AD956"/>
      <c r="AE956"/>
      <c r="AF956" s="13" t="s">
        <v>2463</v>
      </c>
      <c r="AG956">
        <v>2.5</v>
      </c>
      <c r="AH956">
        <v>5</v>
      </c>
      <c r="AI956">
        <v>6.25</v>
      </c>
      <c r="AJ956">
        <v>21</v>
      </c>
      <c r="AK956">
        <v>22</v>
      </c>
      <c r="AL956" s="13" t="s">
        <v>2464</v>
      </c>
      <c r="AM956">
        <v>2.5</v>
      </c>
      <c r="AN956">
        <v>5</v>
      </c>
      <c r="AO956">
        <v>6.25</v>
      </c>
      <c r="AP956">
        <v>21</v>
      </c>
      <c r="AQ956">
        <v>22</v>
      </c>
      <c r="AR956" s="13" t="s">
        <v>2463</v>
      </c>
      <c r="AS956">
        <v>5</v>
      </c>
      <c r="AT956">
        <v>10</v>
      </c>
      <c r="AU956">
        <v>10.833399999999999</v>
      </c>
      <c r="AV956">
        <v>21</v>
      </c>
      <c r="AW956">
        <v>22</v>
      </c>
      <c r="AX956"/>
      <c r="AY956"/>
      <c r="AZ956"/>
      <c r="BA956"/>
      <c r="BB956"/>
      <c r="BC956"/>
      <c r="BD956"/>
      <c r="BE956"/>
      <c r="BF956"/>
      <c r="BG956"/>
      <c r="BH956"/>
      <c r="BI956"/>
      <c r="BJ956"/>
      <c r="BK956"/>
      <c r="BL956"/>
      <c r="BM956"/>
      <c r="BN956"/>
      <c r="BO956"/>
      <c r="BP956"/>
      <c r="BQ956"/>
      <c r="BR956"/>
      <c r="BS956"/>
      <c r="BT956"/>
      <c r="BU956"/>
      <c r="BV956"/>
      <c r="BW956"/>
      <c r="BX956"/>
      <c r="BY956"/>
      <c r="BZ956"/>
      <c r="CA956"/>
      <c r="CB956"/>
      <c r="CC956"/>
      <c r="CD956"/>
      <c r="CE956"/>
      <c r="CF956"/>
      <c r="CG956"/>
      <c r="CH956"/>
      <c r="CI956"/>
      <c r="CJ956"/>
      <c r="CK956"/>
      <c r="CL956"/>
      <c r="CM956"/>
      <c r="CN956"/>
      <c r="CO956"/>
      <c r="CP956"/>
      <c r="CQ956"/>
      <c r="CR956"/>
      <c r="CS956"/>
      <c r="CT956"/>
      <c r="CU956"/>
      <c r="CV956"/>
      <c r="CW956"/>
      <c r="CX956"/>
      <c r="CY956"/>
      <c r="CZ956"/>
      <c r="DA956"/>
      <c r="DB956"/>
      <c r="DC956"/>
      <c r="DD956"/>
      <c r="DE956"/>
      <c r="DF956"/>
      <c r="DG956"/>
      <c r="DH956"/>
      <c r="DI956"/>
      <c r="DJ956"/>
      <c r="DK956"/>
      <c r="DL956"/>
      <c r="DM956"/>
      <c r="DN956"/>
      <c r="DO956"/>
      <c r="DP956"/>
      <c r="DQ956"/>
      <c r="DR956"/>
      <c r="DS956"/>
      <c r="DT956"/>
      <c r="DU956"/>
      <c r="DV956"/>
      <c r="DW956"/>
      <c r="DX956"/>
      <c r="DY956"/>
      <c r="DZ956"/>
      <c r="EA956"/>
      <c r="EB956"/>
      <c r="EC956"/>
      <c r="ED956"/>
      <c r="EE956"/>
      <c r="EF956"/>
      <c r="EG956"/>
      <c r="EH956"/>
      <c r="EI956"/>
      <c r="EJ956"/>
      <c r="EK956"/>
      <c r="EL956"/>
      <c r="EM956"/>
      <c r="EN956"/>
      <c r="EO956"/>
      <c r="EP956"/>
      <c r="EQ956"/>
      <c r="ER956"/>
      <c r="ES956"/>
      <c r="ET956"/>
      <c r="EU956"/>
      <c r="EV956"/>
      <c r="EW956"/>
      <c r="EX956"/>
      <c r="EY956"/>
      <c r="EZ956"/>
      <c r="FA956"/>
      <c r="FB956"/>
      <c r="FC956"/>
      <c r="FD956"/>
      <c r="FE956"/>
      <c r="FF956"/>
      <c r="FG956"/>
      <c r="FH956"/>
      <c r="FI956"/>
      <c r="FJ956"/>
      <c r="FK956"/>
      <c r="FL956"/>
      <c r="FM956"/>
      <c r="FN956"/>
      <c r="FO956"/>
      <c r="FP956"/>
      <c r="FQ956"/>
      <c r="FR956"/>
      <c r="FS956"/>
      <c r="FT956"/>
      <c r="FU956"/>
      <c r="FV956"/>
      <c r="FW956"/>
      <c r="FX956"/>
      <c r="FY956"/>
      <c r="FZ956"/>
      <c r="GA956"/>
      <c r="GB956"/>
      <c r="GC956"/>
      <c r="GD956"/>
      <c r="GE956"/>
      <c r="GF956"/>
      <c r="GG956"/>
      <c r="GH956"/>
      <c r="GI956"/>
      <c r="GJ956"/>
      <c r="GK956"/>
      <c r="GL956"/>
      <c r="GM956"/>
      <c r="GN956"/>
      <c r="GO956"/>
      <c r="GP956"/>
      <c r="GQ956"/>
      <c r="GR956"/>
      <c r="GS956"/>
      <c r="GT956"/>
      <c r="GU956"/>
      <c r="GV956"/>
      <c r="GW956"/>
      <c r="GX956"/>
      <c r="GY956"/>
      <c r="GZ956"/>
      <c r="HA956"/>
      <c r="HB956"/>
      <c r="HC956"/>
      <c r="HD956"/>
      <c r="HE956"/>
      <c r="HF956"/>
      <c r="HG956"/>
      <c r="HH956"/>
      <c r="HI956"/>
      <c r="HJ956"/>
      <c r="HK956"/>
      <c r="HL956"/>
      <c r="HM956"/>
      <c r="HN956"/>
      <c r="HO956"/>
      <c r="HP956"/>
      <c r="HQ956"/>
      <c r="HR956"/>
      <c r="HS956"/>
      <c r="HT956"/>
      <c r="HU956"/>
      <c r="HV956"/>
      <c r="HW956"/>
      <c r="HX956"/>
      <c r="HY956"/>
      <c r="HZ956"/>
      <c r="IA956"/>
      <c r="IB956"/>
      <c r="IC956"/>
      <c r="ID956"/>
      <c r="IE956"/>
      <c r="IF956"/>
      <c r="IG956"/>
      <c r="IH956"/>
      <c r="II956"/>
      <c r="IJ956"/>
      <c r="IK956"/>
      <c r="IL956"/>
      <c r="IM956"/>
      <c r="IN956"/>
      <c r="IO956"/>
      <c r="IP956"/>
      <c r="IQ956"/>
      <c r="IR956"/>
      <c r="IS956"/>
      <c r="IT956"/>
      <c r="IU956"/>
      <c r="IV956"/>
      <c r="IW956"/>
      <c r="IX956"/>
      <c r="IY956"/>
      <c r="IZ956"/>
      <c r="JA956"/>
      <c r="JB956"/>
      <c r="JC956"/>
      <c r="JD956"/>
      <c r="JE956"/>
      <c r="JF956"/>
      <c r="JG956"/>
      <c r="JH956"/>
      <c r="JI956"/>
      <c r="JJ956"/>
    </row>
    <row r="957" spans="1:270" ht="32">
      <c r="A957" s="25">
        <v>1999</v>
      </c>
      <c r="B957" s="9" t="s">
        <v>1187</v>
      </c>
      <c r="C957" s="9">
        <v>0</v>
      </c>
      <c r="D957" s="9" t="s">
        <v>1590</v>
      </c>
      <c r="E957" s="9" t="s">
        <v>2629</v>
      </c>
      <c r="F957" s="9" t="s">
        <v>1576</v>
      </c>
      <c r="G957" s="9" t="s">
        <v>2744</v>
      </c>
      <c r="H957" s="9" t="s">
        <v>2465</v>
      </c>
      <c r="I957" s="9" t="s">
        <v>2466</v>
      </c>
      <c r="J957" s="8">
        <v>0</v>
      </c>
      <c r="K957" s="8"/>
      <c r="L957" s="9"/>
      <c r="M957" s="8" t="s">
        <v>2676</v>
      </c>
      <c r="N957" s="35" t="s">
        <v>1590</v>
      </c>
      <c r="O957" s="35" t="s">
        <v>1590</v>
      </c>
      <c r="P957" s="35" t="s">
        <v>1590</v>
      </c>
      <c r="Q957" s="8">
        <v>704</v>
      </c>
      <c r="R957" s="34" t="s">
        <v>1590</v>
      </c>
      <c r="S957" s="8">
        <f>Q957/Z957</f>
        <v>3.911111111111111</v>
      </c>
      <c r="T957" s="8">
        <f>Q957/AA957</f>
        <v>3.911111111111111</v>
      </c>
      <c r="U957" s="8">
        <f t="shared" si="218"/>
        <v>46.93333333333333</v>
      </c>
      <c r="V957" s="38">
        <f t="shared" si="212"/>
        <v>5.2444444444444445</v>
      </c>
      <c r="W957" s="38">
        <f t="shared" si="207"/>
        <v>2.5777777777777779</v>
      </c>
      <c r="X957" s="38">
        <f t="shared" si="205"/>
        <v>3.9111111111111114</v>
      </c>
      <c r="Y957" s="8">
        <f t="shared" si="215"/>
        <v>120</v>
      </c>
      <c r="Z957" s="8">
        <f t="shared" si="216"/>
        <v>180</v>
      </c>
      <c r="AA957" s="8">
        <f t="shared" si="217"/>
        <v>180</v>
      </c>
      <c r="AB957" s="18">
        <f t="shared" si="206"/>
        <v>1.3333333333333333</v>
      </c>
      <c r="AC957" s="18">
        <f t="shared" si="211"/>
        <v>16</v>
      </c>
      <c r="AD957"/>
      <c r="AE957"/>
      <c r="AF957" s="13" t="s">
        <v>2467</v>
      </c>
      <c r="AG957">
        <v>10</v>
      </c>
      <c r="AH957">
        <v>15</v>
      </c>
      <c r="AI957">
        <v>15</v>
      </c>
      <c r="AJ957"/>
      <c r="AK957">
        <v>16</v>
      </c>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A957"/>
      <c r="CB957"/>
      <c r="CC957"/>
      <c r="CD957"/>
      <c r="CE957"/>
      <c r="CF957"/>
      <c r="CG957"/>
      <c r="CH957"/>
      <c r="CI957"/>
      <c r="CJ957"/>
      <c r="CK957"/>
      <c r="CL957"/>
      <c r="CM957"/>
      <c r="CN957"/>
      <c r="CO957"/>
      <c r="CP957"/>
      <c r="CQ957"/>
      <c r="CR957"/>
      <c r="CS957"/>
      <c r="CT957"/>
      <c r="CU957"/>
      <c r="CV957"/>
      <c r="CW957"/>
      <c r="CX957"/>
      <c r="CY957"/>
      <c r="CZ957"/>
      <c r="DA957"/>
      <c r="DB957"/>
      <c r="DC957"/>
      <c r="DD957"/>
      <c r="DE957"/>
      <c r="DF957"/>
      <c r="DG957"/>
      <c r="DH957"/>
      <c r="DI957"/>
      <c r="DJ957"/>
      <c r="DK957"/>
      <c r="DL957"/>
      <c r="DM957"/>
      <c r="DN957"/>
      <c r="DO957"/>
      <c r="DP957"/>
      <c r="DQ957"/>
      <c r="DR957"/>
      <c r="DS957"/>
      <c r="DT957"/>
      <c r="DU957"/>
      <c r="DV957"/>
      <c r="DW957"/>
      <c r="DX957"/>
      <c r="DY957"/>
      <c r="DZ957"/>
      <c r="EA957"/>
      <c r="EB957"/>
      <c r="EC957"/>
      <c r="ED957"/>
      <c r="EE957"/>
      <c r="EF957"/>
      <c r="EG957"/>
      <c r="EH957"/>
      <c r="EI957"/>
      <c r="EJ957"/>
      <c r="EK957"/>
      <c r="EL957"/>
      <c r="EM957"/>
      <c r="EN957"/>
      <c r="EO957"/>
      <c r="EP957"/>
      <c r="EQ957"/>
      <c r="ER957"/>
      <c r="ES957"/>
      <c r="ET957"/>
      <c r="EU957"/>
      <c r="EV957"/>
      <c r="EW957"/>
      <c r="EX957"/>
      <c r="EY957"/>
      <c r="EZ957"/>
      <c r="FA957"/>
      <c r="FB957"/>
      <c r="FC957"/>
      <c r="FD957"/>
      <c r="FE957"/>
      <c r="FF957"/>
      <c r="FG957"/>
      <c r="FH957"/>
      <c r="FI957"/>
      <c r="FJ957"/>
      <c r="FK957"/>
      <c r="FL957"/>
      <c r="FM957"/>
      <c r="FN957"/>
      <c r="FO957"/>
      <c r="FP957"/>
      <c r="FQ957"/>
      <c r="FR957"/>
      <c r="FS957"/>
      <c r="FT957"/>
      <c r="FU957"/>
      <c r="FV957"/>
      <c r="FW957"/>
      <c r="FX957"/>
      <c r="FY957"/>
      <c r="FZ957"/>
      <c r="GA957"/>
      <c r="GB957"/>
      <c r="GC957"/>
      <c r="GD957"/>
      <c r="GE957"/>
      <c r="GF957"/>
      <c r="GG957"/>
      <c r="GH957"/>
      <c r="GI957"/>
      <c r="GJ957"/>
      <c r="GK957"/>
      <c r="GL957"/>
      <c r="GM957"/>
      <c r="GN957"/>
      <c r="GO957"/>
      <c r="GP957"/>
      <c r="GQ957"/>
      <c r="GR957"/>
      <c r="GS957"/>
      <c r="GT957"/>
      <c r="GU957"/>
      <c r="GV957"/>
      <c r="GW957"/>
      <c r="GX957"/>
      <c r="GY957"/>
      <c r="GZ957"/>
      <c r="HA957"/>
      <c r="HB957"/>
      <c r="HC957"/>
      <c r="HD957"/>
      <c r="HE957"/>
      <c r="HF957"/>
      <c r="HG957"/>
      <c r="HH957"/>
      <c r="HI957"/>
      <c r="HJ957"/>
      <c r="HK957"/>
      <c r="HL957"/>
      <c r="HM957"/>
      <c r="HN957"/>
      <c r="HO957"/>
      <c r="HP957"/>
      <c r="HQ957"/>
      <c r="HR957"/>
      <c r="HS957"/>
      <c r="HT957"/>
      <c r="HU957"/>
      <c r="HV957"/>
      <c r="HW957"/>
      <c r="HX957"/>
      <c r="HY957"/>
      <c r="HZ957"/>
      <c r="IA957"/>
      <c r="IB957"/>
      <c r="IC957"/>
      <c r="ID957"/>
      <c r="IE957"/>
      <c r="IF957"/>
      <c r="IG957"/>
      <c r="IH957"/>
      <c r="II957"/>
      <c r="IJ957"/>
      <c r="IK957"/>
      <c r="IL957"/>
      <c r="IM957"/>
      <c r="IN957"/>
      <c r="IO957"/>
      <c r="IP957"/>
      <c r="IQ957"/>
      <c r="IR957"/>
      <c r="IS957"/>
      <c r="IT957"/>
      <c r="IU957"/>
      <c r="IV957"/>
      <c r="IW957"/>
      <c r="IX957"/>
      <c r="IY957"/>
      <c r="IZ957"/>
      <c r="JA957"/>
      <c r="JB957"/>
      <c r="JC957"/>
      <c r="JD957"/>
      <c r="JE957"/>
      <c r="JF957"/>
      <c r="JG957"/>
      <c r="JH957"/>
      <c r="JI957"/>
      <c r="JJ957"/>
    </row>
    <row r="958" spans="1:270" ht="48">
      <c r="A958" s="25">
        <v>1999</v>
      </c>
      <c r="B958" s="9" t="s">
        <v>1187</v>
      </c>
      <c r="C958" s="9">
        <v>0</v>
      </c>
      <c r="D958" s="9" t="s">
        <v>1590</v>
      </c>
      <c r="E958" s="9" t="s">
        <v>2629</v>
      </c>
      <c r="F958" s="9" t="s">
        <v>1576</v>
      </c>
      <c r="G958" s="9" t="s">
        <v>2744</v>
      </c>
      <c r="H958" s="9" t="s">
        <v>2468</v>
      </c>
      <c r="I958" s="9" t="s">
        <v>2469</v>
      </c>
      <c r="J958" s="8">
        <v>0</v>
      </c>
      <c r="K958" s="8"/>
      <c r="L958" s="9" t="s">
        <v>2472</v>
      </c>
      <c r="M958" s="8" t="s">
        <v>2676</v>
      </c>
      <c r="N958" s="35" t="s">
        <v>1590</v>
      </c>
      <c r="O958" s="35" t="s">
        <v>1590</v>
      </c>
      <c r="P958" s="35" t="s">
        <v>1590</v>
      </c>
      <c r="Q958" s="35" t="s">
        <v>1590</v>
      </c>
      <c r="R958" s="34" t="s">
        <v>1590</v>
      </c>
      <c r="S958" s="34" t="s">
        <v>1590</v>
      </c>
      <c r="T958" s="34" t="s">
        <v>1590</v>
      </c>
      <c r="U958" s="34" t="s">
        <v>1590</v>
      </c>
      <c r="V958" s="38" t="s">
        <v>1590</v>
      </c>
      <c r="W958" s="38" t="s">
        <v>1590</v>
      </c>
      <c r="X958" s="38" t="s">
        <v>1590</v>
      </c>
      <c r="Y958" s="8">
        <f t="shared" si="215"/>
        <v>108</v>
      </c>
      <c r="Z958" s="8">
        <f t="shared" si="216"/>
        <v>108</v>
      </c>
      <c r="AA958" s="8">
        <f t="shared" si="217"/>
        <v>72</v>
      </c>
      <c r="AB958" s="18">
        <f t="shared" si="206"/>
        <v>0.5</v>
      </c>
      <c r="AC958" s="18">
        <f>SUM(AK958, AQ958, AW958, BC958, BI958,  BO958, BU958, CA958, CG958, CM958, CS958, CY958, DE958, DK958, DQ958, DW958, EC958, EK958, EQ958, EW958, FC958, FI958, FO958, FU958, GA958, GI958, GO958, GW958, HC958, HI958, HO958, HU958, IA958, II958, IO958, IU958, JC958, JI958)/2</f>
        <v>6</v>
      </c>
      <c r="AD958"/>
      <c r="AE958"/>
      <c r="AF958" s="13" t="s">
        <v>2470</v>
      </c>
      <c r="AG958">
        <v>2</v>
      </c>
      <c r="AH958">
        <v>2</v>
      </c>
      <c r="AI958">
        <v>3</v>
      </c>
      <c r="AJ958">
        <v>6</v>
      </c>
      <c r="AK958">
        <v>6</v>
      </c>
      <c r="AL958" s="13" t="s">
        <v>2471</v>
      </c>
      <c r="AM958">
        <v>7</v>
      </c>
      <c r="AN958">
        <v>7</v>
      </c>
      <c r="AO958">
        <v>3</v>
      </c>
      <c r="AP958">
        <v>6</v>
      </c>
      <c r="AQ958">
        <v>6</v>
      </c>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D958"/>
      <c r="CE958"/>
      <c r="CF958"/>
      <c r="CG958"/>
      <c r="CH958"/>
      <c r="CI958"/>
      <c r="CJ958"/>
      <c r="CK958"/>
      <c r="CL958"/>
      <c r="CM958"/>
      <c r="CN958"/>
      <c r="CO958"/>
      <c r="CP958"/>
      <c r="CQ958"/>
      <c r="CR958"/>
      <c r="CS958"/>
      <c r="CT958"/>
      <c r="CU958"/>
      <c r="CV958"/>
      <c r="CW958"/>
      <c r="CX958"/>
      <c r="CY958"/>
      <c r="CZ958"/>
      <c r="DA958"/>
      <c r="DB958"/>
      <c r="DC958"/>
      <c r="DD958"/>
      <c r="DE958"/>
      <c r="DF958"/>
      <c r="DG958"/>
      <c r="DH958"/>
      <c r="DI958"/>
      <c r="DJ958"/>
      <c r="DK958"/>
      <c r="DL958"/>
      <c r="DM958"/>
      <c r="DN958"/>
      <c r="DO958"/>
      <c r="DP958"/>
      <c r="DQ958"/>
      <c r="DR958"/>
      <c r="DS958"/>
      <c r="DT958"/>
      <c r="DU958"/>
      <c r="DV958"/>
      <c r="DW958"/>
      <c r="DX958"/>
      <c r="DY958"/>
      <c r="DZ958"/>
      <c r="EA958"/>
      <c r="EB958"/>
      <c r="EC958"/>
      <c r="ED958"/>
      <c r="EE958"/>
      <c r="EF958"/>
      <c r="EG958"/>
      <c r="EH958"/>
      <c r="EI958"/>
      <c r="EJ958"/>
      <c r="EK958"/>
      <c r="EL958"/>
      <c r="EM958"/>
      <c r="EN958"/>
      <c r="EO958"/>
      <c r="EP958"/>
      <c r="EQ958"/>
      <c r="ER958"/>
      <c r="ES958"/>
      <c r="ET958"/>
      <c r="EU958"/>
      <c r="EV958"/>
      <c r="EW958"/>
      <c r="EX958"/>
      <c r="EY958"/>
      <c r="EZ958"/>
      <c r="FA958"/>
      <c r="FB958"/>
      <c r="FC958"/>
      <c r="FD958"/>
      <c r="FE958"/>
      <c r="FF958"/>
      <c r="FG958"/>
      <c r="FH958"/>
      <c r="FI958"/>
      <c r="FJ958"/>
      <c r="FK958"/>
      <c r="FL958"/>
      <c r="FM958"/>
      <c r="FN958"/>
      <c r="FO958"/>
      <c r="FP958"/>
      <c r="FQ958"/>
      <c r="FR958"/>
      <c r="FS958"/>
      <c r="FT958"/>
      <c r="FU958"/>
      <c r="FV958"/>
      <c r="FW958"/>
      <c r="FX958"/>
      <c r="FY958"/>
      <c r="FZ958"/>
      <c r="GA958"/>
      <c r="GB958"/>
      <c r="GC958"/>
      <c r="GD958"/>
      <c r="GE958"/>
      <c r="GF958"/>
      <c r="GG958"/>
      <c r="GH958"/>
      <c r="GI958"/>
      <c r="GJ958"/>
      <c r="GK958"/>
      <c r="GL958"/>
      <c r="GM958"/>
      <c r="GN958"/>
      <c r="GO958"/>
      <c r="GP958"/>
      <c r="GQ958"/>
      <c r="GR958"/>
      <c r="GS958"/>
      <c r="GT958"/>
      <c r="GU958"/>
      <c r="GV958"/>
      <c r="GW958"/>
      <c r="GX958"/>
      <c r="GY958"/>
      <c r="GZ958"/>
      <c r="HA958"/>
      <c r="HB958"/>
      <c r="HC958"/>
      <c r="HD958"/>
      <c r="HE958"/>
      <c r="HF958"/>
      <c r="HG958"/>
      <c r="HH958"/>
      <c r="HI958"/>
      <c r="HJ958"/>
      <c r="HK958"/>
      <c r="HL958"/>
      <c r="HM958"/>
      <c r="HN958"/>
      <c r="HO958"/>
      <c r="HP958"/>
      <c r="HQ958"/>
      <c r="HR958"/>
      <c r="HS958"/>
      <c r="HT958"/>
      <c r="HU958"/>
      <c r="HV958"/>
      <c r="HW958"/>
      <c r="HX958"/>
      <c r="HY958"/>
      <c r="HZ958"/>
      <c r="IA958"/>
      <c r="IB958"/>
      <c r="IC958"/>
      <c r="ID958"/>
      <c r="IE958"/>
      <c r="IF958"/>
      <c r="IG958"/>
      <c r="IH958"/>
      <c r="II958"/>
      <c r="IJ958"/>
      <c r="IK958"/>
      <c r="IL958"/>
      <c r="IM958"/>
      <c r="IN958"/>
      <c r="IO958"/>
      <c r="IP958"/>
      <c r="IQ958"/>
      <c r="IR958"/>
      <c r="IS958"/>
      <c r="IT958"/>
      <c r="IU958"/>
      <c r="IV958"/>
      <c r="IW958"/>
      <c r="IX958"/>
      <c r="IY958"/>
      <c r="IZ958"/>
      <c r="JA958"/>
      <c r="JB958"/>
      <c r="JC958"/>
      <c r="JD958"/>
      <c r="JE958"/>
      <c r="JF958"/>
      <c r="JG958"/>
      <c r="JH958"/>
      <c r="JI958"/>
      <c r="JJ958"/>
    </row>
    <row r="959" spans="1:270" ht="32">
      <c r="A959" s="25">
        <v>1999</v>
      </c>
      <c r="B959" s="9" t="s">
        <v>1187</v>
      </c>
      <c r="C959" s="9">
        <v>0</v>
      </c>
      <c r="D959" s="9" t="s">
        <v>1590</v>
      </c>
      <c r="E959" s="9" t="s">
        <v>2629</v>
      </c>
      <c r="F959" s="9" t="s">
        <v>1576</v>
      </c>
      <c r="G959" s="9" t="s">
        <v>2744</v>
      </c>
      <c r="H959" s="9" t="s">
        <v>2474</v>
      </c>
      <c r="I959" s="9" t="s">
        <v>2473</v>
      </c>
      <c r="J959" s="8">
        <v>0</v>
      </c>
      <c r="K959" s="8"/>
      <c r="L959" s="9"/>
      <c r="M959" s="8" t="s">
        <v>2676</v>
      </c>
      <c r="N959" s="35" t="s">
        <v>1590</v>
      </c>
      <c r="O959" s="35" t="s">
        <v>1590</v>
      </c>
      <c r="P959" s="35" t="s">
        <v>1590</v>
      </c>
      <c r="Q959" s="8">
        <v>106</v>
      </c>
      <c r="R959" s="34" t="s">
        <v>1590</v>
      </c>
      <c r="S959" s="34" t="s">
        <v>1590</v>
      </c>
      <c r="T959" s="34" t="s">
        <v>1590</v>
      </c>
      <c r="U959" s="34" t="s">
        <v>1590</v>
      </c>
      <c r="V959" s="38" t="s">
        <v>1590</v>
      </c>
      <c r="W959" s="38" t="s">
        <v>1590</v>
      </c>
      <c r="X959" s="38" t="s">
        <v>1590</v>
      </c>
      <c r="Y959" s="8">
        <f t="shared" si="215"/>
        <v>0</v>
      </c>
      <c r="Z959" s="8">
        <f t="shared" si="216"/>
        <v>0</v>
      </c>
      <c r="AA959" s="8">
        <f t="shared" si="217"/>
        <v>0</v>
      </c>
      <c r="AB959" s="18">
        <f t="shared" si="206"/>
        <v>0</v>
      </c>
      <c r="AC959" s="18">
        <f t="shared" si="211"/>
        <v>0</v>
      </c>
      <c r="AD959"/>
      <c r="AE959"/>
      <c r="AF959" s="13" t="s">
        <v>2475</v>
      </c>
      <c r="AG959"/>
      <c r="AH959"/>
      <c r="AI959"/>
      <c r="AJ959">
        <v>67</v>
      </c>
      <c r="AK959" s="13">
        <v>0</v>
      </c>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D959"/>
      <c r="CE959"/>
      <c r="CF959"/>
      <c r="CG959"/>
      <c r="CH959"/>
      <c r="CI959"/>
      <c r="CJ959"/>
      <c r="CK959"/>
      <c r="CL959"/>
      <c r="CM959"/>
      <c r="CN959"/>
      <c r="CO959"/>
      <c r="CP959"/>
      <c r="CQ959"/>
      <c r="CR959"/>
      <c r="CS959"/>
      <c r="CT959"/>
      <c r="CU959"/>
      <c r="CV959"/>
      <c r="CW959"/>
      <c r="CX959"/>
      <c r="CY959"/>
      <c r="CZ959"/>
      <c r="DA959"/>
      <c r="DB959"/>
      <c r="DC959"/>
      <c r="DD959"/>
      <c r="DE959"/>
      <c r="DF959"/>
      <c r="DG959"/>
      <c r="DH959"/>
      <c r="DI959"/>
      <c r="DJ959"/>
      <c r="DK959"/>
      <c r="DL959"/>
      <c r="DM959"/>
      <c r="DN959"/>
      <c r="DO959"/>
      <c r="DP959"/>
      <c r="DQ959"/>
      <c r="DR959"/>
      <c r="DS959"/>
      <c r="DT959"/>
      <c r="DU959"/>
      <c r="DV959"/>
      <c r="DW959"/>
      <c r="DX959"/>
      <c r="DY959"/>
      <c r="DZ959"/>
      <c r="EA959"/>
      <c r="EB959"/>
      <c r="EC959"/>
      <c r="ED959"/>
      <c r="EE959"/>
      <c r="EF959"/>
      <c r="EG959"/>
      <c r="EH959"/>
      <c r="EI959"/>
      <c r="EJ959"/>
      <c r="EK959"/>
      <c r="EL959"/>
      <c r="EM959"/>
      <c r="EN959"/>
      <c r="EO959"/>
      <c r="EP959"/>
      <c r="EQ959"/>
      <c r="ER959"/>
      <c r="ES959"/>
      <c r="ET959"/>
      <c r="EU959"/>
      <c r="EV959"/>
      <c r="EW959"/>
      <c r="EX959"/>
      <c r="EY959"/>
      <c r="EZ959"/>
      <c r="FA959"/>
      <c r="FB959"/>
      <c r="FC959"/>
      <c r="FD959"/>
      <c r="FE959"/>
      <c r="FF959"/>
      <c r="FG959"/>
      <c r="FH959"/>
      <c r="FI959"/>
      <c r="FJ959"/>
      <c r="FK959"/>
      <c r="FL959"/>
      <c r="FM959"/>
      <c r="FN959"/>
      <c r="FO959"/>
      <c r="FP959"/>
      <c r="FQ959"/>
      <c r="FR959"/>
      <c r="FS959"/>
      <c r="FT959"/>
      <c r="FU959"/>
      <c r="FV959"/>
      <c r="FW959"/>
      <c r="FX959"/>
      <c r="FY959"/>
      <c r="FZ959"/>
      <c r="GA959"/>
      <c r="GB959"/>
      <c r="GC959"/>
      <c r="GD959"/>
      <c r="GE959"/>
      <c r="GF959"/>
      <c r="GG959"/>
      <c r="GH959"/>
      <c r="GI959"/>
      <c r="GJ959"/>
      <c r="GK959"/>
      <c r="GL959"/>
      <c r="GM959"/>
      <c r="GN959"/>
      <c r="GO959"/>
      <c r="GP959"/>
      <c r="GQ959"/>
      <c r="GR959"/>
      <c r="GS959"/>
      <c r="GT959"/>
      <c r="GU959"/>
      <c r="GV959"/>
      <c r="GW959"/>
      <c r="GX959"/>
      <c r="GY959"/>
      <c r="GZ959"/>
      <c r="HA959"/>
      <c r="HB959"/>
      <c r="HC959"/>
      <c r="HD959"/>
      <c r="HE959"/>
      <c r="HF959"/>
      <c r="HG959"/>
      <c r="HH959"/>
      <c r="HI959"/>
      <c r="HJ959"/>
      <c r="HK959"/>
      <c r="HL959"/>
      <c r="HM959"/>
      <c r="HN959"/>
      <c r="HO959"/>
      <c r="HP959"/>
      <c r="HQ959"/>
      <c r="HR959"/>
      <c r="HS959"/>
      <c r="HT959"/>
      <c r="HU959"/>
      <c r="HV959"/>
      <c r="HW959"/>
      <c r="HX959"/>
      <c r="HY959"/>
      <c r="HZ959"/>
      <c r="IA959"/>
      <c r="IB959"/>
      <c r="IC959"/>
      <c r="ID959"/>
      <c r="IE959"/>
      <c r="IF959"/>
      <c r="IG959"/>
      <c r="IH959"/>
      <c r="II959"/>
      <c r="IJ959"/>
      <c r="IK959"/>
      <c r="IL959"/>
      <c r="IM959"/>
      <c r="IN959"/>
      <c r="IO959"/>
      <c r="IP959"/>
      <c r="IQ959"/>
      <c r="IR959"/>
      <c r="IS959"/>
      <c r="IT959"/>
      <c r="IU959"/>
      <c r="IV959"/>
      <c r="IW959"/>
      <c r="IX959"/>
      <c r="IY959"/>
      <c r="IZ959"/>
      <c r="JA959"/>
      <c r="JB959"/>
      <c r="JC959"/>
      <c r="JD959"/>
      <c r="JE959"/>
      <c r="JF959"/>
      <c r="JG959"/>
      <c r="JH959"/>
      <c r="JI959"/>
      <c r="JJ959"/>
    </row>
    <row r="960" spans="1:270" ht="48">
      <c r="A960" s="25">
        <v>1999</v>
      </c>
      <c r="B960" s="9" t="s">
        <v>1187</v>
      </c>
      <c r="C960" s="9">
        <v>0</v>
      </c>
      <c r="D960" s="9" t="s">
        <v>1590</v>
      </c>
      <c r="E960" s="9" t="s">
        <v>2629</v>
      </c>
      <c r="F960" s="9" t="s">
        <v>1576</v>
      </c>
      <c r="G960" s="9" t="s">
        <v>2744</v>
      </c>
      <c r="H960" s="9" t="s">
        <v>2476</v>
      </c>
      <c r="I960" s="9" t="s">
        <v>2477</v>
      </c>
      <c r="J960" s="8">
        <v>0</v>
      </c>
      <c r="K960" s="8"/>
      <c r="L960" s="9"/>
      <c r="M960" s="8" t="s">
        <v>2676</v>
      </c>
      <c r="N960" s="35" t="s">
        <v>1590</v>
      </c>
      <c r="O960" s="35" t="s">
        <v>1590</v>
      </c>
      <c r="P960" s="35" t="s">
        <v>1590</v>
      </c>
      <c r="Q960" s="35" t="s">
        <v>1590</v>
      </c>
      <c r="R960" s="34" t="s">
        <v>1590</v>
      </c>
      <c r="S960" s="34" t="s">
        <v>1590</v>
      </c>
      <c r="T960" s="34" t="s">
        <v>1590</v>
      </c>
      <c r="U960" s="34" t="s">
        <v>1590</v>
      </c>
      <c r="V960" s="38" t="s">
        <v>1590</v>
      </c>
      <c r="W960" s="38" t="s">
        <v>1590</v>
      </c>
      <c r="X960" s="38" t="s">
        <v>1590</v>
      </c>
      <c r="Y960" s="8">
        <f t="shared" si="215"/>
        <v>36</v>
      </c>
      <c r="Z960" s="8">
        <f t="shared" si="216"/>
        <v>0</v>
      </c>
      <c r="AA960" s="8">
        <f t="shared" si="217"/>
        <v>36</v>
      </c>
      <c r="AB960" s="18">
        <f t="shared" si="206"/>
        <v>0</v>
      </c>
      <c r="AC960" s="18">
        <f t="shared" si="211"/>
        <v>0</v>
      </c>
      <c r="AD960"/>
      <c r="AE960"/>
      <c r="AF960" s="13" t="s">
        <v>2478</v>
      </c>
      <c r="AG960">
        <v>3</v>
      </c>
      <c r="AH960"/>
      <c r="AI960">
        <v>3</v>
      </c>
      <c r="AJ960"/>
      <c r="AK960" s="13">
        <v>0</v>
      </c>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D960"/>
      <c r="CE960"/>
      <c r="CF960"/>
      <c r="CG960"/>
      <c r="CH960"/>
      <c r="CI960"/>
      <c r="CJ960"/>
      <c r="CK960"/>
      <c r="CL960"/>
      <c r="CM960"/>
      <c r="CN960"/>
      <c r="CO960"/>
      <c r="CP960"/>
      <c r="CQ960"/>
      <c r="CR960"/>
      <c r="CS960"/>
      <c r="CT960"/>
      <c r="CU960"/>
      <c r="CV960"/>
      <c r="CW960"/>
      <c r="CX960"/>
      <c r="CY960"/>
      <c r="CZ960"/>
      <c r="DA960"/>
      <c r="DB960"/>
      <c r="DC960"/>
      <c r="DD960"/>
      <c r="DE960"/>
      <c r="DF960"/>
      <c r="DG960"/>
      <c r="DH960"/>
      <c r="DI960"/>
      <c r="DJ960"/>
      <c r="DK960"/>
      <c r="DL960"/>
      <c r="DM960"/>
      <c r="DN960"/>
      <c r="DO960"/>
      <c r="DP960"/>
      <c r="DQ960"/>
      <c r="DR960"/>
      <c r="DS960"/>
      <c r="DT960"/>
      <c r="DU960"/>
      <c r="DV960"/>
      <c r="DW960"/>
      <c r="DX960"/>
      <c r="DY960"/>
      <c r="DZ960"/>
      <c r="EA960"/>
      <c r="EB960"/>
      <c r="EC960"/>
      <c r="ED960"/>
      <c r="EE960"/>
      <c r="EF960"/>
      <c r="EG960"/>
      <c r="EH960"/>
      <c r="EI960"/>
      <c r="EJ960"/>
      <c r="EK960"/>
      <c r="EL960"/>
      <c r="EM960"/>
      <c r="EN960"/>
      <c r="EO960"/>
      <c r="EP960"/>
      <c r="EQ960"/>
      <c r="ER960"/>
      <c r="ES960"/>
      <c r="ET960"/>
      <c r="EU960"/>
      <c r="EV960"/>
      <c r="EW960"/>
      <c r="EX960"/>
      <c r="EY960"/>
      <c r="EZ960"/>
      <c r="FA960"/>
      <c r="FB960"/>
      <c r="FC960"/>
      <c r="FD960"/>
      <c r="FE960"/>
      <c r="FF960"/>
      <c r="FG960"/>
      <c r="FH960"/>
      <c r="FI960"/>
      <c r="FJ960"/>
      <c r="FK960"/>
      <c r="FL960"/>
      <c r="FM960"/>
      <c r="FN960"/>
      <c r="FO960"/>
      <c r="FP960"/>
      <c r="FQ960"/>
      <c r="FR960"/>
      <c r="FS960"/>
      <c r="FT960"/>
      <c r="FU960"/>
      <c r="FV960"/>
      <c r="FW960"/>
      <c r="FX960"/>
      <c r="FY960"/>
      <c r="FZ960"/>
      <c r="GA960"/>
      <c r="GB960"/>
      <c r="GC960"/>
      <c r="GD960"/>
      <c r="GE960"/>
      <c r="GF960"/>
      <c r="GG960"/>
      <c r="GH960"/>
      <c r="GI960"/>
      <c r="GJ960"/>
      <c r="GK960"/>
      <c r="GL960"/>
      <c r="GM960"/>
      <c r="GN960"/>
      <c r="GO960"/>
      <c r="GP960"/>
      <c r="GQ960"/>
      <c r="GR960"/>
      <c r="GS960"/>
      <c r="GT960"/>
      <c r="GU960"/>
      <c r="GV960"/>
      <c r="GW960"/>
      <c r="GX960"/>
      <c r="GY960"/>
      <c r="GZ960"/>
      <c r="HA960"/>
      <c r="HB960"/>
      <c r="HC960"/>
      <c r="HD960"/>
      <c r="HE960"/>
      <c r="HF960"/>
      <c r="HG960"/>
      <c r="HH960"/>
      <c r="HI960"/>
      <c r="HJ960"/>
      <c r="HK960"/>
      <c r="HL960"/>
      <c r="HM960"/>
      <c r="HN960"/>
      <c r="HO960"/>
      <c r="HP960"/>
      <c r="HQ960"/>
      <c r="HR960"/>
      <c r="HS960"/>
      <c r="HT960"/>
      <c r="HU960"/>
      <c r="HV960"/>
      <c r="HW960"/>
      <c r="HX960"/>
      <c r="HY960"/>
      <c r="HZ960"/>
      <c r="IA960"/>
      <c r="IB960"/>
      <c r="IC960"/>
      <c r="ID960"/>
      <c r="IE960"/>
      <c r="IF960"/>
      <c r="IG960"/>
      <c r="IH960"/>
      <c r="II960"/>
      <c r="IJ960"/>
      <c r="IK960"/>
      <c r="IL960"/>
      <c r="IM960"/>
      <c r="IN960"/>
      <c r="IO960"/>
      <c r="IP960"/>
      <c r="IQ960"/>
      <c r="IR960"/>
      <c r="IS960"/>
      <c r="IT960"/>
      <c r="IU960"/>
      <c r="IV960"/>
      <c r="IW960"/>
      <c r="IX960"/>
      <c r="IY960"/>
      <c r="IZ960"/>
      <c r="JA960"/>
      <c r="JB960"/>
      <c r="JC960"/>
      <c r="JD960"/>
      <c r="JE960"/>
      <c r="JF960"/>
      <c r="JG960"/>
      <c r="JH960"/>
      <c r="JI960"/>
      <c r="JJ960"/>
    </row>
    <row r="961" spans="1:270" ht="32">
      <c r="A961" s="25">
        <v>1999</v>
      </c>
      <c r="B961" s="9" t="s">
        <v>1187</v>
      </c>
      <c r="C961" s="9">
        <v>0</v>
      </c>
      <c r="D961" s="9" t="s">
        <v>1590</v>
      </c>
      <c r="E961" s="9" t="s">
        <v>2629</v>
      </c>
      <c r="F961" s="9" t="s">
        <v>1576</v>
      </c>
      <c r="G961" s="9" t="s">
        <v>2744</v>
      </c>
      <c r="H961" s="9" t="s">
        <v>2479</v>
      </c>
      <c r="I961" s="9" t="s">
        <v>2480</v>
      </c>
      <c r="J961" s="8">
        <v>0</v>
      </c>
      <c r="K961" s="8"/>
      <c r="L961" s="9"/>
      <c r="M961" s="8" t="s">
        <v>2676</v>
      </c>
      <c r="N961" s="9">
        <f t="shared" si="213"/>
        <v>37.68</v>
      </c>
      <c r="O961" s="8">
        <v>188.4</v>
      </c>
      <c r="P961" s="8">
        <v>5</v>
      </c>
      <c r="Q961" s="8">
        <v>12</v>
      </c>
      <c r="R961" s="8">
        <f t="shared" si="214"/>
        <v>2.4</v>
      </c>
      <c r="S961" s="34" t="s">
        <v>1590</v>
      </c>
      <c r="T961" s="8">
        <f>Q961/AA961</f>
        <v>0.16666666666666666</v>
      </c>
      <c r="U961" s="8">
        <f t="shared" si="218"/>
        <v>2</v>
      </c>
      <c r="V961" s="38">
        <f t="shared" si="212"/>
        <v>0.16666666666666666</v>
      </c>
      <c r="W961" s="38">
        <f t="shared" si="207"/>
        <v>0.16666666666666666</v>
      </c>
      <c r="X961" s="38">
        <f t="shared" si="205"/>
        <v>0.16666666666666666</v>
      </c>
      <c r="Y961" s="8">
        <f t="shared" si="215"/>
        <v>0</v>
      </c>
      <c r="Z961" s="8">
        <f t="shared" si="216"/>
        <v>0</v>
      </c>
      <c r="AA961" s="8">
        <f t="shared" si="217"/>
        <v>72</v>
      </c>
      <c r="AB961" s="18">
        <f t="shared" si="206"/>
        <v>0</v>
      </c>
      <c r="AC961" s="18">
        <f t="shared" si="211"/>
        <v>0</v>
      </c>
      <c r="AD961"/>
      <c r="AE961"/>
      <c r="AF961" s="13" t="s">
        <v>2481</v>
      </c>
      <c r="AG961"/>
      <c r="AH961"/>
      <c r="AI961">
        <v>6</v>
      </c>
      <c r="AJ961">
        <v>24</v>
      </c>
      <c r="AK961" s="13">
        <v>0</v>
      </c>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D961"/>
      <c r="CE961"/>
      <c r="CF961"/>
      <c r="CG961"/>
      <c r="CH961"/>
      <c r="CI961"/>
      <c r="CJ961"/>
      <c r="CK961"/>
      <c r="CL961"/>
      <c r="CM961"/>
      <c r="CN961"/>
      <c r="CO961"/>
      <c r="CP961"/>
      <c r="CQ961"/>
      <c r="CR961"/>
      <c r="CS961"/>
      <c r="CT961"/>
      <c r="CU961"/>
      <c r="CV961"/>
      <c r="CW961"/>
      <c r="CX961"/>
      <c r="CY961"/>
      <c r="CZ961"/>
      <c r="DA961"/>
      <c r="DB961"/>
      <c r="DC961"/>
      <c r="DD961"/>
      <c r="DE961"/>
      <c r="DF961"/>
      <c r="DG961"/>
      <c r="DH961"/>
      <c r="DI961"/>
      <c r="DJ961"/>
      <c r="DK961"/>
      <c r="DL961"/>
      <c r="DM961"/>
      <c r="DN961"/>
      <c r="DO961"/>
      <c r="DP961"/>
      <c r="DQ961"/>
      <c r="DR961"/>
      <c r="DS961"/>
      <c r="DT961"/>
      <c r="DU961"/>
      <c r="DV961"/>
      <c r="DW961"/>
      <c r="DX961"/>
      <c r="DY961"/>
      <c r="DZ961"/>
      <c r="EA961"/>
      <c r="EB961"/>
      <c r="EC961"/>
      <c r="ED961"/>
      <c r="EE961"/>
      <c r="EF961"/>
      <c r="EG961"/>
      <c r="EH961"/>
      <c r="EI961"/>
      <c r="EJ961"/>
      <c r="EK961"/>
      <c r="EL961"/>
      <c r="EM961"/>
      <c r="EN961"/>
      <c r="EO961"/>
      <c r="EP961"/>
      <c r="EQ961"/>
      <c r="ER961"/>
      <c r="ES961"/>
      <c r="ET961"/>
      <c r="EU961"/>
      <c r="EV961"/>
      <c r="EW961"/>
      <c r="EX961"/>
      <c r="EY961"/>
      <c r="EZ961"/>
      <c r="FA961"/>
      <c r="FB961"/>
      <c r="FC961"/>
      <c r="FD961"/>
      <c r="FE961"/>
      <c r="FF961"/>
      <c r="FG961"/>
      <c r="FH961"/>
      <c r="FI961"/>
      <c r="FJ961"/>
      <c r="FK961"/>
      <c r="FL961"/>
      <c r="FM961"/>
      <c r="FN961"/>
      <c r="FO961"/>
      <c r="FP961"/>
      <c r="FQ961"/>
      <c r="FR961"/>
      <c r="FS961"/>
      <c r="FT961"/>
      <c r="FU961"/>
      <c r="FV961"/>
      <c r="FW961"/>
      <c r="FX961"/>
      <c r="FY961"/>
      <c r="FZ961"/>
      <c r="GA961"/>
      <c r="GB961"/>
      <c r="GC961"/>
      <c r="GD961"/>
      <c r="GE961"/>
      <c r="GF961"/>
      <c r="GG961"/>
      <c r="GH961"/>
      <c r="GI961"/>
      <c r="GJ961"/>
      <c r="GK961"/>
      <c r="GL961"/>
      <c r="GM961"/>
      <c r="GN961"/>
      <c r="GO961"/>
      <c r="GP961"/>
      <c r="GQ961"/>
      <c r="GR961"/>
      <c r="GS961"/>
      <c r="GT961"/>
      <c r="GU961"/>
      <c r="GV961"/>
      <c r="GW961"/>
      <c r="GX961"/>
      <c r="GY961"/>
      <c r="GZ961"/>
      <c r="HA961"/>
      <c r="HB961"/>
      <c r="HC961"/>
      <c r="HD961"/>
      <c r="HE961"/>
      <c r="HF961"/>
      <c r="HG961"/>
      <c r="HH961"/>
      <c r="HI961"/>
      <c r="HJ961"/>
      <c r="HK961"/>
      <c r="HL961"/>
      <c r="HM961"/>
      <c r="HN961"/>
      <c r="HO961"/>
      <c r="HP961"/>
      <c r="HQ961"/>
      <c r="HR961"/>
      <c r="HS961"/>
      <c r="HT961"/>
      <c r="HU961"/>
      <c r="HV961"/>
      <c r="HW961"/>
      <c r="HX961"/>
      <c r="HY961"/>
      <c r="HZ961"/>
      <c r="IA961"/>
      <c r="IB961"/>
      <c r="IC961"/>
      <c r="ID961"/>
      <c r="IE961"/>
      <c r="IF961"/>
      <c r="IG961"/>
      <c r="IH961"/>
      <c r="II961"/>
      <c r="IJ961"/>
      <c r="IK961"/>
      <c r="IL961"/>
      <c r="IM961"/>
      <c r="IN961"/>
      <c r="IO961"/>
      <c r="IP961"/>
      <c r="IQ961"/>
      <c r="IR961"/>
      <c r="IS961"/>
      <c r="IT961"/>
      <c r="IU961"/>
      <c r="IV961"/>
      <c r="IW961"/>
      <c r="IX961"/>
      <c r="IY961"/>
      <c r="IZ961"/>
      <c r="JA961"/>
      <c r="JB961"/>
      <c r="JC961"/>
      <c r="JD961"/>
      <c r="JE961"/>
      <c r="JF961"/>
      <c r="JG961"/>
      <c r="JH961"/>
      <c r="JI961"/>
      <c r="JJ961"/>
    </row>
    <row r="962" spans="1:270" ht="64">
      <c r="A962" s="25">
        <v>1999</v>
      </c>
      <c r="B962" s="9" t="s">
        <v>1187</v>
      </c>
      <c r="C962" s="9">
        <v>0</v>
      </c>
      <c r="D962" s="9" t="s">
        <v>1590</v>
      </c>
      <c r="E962" s="9" t="s">
        <v>2631</v>
      </c>
      <c r="F962" s="9" t="s">
        <v>1230</v>
      </c>
      <c r="G962" s="9" t="s">
        <v>2744</v>
      </c>
      <c r="H962" s="18" t="s">
        <v>1590</v>
      </c>
      <c r="I962" s="9" t="s">
        <v>2482</v>
      </c>
      <c r="J962" s="8">
        <v>0</v>
      </c>
      <c r="K962" s="8"/>
      <c r="L962" s="9" t="s">
        <v>2484</v>
      </c>
      <c r="M962" s="8" t="s">
        <v>2676</v>
      </c>
      <c r="N962" s="9">
        <f t="shared" si="213"/>
        <v>1.7835799999999999</v>
      </c>
      <c r="O962" s="8">
        <v>89.179000000000002</v>
      </c>
      <c r="P962" s="8">
        <v>50</v>
      </c>
      <c r="Q962" s="35" t="s">
        <v>1590</v>
      </c>
      <c r="R962" s="34" t="s">
        <v>1590</v>
      </c>
      <c r="S962" s="34" t="s">
        <v>1590</v>
      </c>
      <c r="T962" s="34" t="s">
        <v>1590</v>
      </c>
      <c r="U962" s="34" t="s">
        <v>1590</v>
      </c>
      <c r="V962" s="38" t="s">
        <v>1590</v>
      </c>
      <c r="W962" s="38" t="s">
        <v>1590</v>
      </c>
      <c r="X962" s="38" t="s">
        <v>1590</v>
      </c>
      <c r="Y962" s="8">
        <f t="shared" si="215"/>
        <v>24</v>
      </c>
      <c r="Z962" s="8">
        <f t="shared" si="216"/>
        <v>0</v>
      </c>
      <c r="AA962" s="8">
        <f t="shared" si="217"/>
        <v>60</v>
      </c>
      <c r="AB962" s="18">
        <f t="shared" si="206"/>
        <v>1.1666666666666667</v>
      </c>
      <c r="AC962" s="18">
        <f t="shared" si="211"/>
        <v>14</v>
      </c>
      <c r="AD962"/>
      <c r="AE962"/>
      <c r="AF962" s="13" t="s">
        <v>2483</v>
      </c>
      <c r="AG962">
        <v>2</v>
      </c>
      <c r="AH962"/>
      <c r="AI962">
        <v>5</v>
      </c>
      <c r="AJ962">
        <v>14</v>
      </c>
      <c r="AK962">
        <v>14</v>
      </c>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A962"/>
      <c r="CB962"/>
      <c r="CC962"/>
      <c r="CD962"/>
      <c r="CE962"/>
      <c r="CF962"/>
      <c r="CG962"/>
      <c r="CH962"/>
      <c r="CI962"/>
      <c r="CJ962"/>
      <c r="CK962"/>
      <c r="CL962"/>
      <c r="CM962"/>
      <c r="CN962"/>
      <c r="CO962"/>
      <c r="CP962"/>
      <c r="CQ962"/>
      <c r="CR962"/>
      <c r="CS962"/>
      <c r="CT962"/>
      <c r="CU962"/>
      <c r="CV962"/>
      <c r="CW962"/>
      <c r="CX962"/>
      <c r="CY962"/>
      <c r="CZ962"/>
      <c r="DA962"/>
      <c r="DB962"/>
      <c r="DC962"/>
      <c r="DD962"/>
      <c r="DE962"/>
      <c r="DF962"/>
      <c r="DG962"/>
      <c r="DH962"/>
      <c r="DI962"/>
      <c r="DJ962"/>
      <c r="DK962"/>
      <c r="DL962"/>
      <c r="DM962"/>
      <c r="DN962"/>
      <c r="DO962"/>
      <c r="DP962"/>
      <c r="DQ962"/>
      <c r="DR962"/>
      <c r="DS962"/>
      <c r="DT962"/>
      <c r="DU962"/>
      <c r="DV962"/>
      <c r="DW962"/>
      <c r="DX962"/>
      <c r="DY962"/>
      <c r="DZ962"/>
      <c r="EA962"/>
      <c r="EB962"/>
      <c r="EC962"/>
      <c r="ED962"/>
      <c r="EE962"/>
      <c r="EF962"/>
      <c r="EG962"/>
      <c r="EH962"/>
      <c r="EI962"/>
      <c r="EJ962"/>
      <c r="EK962"/>
      <c r="EL962"/>
      <c r="EM962"/>
      <c r="EN962"/>
      <c r="EO962"/>
      <c r="EP962"/>
      <c r="EQ962"/>
      <c r="ER962"/>
      <c r="ES962"/>
      <c r="ET962"/>
      <c r="EU962"/>
      <c r="EV962"/>
      <c r="EW962"/>
      <c r="EX962"/>
      <c r="EY962"/>
      <c r="EZ962"/>
      <c r="FA962"/>
      <c r="FB962"/>
      <c r="FC962"/>
      <c r="FD962"/>
      <c r="FE962"/>
      <c r="FF962"/>
      <c r="FG962"/>
      <c r="FH962"/>
      <c r="FI962"/>
      <c r="FJ962"/>
      <c r="FK962"/>
      <c r="FL962"/>
      <c r="FM962"/>
      <c r="FN962"/>
      <c r="FO962"/>
      <c r="FP962"/>
      <c r="FQ962"/>
      <c r="FR962"/>
      <c r="FS962"/>
      <c r="FT962"/>
      <c r="FU962"/>
      <c r="FV962"/>
      <c r="FW962"/>
      <c r="FX962"/>
      <c r="FY962"/>
      <c r="FZ962"/>
      <c r="GA962"/>
      <c r="GB962"/>
      <c r="GC962"/>
      <c r="GD962"/>
      <c r="GE962"/>
      <c r="GF962"/>
      <c r="GG962"/>
      <c r="GH962"/>
      <c r="GI962"/>
      <c r="GJ962"/>
      <c r="GK962"/>
      <c r="GL962"/>
      <c r="GM962"/>
      <c r="GN962"/>
      <c r="GO962"/>
      <c r="GP962"/>
      <c r="GQ962"/>
      <c r="GR962"/>
      <c r="GS962"/>
      <c r="GT962"/>
      <c r="GU962"/>
      <c r="GV962"/>
      <c r="GW962"/>
      <c r="GX962"/>
      <c r="GY962"/>
      <c r="GZ962"/>
      <c r="HA962"/>
      <c r="HB962"/>
      <c r="HC962"/>
      <c r="HD962"/>
      <c r="HE962"/>
      <c r="HF962"/>
      <c r="HG962"/>
      <c r="HH962"/>
      <c r="HI962"/>
      <c r="HJ962"/>
      <c r="HK962"/>
      <c r="HL962"/>
      <c r="HM962"/>
      <c r="HN962"/>
      <c r="HO962"/>
      <c r="HP962"/>
      <c r="HQ962"/>
      <c r="HR962"/>
      <c r="HS962"/>
      <c r="HT962"/>
      <c r="HU962"/>
      <c r="HV962"/>
      <c r="HW962"/>
      <c r="HX962"/>
      <c r="HY962"/>
      <c r="HZ962"/>
      <c r="IA962"/>
      <c r="IB962"/>
      <c r="IC962"/>
      <c r="ID962"/>
      <c r="IE962"/>
      <c r="IF962"/>
      <c r="IG962"/>
      <c r="IH962"/>
      <c r="II962"/>
      <c r="IJ962"/>
      <c r="IK962"/>
      <c r="IL962"/>
      <c r="IM962"/>
      <c r="IN962"/>
      <c r="IO962"/>
      <c r="IP962"/>
      <c r="IQ962"/>
      <c r="IR962"/>
      <c r="IS962"/>
      <c r="IT962"/>
      <c r="IU962"/>
      <c r="IV962"/>
      <c r="IW962"/>
      <c r="IX962"/>
      <c r="IY962"/>
      <c r="IZ962"/>
      <c r="JA962"/>
      <c r="JB962"/>
      <c r="JC962"/>
      <c r="JD962"/>
      <c r="JE962"/>
      <c r="JF962"/>
      <c r="JG962"/>
      <c r="JH962"/>
      <c r="JI962"/>
      <c r="JJ962"/>
    </row>
    <row r="963" spans="1:270" ht="96">
      <c r="A963" s="25">
        <v>1999</v>
      </c>
      <c r="B963" s="9" t="s">
        <v>1187</v>
      </c>
      <c r="C963" s="9">
        <v>0</v>
      </c>
      <c r="D963" s="9" t="s">
        <v>1590</v>
      </c>
      <c r="E963" s="9" t="s">
        <v>2633</v>
      </c>
      <c r="F963" s="9" t="s">
        <v>1230</v>
      </c>
      <c r="G963" s="9" t="s">
        <v>2744</v>
      </c>
      <c r="H963" s="18" t="s">
        <v>1590</v>
      </c>
      <c r="I963" s="12" t="s">
        <v>2485</v>
      </c>
      <c r="J963" s="30">
        <v>1</v>
      </c>
      <c r="K963" s="12" t="s">
        <v>2727</v>
      </c>
      <c r="L963" s="12" t="s">
        <v>2704</v>
      </c>
      <c r="M963" s="30" t="s">
        <v>651</v>
      </c>
      <c r="N963" s="35" t="s">
        <v>1590</v>
      </c>
      <c r="O963" s="35" t="s">
        <v>1590</v>
      </c>
      <c r="P963" s="35" t="s">
        <v>1590</v>
      </c>
      <c r="Q963" s="35" t="s">
        <v>1590</v>
      </c>
      <c r="R963" s="34" t="s">
        <v>1590</v>
      </c>
      <c r="S963" s="34" t="s">
        <v>1590</v>
      </c>
      <c r="T963" s="34" t="s">
        <v>1590</v>
      </c>
      <c r="U963" s="34" t="s">
        <v>1590</v>
      </c>
      <c r="V963" s="38" t="s">
        <v>1590</v>
      </c>
      <c r="W963" s="38" t="s">
        <v>1590</v>
      </c>
      <c r="X963" s="38" t="s">
        <v>1590</v>
      </c>
      <c r="Y963" s="8">
        <f t="shared" si="215"/>
        <v>12</v>
      </c>
      <c r="Z963" s="8">
        <f t="shared" si="216"/>
        <v>0</v>
      </c>
      <c r="AA963" s="8">
        <f t="shared" si="217"/>
        <v>72</v>
      </c>
      <c r="AB963" s="18">
        <f t="shared" si="206"/>
        <v>0</v>
      </c>
      <c r="AC963" s="18">
        <f t="shared" si="211"/>
        <v>0</v>
      </c>
      <c r="AD963"/>
      <c r="AE963"/>
      <c r="AF963" s="13" t="s">
        <v>2486</v>
      </c>
      <c r="AG963">
        <v>1</v>
      </c>
      <c r="AH963"/>
      <c r="AI963">
        <v>6</v>
      </c>
      <c r="AJ963">
        <v>12</v>
      </c>
      <c r="AK963" s="13">
        <v>0</v>
      </c>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D963"/>
      <c r="CE963"/>
      <c r="CF963"/>
      <c r="CG963"/>
      <c r="CH963"/>
      <c r="CI963"/>
      <c r="CJ963"/>
      <c r="CK963"/>
      <c r="CL963"/>
      <c r="CM963"/>
      <c r="CN963"/>
      <c r="CO963"/>
      <c r="CP963"/>
      <c r="CQ963"/>
      <c r="CR963"/>
      <c r="CS963"/>
      <c r="CT963"/>
      <c r="CU963"/>
      <c r="CV963"/>
      <c r="CW963"/>
      <c r="CX963"/>
      <c r="CY963"/>
      <c r="CZ963"/>
      <c r="DA963"/>
      <c r="DB963"/>
      <c r="DC963"/>
      <c r="DD963"/>
      <c r="DE963"/>
      <c r="DF963"/>
      <c r="DG963"/>
      <c r="DH963"/>
      <c r="DI963"/>
      <c r="DJ963"/>
      <c r="DK963"/>
      <c r="DL963"/>
      <c r="DM963"/>
      <c r="DN963"/>
      <c r="DO963"/>
      <c r="DP963"/>
      <c r="DQ963"/>
      <c r="DR963"/>
      <c r="DS963"/>
      <c r="DT963"/>
      <c r="DU963"/>
      <c r="DV963"/>
      <c r="DW963"/>
      <c r="DX963"/>
      <c r="DY963"/>
      <c r="DZ963"/>
      <c r="EA963"/>
      <c r="EB963"/>
      <c r="EC963"/>
      <c r="ED963"/>
      <c r="EE963"/>
      <c r="EF963"/>
      <c r="EG963"/>
      <c r="EH963"/>
      <c r="EI963"/>
      <c r="EJ963"/>
      <c r="EK963"/>
      <c r="EL963"/>
      <c r="EM963"/>
      <c r="EN963"/>
      <c r="EO963"/>
      <c r="EP963"/>
      <c r="EQ963"/>
      <c r="ER963"/>
      <c r="ES963"/>
      <c r="ET963"/>
      <c r="EU963"/>
      <c r="EV963"/>
      <c r="EW963"/>
      <c r="EX963"/>
      <c r="EY963"/>
      <c r="EZ963"/>
      <c r="FA963"/>
      <c r="FB963"/>
      <c r="FC963"/>
      <c r="FD963"/>
      <c r="FE963"/>
      <c r="FF963"/>
      <c r="FG963"/>
      <c r="FH963"/>
      <c r="FI963"/>
      <c r="FJ963"/>
      <c r="FK963"/>
      <c r="FL963"/>
      <c r="FM963"/>
      <c r="FN963"/>
      <c r="FO963"/>
      <c r="FP963"/>
      <c r="FQ963"/>
      <c r="FR963"/>
      <c r="FS963"/>
      <c r="FT963"/>
      <c r="FU963"/>
      <c r="FV963"/>
      <c r="FW963"/>
      <c r="FX963"/>
      <c r="FY963"/>
      <c r="FZ963"/>
      <c r="GA963"/>
      <c r="GB963"/>
      <c r="GC963"/>
      <c r="GD963"/>
      <c r="GE963"/>
      <c r="GF963"/>
      <c r="GG963"/>
      <c r="GH963"/>
      <c r="GI963"/>
      <c r="GJ963"/>
      <c r="GK963"/>
      <c r="GL963"/>
      <c r="GM963"/>
      <c r="GN963"/>
      <c r="GO963"/>
      <c r="GP963"/>
      <c r="GQ963"/>
      <c r="GR963"/>
      <c r="GS963"/>
      <c r="GT963"/>
      <c r="GU963"/>
      <c r="GV963"/>
      <c r="GW963"/>
      <c r="GX963"/>
      <c r="GY963"/>
      <c r="GZ963"/>
      <c r="HA963"/>
      <c r="HB963"/>
      <c r="HC963"/>
      <c r="HD963"/>
      <c r="HE963"/>
      <c r="HF963"/>
      <c r="HG963"/>
      <c r="HH963"/>
      <c r="HI963"/>
      <c r="HJ963"/>
      <c r="HK963"/>
      <c r="HL963"/>
      <c r="HM963"/>
      <c r="HN963"/>
      <c r="HO963"/>
      <c r="HP963"/>
      <c r="HQ963"/>
      <c r="HR963"/>
      <c r="HS963"/>
      <c r="HT963"/>
      <c r="HU963"/>
      <c r="HV963"/>
      <c r="HW963"/>
      <c r="HX963"/>
      <c r="HY963"/>
      <c r="HZ963"/>
      <c r="IA963"/>
      <c r="IB963"/>
      <c r="IC963"/>
      <c r="ID963"/>
      <c r="IE963"/>
      <c r="IF963"/>
      <c r="IG963"/>
      <c r="IH963"/>
      <c r="II963"/>
      <c r="IJ963"/>
      <c r="IK963"/>
      <c r="IL963"/>
      <c r="IM963"/>
      <c r="IN963"/>
      <c r="IO963"/>
      <c r="IP963"/>
      <c r="IQ963"/>
      <c r="IR963"/>
      <c r="IS963"/>
      <c r="IT963"/>
      <c r="IU963"/>
      <c r="IV963"/>
      <c r="IW963"/>
      <c r="IX963"/>
      <c r="IY963"/>
      <c r="IZ963"/>
      <c r="JA963"/>
      <c r="JB963"/>
      <c r="JC963"/>
      <c r="JD963"/>
      <c r="JE963"/>
      <c r="JF963"/>
      <c r="JG963"/>
      <c r="JH963"/>
      <c r="JI963"/>
      <c r="JJ963"/>
    </row>
    <row r="964" spans="1:270" ht="32">
      <c r="A964" s="25">
        <v>1999</v>
      </c>
      <c r="B964" s="9" t="s">
        <v>1187</v>
      </c>
      <c r="C964" s="9">
        <v>0</v>
      </c>
      <c r="D964" s="9" t="s">
        <v>1590</v>
      </c>
      <c r="E964" s="9" t="s">
        <v>2633</v>
      </c>
      <c r="F964" s="9" t="s">
        <v>1230</v>
      </c>
      <c r="G964" s="9" t="s">
        <v>2744</v>
      </c>
      <c r="H964" s="18" t="s">
        <v>1590</v>
      </c>
      <c r="I964" s="12" t="s">
        <v>2489</v>
      </c>
      <c r="J964" s="30">
        <v>1</v>
      </c>
      <c r="K964" s="12"/>
      <c r="L964" s="12"/>
      <c r="M964" s="30" t="s">
        <v>651</v>
      </c>
      <c r="N964" s="35" t="s">
        <v>1590</v>
      </c>
      <c r="O964" s="35" t="s">
        <v>1590</v>
      </c>
      <c r="P964" s="35" t="s">
        <v>1590</v>
      </c>
      <c r="Q964" s="35" t="s">
        <v>1590</v>
      </c>
      <c r="R964" s="34" t="s">
        <v>1590</v>
      </c>
      <c r="S964" s="34" t="s">
        <v>1590</v>
      </c>
      <c r="T964" s="34" t="s">
        <v>1590</v>
      </c>
      <c r="U964" s="34" t="s">
        <v>1590</v>
      </c>
      <c r="V964" s="38" t="s">
        <v>1590</v>
      </c>
      <c r="W964" s="38" t="s">
        <v>1590</v>
      </c>
      <c r="X964" s="38" t="s">
        <v>1590</v>
      </c>
      <c r="Y964" s="8">
        <f t="shared" si="215"/>
        <v>0</v>
      </c>
      <c r="Z964" s="8">
        <f t="shared" si="216"/>
        <v>0</v>
      </c>
      <c r="AA964" s="8">
        <f t="shared" si="217"/>
        <v>36</v>
      </c>
      <c r="AB964" s="18">
        <f t="shared" si="206"/>
        <v>0</v>
      </c>
      <c r="AC964" s="18">
        <f t="shared" si="211"/>
        <v>0</v>
      </c>
      <c r="AD964"/>
      <c r="AE964"/>
      <c r="AF964" s="13" t="s">
        <v>2487</v>
      </c>
      <c r="AG964">
        <v>0</v>
      </c>
      <c r="AH964"/>
      <c r="AI964">
        <v>3</v>
      </c>
      <c r="AJ964">
        <v>24</v>
      </c>
      <c r="AK964" s="13">
        <v>0</v>
      </c>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A964"/>
      <c r="CB964"/>
      <c r="CC964"/>
      <c r="CD964"/>
      <c r="CE964"/>
      <c r="CF964"/>
      <c r="CG964"/>
      <c r="CH964"/>
      <c r="CI964"/>
      <c r="CJ964"/>
      <c r="CK964"/>
      <c r="CL964"/>
      <c r="CM964"/>
      <c r="CN964"/>
      <c r="CO964"/>
      <c r="CP964"/>
      <c r="CQ964"/>
      <c r="CR964"/>
      <c r="CS964"/>
      <c r="CT964"/>
      <c r="CU964"/>
      <c r="CV964"/>
      <c r="CW964"/>
      <c r="CX964"/>
      <c r="CY964"/>
      <c r="CZ964"/>
      <c r="DA964"/>
      <c r="DB964"/>
      <c r="DC964"/>
      <c r="DD964"/>
      <c r="DE964"/>
      <c r="DF964"/>
      <c r="DG964"/>
      <c r="DH964"/>
      <c r="DI964"/>
      <c r="DJ964"/>
      <c r="DK964"/>
      <c r="DL964"/>
      <c r="DM964"/>
      <c r="DN964"/>
      <c r="DO964"/>
      <c r="DP964"/>
      <c r="DQ964"/>
      <c r="DR964"/>
      <c r="DS964"/>
      <c r="DT964"/>
      <c r="DU964"/>
      <c r="DV964"/>
      <c r="DW964"/>
      <c r="DX964"/>
      <c r="DY964"/>
      <c r="DZ964"/>
      <c r="EA964"/>
      <c r="EB964"/>
      <c r="EC964"/>
      <c r="ED964"/>
      <c r="EE964"/>
      <c r="EF964"/>
      <c r="EG964"/>
      <c r="EH964"/>
      <c r="EI964"/>
      <c r="EJ964"/>
      <c r="EK964"/>
      <c r="EL964"/>
      <c r="EM964"/>
      <c r="EN964"/>
      <c r="EO964"/>
      <c r="EP964"/>
      <c r="EQ964"/>
      <c r="ER964"/>
      <c r="ES964"/>
      <c r="ET964"/>
      <c r="EU964"/>
      <c r="EV964"/>
      <c r="EW964"/>
      <c r="EX964"/>
      <c r="EY964"/>
      <c r="EZ964"/>
      <c r="FA964"/>
      <c r="FB964"/>
      <c r="FC964"/>
      <c r="FD964"/>
      <c r="FE964"/>
      <c r="FF964"/>
      <c r="FG964"/>
      <c r="FH964"/>
      <c r="FI964"/>
      <c r="FJ964"/>
      <c r="FK964"/>
      <c r="FL964"/>
      <c r="FM964"/>
      <c r="FN964"/>
      <c r="FO964"/>
      <c r="FP964"/>
      <c r="FQ964"/>
      <c r="FR964"/>
      <c r="FS964"/>
      <c r="FT964"/>
      <c r="FU964"/>
      <c r="FV964"/>
      <c r="FW964"/>
      <c r="FX964"/>
      <c r="FY964"/>
      <c r="FZ964"/>
      <c r="GA964"/>
      <c r="GB964"/>
      <c r="GC964"/>
      <c r="GD964"/>
      <c r="GE964"/>
      <c r="GF964"/>
      <c r="GG964"/>
      <c r="GH964"/>
      <c r="GI964"/>
      <c r="GJ964"/>
      <c r="GK964"/>
      <c r="GL964"/>
      <c r="GM964"/>
      <c r="GN964"/>
      <c r="GO964"/>
      <c r="GP964"/>
      <c r="GQ964"/>
      <c r="GR964"/>
      <c r="GS964"/>
      <c r="GT964"/>
      <c r="GU964"/>
      <c r="GV964"/>
      <c r="GW964"/>
      <c r="GX964"/>
      <c r="GY964"/>
      <c r="GZ964"/>
      <c r="HA964"/>
      <c r="HB964"/>
      <c r="HC964"/>
      <c r="HD964"/>
      <c r="HE964"/>
      <c r="HF964"/>
      <c r="HG964"/>
      <c r="HH964"/>
      <c r="HI964"/>
      <c r="HJ964"/>
      <c r="HK964"/>
      <c r="HL964"/>
      <c r="HM964"/>
      <c r="HN964"/>
      <c r="HO964"/>
      <c r="HP964"/>
      <c r="HQ964"/>
      <c r="HR964"/>
      <c r="HS964"/>
      <c r="HT964"/>
      <c r="HU964"/>
      <c r="HV964"/>
      <c r="HW964"/>
      <c r="HX964"/>
      <c r="HY964"/>
      <c r="HZ964"/>
      <c r="IA964"/>
      <c r="IB964"/>
      <c r="IC964"/>
      <c r="ID964"/>
      <c r="IE964"/>
      <c r="IF964"/>
      <c r="IG964"/>
      <c r="IH964"/>
      <c r="II964"/>
      <c r="IJ964"/>
      <c r="IK964"/>
      <c r="IL964"/>
      <c r="IM964"/>
      <c r="IN964"/>
      <c r="IO964"/>
      <c r="IP964"/>
      <c r="IQ964"/>
      <c r="IR964"/>
      <c r="IS964"/>
      <c r="IT964"/>
      <c r="IU964"/>
      <c r="IV964"/>
      <c r="IW964"/>
      <c r="IX964"/>
      <c r="IY964"/>
      <c r="IZ964"/>
      <c r="JA964"/>
      <c r="JB964"/>
      <c r="JC964"/>
      <c r="JD964"/>
      <c r="JE964"/>
      <c r="JF964"/>
      <c r="JG964"/>
      <c r="JH964"/>
      <c r="JI964"/>
      <c r="JJ964"/>
    </row>
    <row r="965" spans="1:270" ht="32">
      <c r="A965" s="25">
        <v>1999</v>
      </c>
      <c r="B965" s="9" t="s">
        <v>1187</v>
      </c>
      <c r="C965" s="9">
        <v>0</v>
      </c>
      <c r="D965" s="9" t="s">
        <v>1590</v>
      </c>
      <c r="E965" s="9" t="s">
        <v>2633</v>
      </c>
      <c r="F965" s="9" t="s">
        <v>1230</v>
      </c>
      <c r="G965" s="9" t="s">
        <v>2744</v>
      </c>
      <c r="H965" s="18" t="s">
        <v>1590</v>
      </c>
      <c r="I965" s="12" t="s">
        <v>2490</v>
      </c>
      <c r="J965" s="30">
        <v>1</v>
      </c>
      <c r="K965" s="12"/>
      <c r="L965" s="12"/>
      <c r="M965" s="30" t="s">
        <v>651</v>
      </c>
      <c r="N965" s="35" t="s">
        <v>1590</v>
      </c>
      <c r="O965" s="35" t="s">
        <v>1590</v>
      </c>
      <c r="P965" s="35" t="s">
        <v>1590</v>
      </c>
      <c r="Q965" s="35" t="s">
        <v>1590</v>
      </c>
      <c r="R965" s="34" t="s">
        <v>1590</v>
      </c>
      <c r="S965" s="34" t="s">
        <v>1590</v>
      </c>
      <c r="T965" s="34" t="s">
        <v>1590</v>
      </c>
      <c r="U965" s="34" t="s">
        <v>1590</v>
      </c>
      <c r="V965" s="38" t="s">
        <v>1590</v>
      </c>
      <c r="W965" s="38" t="s">
        <v>1590</v>
      </c>
      <c r="X965" s="38" t="s">
        <v>1590</v>
      </c>
      <c r="Y965" s="8">
        <f t="shared" si="215"/>
        <v>0</v>
      </c>
      <c r="Z965" s="8">
        <f t="shared" si="216"/>
        <v>0</v>
      </c>
      <c r="AA965" s="8">
        <f t="shared" si="217"/>
        <v>120</v>
      </c>
      <c r="AB965" s="18">
        <f t="shared" si="206"/>
        <v>0.41666666666666669</v>
      </c>
      <c r="AC965" s="18">
        <f t="shared" si="211"/>
        <v>5</v>
      </c>
      <c r="AD965"/>
      <c r="AE965"/>
      <c r="AF965" s="13" t="s">
        <v>2488</v>
      </c>
      <c r="AG965">
        <v>0</v>
      </c>
      <c r="AH965"/>
      <c r="AI965">
        <v>10</v>
      </c>
      <c r="AJ965">
        <v>5</v>
      </c>
      <c r="AK965">
        <v>5</v>
      </c>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A965"/>
      <c r="CB965"/>
      <c r="CC965"/>
      <c r="CD965"/>
      <c r="CE965"/>
      <c r="CF965"/>
      <c r="CG965"/>
      <c r="CH965"/>
      <c r="CI965"/>
      <c r="CJ965"/>
      <c r="CK965"/>
      <c r="CL965"/>
      <c r="CM965"/>
      <c r="CN965"/>
      <c r="CO965"/>
      <c r="CP965"/>
      <c r="CQ965"/>
      <c r="CR965"/>
      <c r="CS965"/>
      <c r="CT965"/>
      <c r="CU965"/>
      <c r="CV965"/>
      <c r="CW965"/>
      <c r="CX965"/>
      <c r="CY965"/>
      <c r="CZ965"/>
      <c r="DA965"/>
      <c r="DB965"/>
      <c r="DC965"/>
      <c r="DD965"/>
      <c r="DE965"/>
      <c r="DF965"/>
      <c r="DG965"/>
      <c r="DH965"/>
      <c r="DI965"/>
      <c r="DJ965"/>
      <c r="DK965"/>
      <c r="DL965"/>
      <c r="DM965"/>
      <c r="DN965"/>
      <c r="DO965"/>
      <c r="DP965"/>
      <c r="DQ965"/>
      <c r="DR965"/>
      <c r="DS965"/>
      <c r="DT965"/>
      <c r="DU965"/>
      <c r="DV965"/>
      <c r="DW965"/>
      <c r="DX965"/>
      <c r="DY965"/>
      <c r="DZ965"/>
      <c r="EA965"/>
      <c r="EB965"/>
      <c r="EC965"/>
      <c r="ED965"/>
      <c r="EE965"/>
      <c r="EF965"/>
      <c r="EG965"/>
      <c r="EH965"/>
      <c r="EI965"/>
      <c r="EJ965"/>
      <c r="EK965"/>
      <c r="EL965"/>
      <c r="EM965"/>
      <c r="EN965"/>
      <c r="EO965"/>
      <c r="EP965"/>
      <c r="EQ965"/>
      <c r="ER965"/>
      <c r="ES965"/>
      <c r="ET965"/>
      <c r="EU965"/>
      <c r="EV965"/>
      <c r="EW965"/>
      <c r="EX965"/>
      <c r="EY965"/>
      <c r="EZ965"/>
      <c r="FA965"/>
      <c r="FB965"/>
      <c r="FC965"/>
      <c r="FD965"/>
      <c r="FE965"/>
      <c r="FF965"/>
      <c r="FG965"/>
      <c r="FH965"/>
      <c r="FI965"/>
      <c r="FJ965"/>
      <c r="FK965"/>
      <c r="FL965"/>
      <c r="FM965"/>
      <c r="FN965"/>
      <c r="FO965"/>
      <c r="FP965"/>
      <c r="FQ965"/>
      <c r="FR965"/>
      <c r="FS965"/>
      <c r="FT965"/>
      <c r="FU965"/>
      <c r="FV965"/>
      <c r="FW965"/>
      <c r="FX965"/>
      <c r="FY965"/>
      <c r="FZ965"/>
      <c r="GA965"/>
      <c r="GB965"/>
      <c r="GC965"/>
      <c r="GD965"/>
      <c r="GE965"/>
      <c r="GF965"/>
      <c r="GG965"/>
      <c r="GH965"/>
      <c r="GI965"/>
      <c r="GJ965"/>
      <c r="GK965"/>
      <c r="GL965"/>
      <c r="GM965"/>
      <c r="GN965"/>
      <c r="GO965"/>
      <c r="GP965"/>
      <c r="GQ965"/>
      <c r="GR965"/>
      <c r="GS965"/>
      <c r="GT965"/>
      <c r="GU965"/>
      <c r="GV965"/>
      <c r="GW965"/>
      <c r="GX965"/>
      <c r="GY965"/>
      <c r="GZ965"/>
      <c r="HA965"/>
      <c r="HB965"/>
      <c r="HC965"/>
      <c r="HD965"/>
      <c r="HE965"/>
      <c r="HF965"/>
      <c r="HG965"/>
      <c r="HH965"/>
      <c r="HI965"/>
      <c r="HJ965"/>
      <c r="HK965"/>
      <c r="HL965"/>
      <c r="HM965"/>
      <c r="HN965"/>
      <c r="HO965"/>
      <c r="HP965"/>
      <c r="HQ965"/>
      <c r="HR965"/>
      <c r="HS965"/>
      <c r="HT965"/>
      <c r="HU965"/>
      <c r="HV965"/>
      <c r="HW965"/>
      <c r="HX965"/>
      <c r="HY965"/>
      <c r="HZ965"/>
      <c r="IA965"/>
      <c r="IB965"/>
      <c r="IC965"/>
      <c r="ID965"/>
      <c r="IE965"/>
      <c r="IF965"/>
      <c r="IG965"/>
      <c r="IH965"/>
      <c r="II965"/>
      <c r="IJ965"/>
      <c r="IK965"/>
      <c r="IL965"/>
      <c r="IM965"/>
      <c r="IN965"/>
      <c r="IO965"/>
      <c r="IP965"/>
      <c r="IQ965"/>
      <c r="IR965"/>
      <c r="IS965"/>
      <c r="IT965"/>
      <c r="IU965"/>
      <c r="IV965"/>
      <c r="IW965"/>
      <c r="IX965"/>
      <c r="IY965"/>
      <c r="IZ965"/>
      <c r="JA965"/>
      <c r="JB965"/>
      <c r="JC965"/>
      <c r="JD965"/>
      <c r="JE965"/>
      <c r="JF965"/>
      <c r="JG965"/>
      <c r="JH965"/>
      <c r="JI965"/>
      <c r="JJ965"/>
    </row>
    <row r="966" spans="1:270" ht="32">
      <c r="A966" s="25">
        <v>1999</v>
      </c>
      <c r="B966" s="9" t="s">
        <v>1187</v>
      </c>
      <c r="C966" s="9">
        <v>0</v>
      </c>
      <c r="D966" s="9" t="s">
        <v>1590</v>
      </c>
      <c r="E966" s="9" t="s">
        <v>2633</v>
      </c>
      <c r="F966" s="9" t="s">
        <v>1230</v>
      </c>
      <c r="G966" s="9" t="s">
        <v>2744</v>
      </c>
      <c r="H966" s="18" t="s">
        <v>1590</v>
      </c>
      <c r="I966" s="12" t="s">
        <v>2491</v>
      </c>
      <c r="J966" s="30">
        <v>1</v>
      </c>
      <c r="K966" s="12"/>
      <c r="L966" s="12"/>
      <c r="M966" s="30" t="s">
        <v>651</v>
      </c>
      <c r="N966" s="35" t="s">
        <v>1590</v>
      </c>
      <c r="O966" s="35" t="s">
        <v>1590</v>
      </c>
      <c r="P966" s="35" t="s">
        <v>1590</v>
      </c>
      <c r="Q966" s="35" t="s">
        <v>1590</v>
      </c>
      <c r="R966" s="34" t="s">
        <v>1590</v>
      </c>
      <c r="S966" s="34" t="s">
        <v>1590</v>
      </c>
      <c r="T966" s="34" t="s">
        <v>1590</v>
      </c>
      <c r="U966" s="34" t="s">
        <v>1590</v>
      </c>
      <c r="V966" s="38" t="s">
        <v>1590</v>
      </c>
      <c r="W966" s="38" t="s">
        <v>1590</v>
      </c>
      <c r="X966" s="38" t="s">
        <v>1590</v>
      </c>
      <c r="Y966" s="8">
        <f t="shared" si="215"/>
        <v>0</v>
      </c>
      <c r="Z966" s="8">
        <f t="shared" si="216"/>
        <v>0</v>
      </c>
      <c r="AA966" s="8">
        <f t="shared" si="217"/>
        <v>0</v>
      </c>
      <c r="AB966" s="18">
        <f t="shared" ref="AB966:AB985" si="219">AC966/12</f>
        <v>0.41666666666666669</v>
      </c>
      <c r="AC966" s="18">
        <f t="shared" si="211"/>
        <v>5</v>
      </c>
      <c r="AD966"/>
      <c r="AE966"/>
      <c r="AF966" t="s">
        <v>2190</v>
      </c>
      <c r="AG966"/>
      <c r="AH966"/>
      <c r="AI966"/>
      <c r="AJ966"/>
      <c r="AK966">
        <v>5</v>
      </c>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A966"/>
      <c r="CB966"/>
      <c r="CC966"/>
      <c r="CD966"/>
      <c r="CE966"/>
      <c r="CF966"/>
      <c r="CG966"/>
      <c r="CH966"/>
      <c r="CI966"/>
      <c r="CJ966"/>
      <c r="CK966"/>
      <c r="CL966"/>
      <c r="CM966"/>
      <c r="CN966"/>
      <c r="CO966"/>
      <c r="CP966"/>
      <c r="CQ966"/>
      <c r="CR966"/>
      <c r="CS966"/>
      <c r="CT966"/>
      <c r="CU966"/>
      <c r="CV966"/>
      <c r="CW966"/>
      <c r="CX966"/>
      <c r="CY966"/>
      <c r="CZ966"/>
      <c r="DA966"/>
      <c r="DB966"/>
      <c r="DC966"/>
      <c r="DD966"/>
      <c r="DE966"/>
      <c r="DF966"/>
      <c r="DG966"/>
      <c r="DH966"/>
      <c r="DI966"/>
      <c r="DJ966"/>
      <c r="DK966"/>
      <c r="DL966"/>
      <c r="DM966"/>
      <c r="DN966"/>
      <c r="DO966"/>
      <c r="DP966"/>
      <c r="DQ966"/>
      <c r="DR966"/>
      <c r="DS966"/>
      <c r="DT966"/>
      <c r="DU966"/>
      <c r="DV966"/>
      <c r="DW966"/>
      <c r="DX966"/>
      <c r="DY966"/>
      <c r="DZ966"/>
      <c r="EA966"/>
      <c r="EB966"/>
      <c r="EC966"/>
      <c r="ED966"/>
      <c r="EE966"/>
      <c r="EF966"/>
      <c r="EG966"/>
      <c r="EH966"/>
      <c r="EI966"/>
      <c r="EJ966"/>
      <c r="EK966"/>
      <c r="EL966"/>
      <c r="EM966"/>
      <c r="EN966"/>
      <c r="EO966"/>
      <c r="EP966"/>
      <c r="EQ966"/>
      <c r="ER966"/>
      <c r="ES966"/>
      <c r="ET966"/>
      <c r="EU966"/>
      <c r="EV966"/>
      <c r="EW966"/>
      <c r="EX966"/>
      <c r="EY966"/>
      <c r="EZ966"/>
      <c r="FA966"/>
      <c r="FB966"/>
      <c r="FC966"/>
      <c r="FD966"/>
      <c r="FE966"/>
      <c r="FF966"/>
      <c r="FG966"/>
      <c r="FH966"/>
      <c r="FI966"/>
      <c r="FJ966"/>
      <c r="FK966"/>
      <c r="FL966"/>
      <c r="FM966"/>
      <c r="FN966"/>
      <c r="FO966"/>
      <c r="FP966"/>
      <c r="FQ966"/>
      <c r="FR966"/>
      <c r="FS966"/>
      <c r="FT966"/>
      <c r="FU966"/>
      <c r="FV966"/>
      <c r="FW966"/>
      <c r="FX966"/>
      <c r="FY966"/>
      <c r="FZ966"/>
      <c r="GA966"/>
      <c r="GB966"/>
      <c r="GC966"/>
      <c r="GD966"/>
      <c r="GE966"/>
      <c r="GF966"/>
      <c r="GG966"/>
      <c r="GH966"/>
      <c r="GI966"/>
      <c r="GJ966"/>
      <c r="GK966"/>
      <c r="GL966"/>
      <c r="GM966"/>
      <c r="GN966"/>
      <c r="GO966"/>
      <c r="GP966"/>
      <c r="GQ966"/>
      <c r="GR966"/>
      <c r="GS966"/>
      <c r="GT966"/>
      <c r="GU966"/>
      <c r="GV966"/>
      <c r="GW966"/>
      <c r="GX966"/>
      <c r="GY966"/>
      <c r="GZ966"/>
      <c r="HA966"/>
      <c r="HB966"/>
      <c r="HC966"/>
      <c r="HD966"/>
      <c r="HE966"/>
      <c r="HF966"/>
      <c r="HG966"/>
      <c r="HH966"/>
      <c r="HI966"/>
      <c r="HJ966"/>
      <c r="HK966"/>
      <c r="HL966"/>
      <c r="HM966"/>
      <c r="HN966"/>
      <c r="HO966"/>
      <c r="HP966"/>
      <c r="HQ966"/>
      <c r="HR966"/>
      <c r="HS966"/>
      <c r="HT966"/>
      <c r="HU966"/>
      <c r="HV966"/>
      <c r="HW966"/>
      <c r="HX966"/>
      <c r="HY966"/>
      <c r="HZ966"/>
      <c r="IA966"/>
      <c r="IB966"/>
      <c r="IC966"/>
      <c r="ID966"/>
      <c r="IE966"/>
      <c r="IF966"/>
      <c r="IG966"/>
      <c r="IH966"/>
      <c r="II966"/>
      <c r="IJ966"/>
      <c r="IK966"/>
      <c r="IL966"/>
      <c r="IM966"/>
      <c r="IN966"/>
      <c r="IO966"/>
      <c r="IP966"/>
      <c r="IQ966"/>
      <c r="IR966"/>
      <c r="IS966"/>
      <c r="IT966"/>
      <c r="IU966"/>
      <c r="IV966"/>
      <c r="IW966"/>
      <c r="IX966"/>
      <c r="IY966"/>
      <c r="IZ966"/>
      <c r="JA966"/>
      <c r="JB966"/>
      <c r="JC966"/>
      <c r="JD966"/>
      <c r="JE966"/>
      <c r="JF966"/>
      <c r="JG966"/>
      <c r="JH966"/>
      <c r="JI966"/>
      <c r="JJ966"/>
    </row>
    <row r="967" spans="1:270" ht="48">
      <c r="A967" s="25">
        <v>1999</v>
      </c>
      <c r="B967" s="9" t="s">
        <v>1187</v>
      </c>
      <c r="C967" s="9">
        <v>0</v>
      </c>
      <c r="D967" s="9" t="s">
        <v>1590</v>
      </c>
      <c r="E967" s="9" t="s">
        <v>2633</v>
      </c>
      <c r="F967" s="9" t="s">
        <v>1230</v>
      </c>
      <c r="G967" s="9" t="s">
        <v>2744</v>
      </c>
      <c r="H967" s="18" t="s">
        <v>1590</v>
      </c>
      <c r="I967" s="9" t="s">
        <v>2492</v>
      </c>
      <c r="J967" s="8">
        <v>0</v>
      </c>
      <c r="K967" s="8"/>
      <c r="L967" s="9"/>
      <c r="M967" s="8" t="s">
        <v>2676</v>
      </c>
      <c r="N967" s="35" t="s">
        <v>1590</v>
      </c>
      <c r="O967" s="35" t="s">
        <v>1590</v>
      </c>
      <c r="P967" s="35" t="s">
        <v>1590</v>
      </c>
      <c r="Q967" s="35" t="s">
        <v>1590</v>
      </c>
      <c r="R967" s="34" t="s">
        <v>1590</v>
      </c>
      <c r="S967" s="34" t="s">
        <v>1590</v>
      </c>
      <c r="T967" s="34" t="s">
        <v>1590</v>
      </c>
      <c r="U967" s="34" t="s">
        <v>1590</v>
      </c>
      <c r="V967" s="38" t="s">
        <v>1590</v>
      </c>
      <c r="W967" s="38" t="s">
        <v>1590</v>
      </c>
      <c r="X967" s="38" t="s">
        <v>1590</v>
      </c>
      <c r="Y967" s="8">
        <f t="shared" si="215"/>
        <v>444</v>
      </c>
      <c r="Z967" s="8">
        <f t="shared" si="216"/>
        <v>660</v>
      </c>
      <c r="AA967" s="8">
        <f t="shared" si="217"/>
        <v>1056</v>
      </c>
      <c r="AB967" s="18">
        <f t="shared" si="219"/>
        <v>0.23333333333333331</v>
      </c>
      <c r="AC967" s="18">
        <f>SUM(AK967, AQ967, AW967, BC967, BI967,  BO967, BU967, CA967, CG967, CM967, CS967, CY967, DE967, DK967, DQ967, DW967, EC967, EK967, EQ967, EW967, FC967, FI967, FO967, FU967, GA967, GI967, GO967, GW967, HC967, HI967, HO967, HU967, IA967, II967, IO967, IU967, JC967, JI967)/5</f>
        <v>2.8</v>
      </c>
      <c r="AD967"/>
      <c r="AE967"/>
      <c r="AF967" s="13" t="s">
        <v>2493</v>
      </c>
      <c r="AG967">
        <v>2</v>
      </c>
      <c r="AH967"/>
      <c r="AI967">
        <v>8</v>
      </c>
      <c r="AJ967"/>
      <c r="AK967">
        <v>5</v>
      </c>
      <c r="AL967" s="13" t="s">
        <v>2494</v>
      </c>
      <c r="AM967">
        <v>5</v>
      </c>
      <c r="AN967">
        <v>15</v>
      </c>
      <c r="AO967"/>
      <c r="AP967">
        <v>3</v>
      </c>
      <c r="AQ967">
        <v>0</v>
      </c>
      <c r="AR967" s="13" t="s">
        <v>2495</v>
      </c>
      <c r="AS967">
        <v>10</v>
      </c>
      <c r="AT967"/>
      <c r="AU967">
        <v>40</v>
      </c>
      <c r="AV967"/>
      <c r="AW967">
        <v>3</v>
      </c>
      <c r="AX967" s="13" t="s">
        <v>2496</v>
      </c>
      <c r="AY967">
        <v>10</v>
      </c>
      <c r="AZ967"/>
      <c r="BA967">
        <v>40</v>
      </c>
      <c r="BB967"/>
      <c r="BC967">
        <v>3</v>
      </c>
      <c r="BD967" s="13" t="s">
        <v>2496</v>
      </c>
      <c r="BE967">
        <v>10</v>
      </c>
      <c r="BF967">
        <v>40</v>
      </c>
      <c r="BG967"/>
      <c r="BH967"/>
      <c r="BI967">
        <v>3</v>
      </c>
      <c r="BJ967"/>
      <c r="BK967"/>
      <c r="BL967"/>
      <c r="BM967"/>
      <c r="BN967"/>
      <c r="BO967"/>
      <c r="BP967"/>
      <c r="BQ967"/>
      <c r="BR967"/>
      <c r="BS967"/>
      <c r="BT967"/>
      <c r="BU967"/>
      <c r="BV967"/>
      <c r="BW967"/>
      <c r="BX967"/>
      <c r="BY967"/>
      <c r="BZ967"/>
      <c r="CA967"/>
      <c r="CB967"/>
      <c r="CC967"/>
      <c r="CD967"/>
      <c r="CE967"/>
      <c r="CF967"/>
      <c r="CG967"/>
      <c r="CH967"/>
      <c r="CI967"/>
      <c r="CJ967"/>
      <c r="CK967"/>
      <c r="CL967"/>
      <c r="CM967"/>
      <c r="CN967"/>
      <c r="CO967"/>
      <c r="CP967"/>
      <c r="CQ967"/>
      <c r="CR967"/>
      <c r="CS967"/>
      <c r="CT967"/>
      <c r="CU967"/>
      <c r="CV967"/>
      <c r="CW967"/>
      <c r="CX967"/>
      <c r="CY967"/>
      <c r="CZ967"/>
      <c r="DA967"/>
      <c r="DB967"/>
      <c r="DC967"/>
      <c r="DD967"/>
      <c r="DE967"/>
      <c r="DF967"/>
      <c r="DG967"/>
      <c r="DH967"/>
      <c r="DI967"/>
      <c r="DJ967"/>
      <c r="DK967"/>
      <c r="DL967"/>
      <c r="DM967"/>
      <c r="DN967"/>
      <c r="DO967"/>
      <c r="DP967"/>
      <c r="DQ967"/>
      <c r="DR967"/>
      <c r="DS967"/>
      <c r="DT967"/>
      <c r="DU967"/>
      <c r="DV967"/>
      <c r="DW967"/>
      <c r="DX967"/>
      <c r="DY967"/>
      <c r="DZ967"/>
      <c r="EA967"/>
      <c r="EB967"/>
      <c r="EC967"/>
      <c r="ED967"/>
      <c r="EE967"/>
      <c r="EF967"/>
      <c r="EG967"/>
      <c r="EH967"/>
      <c r="EI967"/>
      <c r="EJ967"/>
      <c r="EK967"/>
      <c r="EL967"/>
      <c r="EM967"/>
      <c r="EN967"/>
      <c r="EO967"/>
      <c r="EP967"/>
      <c r="EQ967"/>
      <c r="ER967"/>
      <c r="ES967"/>
      <c r="ET967"/>
      <c r="EU967"/>
      <c r="EV967"/>
      <c r="EW967"/>
      <c r="EX967"/>
      <c r="EY967"/>
      <c r="EZ967"/>
      <c r="FA967"/>
      <c r="FB967"/>
      <c r="FC967"/>
      <c r="FD967"/>
      <c r="FE967"/>
      <c r="FF967"/>
      <c r="FG967"/>
      <c r="FH967"/>
      <c r="FI967"/>
      <c r="FJ967"/>
      <c r="FK967"/>
      <c r="FL967"/>
      <c r="FM967"/>
      <c r="FN967"/>
      <c r="FO967"/>
      <c r="FP967"/>
      <c r="FQ967"/>
      <c r="FR967"/>
      <c r="FS967"/>
      <c r="FT967"/>
      <c r="FU967"/>
      <c r="FV967"/>
      <c r="FW967"/>
      <c r="FX967"/>
      <c r="FY967"/>
      <c r="FZ967"/>
      <c r="GA967"/>
      <c r="GB967"/>
      <c r="GC967"/>
      <c r="GD967"/>
      <c r="GE967"/>
      <c r="GF967"/>
      <c r="GG967"/>
      <c r="GH967"/>
      <c r="GI967"/>
      <c r="GJ967"/>
      <c r="GK967"/>
      <c r="GL967"/>
      <c r="GM967"/>
      <c r="GN967"/>
      <c r="GO967"/>
      <c r="GP967"/>
      <c r="GQ967"/>
      <c r="GR967"/>
      <c r="GS967"/>
      <c r="GT967"/>
      <c r="GU967"/>
      <c r="GV967"/>
      <c r="GW967"/>
      <c r="GX967"/>
      <c r="GY967"/>
      <c r="GZ967"/>
      <c r="HA967"/>
      <c r="HB967"/>
      <c r="HC967"/>
      <c r="HD967"/>
      <c r="HE967"/>
      <c r="HF967"/>
      <c r="HG967"/>
      <c r="HH967"/>
      <c r="HI967"/>
      <c r="HJ967"/>
      <c r="HK967"/>
      <c r="HL967"/>
      <c r="HM967"/>
      <c r="HN967"/>
      <c r="HO967"/>
      <c r="HP967"/>
      <c r="HQ967"/>
      <c r="HR967"/>
      <c r="HS967"/>
      <c r="HT967"/>
      <c r="HU967"/>
      <c r="HV967"/>
      <c r="HW967"/>
      <c r="HX967"/>
      <c r="HY967"/>
      <c r="HZ967"/>
      <c r="IA967"/>
      <c r="IB967"/>
      <c r="IC967"/>
      <c r="ID967"/>
      <c r="IE967"/>
      <c r="IF967"/>
      <c r="IG967"/>
      <c r="IH967"/>
      <c r="II967"/>
      <c r="IJ967"/>
      <c r="IK967"/>
      <c r="IL967"/>
      <c r="IM967"/>
      <c r="IN967"/>
      <c r="IO967"/>
      <c r="IP967"/>
      <c r="IQ967"/>
      <c r="IR967"/>
      <c r="IS967"/>
      <c r="IT967"/>
      <c r="IU967"/>
      <c r="IV967"/>
      <c r="IW967"/>
      <c r="IX967"/>
      <c r="IY967"/>
      <c r="IZ967"/>
      <c r="JA967"/>
      <c r="JB967"/>
      <c r="JC967"/>
      <c r="JD967"/>
      <c r="JE967"/>
      <c r="JF967"/>
      <c r="JG967"/>
      <c r="JH967"/>
      <c r="JI967"/>
      <c r="JJ967"/>
    </row>
    <row r="968" spans="1:270" ht="224">
      <c r="A968" s="25">
        <v>1999</v>
      </c>
      <c r="B968" s="9" t="s">
        <v>1187</v>
      </c>
      <c r="C968" s="9">
        <v>0</v>
      </c>
      <c r="D968" s="9" t="s">
        <v>1590</v>
      </c>
      <c r="E968" s="9" t="s">
        <v>2634</v>
      </c>
      <c r="F968" s="9" t="s">
        <v>1230</v>
      </c>
      <c r="G968" s="9" t="s">
        <v>2744</v>
      </c>
      <c r="H968" s="18" t="s">
        <v>1590</v>
      </c>
      <c r="I968" s="12" t="s">
        <v>2497</v>
      </c>
      <c r="J968" s="30">
        <v>0</v>
      </c>
      <c r="K968" s="12" t="s">
        <v>2734</v>
      </c>
      <c r="L968" s="12" t="s">
        <v>2705</v>
      </c>
      <c r="M968" s="30" t="s">
        <v>651</v>
      </c>
      <c r="N968" s="35" t="s">
        <v>1590</v>
      </c>
      <c r="O968" s="35" t="s">
        <v>1590</v>
      </c>
      <c r="P968" s="35" t="s">
        <v>1590</v>
      </c>
      <c r="Q968" s="8">
        <v>233120</v>
      </c>
      <c r="R968" s="34" t="s">
        <v>1590</v>
      </c>
      <c r="S968" s="34" t="s">
        <v>1590</v>
      </c>
      <c r="T968" s="8">
        <f>Q968/AA968</f>
        <v>0.97133333333333338</v>
      </c>
      <c r="U968" s="8">
        <f>T968*12</f>
        <v>11.656000000000001</v>
      </c>
      <c r="V968" s="38">
        <f>T968+AB968</f>
        <v>1.4713333333333334</v>
      </c>
      <c r="W968" s="38">
        <f>((Q968-(AB968*Z968))/AA968)</f>
        <v>0.97133333333333338</v>
      </c>
      <c r="X968" s="38">
        <f>W968+AB968</f>
        <v>1.4713333333333334</v>
      </c>
      <c r="Y968" s="8">
        <f t="shared" si="215"/>
        <v>48000</v>
      </c>
      <c r="Z968" s="8">
        <f t="shared" si="216"/>
        <v>0</v>
      </c>
      <c r="AA968" s="8">
        <f t="shared" si="217"/>
        <v>240000</v>
      </c>
      <c r="AB968" s="18">
        <f t="shared" si="219"/>
        <v>0.5</v>
      </c>
      <c r="AC968" s="18">
        <f t="shared" si="211"/>
        <v>6</v>
      </c>
      <c r="AD968"/>
      <c r="AE968"/>
      <c r="AF968" s="13" t="s">
        <v>2498</v>
      </c>
      <c r="AG968">
        <v>4000</v>
      </c>
      <c r="AH968"/>
      <c r="AI968">
        <v>20000</v>
      </c>
      <c r="AJ968">
        <v>6</v>
      </c>
      <c r="AK968">
        <v>6</v>
      </c>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A968"/>
      <c r="CB968"/>
      <c r="CC968"/>
      <c r="CD968"/>
      <c r="CE968"/>
      <c r="CF968"/>
      <c r="CG968"/>
      <c r="CH968"/>
      <c r="CI968"/>
      <c r="CJ968"/>
      <c r="CK968"/>
      <c r="CL968"/>
      <c r="CM968"/>
      <c r="CN968"/>
      <c r="CO968"/>
      <c r="CP968"/>
      <c r="CQ968"/>
      <c r="CR968"/>
      <c r="CS968"/>
      <c r="CT968"/>
      <c r="CU968"/>
      <c r="CV968"/>
      <c r="CW968"/>
      <c r="CX968"/>
      <c r="CY968"/>
      <c r="CZ968"/>
      <c r="DA968"/>
      <c r="DB968"/>
      <c r="DC968"/>
      <c r="DD968"/>
      <c r="DE968"/>
      <c r="DF968"/>
      <c r="DG968"/>
      <c r="DH968"/>
      <c r="DI968"/>
      <c r="DJ968"/>
      <c r="DK968"/>
      <c r="DL968"/>
      <c r="DM968"/>
      <c r="DN968"/>
      <c r="DO968"/>
      <c r="DP968"/>
      <c r="DQ968"/>
      <c r="DR968"/>
      <c r="DS968"/>
      <c r="DT968"/>
      <c r="DU968"/>
      <c r="DV968"/>
      <c r="DW968"/>
      <c r="DX968"/>
      <c r="DY968"/>
      <c r="DZ968"/>
      <c r="EA968"/>
      <c r="EB968"/>
      <c r="EC968"/>
      <c r="ED968"/>
      <c r="EE968"/>
      <c r="EF968"/>
      <c r="EG968"/>
      <c r="EH968"/>
      <c r="EI968"/>
      <c r="EJ968"/>
      <c r="EK968"/>
      <c r="EL968"/>
      <c r="EM968"/>
      <c r="EN968"/>
      <c r="EO968"/>
      <c r="EP968"/>
      <c r="EQ968"/>
      <c r="ER968"/>
      <c r="ES968"/>
      <c r="ET968"/>
      <c r="EU968"/>
      <c r="EV968"/>
      <c r="EW968"/>
      <c r="EX968"/>
      <c r="EY968"/>
      <c r="EZ968"/>
      <c r="FA968"/>
      <c r="FB968"/>
      <c r="FC968"/>
      <c r="FD968"/>
      <c r="FE968"/>
      <c r="FF968"/>
      <c r="FG968"/>
      <c r="FH968"/>
      <c r="FI968"/>
      <c r="FJ968"/>
      <c r="FK968"/>
      <c r="FL968"/>
      <c r="FM968"/>
      <c r="FN968"/>
      <c r="FO968"/>
      <c r="FP968"/>
      <c r="FQ968"/>
      <c r="FR968"/>
      <c r="FS968"/>
      <c r="FT968"/>
      <c r="FU968"/>
      <c r="FV968"/>
      <c r="FW968"/>
      <c r="FX968"/>
      <c r="FY968"/>
      <c r="FZ968"/>
      <c r="GA968"/>
      <c r="GB968"/>
      <c r="GC968"/>
      <c r="GD968"/>
      <c r="GE968"/>
      <c r="GF968"/>
      <c r="GG968"/>
      <c r="GH968"/>
      <c r="GI968"/>
      <c r="GJ968"/>
      <c r="GK968"/>
      <c r="GL968"/>
      <c r="GM968"/>
      <c r="GN968"/>
      <c r="GO968"/>
      <c r="GP968"/>
      <c r="GQ968"/>
      <c r="GR968"/>
      <c r="GS968"/>
      <c r="GT968"/>
      <c r="GU968"/>
      <c r="GV968"/>
      <c r="GW968"/>
      <c r="GX968"/>
      <c r="GY968"/>
      <c r="GZ968"/>
      <c r="HA968"/>
      <c r="HB968"/>
      <c r="HC968"/>
      <c r="HD968"/>
      <c r="HE968"/>
      <c r="HF968"/>
      <c r="HG968"/>
      <c r="HH968"/>
      <c r="HI968"/>
      <c r="HJ968"/>
      <c r="HK968"/>
      <c r="HL968"/>
      <c r="HM968"/>
      <c r="HN968"/>
      <c r="HO968"/>
      <c r="HP968"/>
      <c r="HQ968"/>
      <c r="HR968"/>
      <c r="HS968"/>
      <c r="HT968"/>
      <c r="HU968"/>
      <c r="HV968"/>
      <c r="HW968"/>
      <c r="HX968"/>
      <c r="HY968"/>
      <c r="HZ968"/>
      <c r="IA968"/>
      <c r="IB968"/>
      <c r="IC968"/>
      <c r="ID968"/>
      <c r="IE968"/>
      <c r="IF968"/>
      <c r="IG968"/>
      <c r="IH968"/>
      <c r="II968"/>
      <c r="IJ968"/>
      <c r="IK968"/>
      <c r="IL968"/>
      <c r="IM968"/>
      <c r="IN968"/>
      <c r="IO968"/>
      <c r="IP968"/>
      <c r="IQ968"/>
      <c r="IR968"/>
      <c r="IS968"/>
      <c r="IT968"/>
      <c r="IU968"/>
      <c r="IV968"/>
      <c r="IW968"/>
      <c r="IX968"/>
      <c r="IY968"/>
      <c r="IZ968"/>
      <c r="JA968"/>
      <c r="JB968"/>
      <c r="JC968"/>
      <c r="JD968"/>
      <c r="JE968"/>
      <c r="JF968"/>
      <c r="JG968"/>
      <c r="JH968"/>
      <c r="JI968"/>
      <c r="JJ968"/>
    </row>
    <row r="969" spans="1:270" ht="64">
      <c r="A969" s="25">
        <v>1999</v>
      </c>
      <c r="B969" s="9" t="s">
        <v>1187</v>
      </c>
      <c r="C969" s="9">
        <v>0</v>
      </c>
      <c r="D969" s="9" t="s">
        <v>1590</v>
      </c>
      <c r="E969" s="9" t="s">
        <v>2634</v>
      </c>
      <c r="F969" s="9" t="s">
        <v>1230</v>
      </c>
      <c r="G969" s="9" t="s">
        <v>2744</v>
      </c>
      <c r="H969" s="18" t="s">
        <v>1590</v>
      </c>
      <c r="I969" s="9" t="s">
        <v>2499</v>
      </c>
      <c r="J969" s="8">
        <v>0</v>
      </c>
      <c r="K969" s="8"/>
      <c r="L969" s="9"/>
      <c r="M969" s="8" t="s">
        <v>2676</v>
      </c>
      <c r="N969" s="35" t="s">
        <v>1590</v>
      </c>
      <c r="O969" s="35" t="s">
        <v>1590</v>
      </c>
      <c r="P969" s="35" t="s">
        <v>1590</v>
      </c>
      <c r="Q969" s="35" t="s">
        <v>1590</v>
      </c>
      <c r="R969" s="34" t="s">
        <v>1590</v>
      </c>
      <c r="S969" s="34" t="s">
        <v>1590</v>
      </c>
      <c r="T969" s="34" t="s">
        <v>1590</v>
      </c>
      <c r="U969" s="34" t="s">
        <v>1590</v>
      </c>
      <c r="V969" s="38" t="s">
        <v>1590</v>
      </c>
      <c r="W969" s="38" t="s">
        <v>1590</v>
      </c>
      <c r="X969" s="38" t="s">
        <v>1590</v>
      </c>
      <c r="Y969" s="8">
        <f t="shared" ref="Y969:Y985" si="220">(SUM(AG969,AM969,AS969,AY969,BE969,BK969,BQ969,BW969,CC969,CI969,CO969,CU969,DA969,DG969,DM969,DS969,DY969,EG969,EM969,ES969,EY969,FE969,FK969,FQ969,FW969,GE969,GK969,GS969,GY969,HE969,HK969,HQ969,HW969,IE969,IK969,IQ969,IY969,JE969))*12</f>
        <v>12</v>
      </c>
      <c r="Z969" s="8">
        <f t="shared" ref="Z969:Z985" si="221">(SUM(AH969,AN969,AT969,AZ969,BF969,BL969,BR969,BX969,CD969,CJ969,CP969,CV969,DB969,DH969,DN969,DT969,DZ969,EH969,EN969,ET969,EZ969,FF969,FL969,FR969,FX969,GF969,GL969,GT969,GZ969,HF969,HL969,HR969,HX969,IF969,IL969,IR969,IZ969,JF969))*12</f>
        <v>0</v>
      </c>
      <c r="AA969" s="8">
        <f t="shared" ref="AA969:AA985" si="222">(SUM(AI969,AO969,AU969,BA969,BG969,BM969,BS969,BY969,CE969,CK969,CQ969,CW969,DC969,DI969,DO969,DU969,EA969,EI969,EO969,EU969,FA969,FG969,FM969,FS969,FY969,GG969,GM969,GU969,HA969,HG969,HM969,HS969,HY969,IG969,IM969,IS969,JA969,JG969))*12</f>
        <v>120</v>
      </c>
      <c r="AB969" s="18">
        <f t="shared" si="219"/>
        <v>0.83333333333333337</v>
      </c>
      <c r="AC969" s="18">
        <f t="shared" si="211"/>
        <v>10</v>
      </c>
      <c r="AD969"/>
      <c r="AE969"/>
      <c r="AF969" s="13" t="s">
        <v>2500</v>
      </c>
      <c r="AG969">
        <v>1</v>
      </c>
      <c r="AH969"/>
      <c r="AI969">
        <v>10</v>
      </c>
      <c r="AJ969"/>
      <c r="AK969">
        <v>10</v>
      </c>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A969"/>
      <c r="CB969"/>
      <c r="CC969"/>
      <c r="CD969"/>
      <c r="CE969"/>
      <c r="CF969"/>
      <c r="CG969"/>
      <c r="CH969"/>
      <c r="CI969"/>
      <c r="CJ969"/>
      <c r="CK969"/>
      <c r="CL969"/>
      <c r="CM969"/>
      <c r="CN969"/>
      <c r="CO969"/>
      <c r="CP969"/>
      <c r="CQ969"/>
      <c r="CR969"/>
      <c r="CS969"/>
      <c r="CT969"/>
      <c r="CU969"/>
      <c r="CV969"/>
      <c r="CW969"/>
      <c r="CX969"/>
      <c r="CY969"/>
      <c r="CZ969"/>
      <c r="DA969"/>
      <c r="DB969"/>
      <c r="DC969"/>
      <c r="DD969"/>
      <c r="DE969"/>
      <c r="DF969"/>
      <c r="DG969"/>
      <c r="DH969"/>
      <c r="DI969"/>
      <c r="DJ969"/>
      <c r="DK969"/>
      <c r="DL969"/>
      <c r="DM969"/>
      <c r="DN969"/>
      <c r="DO969"/>
      <c r="DP969"/>
      <c r="DQ969"/>
      <c r="DR969"/>
      <c r="DS969"/>
      <c r="DT969"/>
      <c r="DU969"/>
      <c r="DV969"/>
      <c r="DW969"/>
      <c r="DX969"/>
      <c r="DY969"/>
      <c r="DZ969"/>
      <c r="EA969"/>
      <c r="EB969"/>
      <c r="EC969"/>
      <c r="ED969"/>
      <c r="EE969"/>
      <c r="EF969"/>
      <c r="EG969"/>
      <c r="EH969"/>
      <c r="EI969"/>
      <c r="EJ969"/>
      <c r="EK969"/>
      <c r="EL969"/>
      <c r="EM969"/>
      <c r="EN969"/>
      <c r="EO969"/>
      <c r="EP969"/>
      <c r="EQ969"/>
      <c r="ER969"/>
      <c r="ES969"/>
      <c r="ET969"/>
      <c r="EU969"/>
      <c r="EV969"/>
      <c r="EW969"/>
      <c r="EX969"/>
      <c r="EY969"/>
      <c r="EZ969"/>
      <c r="FA969"/>
      <c r="FB969"/>
      <c r="FC969"/>
      <c r="FD969"/>
      <c r="FE969"/>
      <c r="FF969"/>
      <c r="FG969"/>
      <c r="FH969"/>
      <c r="FI969"/>
      <c r="FJ969"/>
      <c r="FK969"/>
      <c r="FL969"/>
      <c r="FM969"/>
      <c r="FN969"/>
      <c r="FO969"/>
      <c r="FP969"/>
      <c r="FQ969"/>
      <c r="FR969"/>
      <c r="FS969"/>
      <c r="FT969"/>
      <c r="FU969"/>
      <c r="FV969"/>
      <c r="FW969"/>
      <c r="FX969"/>
      <c r="FY969"/>
      <c r="FZ969"/>
      <c r="GA969"/>
      <c r="GB969"/>
      <c r="GC969"/>
      <c r="GD969"/>
      <c r="GE969"/>
      <c r="GF969"/>
      <c r="GG969"/>
      <c r="GH969"/>
      <c r="GI969"/>
      <c r="GJ969"/>
      <c r="GK969"/>
      <c r="GL969"/>
      <c r="GM969"/>
      <c r="GN969"/>
      <c r="GO969"/>
      <c r="GP969"/>
      <c r="GQ969"/>
      <c r="GR969"/>
      <c r="GS969"/>
      <c r="GT969"/>
      <c r="GU969"/>
      <c r="GV969"/>
      <c r="GW969"/>
      <c r="GX969"/>
      <c r="GY969"/>
      <c r="GZ969"/>
      <c r="HA969"/>
      <c r="HB969"/>
      <c r="HC969"/>
      <c r="HD969"/>
      <c r="HE969"/>
      <c r="HF969"/>
      <c r="HG969"/>
      <c r="HH969"/>
      <c r="HI969"/>
      <c r="HJ969"/>
      <c r="HK969"/>
      <c r="HL969"/>
      <c r="HM969"/>
      <c r="HN969"/>
      <c r="HO969"/>
      <c r="HP969"/>
      <c r="HQ969"/>
      <c r="HR969"/>
      <c r="HS969"/>
      <c r="HT969"/>
      <c r="HU969"/>
      <c r="HV969"/>
      <c r="HW969"/>
      <c r="HX969"/>
      <c r="HY969"/>
      <c r="HZ969"/>
      <c r="IA969"/>
      <c r="IB969"/>
      <c r="IC969"/>
      <c r="ID969"/>
      <c r="IE969"/>
      <c r="IF969"/>
      <c r="IG969"/>
      <c r="IH969"/>
      <c r="II969"/>
      <c r="IJ969"/>
      <c r="IK969"/>
      <c r="IL969"/>
      <c r="IM969"/>
      <c r="IN969"/>
      <c r="IO969"/>
      <c r="IP969"/>
      <c r="IQ969"/>
      <c r="IR969"/>
      <c r="IS969"/>
      <c r="IT969"/>
      <c r="IU969"/>
      <c r="IV969"/>
      <c r="IW969"/>
      <c r="IX969"/>
      <c r="IY969"/>
      <c r="IZ969"/>
      <c r="JA969"/>
      <c r="JB969"/>
      <c r="JC969"/>
      <c r="JD969"/>
      <c r="JE969"/>
      <c r="JF969"/>
      <c r="JG969"/>
      <c r="JH969"/>
      <c r="JI969"/>
      <c r="JJ969"/>
    </row>
    <row r="970" spans="1:270" ht="80">
      <c r="A970" s="25">
        <v>1999</v>
      </c>
      <c r="B970" s="9" t="s">
        <v>1187</v>
      </c>
      <c r="C970" s="9">
        <v>0</v>
      </c>
      <c r="D970" s="9" t="s">
        <v>1590</v>
      </c>
      <c r="E970" s="9" t="s">
        <v>2634</v>
      </c>
      <c r="F970" s="9" t="s">
        <v>1230</v>
      </c>
      <c r="G970" s="9" t="s">
        <v>2744</v>
      </c>
      <c r="H970" s="18" t="s">
        <v>1590</v>
      </c>
      <c r="I970" s="9" t="s">
        <v>2501</v>
      </c>
      <c r="J970" s="8">
        <v>0</v>
      </c>
      <c r="K970" s="8"/>
      <c r="L970" s="9" t="s">
        <v>2503</v>
      </c>
      <c r="M970" s="8" t="s">
        <v>2676</v>
      </c>
      <c r="N970" s="35" t="s">
        <v>1590</v>
      </c>
      <c r="O970" s="35" t="s">
        <v>1590</v>
      </c>
      <c r="P970" s="35" t="s">
        <v>1590</v>
      </c>
      <c r="Q970" s="35" t="s">
        <v>1590</v>
      </c>
      <c r="R970" s="34" t="s">
        <v>1590</v>
      </c>
      <c r="S970" s="34" t="s">
        <v>1590</v>
      </c>
      <c r="T970" s="34" t="s">
        <v>1590</v>
      </c>
      <c r="U970" s="34" t="s">
        <v>1590</v>
      </c>
      <c r="V970" s="38" t="s">
        <v>1590</v>
      </c>
      <c r="W970" s="38" t="s">
        <v>1590</v>
      </c>
      <c r="X970" s="38" t="s">
        <v>1590</v>
      </c>
      <c r="Y970" s="8">
        <f t="shared" si="220"/>
        <v>180</v>
      </c>
      <c r="Z970" s="8">
        <f t="shared" si="221"/>
        <v>0</v>
      </c>
      <c r="AA970" s="8">
        <f t="shared" si="222"/>
        <v>960</v>
      </c>
      <c r="AB970" s="18">
        <f t="shared" si="219"/>
        <v>1.4166666666666667</v>
      </c>
      <c r="AC970" s="18">
        <f t="shared" si="211"/>
        <v>17</v>
      </c>
      <c r="AD970"/>
      <c r="AE970"/>
      <c r="AF970" s="13" t="s">
        <v>2502</v>
      </c>
      <c r="AG970">
        <v>15</v>
      </c>
      <c r="AH970"/>
      <c r="AI970">
        <v>80</v>
      </c>
      <c r="AJ970"/>
      <c r="AK970">
        <v>17</v>
      </c>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D970"/>
      <c r="CE970"/>
      <c r="CF970"/>
      <c r="CG970"/>
      <c r="CH970"/>
      <c r="CI970"/>
      <c r="CJ970"/>
      <c r="CK970"/>
      <c r="CL970"/>
      <c r="CM970"/>
      <c r="CN970"/>
      <c r="CO970"/>
      <c r="CP970"/>
      <c r="CQ970"/>
      <c r="CR970"/>
      <c r="CS970"/>
      <c r="CT970"/>
      <c r="CU970"/>
      <c r="CV970"/>
      <c r="CW970"/>
      <c r="CX970"/>
      <c r="CY970"/>
      <c r="CZ970"/>
      <c r="DA970"/>
      <c r="DB970"/>
      <c r="DC970"/>
      <c r="DD970"/>
      <c r="DE970"/>
      <c r="DF970"/>
      <c r="DG970"/>
      <c r="DH970"/>
      <c r="DI970"/>
      <c r="DJ970"/>
      <c r="DK970"/>
      <c r="DL970"/>
      <c r="DM970"/>
      <c r="DN970"/>
      <c r="DO970"/>
      <c r="DP970"/>
      <c r="DQ970"/>
      <c r="DR970"/>
      <c r="DS970"/>
      <c r="DT970"/>
      <c r="DU970"/>
      <c r="DV970"/>
      <c r="DW970"/>
      <c r="DX970"/>
      <c r="DY970"/>
      <c r="DZ970"/>
      <c r="EA970"/>
      <c r="EB970"/>
      <c r="EC970"/>
      <c r="ED970"/>
      <c r="EE970"/>
      <c r="EF970"/>
      <c r="EG970"/>
      <c r="EH970"/>
      <c r="EI970"/>
      <c r="EJ970"/>
      <c r="EK970"/>
      <c r="EL970"/>
      <c r="EM970"/>
      <c r="EN970"/>
      <c r="EO970"/>
      <c r="EP970"/>
      <c r="EQ970"/>
      <c r="ER970"/>
      <c r="ES970"/>
      <c r="ET970"/>
      <c r="EU970"/>
      <c r="EV970"/>
      <c r="EW970"/>
      <c r="EX970"/>
      <c r="EY970"/>
      <c r="EZ970"/>
      <c r="FA970"/>
      <c r="FB970"/>
      <c r="FC970"/>
      <c r="FD970"/>
      <c r="FE970"/>
      <c r="FF970"/>
      <c r="FG970"/>
      <c r="FH970"/>
      <c r="FI970"/>
      <c r="FJ970"/>
      <c r="FK970"/>
      <c r="FL970"/>
      <c r="FM970"/>
      <c r="FN970"/>
      <c r="FO970"/>
      <c r="FP970"/>
      <c r="FQ970"/>
      <c r="FR970"/>
      <c r="FS970"/>
      <c r="FT970"/>
      <c r="FU970"/>
      <c r="FV970"/>
      <c r="FW970"/>
      <c r="FX970"/>
      <c r="FY970"/>
      <c r="FZ970"/>
      <c r="GA970"/>
      <c r="GB970"/>
      <c r="GC970"/>
      <c r="GD970"/>
      <c r="GE970"/>
      <c r="GF970"/>
      <c r="GG970"/>
      <c r="GH970"/>
      <c r="GI970"/>
      <c r="GJ970"/>
      <c r="GK970"/>
      <c r="GL970"/>
      <c r="GM970"/>
      <c r="GN970"/>
      <c r="GO970"/>
      <c r="GP970"/>
      <c r="GQ970"/>
      <c r="GR970"/>
      <c r="GS970"/>
      <c r="GT970"/>
      <c r="GU970"/>
      <c r="GV970"/>
      <c r="GW970"/>
      <c r="GX970"/>
      <c r="GY970"/>
      <c r="GZ970"/>
      <c r="HA970"/>
      <c r="HB970"/>
      <c r="HC970"/>
      <c r="HD970"/>
      <c r="HE970"/>
      <c r="HF970"/>
      <c r="HG970"/>
      <c r="HH970"/>
      <c r="HI970"/>
      <c r="HJ970"/>
      <c r="HK970"/>
      <c r="HL970"/>
      <c r="HM970"/>
      <c r="HN970"/>
      <c r="HO970"/>
      <c r="HP970"/>
      <c r="HQ970"/>
      <c r="HR970"/>
      <c r="HS970"/>
      <c r="HT970"/>
      <c r="HU970"/>
      <c r="HV970"/>
      <c r="HW970"/>
      <c r="HX970"/>
      <c r="HY970"/>
      <c r="HZ970"/>
      <c r="IA970"/>
      <c r="IB970"/>
      <c r="IC970"/>
      <c r="ID970"/>
      <c r="IE970"/>
      <c r="IF970"/>
      <c r="IG970"/>
      <c r="IH970"/>
      <c r="II970"/>
      <c r="IJ970"/>
      <c r="IK970"/>
      <c r="IL970"/>
      <c r="IM970"/>
      <c r="IN970"/>
      <c r="IO970"/>
      <c r="IP970"/>
      <c r="IQ970"/>
      <c r="IR970"/>
      <c r="IS970"/>
      <c r="IT970"/>
      <c r="IU970"/>
      <c r="IV970"/>
      <c r="IW970"/>
      <c r="IX970"/>
      <c r="IY970"/>
      <c r="IZ970"/>
      <c r="JA970"/>
      <c r="JB970"/>
      <c r="JC970"/>
      <c r="JD970"/>
      <c r="JE970"/>
      <c r="JF970"/>
      <c r="JG970"/>
      <c r="JH970"/>
      <c r="JI970"/>
      <c r="JJ970"/>
    </row>
    <row r="971" spans="1:270" ht="64">
      <c r="A971" s="25">
        <v>1999</v>
      </c>
      <c r="B971" s="9" t="s">
        <v>1187</v>
      </c>
      <c r="C971" s="9">
        <v>0</v>
      </c>
      <c r="D971" s="9" t="s">
        <v>1590</v>
      </c>
      <c r="E971" s="9" t="s">
        <v>2633</v>
      </c>
      <c r="F971" s="9" t="s">
        <v>1230</v>
      </c>
      <c r="G971" s="9" t="s">
        <v>2744</v>
      </c>
      <c r="H971" s="18" t="s">
        <v>1590</v>
      </c>
      <c r="I971" s="9" t="s">
        <v>2504</v>
      </c>
      <c r="J971" s="8">
        <v>0</v>
      </c>
      <c r="K971" s="8"/>
      <c r="L971" s="9" t="s">
        <v>2506</v>
      </c>
      <c r="M971" s="8" t="s">
        <v>2676</v>
      </c>
      <c r="N971" s="9">
        <f t="shared" si="213"/>
        <v>6.3250574712643681E-3</v>
      </c>
      <c r="O971" s="8">
        <v>13.757</v>
      </c>
      <c r="P971" s="8">
        <v>2175</v>
      </c>
      <c r="Q971" s="35" t="s">
        <v>1590</v>
      </c>
      <c r="R971" s="34" t="s">
        <v>1590</v>
      </c>
      <c r="S971" s="34" t="s">
        <v>1590</v>
      </c>
      <c r="T971" s="34" t="s">
        <v>1590</v>
      </c>
      <c r="U971" s="34" t="s">
        <v>1590</v>
      </c>
      <c r="V971" s="38" t="s">
        <v>1590</v>
      </c>
      <c r="W971" s="38" t="s">
        <v>1590</v>
      </c>
      <c r="X971" s="38" t="s">
        <v>1590</v>
      </c>
      <c r="Y971" s="8">
        <f t="shared" si="220"/>
        <v>120</v>
      </c>
      <c r="Z971" s="8">
        <f t="shared" si="221"/>
        <v>0</v>
      </c>
      <c r="AA971" s="8">
        <f t="shared" si="222"/>
        <v>24000</v>
      </c>
      <c r="AB971" s="18">
        <f t="shared" si="219"/>
        <v>0</v>
      </c>
      <c r="AC971" s="18">
        <f t="shared" si="211"/>
        <v>0</v>
      </c>
      <c r="AD971"/>
      <c r="AE971"/>
      <c r="AF971" s="13" t="s">
        <v>2505</v>
      </c>
      <c r="AG971">
        <v>10</v>
      </c>
      <c r="AH971"/>
      <c r="AI971">
        <v>2000</v>
      </c>
      <c r="AJ971"/>
      <c r="AK971" s="13">
        <v>0</v>
      </c>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A971"/>
      <c r="CB971"/>
      <c r="CC971"/>
      <c r="CD971"/>
      <c r="CE971"/>
      <c r="CF971"/>
      <c r="CG971"/>
      <c r="CH971"/>
      <c r="CI971"/>
      <c r="CJ971"/>
      <c r="CK971"/>
      <c r="CL971"/>
      <c r="CM971"/>
      <c r="CN971"/>
      <c r="CO971"/>
      <c r="CP971"/>
      <c r="CQ971"/>
      <c r="CR971"/>
      <c r="CS971"/>
      <c r="CT971"/>
      <c r="CU971"/>
      <c r="CV971"/>
      <c r="CW971"/>
      <c r="CX971"/>
      <c r="CY971"/>
      <c r="CZ971"/>
      <c r="DA971"/>
      <c r="DB971"/>
      <c r="DC971"/>
      <c r="DD971"/>
      <c r="DE971"/>
      <c r="DF971"/>
      <c r="DG971"/>
      <c r="DH971"/>
      <c r="DI971"/>
      <c r="DJ971"/>
      <c r="DK971"/>
      <c r="DL971"/>
      <c r="DM971"/>
      <c r="DN971"/>
      <c r="DO971"/>
      <c r="DP971"/>
      <c r="DQ971"/>
      <c r="DR971"/>
      <c r="DS971"/>
      <c r="DT971"/>
      <c r="DU971"/>
      <c r="DV971"/>
      <c r="DW971"/>
      <c r="DX971"/>
      <c r="DY971"/>
      <c r="DZ971"/>
      <c r="EA971"/>
      <c r="EB971"/>
      <c r="EC971"/>
      <c r="ED971"/>
      <c r="EE971"/>
      <c r="EF971"/>
      <c r="EG971"/>
      <c r="EH971"/>
      <c r="EI971"/>
      <c r="EJ971"/>
      <c r="EK971"/>
      <c r="EL971"/>
      <c r="EM971"/>
      <c r="EN971"/>
      <c r="EO971"/>
      <c r="EP971"/>
      <c r="EQ971"/>
      <c r="ER971"/>
      <c r="ES971"/>
      <c r="ET971"/>
      <c r="EU971"/>
      <c r="EV971"/>
      <c r="EW971"/>
      <c r="EX971"/>
      <c r="EY971"/>
      <c r="EZ971"/>
      <c r="FA971"/>
      <c r="FB971"/>
      <c r="FC971"/>
      <c r="FD971"/>
      <c r="FE971"/>
      <c r="FF971"/>
      <c r="FG971"/>
      <c r="FH971"/>
      <c r="FI971"/>
      <c r="FJ971"/>
      <c r="FK971"/>
      <c r="FL971"/>
      <c r="FM971"/>
      <c r="FN971"/>
      <c r="FO971"/>
      <c r="FP971"/>
      <c r="FQ971"/>
      <c r="FR971"/>
      <c r="FS971"/>
      <c r="FT971"/>
      <c r="FU971"/>
      <c r="FV971"/>
      <c r="FW971"/>
      <c r="FX971"/>
      <c r="FY971"/>
      <c r="FZ971"/>
      <c r="GA971"/>
      <c r="GB971"/>
      <c r="GC971"/>
      <c r="GD971"/>
      <c r="GE971"/>
      <c r="GF971"/>
      <c r="GG971"/>
      <c r="GH971"/>
      <c r="GI971"/>
      <c r="GJ971"/>
      <c r="GK971"/>
      <c r="GL971"/>
      <c r="GM971"/>
      <c r="GN971"/>
      <c r="GO971"/>
      <c r="GP971"/>
      <c r="GQ971"/>
      <c r="GR971"/>
      <c r="GS971"/>
      <c r="GT971"/>
      <c r="GU971"/>
      <c r="GV971"/>
      <c r="GW971"/>
      <c r="GX971"/>
      <c r="GY971"/>
      <c r="GZ971"/>
      <c r="HA971"/>
      <c r="HB971"/>
      <c r="HC971"/>
      <c r="HD971"/>
      <c r="HE971"/>
      <c r="HF971"/>
      <c r="HG971"/>
      <c r="HH971"/>
      <c r="HI971"/>
      <c r="HJ971"/>
      <c r="HK971"/>
      <c r="HL971"/>
      <c r="HM971"/>
      <c r="HN971"/>
      <c r="HO971"/>
      <c r="HP971"/>
      <c r="HQ971"/>
      <c r="HR971"/>
      <c r="HS971"/>
      <c r="HT971"/>
      <c r="HU971"/>
      <c r="HV971"/>
      <c r="HW971"/>
      <c r="HX971"/>
      <c r="HY971"/>
      <c r="HZ971"/>
      <c r="IA971"/>
      <c r="IB971"/>
      <c r="IC971"/>
      <c r="ID971"/>
      <c r="IE971"/>
      <c r="IF971"/>
      <c r="IG971"/>
      <c r="IH971"/>
      <c r="II971"/>
      <c r="IJ971"/>
      <c r="IK971"/>
      <c r="IL971"/>
      <c r="IM971"/>
      <c r="IN971"/>
      <c r="IO971"/>
      <c r="IP971"/>
      <c r="IQ971"/>
      <c r="IR971"/>
      <c r="IS971"/>
      <c r="IT971"/>
      <c r="IU971"/>
      <c r="IV971"/>
      <c r="IW971"/>
      <c r="IX971"/>
      <c r="IY971"/>
      <c r="IZ971"/>
      <c r="JA971"/>
      <c r="JB971"/>
      <c r="JC971"/>
      <c r="JD971"/>
      <c r="JE971"/>
      <c r="JF971"/>
      <c r="JG971"/>
      <c r="JH971"/>
      <c r="JI971"/>
      <c r="JJ971"/>
    </row>
    <row r="972" spans="1:270" ht="96">
      <c r="A972" s="25">
        <v>1999</v>
      </c>
      <c r="B972" s="9" t="s">
        <v>1187</v>
      </c>
      <c r="C972" s="9">
        <v>0</v>
      </c>
      <c r="D972" s="9" t="s">
        <v>1590</v>
      </c>
      <c r="E972" s="9" t="s">
        <v>2631</v>
      </c>
      <c r="F972" s="9" t="s">
        <v>1230</v>
      </c>
      <c r="G972" s="9" t="s">
        <v>2744</v>
      </c>
      <c r="H972" s="18" t="s">
        <v>1590</v>
      </c>
      <c r="I972" s="12" t="s">
        <v>2507</v>
      </c>
      <c r="J972" s="30">
        <v>0</v>
      </c>
      <c r="K972" s="30" t="s">
        <v>2678</v>
      </c>
      <c r="L972" s="12" t="s">
        <v>2510</v>
      </c>
      <c r="M972" s="30" t="s">
        <v>2676</v>
      </c>
      <c r="N972" s="35" t="s">
        <v>1590</v>
      </c>
      <c r="O972" s="35" t="s">
        <v>1590</v>
      </c>
      <c r="P972" s="35" t="s">
        <v>1590</v>
      </c>
      <c r="Q972" s="35" t="s">
        <v>1590</v>
      </c>
      <c r="R972" s="34" t="s">
        <v>1590</v>
      </c>
      <c r="S972" s="34" t="s">
        <v>1590</v>
      </c>
      <c r="T972" s="34" t="s">
        <v>1590</v>
      </c>
      <c r="U972" s="34" t="s">
        <v>1590</v>
      </c>
      <c r="V972" s="38" t="s">
        <v>1590</v>
      </c>
      <c r="W972" s="38" t="s">
        <v>1590</v>
      </c>
      <c r="X972" s="38" t="s">
        <v>1590</v>
      </c>
      <c r="Y972" s="8">
        <f t="shared" si="220"/>
        <v>780</v>
      </c>
      <c r="Z972" s="8">
        <f t="shared" si="221"/>
        <v>0</v>
      </c>
      <c r="AA972" s="8">
        <f t="shared" si="222"/>
        <v>4704</v>
      </c>
      <c r="AB972" s="18">
        <f t="shared" si="219"/>
        <v>0</v>
      </c>
      <c r="AC972" s="18">
        <f t="shared" ref="AC972:AC985" si="223">SUM(AK972, AQ972, AW972, BC972, BI972,  BO972, BU972, CA972, CG972, CM972, CS972, CY972, DE972, DK972, DQ972, DW972, EC972, EK972, EQ972, EW972, FC972, FI972, FO972, FU972, GA972, GI972, GO972, GW972, HC972, HI972, HO972, HU972, IA972, II972, IO972, IU972, JC972, JI972)/1</f>
        <v>0</v>
      </c>
      <c r="AD972"/>
      <c r="AE972"/>
      <c r="AF972" s="13" t="s">
        <v>2508</v>
      </c>
      <c r="AG972">
        <v>55</v>
      </c>
      <c r="AH972"/>
      <c r="AI972">
        <v>142</v>
      </c>
      <c r="AJ972"/>
      <c r="AK972" s="13">
        <v>0</v>
      </c>
      <c r="AL972" s="13" t="s">
        <v>2509</v>
      </c>
      <c r="AM972">
        <v>10</v>
      </c>
      <c r="AN972"/>
      <c r="AO972">
        <v>250</v>
      </c>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D972"/>
      <c r="CE972"/>
      <c r="CF972"/>
      <c r="CG972"/>
      <c r="CH972"/>
      <c r="CI972"/>
      <c r="CJ972"/>
      <c r="CK972"/>
      <c r="CL972"/>
      <c r="CM972"/>
      <c r="CN972"/>
      <c r="CO972"/>
      <c r="CP972"/>
      <c r="CQ972"/>
      <c r="CR972"/>
      <c r="CS972"/>
      <c r="CT972"/>
      <c r="CU972"/>
      <c r="CV972"/>
      <c r="CW972"/>
      <c r="CX972"/>
      <c r="CY972"/>
      <c r="CZ972"/>
      <c r="DA972"/>
      <c r="DB972"/>
      <c r="DC972"/>
      <c r="DD972"/>
      <c r="DE972"/>
      <c r="DF972"/>
      <c r="DG972"/>
      <c r="DH972"/>
      <c r="DI972"/>
      <c r="DJ972"/>
      <c r="DK972"/>
      <c r="DL972"/>
      <c r="DM972"/>
      <c r="DN972"/>
      <c r="DO972"/>
      <c r="DP972"/>
      <c r="DQ972"/>
      <c r="DR972"/>
      <c r="DS972"/>
      <c r="DT972"/>
      <c r="DU972"/>
      <c r="DV972"/>
      <c r="DW972"/>
      <c r="DX972"/>
      <c r="DY972"/>
      <c r="DZ972"/>
      <c r="EA972"/>
      <c r="EB972"/>
      <c r="EC972"/>
      <c r="ED972"/>
      <c r="EE972"/>
      <c r="EF972"/>
      <c r="EG972"/>
      <c r="EH972"/>
      <c r="EI972"/>
      <c r="EJ972"/>
      <c r="EK972"/>
      <c r="EL972"/>
      <c r="EM972"/>
      <c r="EN972"/>
      <c r="EO972"/>
      <c r="EP972"/>
      <c r="EQ972"/>
      <c r="ER972"/>
      <c r="ES972"/>
      <c r="ET972"/>
      <c r="EU972"/>
      <c r="EV972"/>
      <c r="EW972"/>
      <c r="EX972"/>
      <c r="EY972"/>
      <c r="EZ972"/>
      <c r="FA972"/>
      <c r="FB972"/>
      <c r="FC972"/>
      <c r="FD972"/>
      <c r="FE972"/>
      <c r="FF972"/>
      <c r="FG972"/>
      <c r="FH972"/>
      <c r="FI972"/>
      <c r="FJ972"/>
      <c r="FK972"/>
      <c r="FL972"/>
      <c r="FM972"/>
      <c r="FN972"/>
      <c r="FO972"/>
      <c r="FP972"/>
      <c r="FQ972"/>
      <c r="FR972"/>
      <c r="FS972"/>
      <c r="FT972"/>
      <c r="FU972"/>
      <c r="FV972"/>
      <c r="FW972"/>
      <c r="FX972"/>
      <c r="FY972"/>
      <c r="FZ972"/>
      <c r="GA972"/>
      <c r="GB972"/>
      <c r="GC972"/>
      <c r="GD972"/>
      <c r="GE972"/>
      <c r="GF972"/>
      <c r="GG972"/>
      <c r="GH972"/>
      <c r="GI972"/>
      <c r="GJ972"/>
      <c r="GK972"/>
      <c r="GL972"/>
      <c r="GM972"/>
      <c r="GN972"/>
      <c r="GO972"/>
      <c r="GP972"/>
      <c r="GQ972"/>
      <c r="GR972"/>
      <c r="GS972"/>
      <c r="GT972"/>
      <c r="GU972"/>
      <c r="GV972"/>
      <c r="GW972"/>
      <c r="GX972"/>
      <c r="GY972"/>
      <c r="GZ972"/>
      <c r="HA972"/>
      <c r="HB972"/>
      <c r="HC972"/>
      <c r="HD972"/>
      <c r="HE972"/>
      <c r="HF972"/>
      <c r="HG972"/>
      <c r="HH972"/>
      <c r="HI972"/>
      <c r="HJ972"/>
      <c r="HK972"/>
      <c r="HL972"/>
      <c r="HM972"/>
      <c r="HN972"/>
      <c r="HO972"/>
      <c r="HP972"/>
      <c r="HQ972"/>
      <c r="HR972"/>
      <c r="HS972"/>
      <c r="HT972"/>
      <c r="HU972"/>
      <c r="HV972"/>
      <c r="HW972"/>
      <c r="HX972"/>
      <c r="HY972"/>
      <c r="HZ972"/>
      <c r="IA972"/>
      <c r="IB972"/>
      <c r="IC972"/>
      <c r="ID972"/>
      <c r="IE972"/>
      <c r="IF972"/>
      <c r="IG972"/>
      <c r="IH972"/>
      <c r="II972"/>
      <c r="IJ972"/>
      <c r="IK972"/>
      <c r="IL972"/>
      <c r="IM972"/>
      <c r="IN972"/>
      <c r="IO972"/>
      <c r="IP972"/>
      <c r="IQ972"/>
      <c r="IR972"/>
      <c r="IS972"/>
      <c r="IT972"/>
      <c r="IU972"/>
      <c r="IV972"/>
      <c r="IW972"/>
      <c r="IX972"/>
      <c r="IY972"/>
      <c r="IZ972"/>
      <c r="JA972"/>
      <c r="JB972"/>
      <c r="JC972"/>
      <c r="JD972"/>
      <c r="JE972"/>
      <c r="JF972"/>
      <c r="JG972"/>
      <c r="JH972"/>
      <c r="JI972"/>
      <c r="JJ972"/>
    </row>
    <row r="973" spans="1:270" ht="48">
      <c r="A973" s="25">
        <v>1999</v>
      </c>
      <c r="B973" s="9" t="s">
        <v>1187</v>
      </c>
      <c r="C973" s="9">
        <v>0</v>
      </c>
      <c r="D973" s="9" t="s">
        <v>1590</v>
      </c>
      <c r="E973" s="9" t="s">
        <v>2631</v>
      </c>
      <c r="F973" s="9" t="s">
        <v>1230</v>
      </c>
      <c r="G973" s="9" t="s">
        <v>2744</v>
      </c>
      <c r="H973" s="8" t="s">
        <v>2512</v>
      </c>
      <c r="I973" s="12" t="s">
        <v>2511</v>
      </c>
      <c r="J973" s="30">
        <v>0</v>
      </c>
      <c r="K973" s="30"/>
      <c r="L973" s="12" t="s">
        <v>2513</v>
      </c>
      <c r="M973" s="30" t="s">
        <v>2676</v>
      </c>
      <c r="N973" s="35" t="s">
        <v>1590</v>
      </c>
      <c r="O973" s="35" t="s">
        <v>1590</v>
      </c>
      <c r="P973" s="35" t="s">
        <v>1590</v>
      </c>
      <c r="Q973" s="35" t="s">
        <v>1590</v>
      </c>
      <c r="R973" s="34" t="s">
        <v>1590</v>
      </c>
      <c r="S973" s="34" t="s">
        <v>1590</v>
      </c>
      <c r="T973" s="34" t="s">
        <v>1590</v>
      </c>
      <c r="U973" s="34" t="s">
        <v>1590</v>
      </c>
      <c r="V973" s="38" t="s">
        <v>1590</v>
      </c>
      <c r="W973" s="38" t="s">
        <v>1590</v>
      </c>
      <c r="X973" s="38" t="s">
        <v>1590</v>
      </c>
      <c r="Y973" s="8">
        <f t="shared" si="220"/>
        <v>120</v>
      </c>
      <c r="Z973" s="8">
        <f t="shared" si="221"/>
        <v>0</v>
      </c>
      <c r="AA973" s="8">
        <f t="shared" si="222"/>
        <v>3000</v>
      </c>
      <c r="AB973" s="18">
        <f t="shared" si="219"/>
        <v>0</v>
      </c>
      <c r="AC973" s="18">
        <f t="shared" si="223"/>
        <v>0</v>
      </c>
      <c r="AD973"/>
      <c r="AE973"/>
      <c r="AF973" s="13" t="s">
        <v>1711</v>
      </c>
      <c r="AG973">
        <v>10</v>
      </c>
      <c r="AH973"/>
      <c r="AI973">
        <v>250</v>
      </c>
      <c r="AJ973"/>
      <c r="AK973" s="13">
        <v>0</v>
      </c>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A973"/>
      <c r="CB973"/>
      <c r="CC973"/>
      <c r="CD973"/>
      <c r="CE973"/>
      <c r="CF973"/>
      <c r="CG973"/>
      <c r="CH973"/>
      <c r="CI973"/>
      <c r="CJ973"/>
      <c r="CK973"/>
      <c r="CL973"/>
      <c r="CM973"/>
      <c r="CN973"/>
      <c r="CO973"/>
      <c r="CP973"/>
      <c r="CQ973"/>
      <c r="CR973"/>
      <c r="CS973"/>
      <c r="CT973"/>
      <c r="CU973"/>
      <c r="CV973"/>
      <c r="CW973"/>
      <c r="CX973"/>
      <c r="CY973"/>
      <c r="CZ973"/>
      <c r="DA973"/>
      <c r="DB973"/>
      <c r="DC973"/>
      <c r="DD973"/>
      <c r="DE973"/>
      <c r="DF973"/>
      <c r="DG973"/>
      <c r="DH973"/>
      <c r="DI973"/>
      <c r="DJ973"/>
      <c r="DK973"/>
      <c r="DL973"/>
      <c r="DM973"/>
      <c r="DN973"/>
      <c r="DO973"/>
      <c r="DP973"/>
      <c r="DQ973"/>
      <c r="DR973"/>
      <c r="DS973"/>
      <c r="DT973"/>
      <c r="DU973"/>
      <c r="DV973"/>
      <c r="DW973"/>
      <c r="DX973"/>
      <c r="DY973"/>
      <c r="DZ973"/>
      <c r="EA973"/>
      <c r="EB973"/>
      <c r="EC973"/>
      <c r="ED973"/>
      <c r="EE973"/>
      <c r="EF973"/>
      <c r="EG973"/>
      <c r="EH973"/>
      <c r="EI973"/>
      <c r="EJ973"/>
      <c r="EK973"/>
      <c r="EL973"/>
      <c r="EM973"/>
      <c r="EN973"/>
      <c r="EO973"/>
      <c r="EP973"/>
      <c r="EQ973"/>
      <c r="ER973"/>
      <c r="ES973"/>
      <c r="ET973"/>
      <c r="EU973"/>
      <c r="EV973"/>
      <c r="EW973"/>
      <c r="EX973"/>
      <c r="EY973"/>
      <c r="EZ973"/>
      <c r="FA973"/>
      <c r="FB973"/>
      <c r="FC973"/>
      <c r="FD973"/>
      <c r="FE973"/>
      <c r="FF973"/>
      <c r="FG973"/>
      <c r="FH973"/>
      <c r="FI973"/>
      <c r="FJ973"/>
      <c r="FK973"/>
      <c r="FL973"/>
      <c r="FM973"/>
      <c r="FN973"/>
      <c r="FO973"/>
      <c r="FP973"/>
      <c r="FQ973"/>
      <c r="FR973"/>
      <c r="FS973"/>
      <c r="FT973"/>
      <c r="FU973"/>
      <c r="FV973"/>
      <c r="FW973"/>
      <c r="FX973"/>
      <c r="FY973"/>
      <c r="FZ973"/>
      <c r="GA973"/>
      <c r="GB973"/>
      <c r="GC973"/>
      <c r="GD973"/>
      <c r="GE973"/>
      <c r="GF973"/>
      <c r="GG973"/>
      <c r="GH973"/>
      <c r="GI973"/>
      <c r="GJ973"/>
      <c r="GK973"/>
      <c r="GL973"/>
      <c r="GM973"/>
      <c r="GN973"/>
      <c r="GO973"/>
      <c r="GP973"/>
      <c r="GQ973"/>
      <c r="GR973"/>
      <c r="GS973"/>
      <c r="GT973"/>
      <c r="GU973"/>
      <c r="GV973"/>
      <c r="GW973"/>
      <c r="GX973"/>
      <c r="GY973"/>
      <c r="GZ973"/>
      <c r="HA973"/>
      <c r="HB973"/>
      <c r="HC973"/>
      <c r="HD973"/>
      <c r="HE973"/>
      <c r="HF973"/>
      <c r="HG973"/>
      <c r="HH973"/>
      <c r="HI973"/>
      <c r="HJ973"/>
      <c r="HK973"/>
      <c r="HL973"/>
      <c r="HM973"/>
      <c r="HN973"/>
      <c r="HO973"/>
      <c r="HP973"/>
      <c r="HQ973"/>
      <c r="HR973"/>
      <c r="HS973"/>
      <c r="HT973"/>
      <c r="HU973"/>
      <c r="HV973"/>
      <c r="HW973"/>
      <c r="HX973"/>
      <c r="HY973"/>
      <c r="HZ973"/>
      <c r="IA973"/>
      <c r="IB973"/>
      <c r="IC973"/>
      <c r="ID973"/>
      <c r="IE973"/>
      <c r="IF973"/>
      <c r="IG973"/>
      <c r="IH973"/>
      <c r="II973"/>
      <c r="IJ973"/>
      <c r="IK973"/>
      <c r="IL973"/>
      <c r="IM973"/>
      <c r="IN973"/>
      <c r="IO973"/>
      <c r="IP973"/>
      <c r="IQ973"/>
      <c r="IR973"/>
      <c r="IS973"/>
      <c r="IT973"/>
      <c r="IU973"/>
      <c r="IV973"/>
      <c r="IW973"/>
      <c r="IX973"/>
      <c r="IY973"/>
      <c r="IZ973"/>
      <c r="JA973"/>
      <c r="JB973"/>
      <c r="JC973"/>
      <c r="JD973"/>
      <c r="JE973"/>
      <c r="JF973"/>
      <c r="JG973"/>
      <c r="JH973"/>
      <c r="JI973"/>
      <c r="JJ973"/>
    </row>
    <row r="974" spans="1:270" ht="48">
      <c r="A974" s="25">
        <v>1999</v>
      </c>
      <c r="B974" s="9" t="s">
        <v>1187</v>
      </c>
      <c r="C974" s="9">
        <v>0</v>
      </c>
      <c r="D974" s="9" t="s">
        <v>1590</v>
      </c>
      <c r="E974" s="9" t="s">
        <v>2631</v>
      </c>
      <c r="F974" s="9" t="s">
        <v>1230</v>
      </c>
      <c r="G974" s="9" t="s">
        <v>2744</v>
      </c>
      <c r="H974" s="18" t="s">
        <v>1590</v>
      </c>
      <c r="I974" s="12" t="s">
        <v>2514</v>
      </c>
      <c r="J974" s="30">
        <v>0</v>
      </c>
      <c r="K974" s="30"/>
      <c r="L974" s="12"/>
      <c r="M974" s="30" t="s">
        <v>2676</v>
      </c>
      <c r="N974" s="35" t="s">
        <v>1590</v>
      </c>
      <c r="O974" s="35" t="s">
        <v>1590</v>
      </c>
      <c r="P974" s="35" t="s">
        <v>1590</v>
      </c>
      <c r="Q974" s="35" t="s">
        <v>1590</v>
      </c>
      <c r="R974" s="34" t="s">
        <v>1590</v>
      </c>
      <c r="S974" s="34" t="s">
        <v>1590</v>
      </c>
      <c r="T974" s="34" t="s">
        <v>1590</v>
      </c>
      <c r="U974" s="34" t="s">
        <v>1590</v>
      </c>
      <c r="V974" s="38" t="s">
        <v>1590</v>
      </c>
      <c r="W974" s="38" t="s">
        <v>1590</v>
      </c>
      <c r="X974" s="38" t="s">
        <v>1590</v>
      </c>
      <c r="Y974" s="8">
        <f t="shared" si="220"/>
        <v>120</v>
      </c>
      <c r="Z974" s="8">
        <f t="shared" si="221"/>
        <v>0</v>
      </c>
      <c r="AA974" s="8">
        <f t="shared" si="222"/>
        <v>3000</v>
      </c>
      <c r="AB974" s="18">
        <f t="shared" si="219"/>
        <v>0.75</v>
      </c>
      <c r="AC974" s="18">
        <f t="shared" si="223"/>
        <v>9</v>
      </c>
      <c r="AD974"/>
      <c r="AE974"/>
      <c r="AF974" s="13" t="s">
        <v>2515</v>
      </c>
      <c r="AG974">
        <v>10</v>
      </c>
      <c r="AH974"/>
      <c r="AI974">
        <v>250</v>
      </c>
      <c r="AJ974">
        <v>7</v>
      </c>
      <c r="AK974">
        <v>9</v>
      </c>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A974"/>
      <c r="CB974"/>
      <c r="CC974"/>
      <c r="CD974"/>
      <c r="CE974"/>
      <c r="CF974"/>
      <c r="CG974"/>
      <c r="CH974"/>
      <c r="CI974"/>
      <c r="CJ974"/>
      <c r="CK974"/>
      <c r="CL974"/>
      <c r="CM974"/>
      <c r="CN974"/>
      <c r="CO974"/>
      <c r="CP974"/>
      <c r="CQ974"/>
      <c r="CR974"/>
      <c r="CS974"/>
      <c r="CT974"/>
      <c r="CU974"/>
      <c r="CV974"/>
      <c r="CW974"/>
      <c r="CX974"/>
      <c r="CY974"/>
      <c r="CZ974"/>
      <c r="DA974"/>
      <c r="DB974"/>
      <c r="DC974"/>
      <c r="DD974"/>
      <c r="DE974"/>
      <c r="DF974"/>
      <c r="DG974"/>
      <c r="DH974"/>
      <c r="DI974"/>
      <c r="DJ974"/>
      <c r="DK974"/>
      <c r="DL974"/>
      <c r="DM974"/>
      <c r="DN974"/>
      <c r="DO974"/>
      <c r="DP974"/>
      <c r="DQ974"/>
      <c r="DR974"/>
      <c r="DS974"/>
      <c r="DT974"/>
      <c r="DU974"/>
      <c r="DV974"/>
      <c r="DW974"/>
      <c r="DX974"/>
      <c r="DY974"/>
      <c r="DZ974"/>
      <c r="EA974"/>
      <c r="EB974"/>
      <c r="EC974"/>
      <c r="ED974"/>
      <c r="EE974"/>
      <c r="EF974"/>
      <c r="EG974"/>
      <c r="EH974"/>
      <c r="EI974"/>
      <c r="EJ974"/>
      <c r="EK974"/>
      <c r="EL974"/>
      <c r="EM974"/>
      <c r="EN974"/>
      <c r="EO974"/>
      <c r="EP974"/>
      <c r="EQ974"/>
      <c r="ER974"/>
      <c r="ES974"/>
      <c r="ET974"/>
      <c r="EU974"/>
      <c r="EV974"/>
      <c r="EW974"/>
      <c r="EX974"/>
      <c r="EY974"/>
      <c r="EZ974"/>
      <c r="FA974"/>
      <c r="FB974"/>
      <c r="FC974"/>
      <c r="FD974"/>
      <c r="FE974"/>
      <c r="FF974"/>
      <c r="FG974"/>
      <c r="FH974"/>
      <c r="FI974"/>
      <c r="FJ974"/>
      <c r="FK974"/>
      <c r="FL974"/>
      <c r="FM974"/>
      <c r="FN974"/>
      <c r="FO974"/>
      <c r="FP974"/>
      <c r="FQ974"/>
      <c r="FR974"/>
      <c r="FS974"/>
      <c r="FT974"/>
      <c r="FU974"/>
      <c r="FV974"/>
      <c r="FW974"/>
      <c r="FX974"/>
      <c r="FY974"/>
      <c r="FZ974"/>
      <c r="GA974"/>
      <c r="GB974"/>
      <c r="GC974"/>
      <c r="GD974"/>
      <c r="GE974"/>
      <c r="GF974"/>
      <c r="GG974"/>
      <c r="GH974"/>
      <c r="GI974"/>
      <c r="GJ974"/>
      <c r="GK974"/>
      <c r="GL974"/>
      <c r="GM974"/>
      <c r="GN974"/>
      <c r="GO974"/>
      <c r="GP974"/>
      <c r="GQ974"/>
      <c r="GR974"/>
      <c r="GS974"/>
      <c r="GT974"/>
      <c r="GU974"/>
      <c r="GV974"/>
      <c r="GW974"/>
      <c r="GX974"/>
      <c r="GY974"/>
      <c r="GZ974"/>
      <c r="HA974"/>
      <c r="HB974"/>
      <c r="HC974"/>
      <c r="HD974"/>
      <c r="HE974"/>
      <c r="HF974"/>
      <c r="HG974"/>
      <c r="HH974"/>
      <c r="HI974"/>
      <c r="HJ974"/>
      <c r="HK974"/>
      <c r="HL974"/>
      <c r="HM974"/>
      <c r="HN974"/>
      <c r="HO974"/>
      <c r="HP974"/>
      <c r="HQ974"/>
      <c r="HR974"/>
      <c r="HS974"/>
      <c r="HT974"/>
      <c r="HU974"/>
      <c r="HV974"/>
      <c r="HW974"/>
      <c r="HX974"/>
      <c r="HY974"/>
      <c r="HZ974"/>
      <c r="IA974"/>
      <c r="IB974"/>
      <c r="IC974"/>
      <c r="ID974"/>
      <c r="IE974"/>
      <c r="IF974"/>
      <c r="IG974"/>
      <c r="IH974"/>
      <c r="II974"/>
      <c r="IJ974"/>
      <c r="IK974"/>
      <c r="IL974"/>
      <c r="IM974"/>
      <c r="IN974"/>
      <c r="IO974"/>
      <c r="IP974"/>
      <c r="IQ974"/>
      <c r="IR974"/>
      <c r="IS974"/>
      <c r="IT974"/>
      <c r="IU974"/>
      <c r="IV974"/>
      <c r="IW974"/>
      <c r="IX974"/>
      <c r="IY974"/>
      <c r="IZ974"/>
      <c r="JA974"/>
      <c r="JB974"/>
      <c r="JC974"/>
      <c r="JD974"/>
      <c r="JE974"/>
      <c r="JF974"/>
      <c r="JG974"/>
      <c r="JH974"/>
      <c r="JI974"/>
      <c r="JJ974"/>
    </row>
    <row r="975" spans="1:270" ht="48">
      <c r="A975" s="25">
        <v>1999</v>
      </c>
      <c r="B975" s="9" t="s">
        <v>1187</v>
      </c>
      <c r="C975" s="9">
        <v>0</v>
      </c>
      <c r="D975" s="9" t="s">
        <v>1590</v>
      </c>
      <c r="E975" s="9" t="s">
        <v>2631</v>
      </c>
      <c r="F975" s="9" t="s">
        <v>1230</v>
      </c>
      <c r="G975" s="9" t="s">
        <v>2744</v>
      </c>
      <c r="H975" s="18" t="s">
        <v>1590</v>
      </c>
      <c r="I975" s="9" t="s">
        <v>2516</v>
      </c>
      <c r="J975" s="8">
        <v>0</v>
      </c>
      <c r="K975" s="8"/>
      <c r="L975" s="9" t="s">
        <v>2518</v>
      </c>
      <c r="M975" s="8" t="s">
        <v>2676</v>
      </c>
      <c r="N975" s="35" t="s">
        <v>1590</v>
      </c>
      <c r="O975" s="35" t="s">
        <v>1590</v>
      </c>
      <c r="P975" s="35" t="s">
        <v>1590</v>
      </c>
      <c r="Q975" s="35" t="s">
        <v>1590</v>
      </c>
      <c r="R975" s="34" t="s">
        <v>1590</v>
      </c>
      <c r="S975" s="34" t="s">
        <v>1590</v>
      </c>
      <c r="T975" s="34" t="s">
        <v>1590</v>
      </c>
      <c r="U975" s="34" t="s">
        <v>1590</v>
      </c>
      <c r="V975" s="38" t="s">
        <v>1590</v>
      </c>
      <c r="W975" s="38" t="s">
        <v>1590</v>
      </c>
      <c r="X975" s="38" t="s">
        <v>1590</v>
      </c>
      <c r="Y975" s="8">
        <f t="shared" si="220"/>
        <v>12</v>
      </c>
      <c r="Z975" s="8">
        <f t="shared" si="221"/>
        <v>0</v>
      </c>
      <c r="AA975" s="8">
        <f t="shared" si="222"/>
        <v>300</v>
      </c>
      <c r="AB975" s="18">
        <f t="shared" si="219"/>
        <v>0</v>
      </c>
      <c r="AC975" s="18">
        <f t="shared" si="223"/>
        <v>0</v>
      </c>
      <c r="AD975"/>
      <c r="AE975"/>
      <c r="AF975" s="13" t="s">
        <v>2517</v>
      </c>
      <c r="AG975">
        <v>1</v>
      </c>
      <c r="AH975"/>
      <c r="AI975">
        <v>25</v>
      </c>
      <c r="AJ975"/>
      <c r="AK975" s="13">
        <v>0</v>
      </c>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A975"/>
      <c r="CB975"/>
      <c r="CC975"/>
      <c r="CD975"/>
      <c r="CE975"/>
      <c r="CF975"/>
      <c r="CG975"/>
      <c r="CH975"/>
      <c r="CI975"/>
      <c r="CJ975"/>
      <c r="CK975"/>
      <c r="CL975"/>
      <c r="CM975"/>
      <c r="CN975"/>
      <c r="CO975"/>
      <c r="CP975"/>
      <c r="CQ975"/>
      <c r="CR975"/>
      <c r="CS975"/>
      <c r="CT975"/>
      <c r="CU975"/>
      <c r="CV975"/>
      <c r="CW975"/>
      <c r="CX975"/>
      <c r="CY975"/>
      <c r="CZ975"/>
      <c r="DA975"/>
      <c r="DB975"/>
      <c r="DC975"/>
      <c r="DD975"/>
      <c r="DE975"/>
      <c r="DF975"/>
      <c r="DG975"/>
      <c r="DH975"/>
      <c r="DI975"/>
      <c r="DJ975"/>
      <c r="DK975"/>
      <c r="DL975"/>
      <c r="DM975"/>
      <c r="DN975"/>
      <c r="DO975"/>
      <c r="DP975"/>
      <c r="DQ975"/>
      <c r="DR975"/>
      <c r="DS975"/>
      <c r="DT975"/>
      <c r="DU975"/>
      <c r="DV975"/>
      <c r="DW975"/>
      <c r="DX975"/>
      <c r="DY975"/>
      <c r="DZ975"/>
      <c r="EA975"/>
      <c r="EB975"/>
      <c r="EC975"/>
      <c r="ED975"/>
      <c r="EE975"/>
      <c r="EF975"/>
      <c r="EG975"/>
      <c r="EH975"/>
      <c r="EI975"/>
      <c r="EJ975"/>
      <c r="EK975"/>
      <c r="EL975"/>
      <c r="EM975"/>
      <c r="EN975"/>
      <c r="EO975"/>
      <c r="EP975"/>
      <c r="EQ975"/>
      <c r="ER975"/>
      <c r="ES975"/>
      <c r="ET975"/>
      <c r="EU975"/>
      <c r="EV975"/>
      <c r="EW975"/>
      <c r="EX975"/>
      <c r="EY975"/>
      <c r="EZ975"/>
      <c r="FA975"/>
      <c r="FB975"/>
      <c r="FC975"/>
      <c r="FD975"/>
      <c r="FE975"/>
      <c r="FF975"/>
      <c r="FG975"/>
      <c r="FH975"/>
      <c r="FI975"/>
      <c r="FJ975"/>
      <c r="FK975"/>
      <c r="FL975"/>
      <c r="FM975"/>
      <c r="FN975"/>
      <c r="FO975"/>
      <c r="FP975"/>
      <c r="FQ975"/>
      <c r="FR975"/>
      <c r="FS975"/>
      <c r="FT975"/>
      <c r="FU975"/>
      <c r="FV975"/>
      <c r="FW975"/>
      <c r="FX975"/>
      <c r="FY975"/>
      <c r="FZ975"/>
      <c r="GA975"/>
      <c r="GB975"/>
      <c r="GC975"/>
      <c r="GD975"/>
      <c r="GE975"/>
      <c r="GF975"/>
      <c r="GG975"/>
      <c r="GH975"/>
      <c r="GI975"/>
      <c r="GJ975"/>
      <c r="GK975"/>
      <c r="GL975"/>
      <c r="GM975"/>
      <c r="GN975"/>
      <c r="GO975"/>
      <c r="GP975"/>
      <c r="GQ975"/>
      <c r="GR975"/>
      <c r="GS975"/>
      <c r="GT975"/>
      <c r="GU975"/>
      <c r="GV975"/>
      <c r="GW975"/>
      <c r="GX975"/>
      <c r="GY975"/>
      <c r="GZ975"/>
      <c r="HA975"/>
      <c r="HB975"/>
      <c r="HC975"/>
      <c r="HD975"/>
      <c r="HE975"/>
      <c r="HF975"/>
      <c r="HG975"/>
      <c r="HH975"/>
      <c r="HI975"/>
      <c r="HJ975"/>
      <c r="HK975"/>
      <c r="HL975"/>
      <c r="HM975"/>
      <c r="HN975"/>
      <c r="HO975"/>
      <c r="HP975"/>
      <c r="HQ975"/>
      <c r="HR975"/>
      <c r="HS975"/>
      <c r="HT975"/>
      <c r="HU975"/>
      <c r="HV975"/>
      <c r="HW975"/>
      <c r="HX975"/>
      <c r="HY975"/>
      <c r="HZ975"/>
      <c r="IA975"/>
      <c r="IB975"/>
      <c r="IC975"/>
      <c r="ID975"/>
      <c r="IE975"/>
      <c r="IF975"/>
      <c r="IG975"/>
      <c r="IH975"/>
      <c r="II975"/>
      <c r="IJ975"/>
      <c r="IK975"/>
      <c r="IL975"/>
      <c r="IM975"/>
      <c r="IN975"/>
      <c r="IO975"/>
      <c r="IP975"/>
      <c r="IQ975"/>
      <c r="IR975"/>
      <c r="IS975"/>
      <c r="IT975"/>
      <c r="IU975"/>
      <c r="IV975"/>
      <c r="IW975"/>
      <c r="IX975"/>
      <c r="IY975"/>
      <c r="IZ975"/>
      <c r="JA975"/>
      <c r="JB975"/>
      <c r="JC975"/>
      <c r="JD975"/>
      <c r="JE975"/>
      <c r="JF975"/>
      <c r="JG975"/>
      <c r="JH975"/>
      <c r="JI975"/>
      <c r="JJ975"/>
    </row>
    <row r="976" spans="1:270" ht="16">
      <c r="A976" s="25">
        <v>1999</v>
      </c>
      <c r="B976" s="9" t="s">
        <v>1187</v>
      </c>
      <c r="C976" s="9">
        <v>0</v>
      </c>
      <c r="D976" s="9" t="s">
        <v>1590</v>
      </c>
      <c r="E976" s="9" t="s">
        <v>2631</v>
      </c>
      <c r="F976" s="9" t="s">
        <v>1230</v>
      </c>
      <c r="G976" s="9" t="s">
        <v>2744</v>
      </c>
      <c r="H976" s="18" t="s">
        <v>1590</v>
      </c>
      <c r="I976" s="9" t="s">
        <v>2519</v>
      </c>
      <c r="J976" s="8">
        <v>0</v>
      </c>
      <c r="K976" s="8"/>
      <c r="L976" s="9"/>
      <c r="M976" s="8" t="s">
        <v>2676</v>
      </c>
      <c r="N976" s="35" t="s">
        <v>1590</v>
      </c>
      <c r="O976" s="35" t="s">
        <v>1590</v>
      </c>
      <c r="P976" s="35" t="s">
        <v>1590</v>
      </c>
      <c r="Q976" s="35" t="s">
        <v>1590</v>
      </c>
      <c r="R976" s="34" t="s">
        <v>1590</v>
      </c>
      <c r="S976" s="34" t="s">
        <v>1590</v>
      </c>
      <c r="T976" s="34" t="s">
        <v>1590</v>
      </c>
      <c r="U976" s="34" t="s">
        <v>1590</v>
      </c>
      <c r="V976" s="38" t="s">
        <v>1590</v>
      </c>
      <c r="W976" s="38" t="s">
        <v>1590</v>
      </c>
      <c r="X976" s="38" t="s">
        <v>1590</v>
      </c>
      <c r="Y976" s="8">
        <f t="shared" si="220"/>
        <v>12</v>
      </c>
      <c r="Z976" s="8">
        <f t="shared" si="221"/>
        <v>0</v>
      </c>
      <c r="AA976" s="8">
        <f t="shared" si="222"/>
        <v>1800</v>
      </c>
      <c r="AB976" s="18">
        <f t="shared" si="219"/>
        <v>0.83333333333333337</v>
      </c>
      <c r="AC976" s="18">
        <f t="shared" si="223"/>
        <v>10</v>
      </c>
      <c r="AD976"/>
      <c r="AE976"/>
      <c r="AF976" s="13" t="s">
        <v>2520</v>
      </c>
      <c r="AG976">
        <v>1</v>
      </c>
      <c r="AH976"/>
      <c r="AI976">
        <v>150</v>
      </c>
      <c r="AJ976">
        <v>18</v>
      </c>
      <c r="AK976">
        <v>10</v>
      </c>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A976"/>
      <c r="CB976"/>
      <c r="CC976"/>
      <c r="CD976"/>
      <c r="CE976"/>
      <c r="CF976"/>
      <c r="CG976"/>
      <c r="CH976"/>
      <c r="CI976"/>
      <c r="CJ976"/>
      <c r="CK976"/>
      <c r="CL976"/>
      <c r="CM976"/>
      <c r="CN976"/>
      <c r="CO976"/>
      <c r="CP976"/>
      <c r="CQ976"/>
      <c r="CR976"/>
      <c r="CS976"/>
      <c r="CT976"/>
      <c r="CU976"/>
      <c r="CV976"/>
      <c r="CW976"/>
      <c r="CX976"/>
      <c r="CY976"/>
      <c r="CZ976"/>
      <c r="DA976"/>
      <c r="DB976"/>
      <c r="DC976"/>
      <c r="DD976"/>
      <c r="DE976"/>
      <c r="DF976"/>
      <c r="DG976"/>
      <c r="DH976"/>
      <c r="DI976"/>
      <c r="DJ976"/>
      <c r="DK976"/>
      <c r="DL976"/>
      <c r="DM976"/>
      <c r="DN976"/>
      <c r="DO976"/>
      <c r="DP976"/>
      <c r="DQ976"/>
      <c r="DR976"/>
      <c r="DS976"/>
      <c r="DT976"/>
      <c r="DU976"/>
      <c r="DV976"/>
      <c r="DW976"/>
      <c r="DX976"/>
      <c r="DY976"/>
      <c r="DZ976"/>
      <c r="EA976"/>
      <c r="EB976"/>
      <c r="EC976"/>
      <c r="ED976"/>
      <c r="EE976"/>
      <c r="EF976"/>
      <c r="EG976"/>
      <c r="EH976"/>
      <c r="EI976"/>
      <c r="EJ976"/>
      <c r="EK976"/>
      <c r="EL976"/>
      <c r="EM976"/>
      <c r="EN976"/>
      <c r="EO976"/>
      <c r="EP976"/>
      <c r="EQ976"/>
      <c r="ER976"/>
      <c r="ES976"/>
      <c r="ET976"/>
      <c r="EU976"/>
      <c r="EV976"/>
      <c r="EW976"/>
      <c r="EX976"/>
      <c r="EY976"/>
      <c r="EZ976"/>
      <c r="FA976"/>
      <c r="FB976"/>
      <c r="FC976"/>
      <c r="FD976"/>
      <c r="FE976"/>
      <c r="FF976"/>
      <c r="FG976"/>
      <c r="FH976"/>
      <c r="FI976"/>
      <c r="FJ976"/>
      <c r="FK976"/>
      <c r="FL976"/>
      <c r="FM976"/>
      <c r="FN976"/>
      <c r="FO976"/>
      <c r="FP976"/>
      <c r="FQ976"/>
      <c r="FR976"/>
      <c r="FS976"/>
      <c r="FT976"/>
      <c r="FU976"/>
      <c r="FV976"/>
      <c r="FW976"/>
      <c r="FX976"/>
      <c r="FY976"/>
      <c r="FZ976"/>
      <c r="GA976"/>
      <c r="GB976"/>
      <c r="GC976"/>
      <c r="GD976"/>
      <c r="GE976"/>
      <c r="GF976"/>
      <c r="GG976"/>
      <c r="GH976"/>
      <c r="GI976"/>
      <c r="GJ976"/>
      <c r="GK976"/>
      <c r="GL976"/>
      <c r="GM976"/>
      <c r="GN976"/>
      <c r="GO976"/>
      <c r="GP976"/>
      <c r="GQ976"/>
      <c r="GR976"/>
      <c r="GS976"/>
      <c r="GT976"/>
      <c r="GU976"/>
      <c r="GV976"/>
      <c r="GW976"/>
      <c r="GX976"/>
      <c r="GY976"/>
      <c r="GZ976"/>
      <c r="HA976"/>
      <c r="HB976"/>
      <c r="HC976"/>
      <c r="HD976"/>
      <c r="HE976"/>
      <c r="HF976"/>
      <c r="HG976"/>
      <c r="HH976"/>
      <c r="HI976"/>
      <c r="HJ976"/>
      <c r="HK976"/>
      <c r="HL976"/>
      <c r="HM976"/>
      <c r="HN976"/>
      <c r="HO976"/>
      <c r="HP976"/>
      <c r="HQ976"/>
      <c r="HR976"/>
      <c r="HS976"/>
      <c r="HT976"/>
      <c r="HU976"/>
      <c r="HV976"/>
      <c r="HW976"/>
      <c r="HX976"/>
      <c r="HY976"/>
      <c r="HZ976"/>
      <c r="IA976"/>
      <c r="IB976"/>
      <c r="IC976"/>
      <c r="ID976"/>
      <c r="IE976"/>
      <c r="IF976"/>
      <c r="IG976"/>
      <c r="IH976"/>
      <c r="II976"/>
      <c r="IJ976"/>
      <c r="IK976"/>
      <c r="IL976"/>
      <c r="IM976"/>
      <c r="IN976"/>
      <c r="IO976"/>
      <c r="IP976"/>
      <c r="IQ976"/>
      <c r="IR976"/>
      <c r="IS976"/>
      <c r="IT976"/>
      <c r="IU976"/>
      <c r="IV976"/>
      <c r="IW976"/>
      <c r="IX976"/>
      <c r="IY976"/>
      <c r="IZ976"/>
      <c r="JA976"/>
      <c r="JB976"/>
      <c r="JC976"/>
      <c r="JD976"/>
      <c r="JE976"/>
      <c r="JF976"/>
      <c r="JG976"/>
      <c r="JH976"/>
      <c r="JI976"/>
      <c r="JJ976"/>
    </row>
    <row r="977" spans="1:270" ht="16">
      <c r="A977" s="25">
        <v>1999</v>
      </c>
      <c r="B977" s="9" t="s">
        <v>1187</v>
      </c>
      <c r="C977" s="9">
        <v>0</v>
      </c>
      <c r="D977" s="9" t="s">
        <v>1590</v>
      </c>
      <c r="E977" s="9" t="s">
        <v>2631</v>
      </c>
      <c r="F977" s="9" t="s">
        <v>1230</v>
      </c>
      <c r="G977" s="9" t="s">
        <v>2744</v>
      </c>
      <c r="H977" s="18" t="s">
        <v>1590</v>
      </c>
      <c r="I977" s="9" t="s">
        <v>2521</v>
      </c>
      <c r="J977" s="8">
        <v>0</v>
      </c>
      <c r="K977" s="8"/>
      <c r="L977" s="9"/>
      <c r="M977" s="8" t="s">
        <v>2676</v>
      </c>
      <c r="N977" s="35" t="s">
        <v>1590</v>
      </c>
      <c r="O977" s="35" t="s">
        <v>1590</v>
      </c>
      <c r="P977" s="35" t="s">
        <v>1590</v>
      </c>
      <c r="Q977" s="35" t="s">
        <v>1590</v>
      </c>
      <c r="R977" s="34" t="s">
        <v>1590</v>
      </c>
      <c r="S977" s="34" t="s">
        <v>1590</v>
      </c>
      <c r="T977" s="34" t="s">
        <v>1590</v>
      </c>
      <c r="U977" s="34" t="s">
        <v>1590</v>
      </c>
      <c r="V977" s="38" t="s">
        <v>1590</v>
      </c>
      <c r="W977" s="38" t="s">
        <v>1590</v>
      </c>
      <c r="X977" s="38" t="s">
        <v>1590</v>
      </c>
      <c r="Y977" s="8">
        <f t="shared" si="220"/>
        <v>0</v>
      </c>
      <c r="Z977" s="8">
        <f t="shared" si="221"/>
        <v>0</v>
      </c>
      <c r="AA977" s="8">
        <f t="shared" si="222"/>
        <v>24000</v>
      </c>
      <c r="AB977" s="18">
        <f t="shared" si="219"/>
        <v>0.91666666666666663</v>
      </c>
      <c r="AC977" s="18">
        <f t="shared" si="223"/>
        <v>11</v>
      </c>
      <c r="AD977"/>
      <c r="AE977"/>
      <c r="AF977" s="13" t="s">
        <v>2522</v>
      </c>
      <c r="AG977"/>
      <c r="AH977"/>
      <c r="AI977">
        <v>2000</v>
      </c>
      <c r="AJ977">
        <v>13</v>
      </c>
      <c r="AK977">
        <v>11</v>
      </c>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A977"/>
      <c r="CB977"/>
      <c r="CC977"/>
      <c r="CD977"/>
      <c r="CE977"/>
      <c r="CF977"/>
      <c r="CG977"/>
      <c r="CH977"/>
      <c r="CI977"/>
      <c r="CJ977"/>
      <c r="CK977"/>
      <c r="CL977"/>
      <c r="CM977"/>
      <c r="CN977"/>
      <c r="CO977"/>
      <c r="CP977"/>
      <c r="CQ977"/>
      <c r="CR977"/>
      <c r="CS977"/>
      <c r="CT977"/>
      <c r="CU977"/>
      <c r="CV977"/>
      <c r="CW977"/>
      <c r="CX977"/>
      <c r="CY977"/>
      <c r="CZ977"/>
      <c r="DA977"/>
      <c r="DB977"/>
      <c r="DC977"/>
      <c r="DD977"/>
      <c r="DE977"/>
      <c r="DF977"/>
      <c r="DG977"/>
      <c r="DH977"/>
      <c r="DI977"/>
      <c r="DJ977"/>
      <c r="DK977"/>
      <c r="DL977"/>
      <c r="DM977"/>
      <c r="DN977"/>
      <c r="DO977"/>
      <c r="DP977"/>
      <c r="DQ977"/>
      <c r="DR977"/>
      <c r="DS977"/>
      <c r="DT977"/>
      <c r="DU977"/>
      <c r="DV977"/>
      <c r="DW977"/>
      <c r="DX977"/>
      <c r="DY977"/>
      <c r="DZ977"/>
      <c r="EA977"/>
      <c r="EB977"/>
      <c r="EC977"/>
      <c r="ED977"/>
      <c r="EE977"/>
      <c r="EF977"/>
      <c r="EG977"/>
      <c r="EH977"/>
      <c r="EI977"/>
      <c r="EJ977"/>
      <c r="EK977"/>
      <c r="EL977"/>
      <c r="EM977"/>
      <c r="EN977"/>
      <c r="EO977"/>
      <c r="EP977"/>
      <c r="EQ977"/>
      <c r="ER977"/>
      <c r="ES977"/>
      <c r="ET977"/>
      <c r="EU977"/>
      <c r="EV977"/>
      <c r="EW977"/>
      <c r="EX977"/>
      <c r="EY977"/>
      <c r="EZ977"/>
      <c r="FA977"/>
      <c r="FB977"/>
      <c r="FC977"/>
      <c r="FD977"/>
      <c r="FE977"/>
      <c r="FF977"/>
      <c r="FG977"/>
      <c r="FH977"/>
      <c r="FI977"/>
      <c r="FJ977"/>
      <c r="FK977"/>
      <c r="FL977"/>
      <c r="FM977"/>
      <c r="FN977"/>
      <c r="FO977"/>
      <c r="FP977"/>
      <c r="FQ977"/>
      <c r="FR977"/>
      <c r="FS977"/>
      <c r="FT977"/>
      <c r="FU977"/>
      <c r="FV977"/>
      <c r="FW977"/>
      <c r="FX977"/>
      <c r="FY977"/>
      <c r="FZ977"/>
      <c r="GA977"/>
      <c r="GB977"/>
      <c r="GC977"/>
      <c r="GD977"/>
      <c r="GE977"/>
      <c r="GF977"/>
      <c r="GG977"/>
      <c r="GH977"/>
      <c r="GI977"/>
      <c r="GJ977"/>
      <c r="GK977"/>
      <c r="GL977"/>
      <c r="GM977"/>
      <c r="GN977"/>
      <c r="GO977"/>
      <c r="GP977"/>
      <c r="GQ977"/>
      <c r="GR977"/>
      <c r="GS977"/>
      <c r="GT977"/>
      <c r="GU977"/>
      <c r="GV977"/>
      <c r="GW977"/>
      <c r="GX977"/>
      <c r="GY977"/>
      <c r="GZ977"/>
      <c r="HA977"/>
      <c r="HB977"/>
      <c r="HC977"/>
      <c r="HD977"/>
      <c r="HE977"/>
      <c r="HF977"/>
      <c r="HG977"/>
      <c r="HH977"/>
      <c r="HI977"/>
      <c r="HJ977"/>
      <c r="HK977"/>
      <c r="HL977"/>
      <c r="HM977"/>
      <c r="HN977"/>
      <c r="HO977"/>
      <c r="HP977"/>
      <c r="HQ977"/>
      <c r="HR977"/>
      <c r="HS977"/>
      <c r="HT977"/>
      <c r="HU977"/>
      <c r="HV977"/>
      <c r="HW977"/>
      <c r="HX977"/>
      <c r="HY977"/>
      <c r="HZ977"/>
      <c r="IA977"/>
      <c r="IB977"/>
      <c r="IC977"/>
      <c r="ID977"/>
      <c r="IE977"/>
      <c r="IF977"/>
      <c r="IG977"/>
      <c r="IH977"/>
      <c r="II977"/>
      <c r="IJ977"/>
      <c r="IK977"/>
      <c r="IL977"/>
      <c r="IM977"/>
      <c r="IN977"/>
      <c r="IO977"/>
      <c r="IP977"/>
      <c r="IQ977"/>
      <c r="IR977"/>
      <c r="IS977"/>
      <c r="IT977"/>
      <c r="IU977"/>
      <c r="IV977"/>
      <c r="IW977"/>
      <c r="IX977"/>
      <c r="IY977"/>
      <c r="IZ977"/>
      <c r="JA977"/>
      <c r="JB977"/>
      <c r="JC977"/>
      <c r="JD977"/>
      <c r="JE977"/>
      <c r="JF977"/>
      <c r="JG977"/>
      <c r="JH977"/>
      <c r="JI977"/>
      <c r="JJ977"/>
    </row>
    <row r="978" spans="1:270" ht="32">
      <c r="A978" s="25">
        <v>1999</v>
      </c>
      <c r="B978" s="9" t="s">
        <v>1187</v>
      </c>
      <c r="C978" s="9">
        <v>0</v>
      </c>
      <c r="D978" s="9" t="s">
        <v>1590</v>
      </c>
      <c r="E978" s="9" t="s">
        <v>2631</v>
      </c>
      <c r="F978" s="9" t="s">
        <v>1230</v>
      </c>
      <c r="G978" s="9" t="s">
        <v>2744</v>
      </c>
      <c r="H978" s="18" t="s">
        <v>1590</v>
      </c>
      <c r="I978" s="9" t="s">
        <v>2523</v>
      </c>
      <c r="J978" s="8">
        <v>0</v>
      </c>
      <c r="K978" s="8"/>
      <c r="L978" s="9"/>
      <c r="M978" s="8" t="s">
        <v>2676</v>
      </c>
      <c r="N978" s="35" t="s">
        <v>1590</v>
      </c>
      <c r="O978" s="35" t="s">
        <v>1590</v>
      </c>
      <c r="P978" s="35" t="s">
        <v>1590</v>
      </c>
      <c r="Q978" s="35" t="s">
        <v>1590</v>
      </c>
      <c r="R978" s="34" t="s">
        <v>1590</v>
      </c>
      <c r="S978" s="34" t="s">
        <v>1590</v>
      </c>
      <c r="T978" s="34" t="s">
        <v>1590</v>
      </c>
      <c r="U978" s="34" t="s">
        <v>1590</v>
      </c>
      <c r="V978" s="38" t="s">
        <v>1590</v>
      </c>
      <c r="W978" s="38" t="s">
        <v>1590</v>
      </c>
      <c r="X978" s="38" t="s">
        <v>1590</v>
      </c>
      <c r="Y978" s="8">
        <f t="shared" si="220"/>
        <v>0</v>
      </c>
      <c r="Z978" s="8">
        <f t="shared" si="221"/>
        <v>0</v>
      </c>
      <c r="AA978" s="8">
        <f t="shared" si="222"/>
        <v>24000</v>
      </c>
      <c r="AB978" s="18">
        <f t="shared" si="219"/>
        <v>1.0833333333333333</v>
      </c>
      <c r="AC978" s="18">
        <f t="shared" si="223"/>
        <v>13</v>
      </c>
      <c r="AD978"/>
      <c r="AE978"/>
      <c r="AF978" s="13" t="s">
        <v>2524</v>
      </c>
      <c r="AG978"/>
      <c r="AH978"/>
      <c r="AI978">
        <v>2000</v>
      </c>
      <c r="AJ978">
        <v>12</v>
      </c>
      <c r="AK978">
        <v>13</v>
      </c>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A978"/>
      <c r="CB978"/>
      <c r="CC978"/>
      <c r="CD978"/>
      <c r="CE978"/>
      <c r="CF978"/>
      <c r="CG978"/>
      <c r="CH978"/>
      <c r="CI978"/>
      <c r="CJ978"/>
      <c r="CK978"/>
      <c r="CL978"/>
      <c r="CM978"/>
      <c r="CN978"/>
      <c r="CO978"/>
      <c r="CP978"/>
      <c r="CQ978"/>
      <c r="CR978"/>
      <c r="CS978"/>
      <c r="CT978"/>
      <c r="CU978"/>
      <c r="CV978"/>
      <c r="CW978"/>
      <c r="CX978"/>
      <c r="CY978"/>
      <c r="CZ978"/>
      <c r="DA978"/>
      <c r="DB978"/>
      <c r="DC978"/>
      <c r="DD978"/>
      <c r="DE978"/>
      <c r="DF978"/>
      <c r="DG978"/>
      <c r="DH978"/>
      <c r="DI978"/>
      <c r="DJ978"/>
      <c r="DK978"/>
      <c r="DL978"/>
      <c r="DM978"/>
      <c r="DN978"/>
      <c r="DO978"/>
      <c r="DP978"/>
      <c r="DQ978"/>
      <c r="DR978"/>
      <c r="DS978"/>
      <c r="DT978"/>
      <c r="DU978"/>
      <c r="DV978"/>
      <c r="DW978"/>
      <c r="DX978"/>
      <c r="DY978"/>
      <c r="DZ978"/>
      <c r="EA978"/>
      <c r="EB978"/>
      <c r="EC978"/>
      <c r="ED978"/>
      <c r="EE978"/>
      <c r="EF978"/>
      <c r="EG978"/>
      <c r="EH978"/>
      <c r="EI978"/>
      <c r="EJ978"/>
      <c r="EK978"/>
      <c r="EL978"/>
      <c r="EM978"/>
      <c r="EN978"/>
      <c r="EO978"/>
      <c r="EP978"/>
      <c r="EQ978"/>
      <c r="ER978"/>
      <c r="ES978"/>
      <c r="ET978"/>
      <c r="EU978"/>
      <c r="EV978"/>
      <c r="EW978"/>
      <c r="EX978"/>
      <c r="EY978"/>
      <c r="EZ978"/>
      <c r="FA978"/>
      <c r="FB978"/>
      <c r="FC978"/>
      <c r="FD978"/>
      <c r="FE978"/>
      <c r="FF978"/>
      <c r="FG978"/>
      <c r="FH978"/>
      <c r="FI978"/>
      <c r="FJ978"/>
      <c r="FK978"/>
      <c r="FL978"/>
      <c r="FM978"/>
      <c r="FN978"/>
      <c r="FO978"/>
      <c r="FP978"/>
      <c r="FQ978"/>
      <c r="FR978"/>
      <c r="FS978"/>
      <c r="FT978"/>
      <c r="FU978"/>
      <c r="FV978"/>
      <c r="FW978"/>
      <c r="FX978"/>
      <c r="FY978"/>
      <c r="FZ978"/>
      <c r="GA978"/>
      <c r="GB978"/>
      <c r="GC978"/>
      <c r="GD978"/>
      <c r="GE978"/>
      <c r="GF978"/>
      <c r="GG978"/>
      <c r="GH978"/>
      <c r="GI978"/>
      <c r="GJ978"/>
      <c r="GK978"/>
      <c r="GL978"/>
      <c r="GM978"/>
      <c r="GN978"/>
      <c r="GO978"/>
      <c r="GP978"/>
      <c r="GQ978"/>
      <c r="GR978"/>
      <c r="GS978"/>
      <c r="GT978"/>
      <c r="GU978"/>
      <c r="GV978"/>
      <c r="GW978"/>
      <c r="GX978"/>
      <c r="GY978"/>
      <c r="GZ978"/>
      <c r="HA978"/>
      <c r="HB978"/>
      <c r="HC978"/>
      <c r="HD978"/>
      <c r="HE978"/>
      <c r="HF978"/>
      <c r="HG978"/>
      <c r="HH978"/>
      <c r="HI978"/>
      <c r="HJ978"/>
      <c r="HK978"/>
      <c r="HL978"/>
      <c r="HM978"/>
      <c r="HN978"/>
      <c r="HO978"/>
      <c r="HP978"/>
      <c r="HQ978"/>
      <c r="HR978"/>
      <c r="HS978"/>
      <c r="HT978"/>
      <c r="HU978"/>
      <c r="HV978"/>
      <c r="HW978"/>
      <c r="HX978"/>
      <c r="HY978"/>
      <c r="HZ978"/>
      <c r="IA978"/>
      <c r="IB978"/>
      <c r="IC978"/>
      <c r="ID978"/>
      <c r="IE978"/>
      <c r="IF978"/>
      <c r="IG978"/>
      <c r="IH978"/>
      <c r="II978"/>
      <c r="IJ978"/>
      <c r="IK978"/>
      <c r="IL978"/>
      <c r="IM978"/>
      <c r="IN978"/>
      <c r="IO978"/>
      <c r="IP978"/>
      <c r="IQ978"/>
      <c r="IR978"/>
      <c r="IS978"/>
      <c r="IT978"/>
      <c r="IU978"/>
      <c r="IV978"/>
      <c r="IW978"/>
      <c r="IX978"/>
      <c r="IY978"/>
      <c r="IZ978"/>
      <c r="JA978"/>
      <c r="JB978"/>
      <c r="JC978"/>
      <c r="JD978"/>
      <c r="JE978"/>
      <c r="JF978"/>
      <c r="JG978"/>
      <c r="JH978"/>
      <c r="JI978"/>
      <c r="JJ978"/>
    </row>
    <row r="979" spans="1:270" ht="32">
      <c r="A979" s="25">
        <v>1999</v>
      </c>
      <c r="B979" s="9" t="s">
        <v>1187</v>
      </c>
      <c r="C979" s="9">
        <v>0</v>
      </c>
      <c r="D979" s="9" t="s">
        <v>1590</v>
      </c>
      <c r="E979" s="9" t="s">
        <v>2631</v>
      </c>
      <c r="F979" s="9" t="s">
        <v>1230</v>
      </c>
      <c r="G979" s="9" t="s">
        <v>2744</v>
      </c>
      <c r="H979" s="18" t="s">
        <v>1590</v>
      </c>
      <c r="I979" s="9" t="s">
        <v>2525</v>
      </c>
      <c r="J979" s="8">
        <v>0</v>
      </c>
      <c r="K979" s="8"/>
      <c r="L979" s="9"/>
      <c r="M979" s="8" t="s">
        <v>2676</v>
      </c>
      <c r="N979" s="35" t="s">
        <v>1590</v>
      </c>
      <c r="O979" s="35" t="s">
        <v>1590</v>
      </c>
      <c r="P979" s="35" t="s">
        <v>1590</v>
      </c>
      <c r="Q979" s="35" t="s">
        <v>1590</v>
      </c>
      <c r="R979" s="34" t="s">
        <v>1590</v>
      </c>
      <c r="S979" s="34" t="s">
        <v>1590</v>
      </c>
      <c r="T979" s="34" t="s">
        <v>1590</v>
      </c>
      <c r="U979" s="34" t="s">
        <v>1590</v>
      </c>
      <c r="V979" s="38" t="s">
        <v>1590</v>
      </c>
      <c r="W979" s="38" t="s">
        <v>1590</v>
      </c>
      <c r="X979" s="38" t="s">
        <v>1590</v>
      </c>
      <c r="Y979" s="8">
        <f t="shared" si="220"/>
        <v>12</v>
      </c>
      <c r="Z979" s="8">
        <f t="shared" si="221"/>
        <v>0</v>
      </c>
      <c r="AA979" s="8">
        <f t="shared" si="222"/>
        <v>840</v>
      </c>
      <c r="AB979" s="18">
        <f t="shared" si="219"/>
        <v>0.41666666666666669</v>
      </c>
      <c r="AC979" s="18">
        <f t="shared" si="223"/>
        <v>5</v>
      </c>
      <c r="AD979"/>
      <c r="AE979"/>
      <c r="AF979" s="13" t="s">
        <v>2526</v>
      </c>
      <c r="AG979">
        <v>1</v>
      </c>
      <c r="AH979"/>
      <c r="AI979">
        <v>70</v>
      </c>
      <c r="AJ979">
        <v>7</v>
      </c>
      <c r="AK979">
        <v>5</v>
      </c>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A979"/>
      <c r="CB979"/>
      <c r="CC979"/>
      <c r="CD979"/>
      <c r="CE979"/>
      <c r="CF979"/>
      <c r="CG979"/>
      <c r="CH979"/>
      <c r="CI979"/>
      <c r="CJ979"/>
      <c r="CK979"/>
      <c r="CL979"/>
      <c r="CM979"/>
      <c r="CN979"/>
      <c r="CO979"/>
      <c r="CP979"/>
      <c r="CQ979"/>
      <c r="CR979"/>
      <c r="CS979"/>
      <c r="CT979"/>
      <c r="CU979"/>
      <c r="CV979"/>
      <c r="CW979"/>
      <c r="CX979"/>
      <c r="CY979"/>
      <c r="CZ979"/>
      <c r="DA979"/>
      <c r="DB979"/>
      <c r="DC979"/>
      <c r="DD979"/>
      <c r="DE979"/>
      <c r="DF979"/>
      <c r="DG979"/>
      <c r="DH979"/>
      <c r="DI979"/>
      <c r="DJ979"/>
      <c r="DK979"/>
      <c r="DL979"/>
      <c r="DM979"/>
      <c r="DN979"/>
      <c r="DO979"/>
      <c r="DP979"/>
      <c r="DQ979"/>
      <c r="DR979"/>
      <c r="DS979"/>
      <c r="DT979"/>
      <c r="DU979"/>
      <c r="DV979"/>
      <c r="DW979"/>
      <c r="DX979"/>
      <c r="DY979"/>
      <c r="DZ979"/>
      <c r="EA979"/>
      <c r="EB979"/>
      <c r="EC979"/>
      <c r="ED979"/>
      <c r="EE979"/>
      <c r="EF979"/>
      <c r="EG979"/>
      <c r="EH979"/>
      <c r="EI979"/>
      <c r="EJ979"/>
      <c r="EK979"/>
      <c r="EL979"/>
      <c r="EM979"/>
      <c r="EN979"/>
      <c r="EO979"/>
      <c r="EP979"/>
      <c r="EQ979"/>
      <c r="ER979"/>
      <c r="ES979"/>
      <c r="ET979"/>
      <c r="EU979"/>
      <c r="EV979"/>
      <c r="EW979"/>
      <c r="EX979"/>
      <c r="EY979"/>
      <c r="EZ979"/>
      <c r="FA979"/>
      <c r="FB979"/>
      <c r="FC979"/>
      <c r="FD979"/>
      <c r="FE979"/>
      <c r="FF979"/>
      <c r="FG979"/>
      <c r="FH979"/>
      <c r="FI979"/>
      <c r="FJ979"/>
      <c r="FK979"/>
      <c r="FL979"/>
      <c r="FM979"/>
      <c r="FN979"/>
      <c r="FO979"/>
      <c r="FP979"/>
      <c r="FQ979"/>
      <c r="FR979"/>
      <c r="FS979"/>
      <c r="FT979"/>
      <c r="FU979"/>
      <c r="FV979"/>
      <c r="FW979"/>
      <c r="FX979"/>
      <c r="FY979"/>
      <c r="FZ979"/>
      <c r="GA979"/>
      <c r="GB979"/>
      <c r="GC979"/>
      <c r="GD979"/>
      <c r="GE979"/>
      <c r="GF979"/>
      <c r="GG979"/>
      <c r="GH979"/>
      <c r="GI979"/>
      <c r="GJ979"/>
      <c r="GK979"/>
      <c r="GL979"/>
      <c r="GM979"/>
      <c r="GN979"/>
      <c r="GO979"/>
      <c r="GP979"/>
      <c r="GQ979"/>
      <c r="GR979"/>
      <c r="GS979"/>
      <c r="GT979"/>
      <c r="GU979"/>
      <c r="GV979"/>
      <c r="GW979"/>
      <c r="GX979"/>
      <c r="GY979"/>
      <c r="GZ979"/>
      <c r="HA979"/>
      <c r="HB979"/>
      <c r="HC979"/>
      <c r="HD979"/>
      <c r="HE979"/>
      <c r="HF979"/>
      <c r="HG979"/>
      <c r="HH979"/>
      <c r="HI979"/>
      <c r="HJ979"/>
      <c r="HK979"/>
      <c r="HL979"/>
      <c r="HM979"/>
      <c r="HN979"/>
      <c r="HO979"/>
      <c r="HP979"/>
      <c r="HQ979"/>
      <c r="HR979"/>
      <c r="HS979"/>
      <c r="HT979"/>
      <c r="HU979"/>
      <c r="HV979"/>
      <c r="HW979"/>
      <c r="HX979"/>
      <c r="HY979"/>
      <c r="HZ979"/>
      <c r="IA979"/>
      <c r="IB979"/>
      <c r="IC979"/>
      <c r="ID979"/>
      <c r="IE979"/>
      <c r="IF979"/>
      <c r="IG979"/>
      <c r="IH979"/>
      <c r="II979"/>
      <c r="IJ979"/>
      <c r="IK979"/>
      <c r="IL979"/>
      <c r="IM979"/>
      <c r="IN979"/>
      <c r="IO979"/>
      <c r="IP979"/>
      <c r="IQ979"/>
      <c r="IR979"/>
      <c r="IS979"/>
      <c r="IT979"/>
      <c r="IU979"/>
      <c r="IV979"/>
      <c r="IW979"/>
      <c r="IX979"/>
      <c r="IY979"/>
      <c r="IZ979"/>
      <c r="JA979"/>
      <c r="JB979"/>
      <c r="JC979"/>
      <c r="JD979"/>
      <c r="JE979"/>
      <c r="JF979"/>
      <c r="JG979"/>
      <c r="JH979"/>
      <c r="JI979"/>
      <c r="JJ979"/>
    </row>
    <row r="980" spans="1:270" ht="32">
      <c r="A980" s="25">
        <v>1999</v>
      </c>
      <c r="B980" s="9" t="s">
        <v>1187</v>
      </c>
      <c r="C980" s="9">
        <v>0</v>
      </c>
      <c r="D980" s="9" t="s">
        <v>1590</v>
      </c>
      <c r="E980" s="9" t="s">
        <v>2631</v>
      </c>
      <c r="F980" s="9" t="s">
        <v>1230</v>
      </c>
      <c r="G980" s="9" t="s">
        <v>2744</v>
      </c>
      <c r="H980" s="18" t="s">
        <v>1590</v>
      </c>
      <c r="I980" s="9" t="s">
        <v>2527</v>
      </c>
      <c r="J980" s="8">
        <v>0</v>
      </c>
      <c r="K980" s="8"/>
      <c r="L980" s="9"/>
      <c r="M980" s="8" t="s">
        <v>2676</v>
      </c>
      <c r="N980" s="35" t="s">
        <v>1590</v>
      </c>
      <c r="O980" s="35" t="s">
        <v>1590</v>
      </c>
      <c r="P980" s="35" t="s">
        <v>1590</v>
      </c>
      <c r="Q980" s="35" t="s">
        <v>1590</v>
      </c>
      <c r="R980" s="34" t="s">
        <v>1590</v>
      </c>
      <c r="S980" s="34" t="s">
        <v>1590</v>
      </c>
      <c r="T980" s="34" t="s">
        <v>1590</v>
      </c>
      <c r="U980" s="34" t="s">
        <v>1590</v>
      </c>
      <c r="V980" s="38" t="s">
        <v>1590</v>
      </c>
      <c r="W980" s="38" t="s">
        <v>1590</v>
      </c>
      <c r="X980" s="38" t="s">
        <v>1590</v>
      </c>
      <c r="Y980" s="8">
        <f t="shared" si="220"/>
        <v>12</v>
      </c>
      <c r="Z980" s="8">
        <f t="shared" si="221"/>
        <v>0</v>
      </c>
      <c r="AA980" s="8">
        <f t="shared" si="222"/>
        <v>84</v>
      </c>
      <c r="AB980" s="18">
        <f t="shared" si="219"/>
        <v>0.66666666666666663</v>
      </c>
      <c r="AC980" s="18">
        <f t="shared" si="223"/>
        <v>8</v>
      </c>
      <c r="AD980"/>
      <c r="AE980"/>
      <c r="AF980" s="13" t="s">
        <v>2528</v>
      </c>
      <c r="AG980">
        <v>1</v>
      </c>
      <c r="AH980"/>
      <c r="AI980">
        <v>7</v>
      </c>
      <c r="AJ980">
        <v>11</v>
      </c>
      <c r="AK980">
        <v>8</v>
      </c>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A980"/>
      <c r="CB980"/>
      <c r="CC980"/>
      <c r="CD980"/>
      <c r="CE980"/>
      <c r="CF980"/>
      <c r="CG980"/>
      <c r="CH980"/>
      <c r="CI980"/>
      <c r="CJ980"/>
      <c r="CK980"/>
      <c r="CL980"/>
      <c r="CM980"/>
      <c r="CN980"/>
      <c r="CO980"/>
      <c r="CP980"/>
      <c r="CQ980"/>
      <c r="CR980"/>
      <c r="CS980"/>
      <c r="CT980"/>
      <c r="CU980"/>
      <c r="CV980"/>
      <c r="CW980"/>
      <c r="CX980"/>
      <c r="CY980"/>
      <c r="CZ980"/>
      <c r="DA980"/>
      <c r="DB980"/>
      <c r="DC980"/>
      <c r="DD980"/>
      <c r="DE980"/>
      <c r="DF980"/>
      <c r="DG980"/>
      <c r="DH980"/>
      <c r="DI980"/>
      <c r="DJ980"/>
      <c r="DK980"/>
      <c r="DL980"/>
      <c r="DM980"/>
      <c r="DN980"/>
      <c r="DO980"/>
      <c r="DP980"/>
      <c r="DQ980"/>
      <c r="DR980"/>
      <c r="DS980"/>
      <c r="DT980"/>
      <c r="DU980"/>
      <c r="DV980"/>
      <c r="DW980"/>
      <c r="DX980"/>
      <c r="DY980"/>
      <c r="DZ980"/>
      <c r="EA980"/>
      <c r="EB980"/>
      <c r="EC980"/>
      <c r="ED980"/>
      <c r="EE980"/>
      <c r="EF980"/>
      <c r="EG980"/>
      <c r="EH980"/>
      <c r="EI980"/>
      <c r="EJ980"/>
      <c r="EK980"/>
      <c r="EL980"/>
      <c r="EM980"/>
      <c r="EN980"/>
      <c r="EO980"/>
      <c r="EP980"/>
      <c r="EQ980"/>
      <c r="ER980"/>
      <c r="ES980"/>
      <c r="ET980"/>
      <c r="EU980"/>
      <c r="EV980"/>
      <c r="EW980"/>
      <c r="EX980"/>
      <c r="EY980"/>
      <c r="EZ980"/>
      <c r="FA980"/>
      <c r="FB980"/>
      <c r="FC980"/>
      <c r="FD980"/>
      <c r="FE980"/>
      <c r="FF980"/>
      <c r="FG980"/>
      <c r="FH980"/>
      <c r="FI980"/>
      <c r="FJ980"/>
      <c r="FK980"/>
      <c r="FL980"/>
      <c r="FM980"/>
      <c r="FN980"/>
      <c r="FO980"/>
      <c r="FP980"/>
      <c r="FQ980"/>
      <c r="FR980"/>
      <c r="FS980"/>
      <c r="FT980"/>
      <c r="FU980"/>
      <c r="FV980"/>
      <c r="FW980"/>
      <c r="FX980"/>
      <c r="FY980"/>
      <c r="FZ980"/>
      <c r="GA980"/>
      <c r="GB980"/>
      <c r="GC980"/>
      <c r="GD980"/>
      <c r="GE980"/>
      <c r="GF980"/>
      <c r="GG980"/>
      <c r="GH980"/>
      <c r="GI980"/>
      <c r="GJ980"/>
      <c r="GK980"/>
      <c r="GL980"/>
      <c r="GM980"/>
      <c r="GN980"/>
      <c r="GO980"/>
      <c r="GP980"/>
      <c r="GQ980"/>
      <c r="GR980"/>
      <c r="GS980"/>
      <c r="GT980"/>
      <c r="GU980"/>
      <c r="GV980"/>
      <c r="GW980"/>
      <c r="GX980"/>
      <c r="GY980"/>
      <c r="GZ980"/>
      <c r="HA980"/>
      <c r="HB980"/>
      <c r="HC980"/>
      <c r="HD980"/>
      <c r="HE980"/>
      <c r="HF980"/>
      <c r="HG980"/>
      <c r="HH980"/>
      <c r="HI980"/>
      <c r="HJ980"/>
      <c r="HK980"/>
      <c r="HL980"/>
      <c r="HM980"/>
      <c r="HN980"/>
      <c r="HO980"/>
      <c r="HP980"/>
      <c r="HQ980"/>
      <c r="HR980"/>
      <c r="HS980"/>
      <c r="HT980"/>
      <c r="HU980"/>
      <c r="HV980"/>
      <c r="HW980"/>
      <c r="HX980"/>
      <c r="HY980"/>
      <c r="HZ980"/>
      <c r="IA980"/>
      <c r="IB980"/>
      <c r="IC980"/>
      <c r="ID980"/>
      <c r="IE980"/>
      <c r="IF980"/>
      <c r="IG980"/>
      <c r="IH980"/>
      <c r="II980"/>
      <c r="IJ980"/>
      <c r="IK980"/>
      <c r="IL980"/>
      <c r="IM980"/>
      <c r="IN980"/>
      <c r="IO980"/>
      <c r="IP980"/>
      <c r="IQ980"/>
      <c r="IR980"/>
      <c r="IS980"/>
      <c r="IT980"/>
      <c r="IU980"/>
      <c r="IV980"/>
      <c r="IW980"/>
      <c r="IX980"/>
      <c r="IY980"/>
      <c r="IZ980"/>
      <c r="JA980"/>
      <c r="JB980"/>
      <c r="JC980"/>
      <c r="JD980"/>
      <c r="JE980"/>
      <c r="JF980"/>
      <c r="JG980"/>
      <c r="JH980"/>
      <c r="JI980"/>
      <c r="JJ980"/>
    </row>
    <row r="981" spans="1:270" ht="32">
      <c r="A981" s="25">
        <v>1999</v>
      </c>
      <c r="B981" s="9" t="s">
        <v>1187</v>
      </c>
      <c r="C981" s="9">
        <v>0</v>
      </c>
      <c r="D981" s="9" t="s">
        <v>1590</v>
      </c>
      <c r="E981" s="9" t="s">
        <v>2631</v>
      </c>
      <c r="F981" s="9" t="s">
        <v>1230</v>
      </c>
      <c r="G981" s="9" t="s">
        <v>2744</v>
      </c>
      <c r="H981" s="9" t="s">
        <v>2530</v>
      </c>
      <c r="I981" s="9" t="s">
        <v>2529</v>
      </c>
      <c r="J981" s="8">
        <v>0</v>
      </c>
      <c r="K981" s="8"/>
      <c r="L981" s="9"/>
      <c r="M981" s="8" t="s">
        <v>2676</v>
      </c>
      <c r="N981" s="35" t="s">
        <v>1590</v>
      </c>
      <c r="O981" s="35" t="s">
        <v>1590</v>
      </c>
      <c r="P981" s="35" t="s">
        <v>1590</v>
      </c>
      <c r="Q981" s="35" t="s">
        <v>1590</v>
      </c>
      <c r="R981" s="34" t="s">
        <v>1590</v>
      </c>
      <c r="S981" s="34" t="s">
        <v>1590</v>
      </c>
      <c r="T981" s="34" t="s">
        <v>1590</v>
      </c>
      <c r="U981" s="34" t="s">
        <v>1590</v>
      </c>
      <c r="V981" s="38" t="s">
        <v>1590</v>
      </c>
      <c r="W981" s="38" t="s">
        <v>1590</v>
      </c>
      <c r="X981" s="38" t="s">
        <v>1590</v>
      </c>
      <c r="Y981" s="8">
        <f t="shared" si="220"/>
        <v>0</v>
      </c>
      <c r="Z981" s="8">
        <f t="shared" si="221"/>
        <v>0</v>
      </c>
      <c r="AA981" s="8">
        <f t="shared" si="222"/>
        <v>4800</v>
      </c>
      <c r="AB981" s="18">
        <f t="shared" si="219"/>
        <v>0.33333333333333331</v>
      </c>
      <c r="AC981" s="18">
        <f t="shared" si="223"/>
        <v>4</v>
      </c>
      <c r="AD981"/>
      <c r="AE981"/>
      <c r="AF981" s="13" t="s">
        <v>2532</v>
      </c>
      <c r="AG981"/>
      <c r="AH981"/>
      <c r="AI981">
        <v>400</v>
      </c>
      <c r="AJ981">
        <v>4</v>
      </c>
      <c r="AK981">
        <v>4</v>
      </c>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A981"/>
      <c r="CB981"/>
      <c r="CC981"/>
      <c r="CD981"/>
      <c r="CE981"/>
      <c r="CF981"/>
      <c r="CG981"/>
      <c r="CH981"/>
      <c r="CI981"/>
      <c r="CJ981"/>
      <c r="CK981"/>
      <c r="CL981"/>
      <c r="CM981"/>
      <c r="CN981"/>
      <c r="CO981"/>
      <c r="CP981"/>
      <c r="CQ981"/>
      <c r="CR981"/>
      <c r="CS981"/>
      <c r="CT981"/>
      <c r="CU981"/>
      <c r="CV981"/>
      <c r="CW981"/>
      <c r="CX981"/>
      <c r="CY981"/>
      <c r="CZ981"/>
      <c r="DA981"/>
      <c r="DB981"/>
      <c r="DC981"/>
      <c r="DD981"/>
      <c r="DE981"/>
      <c r="DF981"/>
      <c r="DG981"/>
      <c r="DH981"/>
      <c r="DI981"/>
      <c r="DJ981"/>
      <c r="DK981"/>
      <c r="DL981"/>
      <c r="DM981"/>
      <c r="DN981"/>
      <c r="DO981"/>
      <c r="DP981"/>
      <c r="DQ981"/>
      <c r="DR981"/>
      <c r="DS981"/>
      <c r="DT981"/>
      <c r="DU981"/>
      <c r="DV981"/>
      <c r="DW981"/>
      <c r="DX981"/>
      <c r="DY981"/>
      <c r="DZ981"/>
      <c r="EA981"/>
      <c r="EB981"/>
      <c r="EC981"/>
      <c r="ED981"/>
      <c r="EE981"/>
      <c r="EF981"/>
      <c r="EG981"/>
      <c r="EH981"/>
      <c r="EI981"/>
      <c r="EJ981"/>
      <c r="EK981"/>
      <c r="EL981"/>
      <c r="EM981"/>
      <c r="EN981"/>
      <c r="EO981"/>
      <c r="EP981"/>
      <c r="EQ981"/>
      <c r="ER981"/>
      <c r="ES981"/>
      <c r="ET981"/>
      <c r="EU981"/>
      <c r="EV981"/>
      <c r="EW981"/>
      <c r="EX981"/>
      <c r="EY981"/>
      <c r="EZ981"/>
      <c r="FA981"/>
      <c r="FB981"/>
      <c r="FC981"/>
      <c r="FD981"/>
      <c r="FE981"/>
      <c r="FF981"/>
      <c r="FG981"/>
      <c r="FH981"/>
      <c r="FI981"/>
      <c r="FJ981"/>
      <c r="FK981"/>
      <c r="FL981"/>
      <c r="FM981"/>
      <c r="FN981"/>
      <c r="FO981"/>
      <c r="FP981"/>
      <c r="FQ981"/>
      <c r="FR981"/>
      <c r="FS981"/>
      <c r="FT981"/>
      <c r="FU981"/>
      <c r="FV981"/>
      <c r="FW981"/>
      <c r="FX981"/>
      <c r="FY981"/>
      <c r="FZ981"/>
      <c r="GA981"/>
      <c r="GB981"/>
      <c r="GC981"/>
      <c r="GD981"/>
      <c r="GE981"/>
      <c r="GF981"/>
      <c r="GG981"/>
      <c r="GH981"/>
      <c r="GI981"/>
      <c r="GJ981"/>
      <c r="GK981"/>
      <c r="GL981"/>
      <c r="GM981"/>
      <c r="GN981"/>
      <c r="GO981"/>
      <c r="GP981"/>
      <c r="GQ981"/>
      <c r="GR981"/>
      <c r="GS981"/>
      <c r="GT981"/>
      <c r="GU981"/>
      <c r="GV981"/>
      <c r="GW981"/>
      <c r="GX981"/>
      <c r="GY981"/>
      <c r="GZ981"/>
      <c r="HA981"/>
      <c r="HB981"/>
      <c r="HC981"/>
      <c r="HD981"/>
      <c r="HE981"/>
      <c r="HF981"/>
      <c r="HG981"/>
      <c r="HH981"/>
      <c r="HI981"/>
      <c r="HJ981"/>
      <c r="HK981"/>
      <c r="HL981"/>
      <c r="HM981"/>
      <c r="HN981"/>
      <c r="HO981"/>
      <c r="HP981"/>
      <c r="HQ981"/>
      <c r="HR981"/>
      <c r="HS981"/>
      <c r="HT981"/>
      <c r="HU981"/>
      <c r="HV981"/>
      <c r="HW981"/>
      <c r="HX981"/>
      <c r="HY981"/>
      <c r="HZ981"/>
      <c r="IA981"/>
      <c r="IB981"/>
      <c r="IC981"/>
      <c r="ID981"/>
      <c r="IE981"/>
      <c r="IF981"/>
      <c r="IG981"/>
      <c r="IH981"/>
      <c r="II981"/>
      <c r="IJ981"/>
      <c r="IK981"/>
      <c r="IL981"/>
      <c r="IM981"/>
      <c r="IN981"/>
      <c r="IO981"/>
      <c r="IP981"/>
      <c r="IQ981"/>
      <c r="IR981"/>
      <c r="IS981"/>
      <c r="IT981"/>
      <c r="IU981"/>
      <c r="IV981"/>
      <c r="IW981"/>
      <c r="IX981"/>
      <c r="IY981"/>
      <c r="IZ981"/>
      <c r="JA981"/>
      <c r="JB981"/>
      <c r="JC981"/>
      <c r="JD981"/>
      <c r="JE981"/>
      <c r="JF981"/>
      <c r="JG981"/>
      <c r="JH981"/>
      <c r="JI981"/>
      <c r="JJ981"/>
    </row>
    <row r="982" spans="1:270" ht="32">
      <c r="A982" s="25">
        <v>1999</v>
      </c>
      <c r="B982" s="9" t="s">
        <v>1187</v>
      </c>
      <c r="C982" s="9">
        <v>0</v>
      </c>
      <c r="D982" s="9" t="s">
        <v>1590</v>
      </c>
      <c r="E982" s="9" t="s">
        <v>2631</v>
      </c>
      <c r="F982" s="9" t="s">
        <v>1230</v>
      </c>
      <c r="G982" s="9" t="s">
        <v>2744</v>
      </c>
      <c r="H982" s="9" t="s">
        <v>2533</v>
      </c>
      <c r="I982" s="9" t="s">
        <v>2529</v>
      </c>
      <c r="J982" s="8">
        <v>0</v>
      </c>
      <c r="K982" s="8"/>
      <c r="L982" s="9"/>
      <c r="M982" s="8" t="s">
        <v>2676</v>
      </c>
      <c r="N982" s="35" t="s">
        <v>1590</v>
      </c>
      <c r="O982" s="35" t="s">
        <v>1590</v>
      </c>
      <c r="P982" s="35" t="s">
        <v>1590</v>
      </c>
      <c r="Q982" s="35" t="s">
        <v>1590</v>
      </c>
      <c r="R982" s="34" t="s">
        <v>1590</v>
      </c>
      <c r="S982" s="34" t="s">
        <v>1590</v>
      </c>
      <c r="T982" s="34" t="s">
        <v>1590</v>
      </c>
      <c r="U982" s="34" t="s">
        <v>1590</v>
      </c>
      <c r="V982" s="38" t="s">
        <v>1590</v>
      </c>
      <c r="W982" s="38" t="s">
        <v>1590</v>
      </c>
      <c r="X982" s="38" t="s">
        <v>1590</v>
      </c>
      <c r="Y982" s="8">
        <f t="shared" si="220"/>
        <v>0</v>
      </c>
      <c r="Z982" s="8">
        <f t="shared" si="221"/>
        <v>0</v>
      </c>
      <c r="AA982" s="8">
        <f t="shared" si="222"/>
        <v>10800</v>
      </c>
      <c r="AB982" s="18">
        <f t="shared" si="219"/>
        <v>0.66666666666666663</v>
      </c>
      <c r="AC982" s="18">
        <f>SUM(AK982, AQ982, AW982, BC982, BI982,  BO982, BU982, CA982, CG982, CM982, CS982, CY982, DE982, DK982, DQ982, DW982, EC982, EK982, EQ982, EW982, FC982, FI982, FO982, FU982, GA982, GI982, GO982, GW982, HC982, HI982, HO982, HU982, IA982, II982, IO982, IU982, JC982, JI982)/3</f>
        <v>8</v>
      </c>
      <c r="AD982"/>
      <c r="AE982"/>
      <c r="AF982" s="13" t="s">
        <v>2531</v>
      </c>
      <c r="AG982"/>
      <c r="AH982"/>
      <c r="AI982">
        <v>400</v>
      </c>
      <c r="AJ982"/>
      <c r="AK982">
        <v>8</v>
      </c>
      <c r="AL982" s="13" t="s">
        <v>2534</v>
      </c>
      <c r="AM982"/>
      <c r="AN982"/>
      <c r="AO982">
        <v>250</v>
      </c>
      <c r="AP982"/>
      <c r="AQ982">
        <v>8</v>
      </c>
      <c r="AR982" s="13" t="s">
        <v>2190</v>
      </c>
      <c r="AS982"/>
      <c r="AT982"/>
      <c r="AU982">
        <v>250</v>
      </c>
      <c r="AV982"/>
      <c r="AW982">
        <v>8</v>
      </c>
      <c r="AX982"/>
      <c r="AY982"/>
      <c r="AZ982"/>
      <c r="BA982"/>
      <c r="BB982"/>
      <c r="BC982"/>
      <c r="BD982"/>
      <c r="BE982"/>
      <c r="BF982"/>
      <c r="BG982"/>
      <c r="BH982"/>
      <c r="BI982"/>
      <c r="BJ982"/>
      <c r="BK982"/>
      <c r="BL982"/>
      <c r="BM982"/>
      <c r="BN982"/>
      <c r="BO982"/>
      <c r="BP982"/>
      <c r="BQ982"/>
      <c r="BR982"/>
      <c r="BS982"/>
      <c r="BT982"/>
      <c r="BU982"/>
      <c r="BV982"/>
      <c r="BW982"/>
      <c r="BX982"/>
      <c r="BY982"/>
      <c r="BZ982"/>
      <c r="CA982"/>
      <c r="CB982"/>
      <c r="CC982"/>
      <c r="CD982"/>
      <c r="CE982"/>
      <c r="CF982"/>
      <c r="CG982"/>
      <c r="CH982"/>
      <c r="CI982"/>
      <c r="CJ982"/>
      <c r="CK982"/>
      <c r="CL982"/>
      <c r="CM982"/>
      <c r="CN982"/>
      <c r="CO982"/>
      <c r="CP982"/>
      <c r="CQ982"/>
      <c r="CR982"/>
      <c r="CS982"/>
      <c r="CT982"/>
      <c r="CU982"/>
      <c r="CV982"/>
      <c r="CW982"/>
      <c r="CX982"/>
      <c r="CY982"/>
      <c r="CZ982"/>
      <c r="DA982"/>
      <c r="DB982"/>
      <c r="DC982"/>
      <c r="DD982"/>
      <c r="DE982"/>
      <c r="DF982"/>
      <c r="DG982"/>
      <c r="DH982"/>
      <c r="DI982"/>
      <c r="DJ982"/>
      <c r="DK982"/>
      <c r="DL982"/>
      <c r="DM982"/>
      <c r="DN982"/>
      <c r="DO982"/>
      <c r="DP982"/>
      <c r="DQ982"/>
      <c r="DR982"/>
      <c r="DS982"/>
      <c r="DT982"/>
      <c r="DU982"/>
      <c r="DV982"/>
      <c r="DW982"/>
      <c r="DX982"/>
      <c r="DY982"/>
      <c r="DZ982"/>
      <c r="EA982"/>
      <c r="EB982"/>
      <c r="EC982"/>
      <c r="ED982"/>
      <c r="EE982"/>
      <c r="EF982"/>
      <c r="EG982"/>
      <c r="EH982"/>
      <c r="EI982"/>
      <c r="EJ982"/>
      <c r="EK982"/>
      <c r="EL982"/>
      <c r="EM982"/>
      <c r="EN982"/>
      <c r="EO982"/>
      <c r="EP982"/>
      <c r="EQ982"/>
      <c r="ER982"/>
      <c r="ES982"/>
      <c r="ET982"/>
      <c r="EU982"/>
      <c r="EV982"/>
      <c r="EW982"/>
      <c r="EX982"/>
      <c r="EY982"/>
      <c r="EZ982"/>
      <c r="FA982"/>
      <c r="FB982"/>
      <c r="FC982"/>
      <c r="FD982"/>
      <c r="FE982"/>
      <c r="FF982"/>
      <c r="FG982"/>
      <c r="FH982"/>
      <c r="FI982"/>
      <c r="FJ982"/>
      <c r="FK982"/>
      <c r="FL982"/>
      <c r="FM982"/>
      <c r="FN982"/>
      <c r="FO982"/>
      <c r="FP982"/>
      <c r="FQ982"/>
      <c r="FR982"/>
      <c r="FS982"/>
      <c r="FT982"/>
      <c r="FU982"/>
      <c r="FV982"/>
      <c r="FW982"/>
      <c r="FX982"/>
      <c r="FY982"/>
      <c r="FZ982"/>
      <c r="GA982"/>
      <c r="GB982"/>
      <c r="GC982"/>
      <c r="GD982"/>
      <c r="GE982"/>
      <c r="GF982"/>
      <c r="GG982"/>
      <c r="GH982"/>
      <c r="GI982"/>
      <c r="GJ982"/>
      <c r="GK982"/>
      <c r="GL982"/>
      <c r="GM982"/>
      <c r="GN982"/>
      <c r="GO982"/>
      <c r="GP982"/>
      <c r="GQ982"/>
      <c r="GR982"/>
      <c r="GS982"/>
      <c r="GT982"/>
      <c r="GU982"/>
      <c r="GV982"/>
      <c r="GW982"/>
      <c r="GX982"/>
      <c r="GY982"/>
      <c r="GZ982"/>
      <c r="HA982"/>
      <c r="HB982"/>
      <c r="HC982"/>
      <c r="HD982"/>
      <c r="HE982"/>
      <c r="HF982"/>
      <c r="HG982"/>
      <c r="HH982"/>
      <c r="HI982"/>
      <c r="HJ982"/>
      <c r="HK982"/>
      <c r="HL982"/>
      <c r="HM982"/>
      <c r="HN982"/>
      <c r="HO982"/>
      <c r="HP982"/>
      <c r="HQ982"/>
      <c r="HR982"/>
      <c r="HS982"/>
      <c r="HT982"/>
      <c r="HU982"/>
      <c r="HV982"/>
      <c r="HW982"/>
      <c r="HX982"/>
      <c r="HY982"/>
      <c r="HZ982"/>
      <c r="IA982"/>
      <c r="IB982"/>
      <c r="IC982"/>
      <c r="ID982"/>
      <c r="IE982"/>
      <c r="IF982"/>
      <c r="IG982"/>
      <c r="IH982"/>
      <c r="II982"/>
      <c r="IJ982"/>
      <c r="IK982"/>
      <c r="IL982"/>
      <c r="IM982"/>
      <c r="IN982"/>
      <c r="IO982"/>
      <c r="IP982"/>
      <c r="IQ982"/>
      <c r="IR982"/>
      <c r="IS982"/>
      <c r="IT982"/>
      <c r="IU982"/>
      <c r="IV982"/>
      <c r="IW982"/>
      <c r="IX982"/>
      <c r="IY982"/>
      <c r="IZ982"/>
      <c r="JA982"/>
      <c r="JB982"/>
      <c r="JC982"/>
      <c r="JD982"/>
      <c r="JE982"/>
      <c r="JF982"/>
      <c r="JG982"/>
      <c r="JH982"/>
      <c r="JI982"/>
      <c r="JJ982"/>
    </row>
    <row r="983" spans="1:270" ht="32">
      <c r="A983" s="25">
        <v>1999</v>
      </c>
      <c r="B983" s="9" t="s">
        <v>1187</v>
      </c>
      <c r="C983" s="9">
        <v>0</v>
      </c>
      <c r="D983" s="9" t="s">
        <v>1590</v>
      </c>
      <c r="E983" s="9" t="s">
        <v>2631</v>
      </c>
      <c r="F983" s="9" t="s">
        <v>1230</v>
      </c>
      <c r="G983" s="9" t="s">
        <v>2744</v>
      </c>
      <c r="H983" s="9" t="s">
        <v>2535</v>
      </c>
      <c r="I983" s="9" t="s">
        <v>2529</v>
      </c>
      <c r="J983" s="8">
        <v>0</v>
      </c>
      <c r="K983" s="8"/>
      <c r="L983" s="9"/>
      <c r="M983" s="8" t="s">
        <v>2676</v>
      </c>
      <c r="N983" s="35" t="s">
        <v>1590</v>
      </c>
      <c r="O983" s="35" t="s">
        <v>1590</v>
      </c>
      <c r="P983" s="35" t="s">
        <v>1590</v>
      </c>
      <c r="Q983" s="35" t="s">
        <v>1590</v>
      </c>
      <c r="R983" s="34" t="s">
        <v>1590</v>
      </c>
      <c r="S983" s="34" t="s">
        <v>1590</v>
      </c>
      <c r="T983" s="34" t="s">
        <v>1590</v>
      </c>
      <c r="U983" s="34" t="s">
        <v>1590</v>
      </c>
      <c r="V983" s="38" t="s">
        <v>1590</v>
      </c>
      <c r="W983" s="38" t="s">
        <v>1590</v>
      </c>
      <c r="X983" s="38" t="s">
        <v>1590</v>
      </c>
      <c r="Y983" s="8">
        <f t="shared" si="220"/>
        <v>0</v>
      </c>
      <c r="Z983" s="8">
        <f t="shared" si="221"/>
        <v>0</v>
      </c>
      <c r="AA983" s="8">
        <f t="shared" si="222"/>
        <v>2640</v>
      </c>
      <c r="AB983" s="18">
        <f t="shared" si="219"/>
        <v>0.58333333333333337</v>
      </c>
      <c r="AC983" s="18">
        <f t="shared" si="223"/>
        <v>7</v>
      </c>
      <c r="AD983"/>
      <c r="AE983"/>
      <c r="AF983" s="13" t="s">
        <v>2536</v>
      </c>
      <c r="AG983"/>
      <c r="AH983"/>
      <c r="AI983">
        <v>220</v>
      </c>
      <c r="AJ983"/>
      <c r="AK983">
        <v>7</v>
      </c>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A983"/>
      <c r="CB983"/>
      <c r="CC983"/>
      <c r="CD983"/>
      <c r="CE983"/>
      <c r="CF983"/>
      <c r="CG983"/>
      <c r="CH983"/>
      <c r="CI983"/>
      <c r="CJ983"/>
      <c r="CK983"/>
      <c r="CL983"/>
      <c r="CM983"/>
      <c r="CN983"/>
      <c r="CO983"/>
      <c r="CP983"/>
      <c r="CQ983"/>
      <c r="CR983"/>
      <c r="CS983"/>
      <c r="CT983"/>
      <c r="CU983"/>
      <c r="CV983"/>
      <c r="CW983"/>
      <c r="CX983"/>
      <c r="CY983"/>
      <c r="CZ983"/>
      <c r="DA983"/>
      <c r="DB983"/>
      <c r="DC983"/>
      <c r="DD983"/>
      <c r="DE983"/>
      <c r="DF983"/>
      <c r="DG983"/>
      <c r="DH983"/>
      <c r="DI983"/>
      <c r="DJ983"/>
      <c r="DK983"/>
      <c r="DL983"/>
      <c r="DM983"/>
      <c r="DN983"/>
      <c r="DO983"/>
      <c r="DP983"/>
      <c r="DQ983"/>
      <c r="DR983"/>
      <c r="DS983"/>
      <c r="DT983"/>
      <c r="DU983"/>
      <c r="DV983"/>
      <c r="DW983"/>
      <c r="DX983"/>
      <c r="DY983"/>
      <c r="DZ983"/>
      <c r="EA983"/>
      <c r="EB983"/>
      <c r="EC983"/>
      <c r="ED983"/>
      <c r="EE983"/>
      <c r="EF983"/>
      <c r="EG983"/>
      <c r="EH983"/>
      <c r="EI983"/>
      <c r="EJ983"/>
      <c r="EK983"/>
      <c r="EL983"/>
      <c r="EM983"/>
      <c r="EN983"/>
      <c r="EO983"/>
      <c r="EP983"/>
      <c r="EQ983"/>
      <c r="ER983"/>
      <c r="ES983"/>
      <c r="ET983"/>
      <c r="EU983"/>
      <c r="EV983"/>
      <c r="EW983"/>
      <c r="EX983"/>
      <c r="EY983"/>
      <c r="EZ983"/>
      <c r="FA983"/>
      <c r="FB983"/>
      <c r="FC983"/>
      <c r="FD983"/>
      <c r="FE983"/>
      <c r="FF983"/>
      <c r="FG983"/>
      <c r="FH983"/>
      <c r="FI983"/>
      <c r="FJ983"/>
      <c r="FK983"/>
      <c r="FL983"/>
      <c r="FM983"/>
      <c r="FN983"/>
      <c r="FO983"/>
      <c r="FP983"/>
      <c r="FQ983"/>
      <c r="FR983"/>
      <c r="FS983"/>
      <c r="FT983"/>
      <c r="FU983"/>
      <c r="FV983"/>
      <c r="FW983"/>
      <c r="FX983"/>
      <c r="FY983"/>
      <c r="FZ983"/>
      <c r="GA983"/>
      <c r="GB983"/>
      <c r="GC983"/>
      <c r="GD983"/>
      <c r="GE983"/>
      <c r="GF983"/>
      <c r="GG983"/>
      <c r="GH983"/>
      <c r="GI983"/>
      <c r="GJ983"/>
      <c r="GK983"/>
      <c r="GL983"/>
      <c r="GM983"/>
      <c r="GN983"/>
      <c r="GO983"/>
      <c r="GP983"/>
      <c r="GQ983"/>
      <c r="GR983"/>
      <c r="GS983"/>
      <c r="GT983"/>
      <c r="GU983"/>
      <c r="GV983"/>
      <c r="GW983"/>
      <c r="GX983"/>
      <c r="GY983"/>
      <c r="GZ983"/>
      <c r="HA983"/>
      <c r="HB983"/>
      <c r="HC983"/>
      <c r="HD983"/>
      <c r="HE983"/>
      <c r="HF983"/>
      <c r="HG983"/>
      <c r="HH983"/>
      <c r="HI983"/>
      <c r="HJ983"/>
      <c r="HK983"/>
      <c r="HL983"/>
      <c r="HM983"/>
      <c r="HN983"/>
      <c r="HO983"/>
      <c r="HP983"/>
      <c r="HQ983"/>
      <c r="HR983"/>
      <c r="HS983"/>
      <c r="HT983"/>
      <c r="HU983"/>
      <c r="HV983"/>
      <c r="HW983"/>
      <c r="HX983"/>
      <c r="HY983"/>
      <c r="HZ983"/>
      <c r="IA983"/>
      <c r="IB983"/>
      <c r="IC983"/>
      <c r="ID983"/>
      <c r="IE983"/>
      <c r="IF983"/>
      <c r="IG983"/>
      <c r="IH983"/>
      <c r="II983"/>
      <c r="IJ983"/>
      <c r="IK983"/>
      <c r="IL983"/>
      <c r="IM983"/>
      <c r="IN983"/>
      <c r="IO983"/>
      <c r="IP983"/>
      <c r="IQ983"/>
      <c r="IR983"/>
      <c r="IS983"/>
      <c r="IT983"/>
      <c r="IU983"/>
      <c r="IV983"/>
      <c r="IW983"/>
      <c r="IX983"/>
      <c r="IY983"/>
      <c r="IZ983"/>
      <c r="JA983"/>
      <c r="JB983"/>
      <c r="JC983"/>
      <c r="JD983"/>
      <c r="JE983"/>
      <c r="JF983"/>
      <c r="JG983"/>
      <c r="JH983"/>
      <c r="JI983"/>
      <c r="JJ983"/>
    </row>
    <row r="984" spans="1:270" ht="32">
      <c r="A984" s="25">
        <v>1999</v>
      </c>
      <c r="B984" s="9" t="s">
        <v>1187</v>
      </c>
      <c r="C984" s="9">
        <v>0</v>
      </c>
      <c r="D984" s="9" t="s">
        <v>1590</v>
      </c>
      <c r="E984" s="9" t="s">
        <v>2631</v>
      </c>
      <c r="F984" s="9" t="s">
        <v>1230</v>
      </c>
      <c r="G984" s="9" t="s">
        <v>2744</v>
      </c>
      <c r="H984" s="9" t="s">
        <v>2537</v>
      </c>
      <c r="I984" s="9" t="s">
        <v>2529</v>
      </c>
      <c r="J984" s="8">
        <v>0</v>
      </c>
      <c r="K984" s="8"/>
      <c r="L984" s="9"/>
      <c r="M984" s="8" t="s">
        <v>2676</v>
      </c>
      <c r="N984" s="35" t="s">
        <v>1590</v>
      </c>
      <c r="O984" s="35" t="s">
        <v>1590</v>
      </c>
      <c r="P984" s="35" t="s">
        <v>1590</v>
      </c>
      <c r="Q984" s="35" t="s">
        <v>1590</v>
      </c>
      <c r="R984" s="34" t="s">
        <v>1590</v>
      </c>
      <c r="S984" s="34" t="s">
        <v>1590</v>
      </c>
      <c r="T984" s="34" t="s">
        <v>1590</v>
      </c>
      <c r="U984" s="34" t="s">
        <v>1590</v>
      </c>
      <c r="V984" s="38" t="s">
        <v>1590</v>
      </c>
      <c r="W984" s="38" t="s">
        <v>1590</v>
      </c>
      <c r="X984" s="38" t="s">
        <v>1590</v>
      </c>
      <c r="Y984" s="8">
        <f t="shared" si="220"/>
        <v>0</v>
      </c>
      <c r="Z984" s="8">
        <f t="shared" si="221"/>
        <v>0</v>
      </c>
      <c r="AA984" s="8">
        <f t="shared" si="222"/>
        <v>4800</v>
      </c>
      <c r="AB984" s="18">
        <f t="shared" si="219"/>
        <v>0.25</v>
      </c>
      <c r="AC984" s="18">
        <f t="shared" si="223"/>
        <v>3</v>
      </c>
      <c r="AD984"/>
      <c r="AE984"/>
      <c r="AF984" s="13" t="s">
        <v>2532</v>
      </c>
      <c r="AG984"/>
      <c r="AH984"/>
      <c r="AI984">
        <v>400</v>
      </c>
      <c r="AJ984">
        <v>3</v>
      </c>
      <c r="AK984">
        <v>3</v>
      </c>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A984"/>
      <c r="CB984"/>
      <c r="CC984"/>
      <c r="CD984"/>
      <c r="CE984"/>
      <c r="CF984"/>
      <c r="CG984"/>
      <c r="CH984"/>
      <c r="CI984"/>
      <c r="CJ984"/>
      <c r="CK984"/>
      <c r="CL984"/>
      <c r="CM984"/>
      <c r="CN984"/>
      <c r="CO984"/>
      <c r="CP984"/>
      <c r="CQ984"/>
      <c r="CR984"/>
      <c r="CS984"/>
      <c r="CT984"/>
      <c r="CU984"/>
      <c r="CV984"/>
      <c r="CW984"/>
      <c r="CX984"/>
      <c r="CY984"/>
      <c r="CZ984"/>
      <c r="DA984"/>
      <c r="DB984"/>
      <c r="DC984"/>
      <c r="DD984"/>
      <c r="DE984"/>
      <c r="DF984"/>
      <c r="DG984"/>
      <c r="DH984"/>
      <c r="DI984"/>
      <c r="DJ984"/>
      <c r="DK984"/>
      <c r="DL984"/>
      <c r="DM984"/>
      <c r="DN984"/>
      <c r="DO984"/>
      <c r="DP984"/>
      <c r="DQ984"/>
      <c r="DR984"/>
      <c r="DS984"/>
      <c r="DT984"/>
      <c r="DU984"/>
      <c r="DV984"/>
      <c r="DW984"/>
      <c r="DX984"/>
      <c r="DY984"/>
      <c r="DZ984"/>
      <c r="EA984"/>
      <c r="EB984"/>
      <c r="EC984"/>
      <c r="ED984"/>
      <c r="EE984"/>
      <c r="EF984"/>
      <c r="EG984"/>
      <c r="EH984"/>
      <c r="EI984"/>
      <c r="EJ984"/>
      <c r="EK984"/>
      <c r="EL984"/>
      <c r="EM984"/>
      <c r="EN984"/>
      <c r="EO984"/>
      <c r="EP984"/>
      <c r="EQ984"/>
      <c r="ER984"/>
      <c r="ES984"/>
      <c r="ET984"/>
      <c r="EU984"/>
      <c r="EV984"/>
      <c r="EW984"/>
      <c r="EX984"/>
      <c r="EY984"/>
      <c r="EZ984"/>
      <c r="FA984"/>
      <c r="FB984"/>
      <c r="FC984"/>
      <c r="FD984"/>
      <c r="FE984"/>
      <c r="FF984"/>
      <c r="FG984"/>
      <c r="FH984"/>
      <c r="FI984"/>
      <c r="FJ984"/>
      <c r="FK984"/>
      <c r="FL984"/>
      <c r="FM984"/>
      <c r="FN984"/>
      <c r="FO984"/>
      <c r="FP984"/>
      <c r="FQ984"/>
      <c r="FR984"/>
      <c r="FS984"/>
      <c r="FT984"/>
      <c r="FU984"/>
      <c r="FV984"/>
      <c r="FW984"/>
      <c r="FX984"/>
      <c r="FY984"/>
      <c r="FZ984"/>
      <c r="GA984"/>
      <c r="GB984"/>
      <c r="GC984"/>
      <c r="GD984"/>
      <c r="GE984"/>
      <c r="GF984"/>
      <c r="GG984"/>
      <c r="GH984"/>
      <c r="GI984"/>
      <c r="GJ984"/>
      <c r="GK984"/>
      <c r="GL984"/>
      <c r="GM984"/>
      <c r="GN984"/>
      <c r="GO984"/>
      <c r="GP984"/>
      <c r="GQ984"/>
      <c r="GR984"/>
      <c r="GS984"/>
      <c r="GT984"/>
      <c r="GU984"/>
      <c r="GV984"/>
      <c r="GW984"/>
      <c r="GX984"/>
      <c r="GY984"/>
      <c r="GZ984"/>
      <c r="HA984"/>
      <c r="HB984"/>
      <c r="HC984"/>
      <c r="HD984"/>
      <c r="HE984"/>
      <c r="HF984"/>
      <c r="HG984"/>
      <c r="HH984"/>
      <c r="HI984"/>
      <c r="HJ984"/>
      <c r="HK984"/>
      <c r="HL984"/>
      <c r="HM984"/>
      <c r="HN984"/>
      <c r="HO984"/>
      <c r="HP984"/>
      <c r="HQ984"/>
      <c r="HR984"/>
      <c r="HS984"/>
      <c r="HT984"/>
      <c r="HU984"/>
      <c r="HV984"/>
      <c r="HW984"/>
      <c r="HX984"/>
      <c r="HY984"/>
      <c r="HZ984"/>
      <c r="IA984"/>
      <c r="IB984"/>
      <c r="IC984"/>
      <c r="ID984"/>
      <c r="IE984"/>
      <c r="IF984"/>
      <c r="IG984"/>
      <c r="IH984"/>
      <c r="II984"/>
      <c r="IJ984"/>
      <c r="IK984"/>
      <c r="IL984"/>
      <c r="IM984"/>
      <c r="IN984"/>
      <c r="IO984"/>
      <c r="IP984"/>
      <c r="IQ984"/>
      <c r="IR984"/>
      <c r="IS984"/>
      <c r="IT984"/>
      <c r="IU984"/>
      <c r="IV984"/>
      <c r="IW984"/>
      <c r="IX984"/>
      <c r="IY984"/>
      <c r="IZ984"/>
      <c r="JA984"/>
      <c r="JB984"/>
      <c r="JC984"/>
      <c r="JD984"/>
      <c r="JE984"/>
      <c r="JF984"/>
      <c r="JG984"/>
      <c r="JH984"/>
      <c r="JI984"/>
      <c r="JJ984"/>
    </row>
    <row r="985" spans="1:270" ht="16">
      <c r="A985" s="25">
        <v>1999</v>
      </c>
      <c r="B985" s="9" t="s">
        <v>1187</v>
      </c>
      <c r="C985" s="9">
        <v>0</v>
      </c>
      <c r="D985" s="9" t="s">
        <v>1590</v>
      </c>
      <c r="E985" s="9" t="s">
        <v>2631</v>
      </c>
      <c r="F985" s="9" t="s">
        <v>1230</v>
      </c>
      <c r="G985" s="9" t="s">
        <v>2744</v>
      </c>
      <c r="H985" s="18" t="s">
        <v>1590</v>
      </c>
      <c r="I985" s="9" t="s">
        <v>2538</v>
      </c>
      <c r="J985" s="8">
        <v>0</v>
      </c>
      <c r="K985" s="8"/>
      <c r="L985" s="9"/>
      <c r="M985" s="8" t="s">
        <v>2676</v>
      </c>
      <c r="N985" s="35" t="s">
        <v>1590</v>
      </c>
      <c r="O985" s="35" t="s">
        <v>1590</v>
      </c>
      <c r="P985" s="35" t="s">
        <v>1590</v>
      </c>
      <c r="Q985" s="35" t="s">
        <v>1590</v>
      </c>
      <c r="R985" s="34" t="s">
        <v>1590</v>
      </c>
      <c r="S985" s="34" t="s">
        <v>1590</v>
      </c>
      <c r="T985" s="34" t="s">
        <v>1590</v>
      </c>
      <c r="U985" s="34" t="s">
        <v>1590</v>
      </c>
      <c r="V985" s="38" t="s">
        <v>1590</v>
      </c>
      <c r="W985" s="38" t="s">
        <v>1590</v>
      </c>
      <c r="X985" s="38" t="s">
        <v>1590</v>
      </c>
      <c r="Y985" s="8">
        <f t="shared" si="220"/>
        <v>12</v>
      </c>
      <c r="Z985" s="8">
        <f t="shared" si="221"/>
        <v>0</v>
      </c>
      <c r="AA985" s="8">
        <f t="shared" si="222"/>
        <v>3000</v>
      </c>
      <c r="AB985" s="18">
        <f t="shared" si="219"/>
        <v>0.75</v>
      </c>
      <c r="AC985" s="18">
        <f t="shared" si="223"/>
        <v>9</v>
      </c>
      <c r="AD985"/>
      <c r="AE985"/>
      <c r="AF985" s="13" t="s">
        <v>2539</v>
      </c>
      <c r="AG985">
        <v>1</v>
      </c>
      <c r="AH985"/>
      <c r="AI985">
        <v>250</v>
      </c>
      <c r="AJ985">
        <v>15</v>
      </c>
      <c r="AK985">
        <v>9</v>
      </c>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A985"/>
      <c r="CB985"/>
      <c r="CC985"/>
      <c r="CD985"/>
      <c r="CE985"/>
      <c r="CF985"/>
      <c r="CG985"/>
      <c r="CH985"/>
      <c r="CI985"/>
      <c r="CJ985"/>
      <c r="CK985"/>
      <c r="CL985"/>
      <c r="CM985"/>
      <c r="CN985"/>
      <c r="CO985"/>
      <c r="CP985"/>
      <c r="CQ985"/>
      <c r="CR985"/>
      <c r="CS985"/>
      <c r="CT985"/>
      <c r="CU985"/>
      <c r="CV985"/>
      <c r="CW985"/>
      <c r="CX985"/>
      <c r="CY985"/>
      <c r="CZ985"/>
      <c r="DA985"/>
      <c r="DB985"/>
      <c r="DC985"/>
      <c r="DD985"/>
      <c r="DE985"/>
      <c r="DF985"/>
      <c r="DG985"/>
      <c r="DH985"/>
      <c r="DI985"/>
      <c r="DJ985"/>
      <c r="DK985"/>
      <c r="DL985"/>
      <c r="DM985"/>
      <c r="DN985"/>
      <c r="DO985"/>
      <c r="DP985"/>
      <c r="DQ985"/>
      <c r="DR985"/>
      <c r="DS985"/>
      <c r="DT985"/>
      <c r="DU985"/>
      <c r="DV985"/>
      <c r="DW985"/>
      <c r="DX985"/>
      <c r="DY985"/>
      <c r="DZ985"/>
      <c r="EA985"/>
      <c r="EB985"/>
      <c r="EC985"/>
      <c r="ED985"/>
      <c r="EE985"/>
      <c r="EF985"/>
      <c r="EG985"/>
      <c r="EH985"/>
      <c r="EI985"/>
      <c r="EJ985"/>
      <c r="EK985"/>
      <c r="EL985"/>
      <c r="EM985"/>
      <c r="EN985"/>
      <c r="EO985"/>
      <c r="EP985"/>
      <c r="EQ985"/>
      <c r="ER985"/>
      <c r="ES985"/>
      <c r="ET985"/>
      <c r="EU985"/>
      <c r="EV985"/>
      <c r="EW985"/>
      <c r="EX985"/>
      <c r="EY985"/>
      <c r="EZ985"/>
      <c r="FA985"/>
      <c r="FB985"/>
      <c r="FC985"/>
      <c r="FD985"/>
      <c r="FE985"/>
      <c r="FF985"/>
      <c r="FG985"/>
      <c r="FH985"/>
      <c r="FI985"/>
      <c r="FJ985"/>
      <c r="FK985"/>
      <c r="FL985"/>
      <c r="FM985"/>
      <c r="FN985"/>
      <c r="FO985"/>
      <c r="FP985"/>
      <c r="FQ985"/>
      <c r="FR985"/>
      <c r="FS985"/>
      <c r="FT985"/>
      <c r="FU985"/>
      <c r="FV985"/>
      <c r="FW985"/>
      <c r="FX985"/>
      <c r="FY985"/>
      <c r="FZ985"/>
      <c r="GA985"/>
      <c r="GB985"/>
      <c r="GC985"/>
      <c r="GD985"/>
      <c r="GE985"/>
      <c r="GF985"/>
      <c r="GG985"/>
      <c r="GH985"/>
      <c r="GI985"/>
      <c r="GJ985"/>
      <c r="GK985"/>
      <c r="GL985"/>
      <c r="GM985"/>
      <c r="GN985"/>
      <c r="GO985"/>
      <c r="GP985"/>
      <c r="GQ985"/>
      <c r="GR985"/>
      <c r="GS985"/>
      <c r="GT985"/>
      <c r="GU985"/>
      <c r="GV985"/>
      <c r="GW985"/>
      <c r="GX985"/>
      <c r="GY985"/>
      <c r="GZ985"/>
      <c r="HA985"/>
      <c r="HB985"/>
      <c r="HC985"/>
      <c r="HD985"/>
      <c r="HE985"/>
      <c r="HF985"/>
      <c r="HG985"/>
      <c r="HH985"/>
      <c r="HI985"/>
      <c r="HJ985"/>
      <c r="HK985"/>
      <c r="HL985"/>
      <c r="HM985"/>
      <c r="HN985"/>
      <c r="HO985"/>
      <c r="HP985"/>
      <c r="HQ985"/>
      <c r="HR985"/>
      <c r="HS985"/>
      <c r="HT985"/>
      <c r="HU985"/>
      <c r="HV985"/>
      <c r="HW985"/>
      <c r="HX985"/>
      <c r="HY985"/>
      <c r="HZ985"/>
      <c r="IA985"/>
      <c r="IB985"/>
      <c r="IC985"/>
      <c r="ID985"/>
      <c r="IE985"/>
      <c r="IF985"/>
      <c r="IG985"/>
      <c r="IH985"/>
      <c r="II985"/>
      <c r="IJ985"/>
      <c r="IK985"/>
      <c r="IL985"/>
      <c r="IM985"/>
      <c r="IN985"/>
      <c r="IO985"/>
      <c r="IP985"/>
      <c r="IQ985"/>
      <c r="IR985"/>
      <c r="IS985"/>
      <c r="IT985"/>
      <c r="IU985"/>
      <c r="IV985"/>
      <c r="IW985"/>
      <c r="IX985"/>
      <c r="IY985"/>
      <c r="IZ985"/>
      <c r="JA985"/>
      <c r="JB985"/>
      <c r="JC985"/>
      <c r="JD985"/>
      <c r="JE985"/>
      <c r="JF985"/>
      <c r="JG985"/>
      <c r="JH985"/>
      <c r="JI985"/>
      <c r="JJ985"/>
    </row>
    <row r="986" spans="1:270">
      <c r="A986"/>
      <c r="B986"/>
      <c r="C986"/>
      <c r="D986"/>
      <c r="E986"/>
      <c r="F986"/>
      <c r="G986"/>
      <c r="H986"/>
      <c r="I986"/>
      <c r="J986"/>
      <c r="K986"/>
      <c r="L986" s="13"/>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A986"/>
      <c r="CB986"/>
      <c r="CC986"/>
      <c r="CD986"/>
      <c r="CE986"/>
      <c r="CF986"/>
      <c r="CG986"/>
      <c r="CH986"/>
      <c r="CI986"/>
      <c r="CJ986"/>
      <c r="CK986"/>
      <c r="CL986"/>
      <c r="CM986"/>
      <c r="CN986"/>
      <c r="CO986"/>
      <c r="CP986"/>
      <c r="CQ986"/>
      <c r="CR986"/>
      <c r="CS986"/>
      <c r="CT986"/>
      <c r="CU986"/>
      <c r="CV986"/>
      <c r="CW986"/>
      <c r="CX986"/>
      <c r="CY986"/>
      <c r="CZ986"/>
      <c r="DA986"/>
      <c r="DB986"/>
      <c r="DC986"/>
      <c r="DD986"/>
      <c r="DE986"/>
      <c r="DF986"/>
      <c r="DG986"/>
      <c r="DH986"/>
      <c r="DI986"/>
      <c r="DJ986"/>
      <c r="DK986"/>
      <c r="DL986"/>
      <c r="DM986"/>
      <c r="DN986"/>
      <c r="DO986"/>
      <c r="DP986"/>
      <c r="DQ986"/>
      <c r="DR986"/>
      <c r="DS986"/>
      <c r="DT986"/>
      <c r="DU986"/>
      <c r="DV986"/>
      <c r="DW986"/>
      <c r="DX986"/>
      <c r="DY986"/>
      <c r="DZ986"/>
      <c r="EA986"/>
      <c r="EB986"/>
      <c r="EC986"/>
      <c r="ED986"/>
      <c r="EE986"/>
      <c r="EF986"/>
      <c r="EG986"/>
      <c r="EH986"/>
      <c r="EI986"/>
      <c r="EJ986"/>
      <c r="EK986"/>
      <c r="EL986"/>
      <c r="EM986"/>
      <c r="EN986"/>
      <c r="EO986"/>
      <c r="EP986"/>
      <c r="EQ986"/>
      <c r="ER986"/>
      <c r="ES986"/>
      <c r="ET986"/>
      <c r="EU986"/>
      <c r="EV986"/>
      <c r="EW986"/>
      <c r="EX986"/>
      <c r="EY986"/>
      <c r="EZ986"/>
      <c r="FA986"/>
      <c r="FB986"/>
      <c r="FC986"/>
      <c r="FD986"/>
      <c r="FE986"/>
      <c r="FF986"/>
      <c r="FG986"/>
      <c r="FH986"/>
      <c r="FI986"/>
      <c r="FJ986"/>
      <c r="FK986"/>
      <c r="FL986"/>
      <c r="FM986"/>
      <c r="FN986"/>
      <c r="FO986"/>
      <c r="FP986"/>
      <c r="FQ986"/>
      <c r="FR986"/>
      <c r="FS986"/>
      <c r="FT986"/>
      <c r="FU986"/>
      <c r="FV986"/>
      <c r="FW986"/>
      <c r="FX986"/>
      <c r="FY986"/>
      <c r="FZ986"/>
      <c r="GA986"/>
      <c r="GB986"/>
      <c r="GC986"/>
      <c r="GD986"/>
      <c r="GE986"/>
      <c r="GF986"/>
      <c r="GG986"/>
      <c r="GH986"/>
      <c r="GI986"/>
      <c r="GJ986"/>
      <c r="GK986"/>
      <c r="GL986"/>
      <c r="GM986"/>
      <c r="GN986"/>
      <c r="GO986"/>
      <c r="GP986"/>
      <c r="GQ986"/>
      <c r="GR986"/>
      <c r="GS986"/>
      <c r="GT986"/>
      <c r="GU986"/>
      <c r="GV986"/>
      <c r="GW986"/>
      <c r="GX986"/>
      <c r="GY986"/>
      <c r="GZ986"/>
      <c r="HA986"/>
      <c r="HB986"/>
      <c r="HC986"/>
      <c r="HD986"/>
      <c r="HE986"/>
      <c r="HF986"/>
      <c r="HG986"/>
      <c r="HH986"/>
      <c r="HI986"/>
      <c r="HJ986"/>
      <c r="HK986"/>
      <c r="HL986"/>
      <c r="HM986"/>
      <c r="HN986"/>
      <c r="HO986"/>
      <c r="HP986"/>
      <c r="HQ986"/>
      <c r="HR986"/>
      <c r="HS986"/>
      <c r="HT986"/>
      <c r="HU986"/>
      <c r="HV986"/>
      <c r="HW986"/>
      <c r="HX986"/>
      <c r="HY986"/>
      <c r="HZ986"/>
      <c r="IA986"/>
      <c r="IB986"/>
      <c r="IC986"/>
      <c r="ID986"/>
      <c r="IE986"/>
      <c r="IF986"/>
      <c r="IG986"/>
      <c r="IH986"/>
      <c r="II986"/>
      <c r="IJ986"/>
      <c r="IK986"/>
      <c r="IL986"/>
      <c r="IM986"/>
      <c r="IN986"/>
      <c r="IO986"/>
      <c r="IP986"/>
      <c r="IQ986"/>
      <c r="IR986"/>
      <c r="IS986"/>
      <c r="IT986"/>
      <c r="IU986"/>
      <c r="IV986"/>
      <c r="IW986"/>
      <c r="IX986"/>
      <c r="IY986"/>
      <c r="IZ986"/>
      <c r="JA986"/>
      <c r="JB986"/>
      <c r="JC986"/>
      <c r="JD986"/>
      <c r="JE986"/>
      <c r="JF986"/>
      <c r="JG986"/>
      <c r="JH986"/>
      <c r="JI986"/>
      <c r="JJ986"/>
    </row>
    <row r="987" spans="1:270">
      <c r="A987"/>
      <c r="B987"/>
      <c r="C987"/>
      <c r="D987"/>
      <c r="E987"/>
      <c r="F987"/>
      <c r="G987"/>
      <c r="H987"/>
      <c r="I987"/>
      <c r="J987"/>
      <c r="K987"/>
      <c r="L987" s="13"/>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A987"/>
      <c r="CB987"/>
      <c r="CC987"/>
      <c r="CD987"/>
      <c r="CE987"/>
      <c r="CF987"/>
      <c r="CG987"/>
      <c r="CH987"/>
      <c r="CI987"/>
      <c r="CJ987"/>
      <c r="CK987"/>
      <c r="CL987"/>
      <c r="CM987"/>
      <c r="CN987"/>
      <c r="CO987"/>
      <c r="CP987"/>
      <c r="CQ987"/>
      <c r="CR987"/>
      <c r="CS987"/>
      <c r="CT987"/>
      <c r="CU987"/>
      <c r="CV987"/>
      <c r="CW987"/>
      <c r="CX987"/>
      <c r="CY987"/>
      <c r="CZ987"/>
      <c r="DA987"/>
      <c r="DB987"/>
      <c r="DC987"/>
      <c r="DD987"/>
      <c r="DE987"/>
      <c r="DF987"/>
      <c r="DG987"/>
      <c r="DH987"/>
      <c r="DI987"/>
      <c r="DJ987"/>
      <c r="DK987"/>
      <c r="DL987"/>
      <c r="DM987"/>
      <c r="DN987"/>
      <c r="DO987"/>
      <c r="DP987"/>
      <c r="DQ987"/>
      <c r="DR987"/>
      <c r="DS987"/>
      <c r="DT987"/>
      <c r="DU987"/>
      <c r="DV987"/>
      <c r="DW987"/>
      <c r="DX987"/>
      <c r="DY987"/>
      <c r="DZ987"/>
      <c r="EA987"/>
      <c r="EB987"/>
      <c r="EC987"/>
      <c r="ED987"/>
      <c r="EE987"/>
      <c r="EF987"/>
      <c r="EG987"/>
      <c r="EH987"/>
      <c r="EI987"/>
      <c r="EJ987"/>
      <c r="EK987"/>
      <c r="EL987"/>
      <c r="EM987"/>
      <c r="EN987"/>
      <c r="EO987"/>
      <c r="EP987"/>
      <c r="EQ987"/>
      <c r="ER987"/>
      <c r="ES987"/>
      <c r="ET987"/>
      <c r="EU987"/>
      <c r="EV987"/>
      <c r="EW987"/>
      <c r="EX987"/>
      <c r="EY987"/>
      <c r="EZ987"/>
      <c r="FA987"/>
      <c r="FB987"/>
      <c r="FC987"/>
      <c r="FD987"/>
      <c r="FE987"/>
      <c r="FF987"/>
      <c r="FG987"/>
      <c r="FH987"/>
      <c r="FI987"/>
      <c r="FJ987"/>
      <c r="FK987"/>
      <c r="FL987"/>
      <c r="FM987"/>
      <c r="FN987"/>
      <c r="FO987"/>
      <c r="FP987"/>
      <c r="FQ987"/>
      <c r="FR987"/>
      <c r="FS987"/>
      <c r="FT987"/>
      <c r="FU987"/>
      <c r="FV987"/>
      <c r="FW987"/>
      <c r="FX987"/>
      <c r="FY987"/>
      <c r="FZ987"/>
      <c r="GA987"/>
      <c r="GB987"/>
      <c r="GC987"/>
      <c r="GD987"/>
      <c r="GE987"/>
      <c r="GF987"/>
      <c r="GG987"/>
      <c r="GH987"/>
      <c r="GI987"/>
      <c r="GJ987"/>
      <c r="GK987"/>
      <c r="GL987"/>
      <c r="GM987"/>
      <c r="GN987"/>
      <c r="GO987"/>
      <c r="GP987"/>
      <c r="GQ987"/>
      <c r="GR987"/>
      <c r="GS987"/>
      <c r="GT987"/>
      <c r="GU987"/>
      <c r="GV987"/>
      <c r="GW987"/>
      <c r="GX987"/>
      <c r="GY987"/>
      <c r="GZ987"/>
      <c r="HA987"/>
      <c r="HB987"/>
      <c r="HC987"/>
      <c r="HD987"/>
      <c r="HE987"/>
      <c r="HF987"/>
      <c r="HG987"/>
      <c r="HH987"/>
      <c r="HI987"/>
      <c r="HJ987"/>
      <c r="HK987"/>
      <c r="HL987"/>
      <c r="HM987"/>
      <c r="HN987"/>
      <c r="HO987"/>
      <c r="HP987"/>
      <c r="HQ987"/>
      <c r="HR987"/>
      <c r="HS987"/>
      <c r="HT987"/>
      <c r="HU987"/>
      <c r="HV987"/>
      <c r="HW987"/>
      <c r="HX987"/>
      <c r="HY987"/>
      <c r="HZ987"/>
      <c r="IA987"/>
      <c r="IB987"/>
      <c r="IC987"/>
      <c r="ID987"/>
      <c r="IE987"/>
      <c r="IF987"/>
      <c r="IG987"/>
      <c r="IH987"/>
      <c r="II987"/>
      <c r="IJ987"/>
      <c r="IK987"/>
      <c r="IL987"/>
      <c r="IM987"/>
      <c r="IN987"/>
      <c r="IO987"/>
      <c r="IP987"/>
      <c r="IQ987"/>
      <c r="IR987"/>
      <c r="IS987"/>
      <c r="IT987"/>
      <c r="IU987"/>
      <c r="IV987"/>
      <c r="IW987"/>
      <c r="IX987"/>
      <c r="IY987"/>
      <c r="IZ987"/>
      <c r="JA987"/>
      <c r="JB987"/>
      <c r="JC987"/>
      <c r="JD987"/>
      <c r="JE987"/>
      <c r="JF987"/>
      <c r="JG987"/>
      <c r="JH987"/>
      <c r="JI987"/>
      <c r="JJ987"/>
    </row>
    <row r="988" spans="1:270">
      <c r="A988"/>
      <c r="B988"/>
      <c r="C988"/>
      <c r="D988"/>
      <c r="E988"/>
      <c r="F988"/>
      <c r="G988"/>
      <c r="H988"/>
      <c r="I988"/>
      <c r="J988"/>
      <c r="K988"/>
      <c r="L988" s="13"/>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A988"/>
      <c r="CB988"/>
      <c r="CC988"/>
      <c r="CD988"/>
      <c r="CE988"/>
      <c r="CF988"/>
      <c r="CG988"/>
      <c r="CH988"/>
      <c r="CI988"/>
      <c r="CJ988"/>
      <c r="CK988"/>
      <c r="CL988"/>
      <c r="CM988"/>
      <c r="CN988"/>
      <c r="CO988"/>
      <c r="CP988"/>
      <c r="CQ988"/>
      <c r="CR988"/>
      <c r="CS988"/>
      <c r="CT988"/>
      <c r="CU988"/>
      <c r="CV988"/>
      <c r="CW988"/>
      <c r="CX988"/>
      <c r="CY988"/>
      <c r="CZ988"/>
      <c r="DA988"/>
      <c r="DB988"/>
      <c r="DC988"/>
      <c r="DD988"/>
      <c r="DE988"/>
      <c r="DF988"/>
      <c r="DG988"/>
      <c r="DH988"/>
      <c r="DI988"/>
      <c r="DJ988"/>
      <c r="DK988"/>
      <c r="DL988"/>
      <c r="DM988"/>
      <c r="DN988"/>
      <c r="DO988"/>
      <c r="DP988"/>
      <c r="DQ988"/>
      <c r="DR988"/>
      <c r="DS988"/>
      <c r="DT988"/>
      <c r="DU988"/>
      <c r="DV988"/>
      <c r="DW988"/>
      <c r="DX988"/>
      <c r="DY988"/>
      <c r="DZ988"/>
      <c r="EA988"/>
      <c r="EB988"/>
      <c r="EC988"/>
      <c r="ED988"/>
      <c r="EE988"/>
      <c r="EF988"/>
      <c r="EG988"/>
      <c r="EH988"/>
      <c r="EI988"/>
      <c r="EJ988"/>
      <c r="EK988"/>
      <c r="EL988"/>
      <c r="EM988"/>
      <c r="EN988"/>
      <c r="EO988"/>
      <c r="EP988"/>
      <c r="EQ988"/>
      <c r="ER988"/>
      <c r="ES988"/>
      <c r="ET988"/>
      <c r="EU988"/>
      <c r="EV988"/>
      <c r="EW988"/>
      <c r="EX988"/>
      <c r="EY988"/>
      <c r="EZ988"/>
      <c r="FA988"/>
      <c r="FB988"/>
      <c r="FC988"/>
      <c r="FD988"/>
      <c r="FE988"/>
      <c r="FF988"/>
      <c r="FG988"/>
      <c r="FH988"/>
      <c r="FI988"/>
      <c r="FJ988"/>
      <c r="FK988"/>
      <c r="FL988"/>
      <c r="FM988"/>
      <c r="FN988"/>
      <c r="FO988"/>
      <c r="FP988"/>
      <c r="FQ988"/>
      <c r="FR988"/>
      <c r="FS988"/>
      <c r="FT988"/>
      <c r="FU988"/>
      <c r="FV988"/>
      <c r="FW988"/>
      <c r="FX988"/>
      <c r="FY988"/>
      <c r="FZ988"/>
      <c r="GA988"/>
      <c r="GB988"/>
      <c r="GC988"/>
      <c r="GD988"/>
      <c r="GE988"/>
      <c r="GF988"/>
      <c r="GG988"/>
      <c r="GH988"/>
      <c r="GI988"/>
      <c r="GJ988"/>
      <c r="GK988"/>
      <c r="GL988"/>
      <c r="GM988"/>
      <c r="GN988"/>
      <c r="GO988"/>
      <c r="GP988"/>
      <c r="GQ988"/>
      <c r="GR988"/>
      <c r="GS988"/>
      <c r="GT988"/>
      <c r="GU988"/>
      <c r="GV988"/>
      <c r="GW988"/>
      <c r="GX988"/>
      <c r="GY988"/>
      <c r="GZ988"/>
      <c r="HA988"/>
      <c r="HB988"/>
      <c r="HC988"/>
      <c r="HD988"/>
      <c r="HE988"/>
      <c r="HF988"/>
      <c r="HG988"/>
      <c r="HH988"/>
      <c r="HI988"/>
      <c r="HJ988"/>
      <c r="HK988"/>
      <c r="HL988"/>
      <c r="HM988"/>
      <c r="HN988"/>
      <c r="HO988"/>
      <c r="HP988"/>
      <c r="HQ988"/>
      <c r="HR988"/>
      <c r="HS988"/>
      <c r="HT988"/>
      <c r="HU988"/>
      <c r="HV988"/>
      <c r="HW988"/>
      <c r="HX988"/>
      <c r="HY988"/>
      <c r="HZ988"/>
      <c r="IA988"/>
      <c r="IB988"/>
      <c r="IC988"/>
      <c r="ID988"/>
      <c r="IE988"/>
      <c r="IF988"/>
      <c r="IG988"/>
      <c r="IH988"/>
      <c r="II988"/>
      <c r="IJ988"/>
      <c r="IK988"/>
      <c r="IL988"/>
      <c r="IM988"/>
      <c r="IN988"/>
      <c r="IO988"/>
      <c r="IP988"/>
      <c r="IQ988"/>
      <c r="IR988"/>
      <c r="IS988"/>
      <c r="IT988"/>
      <c r="IU988"/>
      <c r="IV988"/>
      <c r="IW988"/>
      <c r="IX988"/>
      <c r="IY988"/>
      <c r="IZ988"/>
      <c r="JA988"/>
      <c r="JB988"/>
      <c r="JC988"/>
      <c r="JD988"/>
      <c r="JE988"/>
      <c r="JF988"/>
      <c r="JG988"/>
      <c r="JH988"/>
      <c r="JI988"/>
      <c r="JJ988"/>
    </row>
    <row r="989" spans="1:270">
      <c r="A989"/>
      <c r="B989"/>
      <c r="C989"/>
      <c r="D989"/>
      <c r="E989"/>
      <c r="F989"/>
      <c r="G989"/>
      <c r="H989"/>
      <c r="I989"/>
      <c r="J989"/>
      <c r="K989"/>
      <c r="L989" s="13"/>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D989"/>
      <c r="CE989"/>
      <c r="CF989"/>
      <c r="CG989"/>
      <c r="CH989"/>
      <c r="CI989"/>
      <c r="CJ989"/>
      <c r="CK989"/>
      <c r="CL989"/>
      <c r="CM989"/>
      <c r="CN989"/>
      <c r="CO989"/>
      <c r="CP989"/>
      <c r="CQ989"/>
      <c r="CR989"/>
      <c r="CS989"/>
      <c r="CT989"/>
      <c r="CU989"/>
      <c r="CV989"/>
      <c r="CW989"/>
      <c r="CX989"/>
      <c r="CY989"/>
      <c r="CZ989"/>
      <c r="DA989"/>
      <c r="DB989"/>
      <c r="DC989"/>
      <c r="DD989"/>
      <c r="DE989"/>
      <c r="DF989"/>
      <c r="DG989"/>
      <c r="DH989"/>
      <c r="DI989"/>
      <c r="DJ989"/>
      <c r="DK989"/>
      <c r="DL989"/>
      <c r="DM989"/>
      <c r="DN989"/>
      <c r="DO989"/>
      <c r="DP989"/>
      <c r="DQ989"/>
      <c r="DR989"/>
      <c r="DS989"/>
      <c r="DT989"/>
      <c r="DU989"/>
      <c r="DV989"/>
      <c r="DW989"/>
      <c r="DX989"/>
      <c r="DY989"/>
      <c r="DZ989"/>
      <c r="EA989"/>
      <c r="EB989"/>
      <c r="EC989"/>
      <c r="ED989"/>
      <c r="EE989"/>
      <c r="EF989"/>
      <c r="EG989"/>
      <c r="EH989"/>
      <c r="EI989"/>
      <c r="EJ989"/>
      <c r="EK989"/>
      <c r="EL989"/>
      <c r="EM989"/>
      <c r="EN989"/>
      <c r="EO989"/>
      <c r="EP989"/>
      <c r="EQ989"/>
      <c r="ER989"/>
      <c r="ES989"/>
      <c r="ET989"/>
      <c r="EU989"/>
      <c r="EV989"/>
      <c r="EW989"/>
      <c r="EX989"/>
      <c r="EY989"/>
      <c r="EZ989"/>
      <c r="FA989"/>
      <c r="FB989"/>
      <c r="FC989"/>
      <c r="FD989"/>
      <c r="FE989"/>
      <c r="FF989"/>
      <c r="FG989"/>
      <c r="FH989"/>
      <c r="FI989"/>
      <c r="FJ989"/>
      <c r="FK989"/>
      <c r="FL989"/>
      <c r="FM989"/>
      <c r="FN989"/>
      <c r="FO989"/>
      <c r="FP989"/>
      <c r="FQ989"/>
      <c r="FR989"/>
      <c r="FS989"/>
      <c r="FT989"/>
      <c r="FU989"/>
      <c r="FV989"/>
      <c r="FW989"/>
      <c r="FX989"/>
      <c r="FY989"/>
      <c r="FZ989"/>
      <c r="GA989"/>
      <c r="GB989"/>
      <c r="GC989"/>
      <c r="GD989"/>
      <c r="GE989"/>
      <c r="GF989"/>
      <c r="GG989"/>
      <c r="GH989"/>
      <c r="GI989"/>
      <c r="GJ989"/>
      <c r="GK989"/>
      <c r="GL989"/>
      <c r="GM989"/>
      <c r="GN989"/>
      <c r="GO989"/>
      <c r="GP989"/>
      <c r="GQ989"/>
      <c r="GR989"/>
      <c r="GS989"/>
      <c r="GT989"/>
      <c r="GU989"/>
      <c r="GV989"/>
      <c r="GW989"/>
      <c r="GX989"/>
      <c r="GY989"/>
      <c r="GZ989"/>
      <c r="HA989"/>
      <c r="HB989"/>
      <c r="HC989"/>
      <c r="HD989"/>
      <c r="HE989"/>
      <c r="HF989"/>
      <c r="HG989"/>
      <c r="HH989"/>
      <c r="HI989"/>
      <c r="HJ989"/>
      <c r="HK989"/>
      <c r="HL989"/>
      <c r="HM989"/>
      <c r="HN989"/>
      <c r="HO989"/>
      <c r="HP989"/>
      <c r="HQ989"/>
      <c r="HR989"/>
      <c r="HS989"/>
      <c r="HT989"/>
      <c r="HU989"/>
      <c r="HV989"/>
      <c r="HW989"/>
      <c r="HX989"/>
      <c r="HY989"/>
      <c r="HZ989"/>
      <c r="IA989"/>
      <c r="IB989"/>
      <c r="IC989"/>
      <c r="ID989"/>
      <c r="IE989"/>
      <c r="IF989"/>
      <c r="IG989"/>
      <c r="IH989"/>
      <c r="II989"/>
      <c r="IJ989"/>
      <c r="IK989"/>
      <c r="IL989"/>
      <c r="IM989"/>
      <c r="IN989"/>
      <c r="IO989"/>
      <c r="IP989"/>
      <c r="IQ989"/>
      <c r="IR989"/>
      <c r="IS989"/>
      <c r="IT989"/>
      <c r="IU989"/>
      <c r="IV989"/>
      <c r="IW989"/>
      <c r="IX989"/>
      <c r="IY989"/>
      <c r="IZ989"/>
      <c r="JA989"/>
      <c r="JB989"/>
      <c r="JC989"/>
      <c r="JD989"/>
      <c r="JE989"/>
      <c r="JF989"/>
      <c r="JG989"/>
      <c r="JH989"/>
      <c r="JI989"/>
      <c r="JJ989"/>
    </row>
    <row r="990" spans="1:270">
      <c r="A990"/>
      <c r="B990"/>
      <c r="C990"/>
      <c r="D990"/>
      <c r="E990"/>
      <c r="F990"/>
      <c r="G990"/>
      <c r="H990"/>
      <c r="I990"/>
      <c r="J990"/>
      <c r="K990"/>
      <c r="L990" s="13"/>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c r="CI990"/>
      <c r="CJ990"/>
      <c r="CK990"/>
      <c r="CL990"/>
      <c r="CM990"/>
      <c r="CN990"/>
      <c r="CO990"/>
      <c r="CP990"/>
      <c r="CQ990"/>
      <c r="CR990"/>
      <c r="CS990"/>
      <c r="CT990"/>
      <c r="CU990"/>
      <c r="CV990"/>
      <c r="CW990"/>
      <c r="CX990"/>
      <c r="CY990"/>
      <c r="CZ990"/>
      <c r="DA990"/>
      <c r="DB990"/>
      <c r="DC990"/>
      <c r="DD990"/>
      <c r="DE990"/>
      <c r="DF990"/>
      <c r="DG990"/>
      <c r="DH990"/>
      <c r="DI990"/>
      <c r="DJ990"/>
      <c r="DK990"/>
      <c r="DL990"/>
      <c r="DM990"/>
      <c r="DN990"/>
      <c r="DO990"/>
      <c r="DP990"/>
      <c r="DQ990"/>
      <c r="DR990"/>
      <c r="DS990"/>
      <c r="DT990"/>
      <c r="DU990"/>
      <c r="DV990"/>
      <c r="DW990"/>
      <c r="DX990"/>
      <c r="DY990"/>
      <c r="DZ990"/>
      <c r="EA990"/>
      <c r="EB990"/>
      <c r="EC990"/>
      <c r="ED990"/>
      <c r="EE990"/>
      <c r="EF990"/>
      <c r="EG990"/>
      <c r="EH990"/>
      <c r="EI990"/>
      <c r="EJ990"/>
      <c r="EK990"/>
      <c r="EL990"/>
      <c r="EM990"/>
      <c r="EN990"/>
      <c r="EO990"/>
      <c r="EP990"/>
      <c r="EQ990"/>
      <c r="ER990"/>
      <c r="ES990"/>
      <c r="ET990"/>
      <c r="EU990"/>
      <c r="EV990"/>
      <c r="EW990"/>
      <c r="EX990"/>
      <c r="EY990"/>
      <c r="EZ990"/>
      <c r="FA990"/>
      <c r="FB990"/>
      <c r="FC990"/>
      <c r="FD990"/>
      <c r="FE990"/>
      <c r="FF990"/>
      <c r="FG990"/>
      <c r="FH990"/>
      <c r="FI990"/>
      <c r="FJ990"/>
      <c r="FK990"/>
      <c r="FL990"/>
      <c r="FM990"/>
      <c r="FN990"/>
      <c r="FO990"/>
      <c r="FP990"/>
      <c r="FQ990"/>
      <c r="FR990"/>
      <c r="FS990"/>
      <c r="FT990"/>
      <c r="FU990"/>
      <c r="FV990"/>
      <c r="FW990"/>
      <c r="FX990"/>
      <c r="FY990"/>
      <c r="FZ990"/>
      <c r="GA990"/>
      <c r="GB990"/>
      <c r="GC990"/>
      <c r="GD990"/>
      <c r="GE990"/>
      <c r="GF990"/>
      <c r="GG990"/>
      <c r="GH990"/>
      <c r="GI990"/>
      <c r="GJ990"/>
      <c r="GK990"/>
      <c r="GL990"/>
      <c r="GM990"/>
      <c r="GN990"/>
      <c r="GO990"/>
      <c r="GP990"/>
      <c r="GQ990"/>
      <c r="GR990"/>
      <c r="GS990"/>
      <c r="GT990"/>
      <c r="GU990"/>
      <c r="GV990"/>
      <c r="GW990"/>
      <c r="GX990"/>
      <c r="GY990"/>
      <c r="GZ990"/>
      <c r="HA990"/>
      <c r="HB990"/>
      <c r="HC990"/>
      <c r="HD990"/>
      <c r="HE990"/>
      <c r="HF990"/>
      <c r="HG990"/>
      <c r="HH990"/>
      <c r="HI990"/>
      <c r="HJ990"/>
      <c r="HK990"/>
      <c r="HL990"/>
      <c r="HM990"/>
      <c r="HN990"/>
      <c r="HO990"/>
      <c r="HP990"/>
      <c r="HQ990"/>
      <c r="HR990"/>
      <c r="HS990"/>
      <c r="HT990"/>
      <c r="HU990"/>
      <c r="HV990"/>
      <c r="HW990"/>
      <c r="HX990"/>
      <c r="HY990"/>
      <c r="HZ990"/>
      <c r="IA990"/>
      <c r="IB990"/>
      <c r="IC990"/>
      <c r="ID990"/>
      <c r="IE990"/>
      <c r="IF990"/>
      <c r="IG990"/>
      <c r="IH990"/>
      <c r="II990"/>
      <c r="IJ990"/>
      <c r="IK990"/>
      <c r="IL990"/>
      <c r="IM990"/>
      <c r="IN990"/>
      <c r="IO990"/>
      <c r="IP990"/>
      <c r="IQ990"/>
      <c r="IR990"/>
      <c r="IS990"/>
      <c r="IT990"/>
      <c r="IU990"/>
      <c r="IV990"/>
      <c r="IW990"/>
      <c r="IX990"/>
      <c r="IY990"/>
      <c r="IZ990"/>
      <c r="JA990"/>
      <c r="JB990"/>
      <c r="JC990"/>
      <c r="JD990"/>
      <c r="JE990"/>
      <c r="JF990"/>
      <c r="JG990"/>
      <c r="JH990"/>
      <c r="JI990"/>
      <c r="JJ990"/>
    </row>
    <row r="991" spans="1:270">
      <c r="A991"/>
      <c r="B991"/>
      <c r="C991"/>
      <c r="D991"/>
      <c r="E991"/>
      <c r="F991"/>
      <c r="G991"/>
      <c r="H991"/>
      <c r="I991"/>
      <c r="J991"/>
      <c r="K991"/>
      <c r="L991" s="13"/>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c r="CI991"/>
      <c r="CJ991"/>
      <c r="CK991"/>
      <c r="CL991"/>
      <c r="CM991"/>
      <c r="CN991"/>
      <c r="CO991"/>
      <c r="CP991"/>
      <c r="CQ991"/>
      <c r="CR991"/>
      <c r="CS991"/>
      <c r="CT991"/>
      <c r="CU991"/>
      <c r="CV991"/>
      <c r="CW991"/>
      <c r="CX991"/>
      <c r="CY991"/>
      <c r="CZ991"/>
      <c r="DA991"/>
      <c r="DB991"/>
      <c r="DC991"/>
      <c r="DD991"/>
      <c r="DE991"/>
      <c r="DF991"/>
      <c r="DG991"/>
      <c r="DH991"/>
      <c r="DI991"/>
      <c r="DJ991"/>
      <c r="DK991"/>
      <c r="DL991"/>
      <c r="DM991"/>
      <c r="DN991"/>
      <c r="DO991"/>
      <c r="DP991"/>
      <c r="DQ991"/>
      <c r="DR991"/>
      <c r="DS991"/>
      <c r="DT991"/>
      <c r="DU991"/>
      <c r="DV991"/>
      <c r="DW991"/>
      <c r="DX991"/>
      <c r="DY991"/>
      <c r="DZ991"/>
      <c r="EA991"/>
      <c r="EB991"/>
      <c r="EC991"/>
      <c r="ED991"/>
      <c r="EE991"/>
      <c r="EF991"/>
      <c r="EG991"/>
      <c r="EH991"/>
      <c r="EI991"/>
      <c r="EJ991"/>
      <c r="EK991"/>
      <c r="EL991"/>
      <c r="EM991"/>
      <c r="EN991"/>
      <c r="EO991"/>
      <c r="EP991"/>
      <c r="EQ991"/>
      <c r="ER991"/>
      <c r="ES991"/>
      <c r="ET991"/>
      <c r="EU991"/>
      <c r="EV991"/>
      <c r="EW991"/>
      <c r="EX991"/>
      <c r="EY991"/>
      <c r="EZ991"/>
      <c r="FA991"/>
      <c r="FB991"/>
      <c r="FC991"/>
      <c r="FD991"/>
      <c r="FE991"/>
      <c r="FF991"/>
      <c r="FG991"/>
      <c r="FH991"/>
      <c r="FI991"/>
      <c r="FJ991"/>
      <c r="FK991"/>
      <c r="FL991"/>
      <c r="FM991"/>
      <c r="FN991"/>
      <c r="FO991"/>
      <c r="FP991"/>
      <c r="FQ991"/>
      <c r="FR991"/>
      <c r="FS991"/>
      <c r="FT991"/>
      <c r="FU991"/>
      <c r="FV991"/>
      <c r="FW991"/>
      <c r="FX991"/>
      <c r="FY991"/>
      <c r="FZ991"/>
      <c r="GA991"/>
      <c r="GB991"/>
      <c r="GC991"/>
      <c r="GD991"/>
      <c r="GE991"/>
      <c r="GF991"/>
      <c r="GG991"/>
      <c r="GH991"/>
      <c r="GI991"/>
      <c r="GJ991"/>
      <c r="GK991"/>
      <c r="GL991"/>
      <c r="GM991"/>
      <c r="GN991"/>
      <c r="GO991"/>
      <c r="GP991"/>
      <c r="GQ991"/>
      <c r="GR991"/>
      <c r="GS991"/>
      <c r="GT991"/>
      <c r="GU991"/>
      <c r="GV991"/>
      <c r="GW991"/>
      <c r="GX991"/>
      <c r="GY991"/>
      <c r="GZ991"/>
      <c r="HA991"/>
      <c r="HB991"/>
      <c r="HC991"/>
      <c r="HD991"/>
      <c r="HE991"/>
      <c r="HF991"/>
      <c r="HG991"/>
      <c r="HH991"/>
      <c r="HI991"/>
      <c r="HJ991"/>
      <c r="HK991"/>
      <c r="HL991"/>
      <c r="HM991"/>
      <c r="HN991"/>
      <c r="HO991"/>
      <c r="HP991"/>
      <c r="HQ991"/>
      <c r="HR991"/>
      <c r="HS991"/>
      <c r="HT991"/>
      <c r="HU991"/>
      <c r="HV991"/>
      <c r="HW991"/>
      <c r="HX991"/>
      <c r="HY991"/>
      <c r="HZ991"/>
      <c r="IA991"/>
      <c r="IB991"/>
      <c r="IC991"/>
      <c r="ID991"/>
      <c r="IE991"/>
      <c r="IF991"/>
      <c r="IG991"/>
      <c r="IH991"/>
      <c r="II991"/>
      <c r="IJ991"/>
      <c r="IK991"/>
      <c r="IL991"/>
      <c r="IM991"/>
      <c r="IN991"/>
      <c r="IO991"/>
      <c r="IP991"/>
      <c r="IQ991"/>
      <c r="IR991"/>
      <c r="IS991"/>
      <c r="IT991"/>
      <c r="IU991"/>
      <c r="IV991"/>
      <c r="IW991"/>
      <c r="IX991"/>
      <c r="IY991"/>
      <c r="IZ991"/>
      <c r="JA991"/>
      <c r="JB991"/>
      <c r="JC991"/>
      <c r="JD991"/>
      <c r="JE991"/>
      <c r="JF991"/>
      <c r="JG991"/>
      <c r="JH991"/>
      <c r="JI991"/>
      <c r="JJ991"/>
    </row>
    <row r="992" spans="1:270">
      <c r="A992"/>
      <c r="B992"/>
      <c r="C992"/>
      <c r="D992"/>
      <c r="E992"/>
      <c r="F992"/>
      <c r="G992"/>
      <c r="H992"/>
      <c r="I992"/>
      <c r="J992"/>
      <c r="K992"/>
      <c r="L992" s="13"/>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D992"/>
      <c r="CE992"/>
      <c r="CF992"/>
      <c r="CG992"/>
      <c r="CH992"/>
      <c r="CI992"/>
      <c r="CJ992"/>
      <c r="CK992"/>
      <c r="CL992"/>
      <c r="CM992"/>
      <c r="CN992"/>
      <c r="CO992"/>
      <c r="CP992"/>
      <c r="CQ992"/>
      <c r="CR992"/>
      <c r="CS992"/>
      <c r="CT992"/>
      <c r="CU992"/>
      <c r="CV992"/>
      <c r="CW992"/>
      <c r="CX992"/>
      <c r="CY992"/>
      <c r="CZ992"/>
      <c r="DA992"/>
      <c r="DB992"/>
      <c r="DC992"/>
      <c r="DD992"/>
      <c r="DE992"/>
      <c r="DF992"/>
      <c r="DG992"/>
      <c r="DH992"/>
      <c r="DI992"/>
      <c r="DJ992"/>
      <c r="DK992"/>
      <c r="DL992"/>
      <c r="DM992"/>
      <c r="DN992"/>
      <c r="DO992"/>
      <c r="DP992"/>
      <c r="DQ992"/>
      <c r="DR992"/>
      <c r="DS992"/>
      <c r="DT992"/>
      <c r="DU992"/>
      <c r="DV992"/>
      <c r="DW992"/>
      <c r="DX992"/>
      <c r="DY992"/>
      <c r="DZ992"/>
      <c r="EA992"/>
      <c r="EB992"/>
      <c r="EC992"/>
      <c r="ED992"/>
      <c r="EE992"/>
      <c r="EF992"/>
      <c r="EG992"/>
      <c r="EH992"/>
      <c r="EI992"/>
      <c r="EJ992"/>
      <c r="EK992"/>
      <c r="EL992"/>
      <c r="EM992"/>
      <c r="EN992"/>
      <c r="EO992"/>
      <c r="EP992"/>
      <c r="EQ992"/>
      <c r="ER992"/>
      <c r="ES992"/>
      <c r="ET992"/>
      <c r="EU992"/>
      <c r="EV992"/>
      <c r="EW992"/>
      <c r="EX992"/>
      <c r="EY992"/>
      <c r="EZ992"/>
      <c r="FA992"/>
      <c r="FB992"/>
      <c r="FC992"/>
      <c r="FD992"/>
      <c r="FE992"/>
      <c r="FF992"/>
      <c r="FG992"/>
      <c r="FH992"/>
      <c r="FI992"/>
      <c r="FJ992"/>
      <c r="FK992"/>
      <c r="FL992"/>
      <c r="FM992"/>
      <c r="FN992"/>
      <c r="FO992"/>
      <c r="FP992"/>
      <c r="FQ992"/>
      <c r="FR992"/>
      <c r="FS992"/>
      <c r="FT992"/>
      <c r="FU992"/>
      <c r="FV992"/>
      <c r="FW992"/>
      <c r="FX992"/>
      <c r="FY992"/>
      <c r="FZ992"/>
      <c r="GA992"/>
      <c r="GB992"/>
      <c r="GC992"/>
      <c r="GD992"/>
      <c r="GE992"/>
      <c r="GF992"/>
      <c r="GG992"/>
      <c r="GH992"/>
      <c r="GI992"/>
      <c r="GJ992"/>
      <c r="GK992"/>
      <c r="GL992"/>
      <c r="GM992"/>
      <c r="GN992"/>
      <c r="GO992"/>
      <c r="GP992"/>
      <c r="GQ992"/>
      <c r="GR992"/>
      <c r="GS992"/>
      <c r="GT992"/>
      <c r="GU992"/>
      <c r="GV992"/>
      <c r="GW992"/>
      <c r="GX992"/>
      <c r="GY992"/>
      <c r="GZ992"/>
      <c r="HA992"/>
      <c r="HB992"/>
      <c r="HC992"/>
      <c r="HD992"/>
      <c r="HE992"/>
      <c r="HF992"/>
      <c r="HG992"/>
      <c r="HH992"/>
      <c r="HI992"/>
      <c r="HJ992"/>
      <c r="HK992"/>
      <c r="HL992"/>
      <c r="HM992"/>
      <c r="HN992"/>
      <c r="HO992"/>
      <c r="HP992"/>
      <c r="HQ992"/>
      <c r="HR992"/>
      <c r="HS992"/>
      <c r="HT992"/>
      <c r="HU992"/>
      <c r="HV992"/>
      <c r="HW992"/>
      <c r="HX992"/>
      <c r="HY992"/>
      <c r="HZ992"/>
      <c r="IA992"/>
      <c r="IB992"/>
      <c r="IC992"/>
      <c r="ID992"/>
      <c r="IE992"/>
      <c r="IF992"/>
      <c r="IG992"/>
      <c r="IH992"/>
      <c r="II992"/>
      <c r="IJ992"/>
      <c r="IK992"/>
      <c r="IL992"/>
      <c r="IM992"/>
      <c r="IN992"/>
      <c r="IO992"/>
      <c r="IP992"/>
      <c r="IQ992"/>
      <c r="IR992"/>
      <c r="IS992"/>
      <c r="IT992"/>
      <c r="IU992"/>
      <c r="IV992"/>
      <c r="IW992"/>
      <c r="IX992"/>
      <c r="IY992"/>
      <c r="IZ992"/>
      <c r="JA992"/>
      <c r="JB992"/>
      <c r="JC992"/>
      <c r="JD992"/>
      <c r="JE992"/>
      <c r="JF992"/>
      <c r="JG992"/>
      <c r="JH992"/>
      <c r="JI992"/>
      <c r="JJ992"/>
    </row>
    <row r="993" spans="1:270">
      <c r="A993"/>
      <c r="B993"/>
      <c r="C993"/>
      <c r="D993"/>
      <c r="E993"/>
      <c r="F993"/>
      <c r="G993"/>
      <c r="H993"/>
      <c r="I993"/>
      <c r="J993"/>
      <c r="K993"/>
      <c r="L993" s="1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D993"/>
      <c r="CE993"/>
      <c r="CF993"/>
      <c r="CG993"/>
      <c r="CH993"/>
      <c r="CI993"/>
      <c r="CJ993"/>
      <c r="CK993"/>
      <c r="CL993"/>
      <c r="CM993"/>
      <c r="CN993"/>
      <c r="CO993"/>
      <c r="CP993"/>
      <c r="CQ993"/>
      <c r="CR993"/>
      <c r="CS993"/>
      <c r="CT993"/>
      <c r="CU993"/>
      <c r="CV993"/>
      <c r="CW993"/>
      <c r="CX993"/>
      <c r="CY993"/>
      <c r="CZ993"/>
      <c r="DA993"/>
      <c r="DB993"/>
      <c r="DC993"/>
      <c r="DD993"/>
      <c r="DE993"/>
      <c r="DF993"/>
      <c r="DG993"/>
      <c r="DH993"/>
      <c r="DI993"/>
      <c r="DJ993"/>
      <c r="DK993"/>
      <c r="DL993"/>
      <c r="DM993"/>
      <c r="DN993"/>
      <c r="DO993"/>
      <c r="DP993"/>
      <c r="DQ993"/>
      <c r="DR993"/>
      <c r="DS993"/>
      <c r="DT993"/>
      <c r="DU993"/>
      <c r="DV993"/>
      <c r="DW993"/>
      <c r="DX993"/>
      <c r="DY993"/>
      <c r="DZ993"/>
      <c r="EA993"/>
      <c r="EB993"/>
      <c r="EC993"/>
      <c r="ED993"/>
      <c r="EE993"/>
      <c r="EF993"/>
      <c r="EG993"/>
      <c r="EH993"/>
      <c r="EI993"/>
      <c r="EJ993"/>
      <c r="EK993"/>
      <c r="EL993"/>
      <c r="EM993"/>
      <c r="EN993"/>
      <c r="EO993"/>
      <c r="EP993"/>
      <c r="EQ993"/>
      <c r="ER993"/>
      <c r="ES993"/>
      <c r="ET993"/>
      <c r="EU993"/>
      <c r="EV993"/>
      <c r="EW993"/>
      <c r="EX993"/>
      <c r="EY993"/>
      <c r="EZ993"/>
      <c r="FA993"/>
      <c r="FB993"/>
      <c r="FC993"/>
      <c r="FD993"/>
      <c r="FE993"/>
      <c r="FF993"/>
      <c r="FG993"/>
      <c r="FH993"/>
      <c r="FI993"/>
      <c r="FJ993"/>
      <c r="FK993"/>
      <c r="FL993"/>
      <c r="FM993"/>
      <c r="FN993"/>
      <c r="FO993"/>
      <c r="FP993"/>
      <c r="FQ993"/>
      <c r="FR993"/>
      <c r="FS993"/>
      <c r="FT993"/>
      <c r="FU993"/>
      <c r="FV993"/>
      <c r="FW993"/>
      <c r="FX993"/>
      <c r="FY993"/>
      <c r="FZ993"/>
      <c r="GA993"/>
      <c r="GB993"/>
      <c r="GC993"/>
      <c r="GD993"/>
      <c r="GE993"/>
      <c r="GF993"/>
      <c r="GG993"/>
      <c r="GH993"/>
      <c r="GI993"/>
      <c r="GJ993"/>
      <c r="GK993"/>
      <c r="GL993"/>
      <c r="GM993"/>
      <c r="GN993"/>
      <c r="GO993"/>
      <c r="GP993"/>
      <c r="GQ993"/>
      <c r="GR993"/>
      <c r="GS993"/>
      <c r="GT993"/>
      <c r="GU993"/>
      <c r="GV993"/>
      <c r="GW993"/>
      <c r="GX993"/>
      <c r="GY993"/>
      <c r="GZ993"/>
      <c r="HA993"/>
      <c r="HB993"/>
      <c r="HC993"/>
      <c r="HD993"/>
      <c r="HE993"/>
      <c r="HF993"/>
      <c r="HG993"/>
      <c r="HH993"/>
      <c r="HI993"/>
      <c r="HJ993"/>
      <c r="HK993"/>
      <c r="HL993"/>
      <c r="HM993"/>
      <c r="HN993"/>
      <c r="HO993"/>
      <c r="HP993"/>
      <c r="HQ993"/>
      <c r="HR993"/>
      <c r="HS993"/>
      <c r="HT993"/>
      <c r="HU993"/>
      <c r="HV993"/>
      <c r="HW993"/>
      <c r="HX993"/>
      <c r="HY993"/>
      <c r="HZ993"/>
      <c r="IA993"/>
      <c r="IB993"/>
      <c r="IC993"/>
      <c r="ID993"/>
      <c r="IE993"/>
      <c r="IF993"/>
      <c r="IG993"/>
      <c r="IH993"/>
      <c r="II993"/>
      <c r="IJ993"/>
      <c r="IK993"/>
      <c r="IL993"/>
      <c r="IM993"/>
      <c r="IN993"/>
      <c r="IO993"/>
      <c r="IP993"/>
      <c r="IQ993"/>
      <c r="IR993"/>
      <c r="IS993"/>
      <c r="IT993"/>
      <c r="IU993"/>
      <c r="IV993"/>
      <c r="IW993"/>
      <c r="IX993"/>
      <c r="IY993"/>
      <c r="IZ993"/>
      <c r="JA993"/>
      <c r="JB993"/>
      <c r="JC993"/>
      <c r="JD993"/>
      <c r="JE993"/>
      <c r="JF993"/>
      <c r="JG993"/>
      <c r="JH993"/>
      <c r="JI993"/>
      <c r="JJ993"/>
    </row>
    <row r="994" spans="1:270">
      <c r="A994"/>
      <c r="B994"/>
      <c r="C994"/>
      <c r="D994"/>
      <c r="E994"/>
      <c r="F994"/>
      <c r="G994"/>
      <c r="H994"/>
      <c r="I994"/>
      <c r="J994"/>
      <c r="K994"/>
      <c r="L994" s="13"/>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D994"/>
      <c r="CE994"/>
      <c r="CF994"/>
      <c r="CG994"/>
      <c r="CH994"/>
      <c r="CI994"/>
      <c r="CJ994"/>
      <c r="CK994"/>
      <c r="CL994"/>
      <c r="CM994"/>
      <c r="CN994"/>
      <c r="CO994"/>
      <c r="CP994"/>
      <c r="CQ994"/>
      <c r="CR994"/>
      <c r="CS994"/>
      <c r="CT994"/>
      <c r="CU994"/>
      <c r="CV994"/>
      <c r="CW994"/>
      <c r="CX994"/>
      <c r="CY994"/>
      <c r="CZ994"/>
      <c r="DA994"/>
      <c r="DB994"/>
      <c r="DC994"/>
      <c r="DD994"/>
      <c r="DE994"/>
      <c r="DF994"/>
      <c r="DG994"/>
      <c r="DH994"/>
      <c r="DI994"/>
      <c r="DJ994"/>
      <c r="DK994"/>
      <c r="DL994"/>
      <c r="DM994"/>
      <c r="DN994"/>
      <c r="DO994"/>
      <c r="DP994"/>
      <c r="DQ994"/>
      <c r="DR994"/>
      <c r="DS994"/>
      <c r="DT994"/>
      <c r="DU994"/>
      <c r="DV994"/>
      <c r="DW994"/>
      <c r="DX994"/>
      <c r="DY994"/>
      <c r="DZ994"/>
      <c r="EA994"/>
      <c r="EB994"/>
      <c r="EC994"/>
      <c r="ED994"/>
      <c r="EE994"/>
      <c r="EF994"/>
      <c r="EG994"/>
      <c r="EH994"/>
      <c r="EI994"/>
      <c r="EJ994"/>
      <c r="EK994"/>
      <c r="EL994"/>
      <c r="EM994"/>
      <c r="EN994"/>
      <c r="EO994"/>
      <c r="EP994"/>
      <c r="EQ994"/>
      <c r="ER994"/>
      <c r="ES994"/>
      <c r="ET994"/>
      <c r="EU994"/>
      <c r="EV994"/>
      <c r="EW994"/>
      <c r="EX994"/>
      <c r="EY994"/>
      <c r="EZ994"/>
      <c r="FA994"/>
      <c r="FB994"/>
      <c r="FC994"/>
      <c r="FD994"/>
      <c r="FE994"/>
      <c r="FF994"/>
      <c r="FG994"/>
      <c r="FH994"/>
      <c r="FI994"/>
      <c r="FJ994"/>
      <c r="FK994"/>
      <c r="FL994"/>
      <c r="FM994"/>
      <c r="FN994"/>
      <c r="FO994"/>
      <c r="FP994"/>
      <c r="FQ994"/>
      <c r="FR994"/>
      <c r="FS994"/>
      <c r="FT994"/>
      <c r="FU994"/>
      <c r="FV994"/>
      <c r="FW994"/>
      <c r="FX994"/>
      <c r="FY994"/>
      <c r="FZ994"/>
      <c r="GA994"/>
      <c r="GB994"/>
      <c r="GC994"/>
      <c r="GD994"/>
      <c r="GE994"/>
      <c r="GF994"/>
      <c r="GG994"/>
      <c r="GH994"/>
      <c r="GI994"/>
      <c r="GJ994"/>
      <c r="GK994"/>
      <c r="GL994"/>
      <c r="GM994"/>
      <c r="GN994"/>
      <c r="GO994"/>
      <c r="GP994"/>
      <c r="GQ994"/>
      <c r="GR994"/>
      <c r="GS994"/>
      <c r="GT994"/>
      <c r="GU994"/>
      <c r="GV994"/>
      <c r="GW994"/>
      <c r="GX994"/>
      <c r="GY994"/>
      <c r="GZ994"/>
      <c r="HA994"/>
      <c r="HB994"/>
      <c r="HC994"/>
      <c r="HD994"/>
      <c r="HE994"/>
      <c r="HF994"/>
      <c r="HG994"/>
      <c r="HH994"/>
      <c r="HI994"/>
      <c r="HJ994"/>
      <c r="HK994"/>
      <c r="HL994"/>
      <c r="HM994"/>
      <c r="HN994"/>
      <c r="HO994"/>
      <c r="HP994"/>
      <c r="HQ994"/>
      <c r="HR994"/>
      <c r="HS994"/>
      <c r="HT994"/>
      <c r="HU994"/>
      <c r="HV994"/>
      <c r="HW994"/>
      <c r="HX994"/>
      <c r="HY994"/>
      <c r="HZ994"/>
      <c r="IA994"/>
      <c r="IB994"/>
      <c r="IC994"/>
      <c r="ID994"/>
      <c r="IE994"/>
      <c r="IF994"/>
      <c r="IG994"/>
      <c r="IH994"/>
      <c r="II994"/>
      <c r="IJ994"/>
      <c r="IK994"/>
      <c r="IL994"/>
      <c r="IM994"/>
      <c r="IN994"/>
      <c r="IO994"/>
      <c r="IP994"/>
      <c r="IQ994"/>
      <c r="IR994"/>
      <c r="IS994"/>
      <c r="IT994"/>
      <c r="IU994"/>
      <c r="IV994"/>
      <c r="IW994"/>
      <c r="IX994"/>
      <c r="IY994"/>
      <c r="IZ994"/>
      <c r="JA994"/>
      <c r="JB994"/>
      <c r="JC994"/>
      <c r="JD994"/>
      <c r="JE994"/>
      <c r="JF994"/>
      <c r="JG994"/>
      <c r="JH994"/>
      <c r="JI994"/>
      <c r="JJ994"/>
    </row>
    <row r="995" spans="1:270">
      <c r="A995"/>
      <c r="B995"/>
      <c r="C995"/>
      <c r="D995"/>
      <c r="E995"/>
      <c r="F995"/>
      <c r="G995"/>
      <c r="H995"/>
      <c r="I995"/>
      <c r="J995"/>
      <c r="K995"/>
      <c r="L995" s="13"/>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D995"/>
      <c r="CE995"/>
      <c r="CF995"/>
      <c r="CG995"/>
      <c r="CH995"/>
      <c r="CI995"/>
      <c r="CJ995"/>
      <c r="CK995"/>
      <c r="CL995"/>
      <c r="CM995"/>
      <c r="CN995"/>
      <c r="CO995"/>
      <c r="CP995"/>
      <c r="CQ995"/>
      <c r="CR995"/>
      <c r="CS995"/>
      <c r="CT995"/>
      <c r="CU995"/>
      <c r="CV995"/>
      <c r="CW995"/>
      <c r="CX995"/>
      <c r="CY995"/>
      <c r="CZ995"/>
      <c r="DA995"/>
      <c r="DB995"/>
      <c r="DC995"/>
      <c r="DD995"/>
      <c r="DE995"/>
      <c r="DF995"/>
      <c r="DG995"/>
      <c r="DH995"/>
      <c r="DI995"/>
      <c r="DJ995"/>
      <c r="DK995"/>
      <c r="DL995"/>
      <c r="DM995"/>
      <c r="DN995"/>
      <c r="DO995"/>
      <c r="DP995"/>
      <c r="DQ995"/>
      <c r="DR995"/>
      <c r="DS995"/>
      <c r="DT995"/>
      <c r="DU995"/>
      <c r="DV995"/>
      <c r="DW995"/>
      <c r="DX995"/>
      <c r="DY995"/>
      <c r="DZ995"/>
      <c r="EA995"/>
      <c r="EB995"/>
      <c r="EC995"/>
      <c r="ED995"/>
      <c r="EE995"/>
      <c r="EF995"/>
      <c r="EG995"/>
      <c r="EH995"/>
      <c r="EI995"/>
      <c r="EJ995"/>
      <c r="EK995"/>
      <c r="EL995"/>
      <c r="EM995"/>
      <c r="EN995"/>
      <c r="EO995"/>
      <c r="EP995"/>
      <c r="EQ995"/>
      <c r="ER995"/>
      <c r="ES995"/>
      <c r="ET995"/>
      <c r="EU995"/>
      <c r="EV995"/>
      <c r="EW995"/>
      <c r="EX995"/>
      <c r="EY995"/>
      <c r="EZ995"/>
      <c r="FA995"/>
      <c r="FB995"/>
      <c r="FC995"/>
      <c r="FD995"/>
      <c r="FE995"/>
      <c r="FF995"/>
      <c r="FG995"/>
      <c r="FH995"/>
      <c r="FI995"/>
      <c r="FJ995"/>
      <c r="FK995"/>
      <c r="FL995"/>
      <c r="FM995"/>
      <c r="FN995"/>
      <c r="FO995"/>
      <c r="FP995"/>
      <c r="FQ995"/>
      <c r="FR995"/>
      <c r="FS995"/>
      <c r="FT995"/>
      <c r="FU995"/>
      <c r="FV995"/>
      <c r="FW995"/>
      <c r="FX995"/>
      <c r="FY995"/>
      <c r="FZ995"/>
      <c r="GA995"/>
      <c r="GB995"/>
      <c r="GC995"/>
      <c r="GD995"/>
      <c r="GE995"/>
      <c r="GF995"/>
      <c r="GG995"/>
      <c r="GH995"/>
      <c r="GI995"/>
      <c r="GJ995"/>
      <c r="GK995"/>
      <c r="GL995"/>
      <c r="GM995"/>
      <c r="GN995"/>
      <c r="GO995"/>
      <c r="GP995"/>
      <c r="GQ995"/>
      <c r="GR995"/>
      <c r="GS995"/>
      <c r="GT995"/>
      <c r="GU995"/>
      <c r="GV995"/>
      <c r="GW995"/>
      <c r="GX995"/>
      <c r="GY995"/>
      <c r="GZ995"/>
      <c r="HA995"/>
      <c r="HB995"/>
      <c r="HC995"/>
      <c r="HD995"/>
      <c r="HE995"/>
      <c r="HF995"/>
      <c r="HG995"/>
      <c r="HH995"/>
      <c r="HI995"/>
      <c r="HJ995"/>
      <c r="HK995"/>
      <c r="HL995"/>
      <c r="HM995"/>
      <c r="HN995"/>
      <c r="HO995"/>
      <c r="HP995"/>
      <c r="HQ995"/>
      <c r="HR995"/>
      <c r="HS995"/>
      <c r="HT995"/>
      <c r="HU995"/>
      <c r="HV995"/>
      <c r="HW995"/>
      <c r="HX995"/>
      <c r="HY995"/>
      <c r="HZ995"/>
      <c r="IA995"/>
      <c r="IB995"/>
      <c r="IC995"/>
      <c r="ID995"/>
      <c r="IE995"/>
      <c r="IF995"/>
      <c r="IG995"/>
      <c r="IH995"/>
      <c r="II995"/>
      <c r="IJ995"/>
      <c r="IK995"/>
      <c r="IL995"/>
      <c r="IM995"/>
      <c r="IN995"/>
      <c r="IO995"/>
      <c r="IP995"/>
      <c r="IQ995"/>
      <c r="IR995"/>
      <c r="IS995"/>
      <c r="IT995"/>
      <c r="IU995"/>
      <c r="IV995"/>
      <c r="IW995"/>
      <c r="IX995"/>
      <c r="IY995"/>
      <c r="IZ995"/>
      <c r="JA995"/>
      <c r="JB995"/>
      <c r="JC995"/>
      <c r="JD995"/>
      <c r="JE995"/>
      <c r="JF995"/>
      <c r="JG995"/>
      <c r="JH995"/>
      <c r="JI995"/>
      <c r="JJ995"/>
    </row>
    <row r="996" spans="1:270">
      <c r="A996"/>
      <c r="B996"/>
      <c r="C996"/>
      <c r="D996"/>
      <c r="E996"/>
      <c r="F996"/>
      <c r="G996"/>
      <c r="H996"/>
      <c r="I996"/>
      <c r="J996"/>
      <c r="K996"/>
      <c r="L996" s="13"/>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D996"/>
      <c r="CE996"/>
      <c r="CF996"/>
      <c r="CG996"/>
      <c r="CH996"/>
      <c r="CI996"/>
      <c r="CJ996"/>
      <c r="CK996"/>
      <c r="CL996"/>
      <c r="CM996"/>
      <c r="CN996"/>
      <c r="CO996"/>
      <c r="CP996"/>
      <c r="CQ996"/>
      <c r="CR996"/>
      <c r="CS996"/>
      <c r="CT996"/>
      <c r="CU996"/>
      <c r="CV996"/>
      <c r="CW996"/>
      <c r="CX996"/>
      <c r="CY996"/>
      <c r="CZ996"/>
      <c r="DA996"/>
      <c r="DB996"/>
      <c r="DC996"/>
      <c r="DD996"/>
      <c r="DE996"/>
      <c r="DF996"/>
      <c r="DG996"/>
      <c r="DH996"/>
      <c r="DI996"/>
      <c r="DJ996"/>
      <c r="DK996"/>
      <c r="DL996"/>
      <c r="DM996"/>
      <c r="DN996"/>
      <c r="DO996"/>
      <c r="DP996"/>
      <c r="DQ996"/>
      <c r="DR996"/>
      <c r="DS996"/>
      <c r="DT996"/>
      <c r="DU996"/>
      <c r="DV996"/>
      <c r="DW996"/>
      <c r="DX996"/>
      <c r="DY996"/>
      <c r="DZ996"/>
      <c r="EA996"/>
      <c r="EB996"/>
      <c r="EC996"/>
      <c r="ED996"/>
      <c r="EE996"/>
      <c r="EF996"/>
      <c r="EG996"/>
      <c r="EH996"/>
      <c r="EI996"/>
      <c r="EJ996"/>
      <c r="EK996"/>
      <c r="EL996"/>
      <c r="EM996"/>
      <c r="EN996"/>
      <c r="EO996"/>
      <c r="EP996"/>
      <c r="EQ996"/>
      <c r="ER996"/>
      <c r="ES996"/>
      <c r="ET996"/>
      <c r="EU996"/>
      <c r="EV996"/>
      <c r="EW996"/>
      <c r="EX996"/>
      <c r="EY996"/>
      <c r="EZ996"/>
      <c r="FA996"/>
      <c r="FB996"/>
      <c r="FC996"/>
      <c r="FD996"/>
      <c r="FE996"/>
      <c r="FF996"/>
      <c r="FG996"/>
      <c r="FH996"/>
      <c r="FI996"/>
      <c r="FJ996"/>
      <c r="FK996"/>
      <c r="FL996"/>
      <c r="FM996"/>
      <c r="FN996"/>
      <c r="FO996"/>
      <c r="FP996"/>
      <c r="FQ996"/>
      <c r="FR996"/>
      <c r="FS996"/>
      <c r="FT996"/>
      <c r="FU996"/>
      <c r="FV996"/>
      <c r="FW996"/>
      <c r="FX996"/>
      <c r="FY996"/>
      <c r="FZ996"/>
      <c r="GA996"/>
      <c r="GB996"/>
      <c r="GC996"/>
      <c r="GD996"/>
      <c r="GE996"/>
      <c r="GF996"/>
      <c r="GG996"/>
      <c r="GH996"/>
      <c r="GI996"/>
      <c r="GJ996"/>
      <c r="GK996"/>
      <c r="GL996"/>
      <c r="GM996"/>
      <c r="GN996"/>
      <c r="GO996"/>
      <c r="GP996"/>
      <c r="GQ996"/>
      <c r="GR996"/>
      <c r="GS996"/>
      <c r="GT996"/>
      <c r="GU996"/>
      <c r="GV996"/>
      <c r="GW996"/>
      <c r="GX996"/>
      <c r="GY996"/>
      <c r="GZ996"/>
      <c r="HA996"/>
      <c r="HB996"/>
      <c r="HC996"/>
      <c r="HD996"/>
      <c r="HE996"/>
      <c r="HF996"/>
      <c r="HG996"/>
      <c r="HH996"/>
      <c r="HI996"/>
      <c r="HJ996"/>
      <c r="HK996"/>
      <c r="HL996"/>
      <c r="HM996"/>
      <c r="HN996"/>
      <c r="HO996"/>
      <c r="HP996"/>
      <c r="HQ996"/>
      <c r="HR996"/>
      <c r="HS996"/>
      <c r="HT996"/>
      <c r="HU996"/>
      <c r="HV996"/>
      <c r="HW996"/>
      <c r="HX996"/>
      <c r="HY996"/>
      <c r="HZ996"/>
      <c r="IA996"/>
      <c r="IB996"/>
      <c r="IC996"/>
      <c r="ID996"/>
      <c r="IE996"/>
      <c r="IF996"/>
      <c r="IG996"/>
      <c r="IH996"/>
      <c r="II996"/>
      <c r="IJ996"/>
      <c r="IK996"/>
      <c r="IL996"/>
      <c r="IM996"/>
      <c r="IN996"/>
      <c r="IO996"/>
      <c r="IP996"/>
      <c r="IQ996"/>
      <c r="IR996"/>
      <c r="IS996"/>
      <c r="IT996"/>
      <c r="IU996"/>
      <c r="IV996"/>
      <c r="IW996"/>
      <c r="IX996"/>
      <c r="IY996"/>
      <c r="IZ996"/>
      <c r="JA996"/>
      <c r="JB996"/>
      <c r="JC996"/>
      <c r="JD996"/>
      <c r="JE996"/>
      <c r="JF996"/>
      <c r="JG996"/>
      <c r="JH996"/>
      <c r="JI996"/>
      <c r="JJ996"/>
    </row>
    <row r="997" spans="1:270">
      <c r="A997"/>
      <c r="B997"/>
      <c r="C997"/>
      <c r="D997"/>
      <c r="E997"/>
      <c r="F997"/>
      <c r="G997"/>
      <c r="H997"/>
      <c r="I997"/>
      <c r="J997"/>
      <c r="K997"/>
      <c r="L997" s="13"/>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D997"/>
      <c r="CE997"/>
      <c r="CF997"/>
      <c r="CG997"/>
      <c r="CH997"/>
      <c r="CI997"/>
      <c r="CJ997"/>
      <c r="CK997"/>
      <c r="CL997"/>
      <c r="CM997"/>
      <c r="CN997"/>
      <c r="CO997"/>
      <c r="CP997"/>
      <c r="CQ997"/>
      <c r="CR997"/>
      <c r="CS997"/>
      <c r="CT997"/>
      <c r="CU997"/>
      <c r="CV997"/>
      <c r="CW997"/>
      <c r="CX997"/>
      <c r="CY997"/>
      <c r="CZ997"/>
      <c r="DA997"/>
      <c r="DB997"/>
      <c r="DC997"/>
      <c r="DD997"/>
      <c r="DE997"/>
      <c r="DF997"/>
      <c r="DG997"/>
      <c r="DH997"/>
      <c r="DI997"/>
      <c r="DJ997"/>
      <c r="DK997"/>
      <c r="DL997"/>
      <c r="DM997"/>
      <c r="DN997"/>
      <c r="DO997"/>
      <c r="DP997"/>
      <c r="DQ997"/>
      <c r="DR997"/>
      <c r="DS997"/>
      <c r="DT997"/>
      <c r="DU997"/>
      <c r="DV997"/>
      <c r="DW997"/>
      <c r="DX997"/>
      <c r="DY997"/>
      <c r="DZ997"/>
      <c r="EA997"/>
      <c r="EB997"/>
      <c r="EC997"/>
      <c r="ED997"/>
      <c r="EE997"/>
      <c r="EF997"/>
      <c r="EG997"/>
      <c r="EH997"/>
      <c r="EI997"/>
      <c r="EJ997"/>
      <c r="EK997"/>
      <c r="EL997"/>
      <c r="EM997"/>
      <c r="EN997"/>
      <c r="EO997"/>
      <c r="EP997"/>
      <c r="EQ997"/>
      <c r="ER997"/>
      <c r="ES997"/>
      <c r="ET997"/>
      <c r="EU997"/>
      <c r="EV997"/>
      <c r="EW997"/>
      <c r="EX997"/>
      <c r="EY997"/>
      <c r="EZ997"/>
      <c r="FA997"/>
      <c r="FB997"/>
      <c r="FC997"/>
      <c r="FD997"/>
      <c r="FE997"/>
      <c r="FF997"/>
      <c r="FG997"/>
      <c r="FH997"/>
      <c r="FI997"/>
      <c r="FJ997"/>
      <c r="FK997"/>
      <c r="FL997"/>
      <c r="FM997"/>
      <c r="FN997"/>
      <c r="FO997"/>
      <c r="FP997"/>
      <c r="FQ997"/>
      <c r="FR997"/>
      <c r="FS997"/>
      <c r="FT997"/>
      <c r="FU997"/>
      <c r="FV997"/>
      <c r="FW997"/>
      <c r="FX997"/>
      <c r="FY997"/>
      <c r="FZ997"/>
      <c r="GA997"/>
      <c r="GB997"/>
      <c r="GC997"/>
      <c r="GD997"/>
      <c r="GE997"/>
      <c r="GF997"/>
      <c r="GG997"/>
      <c r="GH997"/>
      <c r="GI997"/>
      <c r="GJ997"/>
      <c r="GK997"/>
      <c r="GL997"/>
      <c r="GM997"/>
      <c r="GN997"/>
      <c r="GO997"/>
      <c r="GP997"/>
      <c r="GQ997"/>
      <c r="GR997"/>
      <c r="GS997"/>
      <c r="GT997"/>
      <c r="GU997"/>
      <c r="GV997"/>
      <c r="GW997"/>
      <c r="GX997"/>
      <c r="GY997"/>
      <c r="GZ997"/>
      <c r="HA997"/>
      <c r="HB997"/>
      <c r="HC997"/>
      <c r="HD997"/>
      <c r="HE997"/>
      <c r="HF997"/>
      <c r="HG997"/>
      <c r="HH997"/>
      <c r="HI997"/>
      <c r="HJ997"/>
      <c r="HK997"/>
      <c r="HL997"/>
      <c r="HM997"/>
      <c r="HN997"/>
      <c r="HO997"/>
      <c r="HP997"/>
      <c r="HQ997"/>
      <c r="HR997"/>
      <c r="HS997"/>
      <c r="HT997"/>
      <c r="HU997"/>
      <c r="HV997"/>
      <c r="HW997"/>
      <c r="HX997"/>
      <c r="HY997"/>
      <c r="HZ997"/>
      <c r="IA997"/>
      <c r="IB997"/>
      <c r="IC997"/>
      <c r="ID997"/>
      <c r="IE997"/>
      <c r="IF997"/>
      <c r="IG997"/>
      <c r="IH997"/>
      <c r="II997"/>
      <c r="IJ997"/>
      <c r="IK997"/>
      <c r="IL997"/>
      <c r="IM997"/>
      <c r="IN997"/>
      <c r="IO997"/>
      <c r="IP997"/>
      <c r="IQ997"/>
      <c r="IR997"/>
      <c r="IS997"/>
      <c r="IT997"/>
      <c r="IU997"/>
      <c r="IV997"/>
      <c r="IW997"/>
      <c r="IX997"/>
      <c r="IY997"/>
      <c r="IZ997"/>
      <c r="JA997"/>
      <c r="JB997"/>
      <c r="JC997"/>
      <c r="JD997"/>
      <c r="JE997"/>
      <c r="JF997"/>
      <c r="JG997"/>
      <c r="JH997"/>
      <c r="JI997"/>
      <c r="JJ997"/>
    </row>
    <row r="998" spans="1:270">
      <c r="A998"/>
      <c r="B998"/>
      <c r="C998"/>
      <c r="D998"/>
      <c r="E998"/>
      <c r="F998"/>
      <c r="G998"/>
      <c r="H998"/>
      <c r="I998"/>
      <c r="J998"/>
      <c r="K998"/>
      <c r="L998" s="13"/>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D998"/>
      <c r="CE998"/>
      <c r="CF998"/>
      <c r="CG998"/>
      <c r="CH998"/>
      <c r="CI998"/>
      <c r="CJ998"/>
      <c r="CK998"/>
      <c r="CL998"/>
      <c r="CM998"/>
      <c r="CN998"/>
      <c r="CO998"/>
      <c r="CP998"/>
      <c r="CQ998"/>
      <c r="CR998"/>
      <c r="CS998"/>
      <c r="CT998"/>
      <c r="CU998"/>
      <c r="CV998"/>
      <c r="CW998"/>
      <c r="CX998"/>
      <c r="CY998"/>
      <c r="CZ998"/>
      <c r="DA998"/>
      <c r="DB998"/>
      <c r="DC998"/>
      <c r="DD998"/>
      <c r="DE998"/>
      <c r="DF998"/>
      <c r="DG998"/>
      <c r="DH998"/>
      <c r="DI998"/>
      <c r="DJ998"/>
      <c r="DK998"/>
      <c r="DL998"/>
      <c r="DM998"/>
      <c r="DN998"/>
      <c r="DO998"/>
      <c r="DP998"/>
      <c r="DQ998"/>
      <c r="DR998"/>
      <c r="DS998"/>
      <c r="DT998"/>
      <c r="DU998"/>
      <c r="DV998"/>
      <c r="DW998"/>
      <c r="DX998"/>
      <c r="DY998"/>
      <c r="DZ998"/>
      <c r="EA998"/>
      <c r="EB998"/>
      <c r="EC998"/>
      <c r="ED998"/>
      <c r="EE998"/>
      <c r="EF998"/>
      <c r="EG998"/>
      <c r="EH998"/>
      <c r="EI998"/>
      <c r="EJ998"/>
      <c r="EK998"/>
      <c r="EL998"/>
      <c r="EM998"/>
      <c r="EN998"/>
      <c r="EO998"/>
      <c r="EP998"/>
      <c r="EQ998"/>
      <c r="ER998"/>
      <c r="ES998"/>
      <c r="ET998"/>
      <c r="EU998"/>
      <c r="EV998"/>
      <c r="EW998"/>
      <c r="EX998"/>
      <c r="EY998"/>
      <c r="EZ998"/>
      <c r="FA998"/>
      <c r="FB998"/>
      <c r="FC998"/>
      <c r="FD998"/>
      <c r="FE998"/>
      <c r="FF998"/>
      <c r="FG998"/>
      <c r="FH998"/>
      <c r="FI998"/>
      <c r="FJ998"/>
      <c r="FK998"/>
      <c r="FL998"/>
      <c r="FM998"/>
      <c r="FN998"/>
      <c r="FO998"/>
      <c r="FP998"/>
      <c r="FQ998"/>
      <c r="FR998"/>
      <c r="FS998"/>
      <c r="FT998"/>
      <c r="FU998"/>
      <c r="FV998"/>
      <c r="FW998"/>
      <c r="FX998"/>
      <c r="FY998"/>
      <c r="FZ998"/>
      <c r="GA998"/>
      <c r="GB998"/>
      <c r="GC998"/>
      <c r="GD998"/>
      <c r="GE998"/>
      <c r="GF998"/>
      <c r="GG998"/>
      <c r="GH998"/>
      <c r="GI998"/>
      <c r="GJ998"/>
      <c r="GK998"/>
      <c r="GL998"/>
      <c r="GM998"/>
      <c r="GN998"/>
      <c r="GO998"/>
      <c r="GP998"/>
      <c r="GQ998"/>
      <c r="GR998"/>
      <c r="GS998"/>
      <c r="GT998"/>
      <c r="GU998"/>
      <c r="GV998"/>
      <c r="GW998"/>
      <c r="GX998"/>
      <c r="GY998"/>
      <c r="GZ998"/>
      <c r="HA998"/>
      <c r="HB998"/>
      <c r="HC998"/>
      <c r="HD998"/>
      <c r="HE998"/>
      <c r="HF998"/>
      <c r="HG998"/>
      <c r="HH998"/>
      <c r="HI998"/>
      <c r="HJ998"/>
      <c r="HK998"/>
      <c r="HL998"/>
      <c r="HM998"/>
      <c r="HN998"/>
      <c r="HO998"/>
      <c r="HP998"/>
      <c r="HQ998"/>
      <c r="HR998"/>
      <c r="HS998"/>
      <c r="HT998"/>
      <c r="HU998"/>
      <c r="HV998"/>
      <c r="HW998"/>
      <c r="HX998"/>
      <c r="HY998"/>
      <c r="HZ998"/>
      <c r="IA998"/>
      <c r="IB998"/>
      <c r="IC998"/>
      <c r="ID998"/>
      <c r="IE998"/>
      <c r="IF998"/>
      <c r="IG998"/>
      <c r="IH998"/>
      <c r="II998"/>
      <c r="IJ998"/>
      <c r="IK998"/>
      <c r="IL998"/>
      <c r="IM998"/>
      <c r="IN998"/>
      <c r="IO998"/>
      <c r="IP998"/>
      <c r="IQ998"/>
      <c r="IR998"/>
      <c r="IS998"/>
      <c r="IT998"/>
      <c r="IU998"/>
      <c r="IV998"/>
      <c r="IW998"/>
      <c r="IX998"/>
      <c r="IY998"/>
      <c r="IZ998"/>
      <c r="JA998"/>
      <c r="JB998"/>
      <c r="JC998"/>
      <c r="JD998"/>
      <c r="JE998"/>
      <c r="JF998"/>
      <c r="JG998"/>
      <c r="JH998"/>
      <c r="JI998"/>
      <c r="JJ998"/>
    </row>
    <row r="999" spans="1:270">
      <c r="A999"/>
      <c r="B999"/>
      <c r="C999"/>
      <c r="D999"/>
      <c r="E999"/>
      <c r="F999"/>
      <c r="G999"/>
      <c r="H999"/>
      <c r="I999"/>
      <c r="J999"/>
      <c r="K999"/>
      <c r="L999" s="13"/>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c r="CI999"/>
      <c r="CJ999"/>
      <c r="CK999"/>
      <c r="CL999"/>
      <c r="CM999"/>
      <c r="CN999"/>
      <c r="CO999"/>
      <c r="CP999"/>
      <c r="CQ999"/>
      <c r="CR999"/>
      <c r="CS999"/>
      <c r="CT999"/>
      <c r="CU999"/>
      <c r="CV999"/>
      <c r="CW999"/>
      <c r="CX999"/>
      <c r="CY999"/>
      <c r="CZ999"/>
      <c r="DA999"/>
      <c r="DB999"/>
      <c r="DC999"/>
      <c r="DD999"/>
      <c r="DE999"/>
      <c r="DF999"/>
      <c r="DG999"/>
      <c r="DH999"/>
      <c r="DI999"/>
      <c r="DJ999"/>
      <c r="DK999"/>
      <c r="DL999"/>
      <c r="DM999"/>
      <c r="DN999"/>
      <c r="DO999"/>
      <c r="DP999"/>
      <c r="DQ999"/>
      <c r="DR999"/>
      <c r="DS999"/>
      <c r="DT999"/>
      <c r="DU999"/>
      <c r="DV999"/>
      <c r="DW999"/>
      <c r="DX999"/>
      <c r="DY999"/>
      <c r="DZ999"/>
      <c r="EA999"/>
      <c r="EB999"/>
      <c r="EC999"/>
      <c r="ED999"/>
      <c r="EE999"/>
      <c r="EF999"/>
      <c r="EG999"/>
      <c r="EH999"/>
      <c r="EI999"/>
      <c r="EJ999"/>
      <c r="EK999"/>
      <c r="EL999"/>
      <c r="EM999"/>
      <c r="EN999"/>
      <c r="EO999"/>
      <c r="EP999"/>
      <c r="EQ999"/>
      <c r="ER999"/>
      <c r="ES999"/>
      <c r="ET999"/>
      <c r="EU999"/>
      <c r="EV999"/>
      <c r="EW999"/>
      <c r="EX999"/>
      <c r="EY999"/>
      <c r="EZ999"/>
      <c r="FA999"/>
      <c r="FB999"/>
      <c r="FC999"/>
      <c r="FD999"/>
      <c r="FE999"/>
      <c r="FF999"/>
      <c r="FG999"/>
      <c r="FH999"/>
      <c r="FI999"/>
      <c r="FJ999"/>
      <c r="FK999"/>
      <c r="FL999"/>
      <c r="FM999"/>
      <c r="FN999"/>
      <c r="FO999"/>
      <c r="FP999"/>
      <c r="FQ999"/>
      <c r="FR999"/>
      <c r="FS999"/>
      <c r="FT999"/>
      <c r="FU999"/>
      <c r="FV999"/>
      <c r="FW999"/>
      <c r="FX999"/>
      <c r="FY999"/>
      <c r="FZ999"/>
      <c r="GA999"/>
      <c r="GB999"/>
      <c r="GC999"/>
      <c r="GD999"/>
      <c r="GE999"/>
      <c r="GF999"/>
      <c r="GG999"/>
      <c r="GH999"/>
      <c r="GI999"/>
      <c r="GJ999"/>
      <c r="GK999"/>
      <c r="GL999"/>
      <c r="GM999"/>
      <c r="GN999"/>
      <c r="GO999"/>
      <c r="GP999"/>
      <c r="GQ999"/>
      <c r="GR999"/>
      <c r="GS999"/>
      <c r="GT999"/>
      <c r="GU999"/>
      <c r="GV999"/>
      <c r="GW999"/>
      <c r="GX999"/>
      <c r="GY999"/>
      <c r="GZ999"/>
      <c r="HA999"/>
      <c r="HB999"/>
      <c r="HC999"/>
      <c r="HD999"/>
      <c r="HE999"/>
      <c r="HF999"/>
      <c r="HG999"/>
      <c r="HH999"/>
      <c r="HI999"/>
      <c r="HJ999"/>
      <c r="HK999"/>
      <c r="HL999"/>
      <c r="HM999"/>
      <c r="HN999"/>
      <c r="HO999"/>
      <c r="HP999"/>
      <c r="HQ999"/>
      <c r="HR999"/>
      <c r="HS999"/>
      <c r="HT999"/>
      <c r="HU999"/>
      <c r="HV999"/>
      <c r="HW999"/>
      <c r="HX999"/>
      <c r="HY999"/>
      <c r="HZ999"/>
      <c r="IA999"/>
      <c r="IB999"/>
      <c r="IC999"/>
      <c r="ID999"/>
      <c r="IE999"/>
      <c r="IF999"/>
      <c r="IG999"/>
      <c r="IH999"/>
      <c r="II999"/>
      <c r="IJ999"/>
      <c r="IK999"/>
      <c r="IL999"/>
      <c r="IM999"/>
      <c r="IN999"/>
      <c r="IO999"/>
      <c r="IP999"/>
      <c r="IQ999"/>
      <c r="IR999"/>
      <c r="IS999"/>
      <c r="IT999"/>
      <c r="IU999"/>
      <c r="IV999"/>
      <c r="IW999"/>
      <c r="IX999"/>
      <c r="IY999"/>
      <c r="IZ999"/>
      <c r="JA999"/>
      <c r="JB999"/>
      <c r="JC999"/>
      <c r="JD999"/>
      <c r="JE999"/>
      <c r="JF999"/>
      <c r="JG999"/>
      <c r="JH999"/>
      <c r="JI999"/>
      <c r="JJ999"/>
    </row>
    <row r="1000" spans="1:270">
      <c r="A1000"/>
      <c r="B1000"/>
      <c r="C1000"/>
      <c r="D1000"/>
      <c r="E1000"/>
      <c r="F1000"/>
      <c r="G1000"/>
      <c r="H1000"/>
      <c r="I1000"/>
      <c r="J1000"/>
      <c r="K1000"/>
      <c r="L1000" s="13"/>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c r="CD1000"/>
      <c r="CE1000"/>
      <c r="CF1000"/>
      <c r="CG1000"/>
      <c r="CH1000"/>
      <c r="CI1000"/>
      <c r="CJ1000"/>
      <c r="CK1000"/>
      <c r="CL1000"/>
      <c r="CM1000"/>
      <c r="CN1000"/>
      <c r="CO1000"/>
      <c r="CP1000"/>
      <c r="CQ1000"/>
      <c r="CR1000"/>
      <c r="CS1000"/>
      <c r="CT1000"/>
      <c r="CU1000"/>
      <c r="CV1000"/>
      <c r="CW1000"/>
      <c r="CX1000"/>
      <c r="CY1000"/>
      <c r="CZ1000"/>
      <c r="DA1000"/>
      <c r="DB1000"/>
      <c r="DC1000"/>
      <c r="DD1000"/>
      <c r="DE1000"/>
      <c r="DF1000"/>
      <c r="DG1000"/>
      <c r="DH1000"/>
      <c r="DI1000"/>
      <c r="DJ1000"/>
      <c r="DK1000"/>
      <c r="DL1000"/>
      <c r="DM1000"/>
      <c r="DN1000"/>
      <c r="DO1000"/>
      <c r="DP1000"/>
      <c r="DQ1000"/>
      <c r="DR1000"/>
      <c r="DS1000"/>
      <c r="DT1000"/>
      <c r="DU1000"/>
      <c r="DV1000"/>
      <c r="DW1000"/>
      <c r="DX1000"/>
      <c r="DY1000"/>
      <c r="DZ1000"/>
      <c r="EA1000"/>
      <c r="EB1000"/>
      <c r="EC1000"/>
      <c r="ED1000"/>
      <c r="EE1000"/>
      <c r="EF1000"/>
      <c r="EG1000"/>
      <c r="EH1000"/>
      <c r="EI1000"/>
      <c r="EJ1000"/>
      <c r="EK1000"/>
      <c r="EL1000"/>
      <c r="EM1000"/>
      <c r="EN1000"/>
      <c r="EO1000"/>
      <c r="EP1000"/>
      <c r="EQ1000"/>
      <c r="ER1000"/>
      <c r="ES1000"/>
      <c r="ET1000"/>
      <c r="EU1000"/>
      <c r="EV1000"/>
      <c r="EW1000"/>
      <c r="EX1000"/>
      <c r="EY1000"/>
      <c r="EZ1000"/>
      <c r="FA1000"/>
      <c r="FB1000"/>
      <c r="FC1000"/>
      <c r="FD1000"/>
      <c r="FE1000"/>
      <c r="FF1000"/>
      <c r="FG1000"/>
      <c r="FH1000"/>
      <c r="FI1000"/>
      <c r="FJ1000"/>
      <c r="FK1000"/>
      <c r="FL1000"/>
      <c r="FM1000"/>
      <c r="FN1000"/>
      <c r="FO1000"/>
      <c r="FP1000"/>
      <c r="FQ1000"/>
      <c r="FR1000"/>
      <c r="FS1000"/>
      <c r="FT1000"/>
      <c r="FU1000"/>
      <c r="FV1000"/>
      <c r="FW1000"/>
      <c r="FX1000"/>
      <c r="FY1000"/>
      <c r="FZ1000"/>
      <c r="GA1000"/>
      <c r="GB1000"/>
      <c r="GC1000"/>
      <c r="GD1000"/>
      <c r="GE1000"/>
      <c r="GF1000"/>
      <c r="GG1000"/>
      <c r="GH1000"/>
      <c r="GI1000"/>
      <c r="GJ1000"/>
      <c r="GK1000"/>
      <c r="GL1000"/>
      <c r="GM1000"/>
      <c r="GN1000"/>
      <c r="GO1000"/>
      <c r="GP1000"/>
      <c r="GQ1000"/>
      <c r="GR1000"/>
      <c r="GS1000"/>
      <c r="GT1000"/>
      <c r="GU1000"/>
      <c r="GV1000"/>
      <c r="GW1000"/>
      <c r="GX1000"/>
      <c r="GY1000"/>
      <c r="GZ1000"/>
      <c r="HA1000"/>
      <c r="HB1000"/>
      <c r="HC1000"/>
      <c r="HD1000"/>
      <c r="HE1000"/>
      <c r="HF1000"/>
      <c r="HG1000"/>
      <c r="HH1000"/>
      <c r="HI1000"/>
      <c r="HJ1000"/>
      <c r="HK1000"/>
      <c r="HL1000"/>
      <c r="HM1000"/>
      <c r="HN1000"/>
      <c r="HO1000"/>
      <c r="HP1000"/>
      <c r="HQ1000"/>
      <c r="HR1000"/>
      <c r="HS1000"/>
      <c r="HT1000"/>
      <c r="HU1000"/>
      <c r="HV1000"/>
      <c r="HW1000"/>
      <c r="HX1000"/>
      <c r="HY1000"/>
      <c r="HZ1000"/>
      <c r="IA1000"/>
      <c r="IB1000"/>
      <c r="IC1000"/>
      <c r="ID1000"/>
      <c r="IE1000"/>
      <c r="IF1000"/>
      <c r="IG1000"/>
      <c r="IH1000"/>
      <c r="II1000"/>
      <c r="IJ1000"/>
      <c r="IK1000"/>
      <c r="IL1000"/>
      <c r="IM1000"/>
      <c r="IN1000"/>
      <c r="IO1000"/>
      <c r="IP1000"/>
      <c r="IQ1000"/>
      <c r="IR1000"/>
      <c r="IS1000"/>
      <c r="IT1000"/>
      <c r="IU1000"/>
      <c r="IV1000"/>
      <c r="IW1000"/>
      <c r="IX1000"/>
      <c r="IY1000"/>
      <c r="IZ1000"/>
      <c r="JA1000"/>
      <c r="JB1000"/>
      <c r="JC1000"/>
      <c r="JD1000"/>
      <c r="JE1000"/>
      <c r="JF1000"/>
      <c r="JG1000"/>
      <c r="JH1000"/>
      <c r="JI1000"/>
      <c r="JJ1000"/>
    </row>
    <row r="1001" spans="1:270">
      <c r="A1001"/>
      <c r="B1001"/>
      <c r="C1001"/>
      <c r="D1001"/>
      <c r="E1001"/>
      <c r="F1001"/>
      <c r="G1001"/>
      <c r="H1001"/>
      <c r="I1001"/>
      <c r="J1001"/>
      <c r="K1001"/>
      <c r="L1001" s="13"/>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c r="CI1001"/>
      <c r="CJ1001"/>
      <c r="CK1001"/>
      <c r="CL1001"/>
      <c r="CM1001"/>
      <c r="CN1001"/>
      <c r="CO1001"/>
      <c r="CP1001"/>
      <c r="CQ1001"/>
      <c r="CR1001"/>
      <c r="CS1001"/>
      <c r="CT1001"/>
      <c r="CU1001"/>
      <c r="CV1001"/>
      <c r="CW1001"/>
      <c r="CX1001"/>
      <c r="CY1001"/>
      <c r="CZ1001"/>
      <c r="DA1001"/>
      <c r="DB1001"/>
      <c r="DC1001"/>
      <c r="DD1001"/>
      <c r="DE1001"/>
      <c r="DF1001"/>
      <c r="DG1001"/>
      <c r="DH1001"/>
      <c r="DI1001"/>
      <c r="DJ1001"/>
      <c r="DK1001"/>
      <c r="DL1001"/>
      <c r="DM1001"/>
      <c r="DN1001"/>
      <c r="DO1001"/>
      <c r="DP1001"/>
      <c r="DQ1001"/>
      <c r="DR1001"/>
      <c r="DS1001"/>
      <c r="DT1001"/>
      <c r="DU1001"/>
      <c r="DV1001"/>
      <c r="DW1001"/>
      <c r="DX1001"/>
      <c r="DY1001"/>
      <c r="DZ1001"/>
      <c r="EA1001"/>
      <c r="EB1001"/>
      <c r="EC1001"/>
      <c r="ED1001"/>
      <c r="EE1001"/>
      <c r="EF1001"/>
      <c r="EG1001"/>
      <c r="EH1001"/>
      <c r="EI1001"/>
      <c r="EJ1001"/>
      <c r="EK1001"/>
      <c r="EL1001"/>
      <c r="EM1001"/>
      <c r="EN1001"/>
      <c r="EO1001"/>
      <c r="EP1001"/>
      <c r="EQ1001"/>
      <c r="ER1001"/>
      <c r="ES1001"/>
      <c r="ET1001"/>
      <c r="EU1001"/>
      <c r="EV1001"/>
      <c r="EW1001"/>
      <c r="EX1001"/>
      <c r="EY1001"/>
      <c r="EZ1001"/>
      <c r="FA1001"/>
      <c r="FB1001"/>
      <c r="FC1001"/>
      <c r="FD1001"/>
      <c r="FE1001"/>
      <c r="FF1001"/>
      <c r="FG1001"/>
      <c r="FH1001"/>
      <c r="FI1001"/>
      <c r="FJ1001"/>
      <c r="FK1001"/>
      <c r="FL1001"/>
      <c r="FM1001"/>
      <c r="FN1001"/>
      <c r="FO1001"/>
      <c r="FP1001"/>
      <c r="FQ1001"/>
      <c r="FR1001"/>
      <c r="FS1001"/>
      <c r="FT1001"/>
      <c r="FU1001"/>
      <c r="FV1001"/>
      <c r="FW1001"/>
      <c r="FX1001"/>
      <c r="FY1001"/>
      <c r="FZ1001"/>
      <c r="GA1001"/>
      <c r="GB1001"/>
      <c r="GC1001"/>
      <c r="GD1001"/>
      <c r="GE1001"/>
      <c r="GF1001"/>
      <c r="GG1001"/>
      <c r="GH1001"/>
      <c r="GI1001"/>
      <c r="GJ1001"/>
      <c r="GK1001"/>
      <c r="GL1001"/>
      <c r="GM1001"/>
      <c r="GN1001"/>
      <c r="GO1001"/>
      <c r="GP1001"/>
      <c r="GQ1001"/>
      <c r="GR1001"/>
      <c r="GS1001"/>
      <c r="GT1001"/>
      <c r="GU1001"/>
      <c r="GV1001"/>
      <c r="GW1001"/>
      <c r="GX1001"/>
      <c r="GY1001"/>
      <c r="GZ1001"/>
      <c r="HA1001"/>
      <c r="HB1001"/>
      <c r="HC1001"/>
      <c r="HD1001"/>
      <c r="HE1001"/>
      <c r="HF1001"/>
      <c r="HG1001"/>
      <c r="HH1001"/>
      <c r="HI1001"/>
      <c r="HJ1001"/>
      <c r="HK1001"/>
      <c r="HL1001"/>
      <c r="HM1001"/>
      <c r="HN1001"/>
      <c r="HO1001"/>
      <c r="HP1001"/>
      <c r="HQ1001"/>
      <c r="HR1001"/>
      <c r="HS1001"/>
      <c r="HT1001"/>
      <c r="HU1001"/>
      <c r="HV1001"/>
      <c r="HW1001"/>
      <c r="HX1001"/>
      <c r="HY1001"/>
      <c r="HZ1001"/>
      <c r="IA1001"/>
      <c r="IB1001"/>
      <c r="IC1001"/>
      <c r="ID1001"/>
      <c r="IE1001"/>
      <c r="IF1001"/>
      <c r="IG1001"/>
      <c r="IH1001"/>
      <c r="II1001"/>
      <c r="IJ1001"/>
      <c r="IK1001"/>
      <c r="IL1001"/>
      <c r="IM1001"/>
      <c r="IN1001"/>
      <c r="IO1001"/>
      <c r="IP1001"/>
      <c r="IQ1001"/>
      <c r="IR1001"/>
      <c r="IS1001"/>
      <c r="IT1001"/>
      <c r="IU1001"/>
      <c r="IV1001"/>
      <c r="IW1001"/>
      <c r="IX1001"/>
      <c r="IY1001"/>
      <c r="IZ1001"/>
      <c r="JA1001"/>
      <c r="JB1001"/>
      <c r="JC1001"/>
      <c r="JD1001"/>
      <c r="JE1001"/>
      <c r="JF1001"/>
      <c r="JG1001"/>
      <c r="JH1001"/>
      <c r="JI1001"/>
      <c r="JJ1001"/>
    </row>
  </sheetData>
  <autoFilter ref="A1:JJ985" xr:uid="{B9CAD62A-D333-5E43-9CBC-C3A69ED8E4B3}"/>
  <phoneticPr fontId="2" type="noConversion"/>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FY1999 FY2008 FY2020</vt:lpstr>
      <vt:lpstr>'FY1999 FY2008 FY2020'!Print_Area</vt:lpstr>
      <vt:lpstr>'FY1999 FY2008 FY2020'!Print_Titles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Saxton</dc:creator>
  <cp:lastModifiedBy>Microsoft Office User</cp:lastModifiedBy>
  <cp:lastPrinted>2020-01-14T18:38:25Z</cp:lastPrinted>
  <dcterms:created xsi:type="dcterms:W3CDTF">2019-08-26T16:01:03Z</dcterms:created>
  <dcterms:modified xsi:type="dcterms:W3CDTF">2020-08-24T21:19:59Z</dcterms:modified>
</cp:coreProperties>
</file>