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64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65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66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67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68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69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70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71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72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73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74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75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7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77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78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79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80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81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82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83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84.xml" ContentType="application/vnd.openxmlformats-officedocument.drawing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iffanychen/Desktop/intern/hkust_net_zero_office/sustainability-data-automation/ref/"/>
    </mc:Choice>
  </mc:AlternateContent>
  <xr:revisionPtr revIDLastSave="0" documentId="13_ncr:1_{658B15FE-2F6B-884B-B53C-C3AF71242E6E}" xr6:coauthVersionLast="47" xr6:coauthVersionMax="47" xr10:uidLastSave="{00000000-0000-0000-0000-000000000000}"/>
  <bookViews>
    <workbookView xWindow="1960" yWindow="680" windowWidth="27440" windowHeight="16900" firstSheet="78" activeTab="82" xr2:uid="{00000000-000D-0000-FFFF-FFFF00000000}"/>
  </bookViews>
  <sheets>
    <sheet name="JUL-19" sheetId="1" r:id="rId1"/>
    <sheet name="AUG-19" sheetId="2" r:id="rId2"/>
    <sheet name="SEP-19 " sheetId="3" r:id="rId3"/>
    <sheet name="OCT-19 " sheetId="4" r:id="rId4"/>
    <sheet name="NOV-19" sheetId="5" r:id="rId5"/>
    <sheet name="DEC-19 " sheetId="6" r:id="rId6"/>
    <sheet name="JAN-20" sheetId="7" r:id="rId7"/>
    <sheet name="FEB-20" sheetId="8" r:id="rId8"/>
    <sheet name="MAR-20" sheetId="9" r:id="rId9"/>
    <sheet name="APR-20" sheetId="11" r:id="rId10"/>
    <sheet name="MAY-20" sheetId="12" r:id="rId11"/>
    <sheet name="June-20" sheetId="13" r:id="rId12"/>
    <sheet name="Jul-20" sheetId="14" r:id="rId13"/>
    <sheet name="Aug-20" sheetId="15" r:id="rId14"/>
    <sheet name="SEP-20" sheetId="16" r:id="rId15"/>
    <sheet name="OCT-20" sheetId="17" r:id="rId16"/>
    <sheet name="NOV-20" sheetId="18" r:id="rId17"/>
    <sheet name="DEC-20" sheetId="19" r:id="rId18"/>
    <sheet name="JAN-21" sheetId="20" r:id="rId19"/>
    <sheet name="FEB-21" sheetId="21" r:id="rId20"/>
    <sheet name="MAR-21" sheetId="22" r:id="rId21"/>
    <sheet name="APR-21" sheetId="23" r:id="rId22"/>
    <sheet name="MAY-21" sheetId="24" r:id="rId23"/>
    <sheet name="JUN-21" sheetId="26" r:id="rId24"/>
    <sheet name="JUL-21" sheetId="27" r:id="rId25"/>
    <sheet name="AUG-21" sheetId="28" r:id="rId26"/>
    <sheet name="SEP-21" sheetId="29" r:id="rId27"/>
    <sheet name="OCT-21 " sheetId="30" r:id="rId28"/>
    <sheet name="NOV-21" sheetId="31" r:id="rId29"/>
    <sheet name="DEC-21" sheetId="32" r:id="rId30"/>
    <sheet name="JAN-22" sheetId="33" r:id="rId31"/>
    <sheet name="FEB-22" sheetId="34" r:id="rId32"/>
    <sheet name="MAR-22" sheetId="35" r:id="rId33"/>
    <sheet name="APR-22" sheetId="36" r:id="rId34"/>
    <sheet name="MAY-22" sheetId="37" r:id="rId35"/>
    <sheet name="JUN-22" sheetId="40" r:id="rId36"/>
    <sheet name="JUL-22" sheetId="38" r:id="rId37"/>
    <sheet name="AUG-22" sheetId="41" r:id="rId38"/>
    <sheet name="SEP-22" sheetId="42" r:id="rId39"/>
    <sheet name="OCT-22" sheetId="43" r:id="rId40"/>
    <sheet name="NOV-22" sheetId="44" r:id="rId41"/>
    <sheet name="DEC-22" sheetId="45" r:id="rId42"/>
    <sheet name="JAN-23" sheetId="46" r:id="rId43"/>
    <sheet name="FEB-23" sheetId="47" r:id="rId44"/>
    <sheet name="MAR-23" sheetId="48" r:id="rId45"/>
    <sheet name="APR-23" sheetId="49" r:id="rId46"/>
    <sheet name="MAY-23" sheetId="50" r:id="rId47"/>
    <sheet name="JUN-23" sheetId="51" r:id="rId48"/>
    <sheet name="JUL-23" sheetId="52" r:id="rId49"/>
    <sheet name="AUG-23" sheetId="53" r:id="rId50"/>
    <sheet name="SEP-23" sheetId="54" r:id="rId51"/>
    <sheet name="OCT-23" sheetId="55" r:id="rId52"/>
    <sheet name="NOV-23" sheetId="56" r:id="rId53"/>
    <sheet name="DEC-23" sheetId="57" r:id="rId54"/>
    <sheet name="JAN-24" sheetId="58" r:id="rId55"/>
    <sheet name="FEB-24" sheetId="59" r:id="rId56"/>
    <sheet name="MAR-24" sheetId="60" r:id="rId57"/>
    <sheet name="APR-24" sheetId="61" r:id="rId58"/>
    <sheet name="MAY-24" sheetId="62" r:id="rId59"/>
    <sheet name="JUN-24" sheetId="63" r:id="rId60"/>
    <sheet name="JUL-24" sheetId="64" r:id="rId61"/>
    <sheet name="AUG-24" sheetId="65" r:id="rId62"/>
    <sheet name="SEP-24" sheetId="66" r:id="rId63"/>
    <sheet name="OCT-24" sheetId="67" r:id="rId64"/>
    <sheet name="NOV-24" sheetId="68" r:id="rId65"/>
    <sheet name="DEC-24" sheetId="69" r:id="rId66"/>
    <sheet name="JAN-25" sheetId="70" r:id="rId67"/>
    <sheet name="FEB-25" sheetId="71" r:id="rId68"/>
    <sheet name="MAR-25" sheetId="72" r:id="rId69"/>
    <sheet name="APR-25" sheetId="73" r:id="rId70"/>
    <sheet name="MAY-25" sheetId="74" r:id="rId71"/>
    <sheet name="JUN-25" sheetId="75" r:id="rId72"/>
    <sheet name="JUL-25" sheetId="76" r:id="rId73"/>
    <sheet name="AUG-25" sheetId="77" r:id="rId74"/>
    <sheet name="SEP-25" sheetId="78" r:id="rId75"/>
    <sheet name="OCT-25" sheetId="79" r:id="rId76"/>
    <sheet name="NOV-25" sheetId="80" r:id="rId77"/>
    <sheet name="DEC-25" sheetId="81" r:id="rId78"/>
    <sheet name="JAN-26" sheetId="82" r:id="rId79"/>
    <sheet name="FEB-26" sheetId="83" r:id="rId80"/>
    <sheet name="MAR-26" sheetId="84" r:id="rId81"/>
    <sheet name="APR-26" sheetId="85" r:id="rId82"/>
    <sheet name="MAY-26" sheetId="86" r:id="rId83"/>
    <sheet name="Sheet1" sheetId="87" r:id="rId84"/>
    <sheet name="2021-2022" sheetId="39" r:id="rId85"/>
    <sheet name="工作表1" sheetId="10" r:id="rId86"/>
  </sheets>
  <definedNames>
    <definedName name="_xlnm.Print_Area" localSheetId="84">'2021-2022'!$B$2:$AJ$44</definedName>
    <definedName name="_xlnm.Print_Area" localSheetId="9">'APR-20'!$B$2:$AJ$44</definedName>
    <definedName name="_xlnm.Print_Area" localSheetId="21">'APR-21'!$B$2:$AJ$44</definedName>
    <definedName name="_xlnm.Print_Area" localSheetId="33">'APR-22'!$B$2:$AJ$44</definedName>
    <definedName name="_xlnm.Print_Area" localSheetId="45">'APR-23'!$B$2:$AJ$45</definedName>
    <definedName name="_xlnm.Print_Area" localSheetId="57">'APR-24'!$B$2:$AJ$45</definedName>
    <definedName name="_xlnm.Print_Area" localSheetId="69">'APR-25'!$B$2:$AJ$46</definedName>
    <definedName name="_xlnm.Print_Area" localSheetId="81">'APR-26'!$B$2:$AJ$46</definedName>
    <definedName name="_xlnm.Print_Area" localSheetId="1">'AUG-19'!$B$2:$AJ$44</definedName>
    <definedName name="_xlnm.Print_Area" localSheetId="13">'Aug-20'!$B$2:$AJ$44</definedName>
    <definedName name="_xlnm.Print_Area" localSheetId="25">'AUG-21'!$B$2:$AJ$44</definedName>
    <definedName name="_xlnm.Print_Area" localSheetId="37">'AUG-22'!$B$2:$AJ$45</definedName>
    <definedName name="_xlnm.Print_Area" localSheetId="49">'AUG-23'!$B$2:$AJ$45</definedName>
    <definedName name="_xlnm.Print_Area" localSheetId="61">'AUG-24'!$B$2:$AJ$45</definedName>
    <definedName name="_xlnm.Print_Area" localSheetId="73">'AUG-25'!$B$2:$AJ$46</definedName>
    <definedName name="_xlnm.Print_Area" localSheetId="5">'DEC-19 '!$B$2:$AJ$44</definedName>
    <definedName name="_xlnm.Print_Area" localSheetId="17">'DEC-20'!$B$2:$AJ$44</definedName>
    <definedName name="_xlnm.Print_Area" localSheetId="29">'DEC-21'!$B$2:$AJ$44</definedName>
    <definedName name="_xlnm.Print_Area" localSheetId="41">'DEC-22'!$B$2:$AJ$45</definedName>
    <definedName name="_xlnm.Print_Area" localSheetId="53">'DEC-23'!$B$2:$AJ$45</definedName>
    <definedName name="_xlnm.Print_Area" localSheetId="65">'DEC-24'!$B$2:$AJ$45</definedName>
    <definedName name="_xlnm.Print_Area" localSheetId="77">'DEC-25'!$B$2:$AJ$46</definedName>
    <definedName name="_xlnm.Print_Area" localSheetId="7">'FEB-20'!$B$2:$AJ$44</definedName>
    <definedName name="_xlnm.Print_Area" localSheetId="19">'FEB-21'!$B$2:$AJ$44</definedName>
    <definedName name="_xlnm.Print_Area" localSheetId="31">'FEB-22'!$B$2:$AJ$44</definedName>
    <definedName name="_xlnm.Print_Area" localSheetId="43">'FEB-23'!$B$2:$AJ$45</definedName>
    <definedName name="_xlnm.Print_Area" localSheetId="55">'FEB-24'!$B$2:$AJ$45</definedName>
    <definedName name="_xlnm.Print_Area" localSheetId="67">'FEB-25'!$B$2:$AJ$45</definedName>
    <definedName name="_xlnm.Print_Area" localSheetId="79">'FEB-26'!$B$2:$AJ$46</definedName>
    <definedName name="_xlnm.Print_Area" localSheetId="6">'JAN-20'!$B$2:$AJ$44</definedName>
    <definedName name="_xlnm.Print_Area" localSheetId="18">'JAN-21'!$B$2:$AJ$44</definedName>
    <definedName name="_xlnm.Print_Area" localSheetId="30">'JAN-22'!$B$2:$AJ$44</definedName>
    <definedName name="_xlnm.Print_Area" localSheetId="42">'JAN-23'!$B$2:$AJ$45</definedName>
    <definedName name="_xlnm.Print_Area" localSheetId="54">'JAN-24'!$B$2:$AJ$45</definedName>
    <definedName name="_xlnm.Print_Area" localSheetId="66">'JAN-25'!$B$2:$AJ$45</definedName>
    <definedName name="_xlnm.Print_Area" localSheetId="78">'JAN-26'!$B$2:$AJ$46</definedName>
    <definedName name="_xlnm.Print_Area" localSheetId="0">'JUL-19'!$B$2:$AJ$44</definedName>
    <definedName name="_xlnm.Print_Area" localSheetId="12">'Jul-20'!$B$2:$AJ$44</definedName>
    <definedName name="_xlnm.Print_Area" localSheetId="24">'JUL-21'!$B$2:$AJ$44</definedName>
    <definedName name="_xlnm.Print_Area" localSheetId="36">'JUL-22'!$B$2:$AJ$45</definedName>
    <definedName name="_xlnm.Print_Area" localSheetId="48">'JUL-23'!$B$2:$AJ$45</definedName>
    <definedName name="_xlnm.Print_Area" localSheetId="60">'JUL-24'!$B$2:$AJ$45</definedName>
    <definedName name="_xlnm.Print_Area" localSheetId="72">'JUL-25'!$B$2:$AJ$46</definedName>
    <definedName name="_xlnm.Print_Area" localSheetId="23">'JUN-21'!$B$2:$AJ$44</definedName>
    <definedName name="_xlnm.Print_Area" localSheetId="35">'JUN-22'!$B$2:$AJ$45</definedName>
    <definedName name="_xlnm.Print_Area" localSheetId="47">'JUN-23'!$B$2:$AJ$45</definedName>
    <definedName name="_xlnm.Print_Area" localSheetId="59">'JUN-24'!$B$2:$AJ$45</definedName>
    <definedName name="_xlnm.Print_Area" localSheetId="71">'JUN-25'!$B$2:$AJ$46</definedName>
    <definedName name="_xlnm.Print_Area" localSheetId="11">'June-20'!$B$2:$AJ$44</definedName>
    <definedName name="_xlnm.Print_Area" localSheetId="8">'MAR-20'!$B$2:$AJ$44</definedName>
    <definedName name="_xlnm.Print_Area" localSheetId="20">'MAR-21'!$B$2:$AJ$44</definedName>
    <definedName name="_xlnm.Print_Area" localSheetId="32">'MAR-22'!$B$2:$AJ$44</definedName>
    <definedName name="_xlnm.Print_Area" localSheetId="44">'MAR-23'!$B$2:$AJ$45</definedName>
    <definedName name="_xlnm.Print_Area" localSheetId="56">'MAR-24'!$B$2:$AJ$45</definedName>
    <definedName name="_xlnm.Print_Area" localSheetId="68">'MAR-25'!$B$2:$AJ$46</definedName>
    <definedName name="_xlnm.Print_Area" localSheetId="80">'MAR-26'!$B$2:$AJ$46</definedName>
    <definedName name="_xlnm.Print_Area" localSheetId="10">'MAY-20'!$B$2:$AJ$44</definedName>
    <definedName name="_xlnm.Print_Area" localSheetId="22">'MAY-21'!$B$2:$AJ$44</definedName>
    <definedName name="_xlnm.Print_Area" localSheetId="34">'MAY-22'!$B$2:$AJ$44</definedName>
    <definedName name="_xlnm.Print_Area" localSheetId="46">'MAY-23'!$B$2:$AJ$45</definedName>
    <definedName name="_xlnm.Print_Area" localSheetId="58">'MAY-24'!$B$2:$AJ$45</definedName>
    <definedName name="_xlnm.Print_Area" localSheetId="70">'MAY-25'!$B$2:$AJ$46</definedName>
    <definedName name="_xlnm.Print_Area" localSheetId="82">'MAY-26'!$B$2:$AJ$46</definedName>
    <definedName name="_xlnm.Print_Area" localSheetId="4">'NOV-19'!$B$2:$AJ$44</definedName>
    <definedName name="_xlnm.Print_Area" localSheetId="16">'NOV-20'!$B$2:$AJ$44</definedName>
    <definedName name="_xlnm.Print_Area" localSheetId="28">'NOV-21'!$B$2:$AJ$44</definedName>
    <definedName name="_xlnm.Print_Area" localSheetId="40">'NOV-22'!$B$2:$AJ$45</definedName>
    <definedName name="_xlnm.Print_Area" localSheetId="52">'NOV-23'!$B$2:$AJ$45</definedName>
    <definedName name="_xlnm.Print_Area" localSheetId="64">'NOV-24'!$B$2:$AJ$45</definedName>
    <definedName name="_xlnm.Print_Area" localSheetId="76">'NOV-25'!$B$2:$AJ$46</definedName>
    <definedName name="_xlnm.Print_Area" localSheetId="3">'OCT-19 '!$B$2:$AJ$44</definedName>
    <definedName name="_xlnm.Print_Area" localSheetId="15">'OCT-20'!$B$2:$AJ$44</definedName>
    <definedName name="_xlnm.Print_Area" localSheetId="27">'OCT-21 '!$B$2:$AJ$44</definedName>
    <definedName name="_xlnm.Print_Area" localSheetId="39">'OCT-22'!$B$2:$AJ$45</definedName>
    <definedName name="_xlnm.Print_Area" localSheetId="51">'OCT-23'!$B$2:$AJ$45</definedName>
    <definedName name="_xlnm.Print_Area" localSheetId="63">'OCT-24'!$B$2:$AJ$45</definedName>
    <definedName name="_xlnm.Print_Area" localSheetId="75">'OCT-25'!$B$2:$AJ$46</definedName>
    <definedName name="_xlnm.Print_Area" localSheetId="2">'SEP-19 '!$B$2:$AJ$44</definedName>
    <definedName name="_xlnm.Print_Area" localSheetId="14">'SEP-20'!$B$2:$AJ$44</definedName>
    <definedName name="_xlnm.Print_Area" localSheetId="26">'SEP-21'!$B$2:$AJ$44</definedName>
    <definedName name="_xlnm.Print_Area" localSheetId="38">'SEP-22'!$B$2:$AJ$45</definedName>
    <definedName name="_xlnm.Print_Area" localSheetId="50">'SEP-23'!$B$2:$AJ$45</definedName>
    <definedName name="_xlnm.Print_Area" localSheetId="62">'SEP-24'!$B$2:$AJ$45</definedName>
    <definedName name="_xlnm.Print_Area" localSheetId="74">'SEP-25'!$B$2:$AJ$46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86" l="1"/>
  <c r="AG20" i="86"/>
  <c r="AF20" i="86"/>
  <c r="AE20" i="86"/>
  <c r="AD20" i="86"/>
  <c r="AC20" i="86"/>
  <c r="AB20" i="86"/>
  <c r="AA20" i="86"/>
  <c r="Z20" i="86"/>
  <c r="Y20" i="86"/>
  <c r="X20" i="86"/>
  <c r="W20" i="86"/>
  <c r="V20" i="86"/>
  <c r="U20" i="86"/>
  <c r="T20" i="86"/>
  <c r="S20" i="86"/>
  <c r="R20" i="86"/>
  <c r="Q20" i="86"/>
  <c r="P20" i="86"/>
  <c r="O20" i="86"/>
  <c r="N20" i="86"/>
  <c r="M20" i="86"/>
  <c r="L20" i="86"/>
  <c r="K20" i="86"/>
  <c r="J20" i="86"/>
  <c r="I20" i="86"/>
  <c r="H20" i="86"/>
  <c r="G20" i="86"/>
  <c r="F20" i="86"/>
  <c r="E20" i="86"/>
  <c r="D20" i="86"/>
  <c r="AI19" i="86"/>
  <c r="AI18" i="86"/>
  <c r="AI17" i="86"/>
  <c r="AI16" i="86"/>
  <c r="AI15" i="86"/>
  <c r="AI14" i="86"/>
  <c r="AI13" i="86"/>
  <c r="AI12" i="86"/>
  <c r="AH8" i="86"/>
  <c r="AG8" i="86"/>
  <c r="AF8" i="86"/>
  <c r="AE8" i="86"/>
  <c r="AD8" i="86"/>
  <c r="AC8" i="86"/>
  <c r="AB8" i="86"/>
  <c r="AA8" i="86"/>
  <c r="Z8" i="86"/>
  <c r="Y8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H8" i="86"/>
  <c r="G8" i="86"/>
  <c r="F8" i="86"/>
  <c r="E8" i="86"/>
  <c r="D8" i="86"/>
  <c r="AI7" i="86"/>
  <c r="AI6" i="86"/>
  <c r="AI8" i="86" l="1"/>
  <c r="H22" i="86" s="1"/>
  <c r="AI20" i="86"/>
  <c r="H23" i="86" s="1"/>
  <c r="AH20" i="85"/>
  <c r="AG20" i="85"/>
  <c r="AF20" i="85"/>
  <c r="AE20" i="85"/>
  <c r="AD20" i="85"/>
  <c r="AC20" i="85"/>
  <c r="AB20" i="85"/>
  <c r="AA20" i="85"/>
  <c r="Z20" i="85"/>
  <c r="Y20" i="85"/>
  <c r="X20" i="85"/>
  <c r="W20" i="85"/>
  <c r="V20" i="85"/>
  <c r="U20" i="85"/>
  <c r="T20" i="85"/>
  <c r="S20" i="85"/>
  <c r="R20" i="85"/>
  <c r="Q20" i="85"/>
  <c r="P20" i="85"/>
  <c r="O20" i="85"/>
  <c r="N20" i="85"/>
  <c r="M20" i="85"/>
  <c r="L20" i="85"/>
  <c r="K20" i="85"/>
  <c r="J20" i="85"/>
  <c r="I20" i="85"/>
  <c r="H20" i="85"/>
  <c r="G20" i="85"/>
  <c r="F20" i="85"/>
  <c r="E20" i="85"/>
  <c r="D20" i="85"/>
  <c r="AI19" i="85"/>
  <c r="AI18" i="85"/>
  <c r="AI17" i="85"/>
  <c r="AI16" i="85"/>
  <c r="AI15" i="85"/>
  <c r="AI14" i="85"/>
  <c r="AI13" i="85"/>
  <c r="AI12" i="85"/>
  <c r="AH8" i="85"/>
  <c r="AG8" i="85"/>
  <c r="AF8" i="85"/>
  <c r="AE8" i="85"/>
  <c r="AD8" i="85"/>
  <c r="AC8" i="85"/>
  <c r="AB8" i="85"/>
  <c r="AA8" i="85"/>
  <c r="Z8" i="85"/>
  <c r="Y8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H8" i="85"/>
  <c r="G8" i="85"/>
  <c r="F8" i="85"/>
  <c r="E8" i="85"/>
  <c r="D8" i="85"/>
  <c r="AI7" i="85"/>
  <c r="AI6" i="85"/>
  <c r="T22" i="86" l="1"/>
  <c r="X27" i="86"/>
  <c r="T23" i="86" s="1"/>
  <c r="AI8" i="85"/>
  <c r="H22" i="85" s="1"/>
  <c r="AI20" i="85"/>
  <c r="H23" i="85" s="1"/>
  <c r="T22" i="85" l="1"/>
  <c r="V27" i="85"/>
  <c r="T23" i="85" s="1"/>
  <c r="AI6" i="84"/>
  <c r="AI7" i="84"/>
  <c r="D8" i="84"/>
  <c r="E8" i="84"/>
  <c r="F8" i="84"/>
  <c r="G8" i="84"/>
  <c r="H8" i="84"/>
  <c r="I8" i="84"/>
  <c r="J8" i="84"/>
  <c r="K8" i="84"/>
  <c r="L8" i="84"/>
  <c r="M8" i="84"/>
  <c r="N8" i="84"/>
  <c r="O8" i="84"/>
  <c r="P8" i="84"/>
  <c r="Q8" i="84"/>
  <c r="R8" i="84"/>
  <c r="S8" i="84"/>
  <c r="T8" i="84"/>
  <c r="U8" i="84"/>
  <c r="V8" i="84"/>
  <c r="W8" i="84"/>
  <c r="X8" i="84"/>
  <c r="Y8" i="84"/>
  <c r="Z8" i="84"/>
  <c r="AA8" i="84"/>
  <c r="AB8" i="84"/>
  <c r="AC8" i="84"/>
  <c r="AD8" i="84"/>
  <c r="AE8" i="84"/>
  <c r="AF8" i="84"/>
  <c r="AG8" i="84"/>
  <c r="AH8" i="84"/>
  <c r="AI12" i="84"/>
  <c r="AI13" i="84"/>
  <c r="AI14" i="84"/>
  <c r="AI15" i="84"/>
  <c r="AI16" i="84"/>
  <c r="AI17" i="84"/>
  <c r="AI18" i="84"/>
  <c r="AI19" i="84"/>
  <c r="D20" i="84"/>
  <c r="E20" i="84"/>
  <c r="F20" i="84"/>
  <c r="G20" i="84"/>
  <c r="H20" i="84"/>
  <c r="I20" i="84"/>
  <c r="J20" i="84"/>
  <c r="K20" i="84"/>
  <c r="L20" i="84"/>
  <c r="M20" i="84"/>
  <c r="N20" i="84"/>
  <c r="O20" i="84"/>
  <c r="P20" i="84"/>
  <c r="Q20" i="84"/>
  <c r="R20" i="84"/>
  <c r="S20" i="84"/>
  <c r="T20" i="84"/>
  <c r="U20" i="84"/>
  <c r="V20" i="84"/>
  <c r="W20" i="84"/>
  <c r="X20" i="84"/>
  <c r="Y20" i="84"/>
  <c r="Z20" i="84"/>
  <c r="AA20" i="84"/>
  <c r="AB20" i="84"/>
  <c r="AC20" i="84"/>
  <c r="AD20" i="84"/>
  <c r="AE20" i="84"/>
  <c r="AF20" i="84"/>
  <c r="AG20" i="84"/>
  <c r="AH20" i="84"/>
  <c r="AI20" i="84" l="1"/>
  <c r="H23" i="84" s="1"/>
  <c r="AI8" i="84"/>
  <c r="H22" i="84" s="1"/>
  <c r="AH20" i="83"/>
  <c r="AG20" i="83"/>
  <c r="AF20" i="83"/>
  <c r="AE20" i="83"/>
  <c r="AD20" i="83"/>
  <c r="AC20" i="83"/>
  <c r="AB20" i="83"/>
  <c r="AA20" i="83"/>
  <c r="Z20" i="83"/>
  <c r="Y20" i="83"/>
  <c r="X20" i="83"/>
  <c r="W20" i="83"/>
  <c r="V20" i="83"/>
  <c r="U20" i="83"/>
  <c r="T20" i="83"/>
  <c r="S20" i="83"/>
  <c r="R20" i="83"/>
  <c r="Q20" i="83"/>
  <c r="P20" i="83"/>
  <c r="O20" i="83"/>
  <c r="N20" i="83"/>
  <c r="M20" i="83"/>
  <c r="L20" i="83"/>
  <c r="K20" i="83"/>
  <c r="J20" i="83"/>
  <c r="I20" i="83"/>
  <c r="H20" i="83"/>
  <c r="G20" i="83"/>
  <c r="F20" i="83"/>
  <c r="E20" i="83"/>
  <c r="D20" i="83"/>
  <c r="AI19" i="83"/>
  <c r="AI18" i="83"/>
  <c r="AI17" i="83"/>
  <c r="AI16" i="83"/>
  <c r="AI15" i="83"/>
  <c r="AI14" i="83"/>
  <c r="AI13" i="83"/>
  <c r="AI12" i="83"/>
  <c r="AH8" i="83"/>
  <c r="AG8" i="83"/>
  <c r="AF8" i="83"/>
  <c r="AE8" i="83"/>
  <c r="AD8" i="83"/>
  <c r="AC8" i="83"/>
  <c r="AB8" i="83"/>
  <c r="AA8" i="83"/>
  <c r="Z8" i="83"/>
  <c r="Y8" i="83"/>
  <c r="X8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H8" i="83"/>
  <c r="G8" i="83"/>
  <c r="F8" i="83"/>
  <c r="E8" i="83"/>
  <c r="D8" i="83"/>
  <c r="AI7" i="83"/>
  <c r="AI6" i="83"/>
  <c r="T22" i="84" l="1"/>
  <c r="AI8" i="83"/>
  <c r="H22" i="83" s="1"/>
  <c r="AI20" i="83"/>
  <c r="H23" i="83" s="1"/>
  <c r="AH20" i="82"/>
  <c r="AG20" i="82"/>
  <c r="AF20" i="82"/>
  <c r="AE20" i="82"/>
  <c r="AD20" i="82"/>
  <c r="AC20" i="82"/>
  <c r="AB20" i="82"/>
  <c r="AA20" i="82"/>
  <c r="Z20" i="82"/>
  <c r="Y20" i="82"/>
  <c r="X20" i="82"/>
  <c r="W20" i="82"/>
  <c r="V20" i="82"/>
  <c r="U20" i="82"/>
  <c r="T20" i="82"/>
  <c r="S20" i="82"/>
  <c r="R20" i="82"/>
  <c r="Q20" i="82"/>
  <c r="P20" i="82"/>
  <c r="O20" i="82"/>
  <c r="N20" i="82"/>
  <c r="M20" i="82"/>
  <c r="L20" i="82"/>
  <c r="K20" i="82"/>
  <c r="J20" i="82"/>
  <c r="I20" i="82"/>
  <c r="H20" i="82"/>
  <c r="G20" i="82"/>
  <c r="F20" i="82"/>
  <c r="E20" i="82"/>
  <c r="D20" i="82"/>
  <c r="AI19" i="82"/>
  <c r="AI18" i="82"/>
  <c r="AI17" i="82"/>
  <c r="AI16" i="82"/>
  <c r="AI15" i="82"/>
  <c r="AI14" i="82"/>
  <c r="AI13" i="82"/>
  <c r="AI12" i="82"/>
  <c r="AH8" i="82"/>
  <c r="AG8" i="82"/>
  <c r="AF8" i="82"/>
  <c r="AE8" i="82"/>
  <c r="AD8" i="82"/>
  <c r="AC8" i="82"/>
  <c r="AB8" i="82"/>
  <c r="AA8" i="82"/>
  <c r="Z8" i="82"/>
  <c r="Y8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H8" i="82"/>
  <c r="G8" i="82"/>
  <c r="F8" i="82"/>
  <c r="E8" i="82"/>
  <c r="D8" i="82"/>
  <c r="AI7" i="82"/>
  <c r="AI6" i="82"/>
  <c r="AF27" i="84" l="1"/>
  <c r="T23" i="84" s="1"/>
  <c r="T22" i="83"/>
  <c r="AD27" i="83" s="1"/>
  <c r="T23" i="83" s="1"/>
  <c r="AI8" i="82"/>
  <c r="H22" i="82" s="1"/>
  <c r="AI20" i="82"/>
  <c r="H23" i="82" s="1"/>
  <c r="T22" i="82" s="1"/>
  <c r="AI6" i="81"/>
  <c r="AI7" i="81"/>
  <c r="AI8" i="81" s="1"/>
  <c r="H22" i="81" s="1"/>
  <c r="D8" i="81"/>
  <c r="E8" i="81"/>
  <c r="F8" i="81"/>
  <c r="G8" i="81"/>
  <c r="H8" i="81"/>
  <c r="I8" i="81"/>
  <c r="J8" i="81"/>
  <c r="K8" i="81"/>
  <c r="L8" i="81"/>
  <c r="M8" i="81"/>
  <c r="N8" i="81"/>
  <c r="O8" i="81"/>
  <c r="P8" i="81"/>
  <c r="Q8" i="81"/>
  <c r="R8" i="81"/>
  <c r="S8" i="81"/>
  <c r="T8" i="81"/>
  <c r="U8" i="81"/>
  <c r="V8" i="81"/>
  <c r="W8" i="81"/>
  <c r="X8" i="81"/>
  <c r="Y8" i="81"/>
  <c r="Z8" i="81"/>
  <c r="AA8" i="81"/>
  <c r="AB8" i="81"/>
  <c r="AC8" i="81"/>
  <c r="AD8" i="81"/>
  <c r="AE8" i="81"/>
  <c r="AF8" i="81"/>
  <c r="AG8" i="81"/>
  <c r="AH8" i="81"/>
  <c r="AI12" i="81"/>
  <c r="AI13" i="81"/>
  <c r="AI14" i="81"/>
  <c r="AI15" i="81"/>
  <c r="AI16" i="81"/>
  <c r="AI17" i="81"/>
  <c r="AI18" i="81"/>
  <c r="AI19" i="81"/>
  <c r="D20" i="81"/>
  <c r="E20" i="81"/>
  <c r="F20" i="81"/>
  <c r="G20" i="81"/>
  <c r="H20" i="81"/>
  <c r="I20" i="81"/>
  <c r="J20" i="81"/>
  <c r="K20" i="81"/>
  <c r="L20" i="81"/>
  <c r="M20" i="81"/>
  <c r="N20" i="81"/>
  <c r="O20" i="81"/>
  <c r="P20" i="81"/>
  <c r="Q20" i="81"/>
  <c r="R20" i="81"/>
  <c r="S20" i="81"/>
  <c r="T20" i="81"/>
  <c r="U20" i="81"/>
  <c r="V20" i="81"/>
  <c r="W20" i="81"/>
  <c r="X20" i="81"/>
  <c r="Y20" i="81"/>
  <c r="Z20" i="81"/>
  <c r="AA20" i="81"/>
  <c r="AB20" i="81"/>
  <c r="AC20" i="81"/>
  <c r="AD20" i="81"/>
  <c r="AE20" i="81"/>
  <c r="AF20" i="81"/>
  <c r="AG20" i="81"/>
  <c r="AH20" i="81"/>
  <c r="AB27" i="82" l="1"/>
  <c r="T23" i="82" s="1"/>
  <c r="AI20" i="81"/>
  <c r="H23" i="81" s="1"/>
  <c r="T22" i="81" s="1"/>
  <c r="AH20" i="80"/>
  <c r="AG20" i="80"/>
  <c r="AF20" i="80"/>
  <c r="AE20" i="80"/>
  <c r="AD20" i="80"/>
  <c r="AC20" i="80"/>
  <c r="AB20" i="80"/>
  <c r="AA20" i="80"/>
  <c r="Z20" i="80"/>
  <c r="Y20" i="80"/>
  <c r="X20" i="80"/>
  <c r="W20" i="80"/>
  <c r="V20" i="80"/>
  <c r="U20" i="80"/>
  <c r="T20" i="80"/>
  <c r="S20" i="80"/>
  <c r="R20" i="80"/>
  <c r="Q20" i="80"/>
  <c r="P20" i="80"/>
  <c r="O20" i="80"/>
  <c r="N20" i="80"/>
  <c r="M20" i="80"/>
  <c r="L20" i="80"/>
  <c r="K20" i="80"/>
  <c r="J20" i="80"/>
  <c r="I20" i="80"/>
  <c r="H20" i="80"/>
  <c r="G20" i="80"/>
  <c r="F20" i="80"/>
  <c r="E20" i="80"/>
  <c r="D20" i="80"/>
  <c r="AI19" i="80"/>
  <c r="AI18" i="80"/>
  <c r="AI17" i="80"/>
  <c r="AI16" i="80"/>
  <c r="AI15" i="80"/>
  <c r="AI14" i="80"/>
  <c r="AI13" i="80"/>
  <c r="AI12" i="80"/>
  <c r="AH8" i="80"/>
  <c r="AG8" i="80"/>
  <c r="AF8" i="80"/>
  <c r="AE8" i="80"/>
  <c r="AD8" i="80"/>
  <c r="AC8" i="80"/>
  <c r="AB8" i="80"/>
  <c r="AA8" i="80"/>
  <c r="Z8" i="80"/>
  <c r="Y8" i="80"/>
  <c r="X8" i="80"/>
  <c r="W8" i="80"/>
  <c r="V8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H8" i="80"/>
  <c r="G8" i="80"/>
  <c r="F8" i="80"/>
  <c r="E8" i="80"/>
  <c r="D8" i="80"/>
  <c r="AI7" i="80"/>
  <c r="AI6" i="80"/>
  <c r="Z27" i="81" l="1"/>
  <c r="T23" i="81" s="1"/>
  <c r="AI8" i="80"/>
  <c r="H22" i="80" s="1"/>
  <c r="AI20" i="80"/>
  <c r="H23" i="80" s="1"/>
  <c r="T22" i="80" l="1"/>
  <c r="X27" i="80"/>
  <c r="T23" i="80" s="1"/>
  <c r="AH20" i="79"/>
  <c r="AG20" i="79"/>
  <c r="AF20" i="79"/>
  <c r="AE20" i="79"/>
  <c r="AD20" i="79"/>
  <c r="AC20" i="79"/>
  <c r="AB20" i="79"/>
  <c r="AA20" i="79"/>
  <c r="Z20" i="79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AI19" i="79"/>
  <c r="AI18" i="79"/>
  <c r="AI17" i="79"/>
  <c r="AI16" i="79"/>
  <c r="AI15" i="79"/>
  <c r="AI14" i="79"/>
  <c r="AI13" i="79"/>
  <c r="AI12" i="79"/>
  <c r="AH8" i="79"/>
  <c r="AG8" i="79"/>
  <c r="AF8" i="79"/>
  <c r="AE8" i="79"/>
  <c r="AD8" i="79"/>
  <c r="AC8" i="79"/>
  <c r="AB8" i="79"/>
  <c r="AA8" i="79"/>
  <c r="Z8" i="79"/>
  <c r="Y8" i="79"/>
  <c r="X8" i="79"/>
  <c r="W8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H8" i="79"/>
  <c r="G8" i="79"/>
  <c r="F8" i="79"/>
  <c r="E8" i="79"/>
  <c r="D8" i="79"/>
  <c r="AI7" i="79"/>
  <c r="AI6" i="79"/>
  <c r="AI8" i="79" l="1"/>
  <c r="H22" i="79" s="1"/>
  <c r="AI20" i="79"/>
  <c r="H23" i="79" s="1"/>
  <c r="AH20" i="78"/>
  <c r="AG20" i="78"/>
  <c r="AF20" i="78"/>
  <c r="AE20" i="78"/>
  <c r="AD20" i="78"/>
  <c r="AC20" i="78"/>
  <c r="AB20" i="78"/>
  <c r="AA20" i="78"/>
  <c r="Z20" i="78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AI19" i="78"/>
  <c r="AI18" i="78"/>
  <c r="AI17" i="78"/>
  <c r="AI16" i="78"/>
  <c r="AI15" i="78"/>
  <c r="AI14" i="78"/>
  <c r="AI13" i="78"/>
  <c r="AI12" i="78"/>
  <c r="AH8" i="78"/>
  <c r="AG8" i="78"/>
  <c r="AF8" i="78"/>
  <c r="AE8" i="78"/>
  <c r="AD8" i="78"/>
  <c r="AC8" i="78"/>
  <c r="AB8" i="78"/>
  <c r="AA8" i="78"/>
  <c r="Z8" i="78"/>
  <c r="Y8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H8" i="78"/>
  <c r="G8" i="78"/>
  <c r="F8" i="78"/>
  <c r="E8" i="78"/>
  <c r="D8" i="78"/>
  <c r="AI7" i="78"/>
  <c r="AI6" i="78"/>
  <c r="T22" i="79" l="1"/>
  <c r="AI8" i="78"/>
  <c r="H22" i="78" s="1"/>
  <c r="AI20" i="78"/>
  <c r="H23" i="78" s="1"/>
  <c r="S20" i="77"/>
  <c r="AH27" i="79" l="1"/>
  <c r="T23" i="79" s="1"/>
  <c r="T22" i="78"/>
  <c r="AF27" i="78" s="1"/>
  <c r="T23" i="78" s="1"/>
  <c r="AH20" i="77" l="1"/>
  <c r="AG20" i="77"/>
  <c r="AF20" i="77"/>
  <c r="AE20" i="77"/>
  <c r="AD20" i="77"/>
  <c r="AC20" i="77"/>
  <c r="AB20" i="77"/>
  <c r="AA20" i="77"/>
  <c r="Z20" i="77"/>
  <c r="Y20" i="77"/>
  <c r="X20" i="77"/>
  <c r="W20" i="77"/>
  <c r="V20" i="77"/>
  <c r="U20" i="77"/>
  <c r="T20" i="77"/>
  <c r="R20" i="77"/>
  <c r="Q20" i="77"/>
  <c r="P20" i="77"/>
  <c r="O20" i="77"/>
  <c r="N20" i="77"/>
  <c r="M20" i="77"/>
  <c r="L20" i="77"/>
  <c r="K20" i="77"/>
  <c r="J20" i="77"/>
  <c r="I20" i="77"/>
  <c r="H20" i="77"/>
  <c r="G20" i="77"/>
  <c r="F20" i="77"/>
  <c r="E20" i="77"/>
  <c r="D20" i="77"/>
  <c r="AI19" i="77"/>
  <c r="AI18" i="77"/>
  <c r="AI17" i="77"/>
  <c r="AI16" i="77"/>
  <c r="AI15" i="77"/>
  <c r="AI14" i="77"/>
  <c r="AI13" i="77"/>
  <c r="AI12" i="77"/>
  <c r="AH8" i="77"/>
  <c r="AG8" i="77"/>
  <c r="AF8" i="77"/>
  <c r="AE8" i="77"/>
  <c r="AD8" i="77"/>
  <c r="AC8" i="77"/>
  <c r="AB8" i="77"/>
  <c r="AA8" i="77"/>
  <c r="Z8" i="77"/>
  <c r="Y8" i="77"/>
  <c r="X8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H8" i="77"/>
  <c r="G8" i="77"/>
  <c r="F8" i="77"/>
  <c r="E8" i="77"/>
  <c r="D8" i="77"/>
  <c r="AI7" i="77"/>
  <c r="AI6" i="77"/>
  <c r="AI8" i="77" l="1"/>
  <c r="H22" i="77" s="1"/>
  <c r="AI20" i="77"/>
  <c r="H23" i="77" s="1"/>
  <c r="AH20" i="76"/>
  <c r="AG20" i="76"/>
  <c r="AF20" i="76"/>
  <c r="AE20" i="76"/>
  <c r="AD20" i="76"/>
  <c r="AC20" i="76"/>
  <c r="AB20" i="76"/>
  <c r="AA20" i="76"/>
  <c r="Z20" i="76"/>
  <c r="Y20" i="76"/>
  <c r="X20" i="76"/>
  <c r="W20" i="76"/>
  <c r="V20" i="76"/>
  <c r="U20" i="76"/>
  <c r="T20" i="76"/>
  <c r="S20" i="76"/>
  <c r="R20" i="76"/>
  <c r="Q20" i="76"/>
  <c r="P20" i="76"/>
  <c r="O20" i="76"/>
  <c r="N20" i="76"/>
  <c r="M20" i="76"/>
  <c r="L20" i="76"/>
  <c r="K20" i="76"/>
  <c r="J20" i="76"/>
  <c r="I20" i="76"/>
  <c r="H20" i="76"/>
  <c r="G20" i="76"/>
  <c r="F20" i="76"/>
  <c r="E20" i="76"/>
  <c r="D20" i="76"/>
  <c r="AI19" i="76"/>
  <c r="AI18" i="76"/>
  <c r="AI17" i="76"/>
  <c r="AI16" i="76"/>
  <c r="AI15" i="76"/>
  <c r="AI14" i="76"/>
  <c r="AI13" i="76"/>
  <c r="AI12" i="76"/>
  <c r="AH8" i="76"/>
  <c r="AG8" i="76"/>
  <c r="AF8" i="76"/>
  <c r="AE8" i="76"/>
  <c r="AD8" i="76"/>
  <c r="AC8" i="76"/>
  <c r="AB8" i="76"/>
  <c r="AA8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G8" i="76"/>
  <c r="F8" i="76"/>
  <c r="E8" i="76"/>
  <c r="D8" i="76"/>
  <c r="AI7" i="76"/>
  <c r="AI6" i="76"/>
  <c r="T22" i="77" l="1"/>
  <c r="AD27" i="77" s="1"/>
  <c r="T23" i="77" s="1"/>
  <c r="AI8" i="76"/>
  <c r="H22" i="76" s="1"/>
  <c r="AI20" i="76"/>
  <c r="H23" i="76" s="1"/>
  <c r="AH20" i="75"/>
  <c r="AG20" i="75"/>
  <c r="AF20" i="75"/>
  <c r="AE20" i="75"/>
  <c r="AD20" i="75"/>
  <c r="AC20" i="75"/>
  <c r="AB20" i="75"/>
  <c r="AA20" i="75"/>
  <c r="Z20" i="75"/>
  <c r="Y20" i="75"/>
  <c r="X20" i="75"/>
  <c r="W20" i="75"/>
  <c r="V20" i="75"/>
  <c r="U20" i="75"/>
  <c r="T20" i="75"/>
  <c r="S20" i="75"/>
  <c r="R20" i="75"/>
  <c r="Q20" i="75"/>
  <c r="P20" i="75"/>
  <c r="O20" i="75"/>
  <c r="N20" i="75"/>
  <c r="M20" i="75"/>
  <c r="L20" i="75"/>
  <c r="K20" i="75"/>
  <c r="J20" i="75"/>
  <c r="I20" i="75"/>
  <c r="H20" i="75"/>
  <c r="G20" i="75"/>
  <c r="F20" i="75"/>
  <c r="E20" i="75"/>
  <c r="D20" i="75"/>
  <c r="AI19" i="75"/>
  <c r="AI18" i="75"/>
  <c r="AI17" i="75"/>
  <c r="AI16" i="75"/>
  <c r="AI15" i="75"/>
  <c r="AI14" i="75"/>
  <c r="AI13" i="75"/>
  <c r="AI12" i="75"/>
  <c r="AH8" i="75"/>
  <c r="AG8" i="75"/>
  <c r="AF8" i="75"/>
  <c r="AE8" i="75"/>
  <c r="AD8" i="75"/>
  <c r="AC8" i="75"/>
  <c r="AB8" i="75"/>
  <c r="AA8" i="75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H8" i="75"/>
  <c r="G8" i="75"/>
  <c r="F8" i="75"/>
  <c r="E8" i="75"/>
  <c r="D8" i="75"/>
  <c r="AI7" i="75"/>
  <c r="AI6" i="75"/>
  <c r="T22" i="76" l="1"/>
  <c r="AI20" i="75"/>
  <c r="H23" i="75" s="1"/>
  <c r="AI8" i="75"/>
  <c r="H22" i="75" s="1"/>
  <c r="AH20" i="74"/>
  <c r="AG20" i="74"/>
  <c r="AF20" i="74"/>
  <c r="AE20" i="74"/>
  <c r="AD20" i="74"/>
  <c r="AC20" i="74"/>
  <c r="AB20" i="74"/>
  <c r="AA20" i="74"/>
  <c r="Z20" i="74"/>
  <c r="Y20" i="74"/>
  <c r="X20" i="74"/>
  <c r="W20" i="74"/>
  <c r="V20" i="74"/>
  <c r="U20" i="74"/>
  <c r="T20" i="74"/>
  <c r="S20" i="74"/>
  <c r="R20" i="74"/>
  <c r="Q20" i="74"/>
  <c r="P20" i="74"/>
  <c r="O20" i="74"/>
  <c r="N20" i="74"/>
  <c r="M20" i="74"/>
  <c r="L20" i="74"/>
  <c r="K20" i="74"/>
  <c r="J20" i="74"/>
  <c r="I20" i="74"/>
  <c r="H20" i="74"/>
  <c r="G20" i="74"/>
  <c r="F20" i="74"/>
  <c r="E20" i="74"/>
  <c r="D20" i="74"/>
  <c r="AI19" i="74"/>
  <c r="AI18" i="74"/>
  <c r="AI17" i="74"/>
  <c r="AI16" i="74"/>
  <c r="AI15" i="74"/>
  <c r="AI14" i="74"/>
  <c r="AI13" i="74"/>
  <c r="AI12" i="74"/>
  <c r="AH8" i="74"/>
  <c r="AG8" i="74"/>
  <c r="AF8" i="74"/>
  <c r="AE8" i="74"/>
  <c r="AD8" i="74"/>
  <c r="AC8" i="74"/>
  <c r="AB8" i="74"/>
  <c r="AA8" i="74"/>
  <c r="Z8" i="74"/>
  <c r="Y8" i="74"/>
  <c r="X8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H8" i="74"/>
  <c r="G8" i="74"/>
  <c r="F8" i="74"/>
  <c r="E8" i="74"/>
  <c r="D8" i="74"/>
  <c r="AI7" i="74"/>
  <c r="AI6" i="74"/>
  <c r="AB27" i="76" l="1"/>
  <c r="T23" i="76" s="1"/>
  <c r="T22" i="75"/>
  <c r="Z27" i="75"/>
  <c r="T23" i="75" s="1"/>
  <c r="AI8" i="74"/>
  <c r="H22" i="74" s="1"/>
  <c r="AI20" i="74"/>
  <c r="H23" i="74" s="1"/>
  <c r="AH20" i="73"/>
  <c r="AG20" i="73"/>
  <c r="AF20" i="73"/>
  <c r="AE20" i="73"/>
  <c r="AD20" i="73"/>
  <c r="AC20" i="73"/>
  <c r="AB20" i="73"/>
  <c r="AA20" i="73"/>
  <c r="Z20" i="73"/>
  <c r="Y20" i="73"/>
  <c r="X20" i="73"/>
  <c r="W20" i="73"/>
  <c r="V20" i="73"/>
  <c r="U20" i="73"/>
  <c r="T20" i="73"/>
  <c r="S20" i="73"/>
  <c r="R20" i="73"/>
  <c r="Q20" i="73"/>
  <c r="P20" i="73"/>
  <c r="O20" i="73"/>
  <c r="N20" i="73"/>
  <c r="M20" i="73"/>
  <c r="L20" i="73"/>
  <c r="K20" i="73"/>
  <c r="J20" i="73"/>
  <c r="I20" i="73"/>
  <c r="H20" i="73"/>
  <c r="G20" i="73"/>
  <c r="F20" i="73"/>
  <c r="E20" i="73"/>
  <c r="D20" i="73"/>
  <c r="AI19" i="73"/>
  <c r="AI18" i="73"/>
  <c r="AI17" i="73"/>
  <c r="AI16" i="73"/>
  <c r="AI15" i="73"/>
  <c r="AI14" i="73"/>
  <c r="AI13" i="73"/>
  <c r="AI12" i="73"/>
  <c r="AH8" i="73"/>
  <c r="AG8" i="73"/>
  <c r="AF8" i="73"/>
  <c r="AE8" i="73"/>
  <c r="AD8" i="73"/>
  <c r="AC8" i="73"/>
  <c r="AB8" i="73"/>
  <c r="AA8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G8" i="73"/>
  <c r="F8" i="73"/>
  <c r="E8" i="73"/>
  <c r="D8" i="73"/>
  <c r="AI7" i="73"/>
  <c r="AI6" i="73"/>
  <c r="T22" i="74" l="1"/>
  <c r="X27" i="74" s="1"/>
  <c r="T23" i="74" s="1"/>
  <c r="AI8" i="73"/>
  <c r="H22" i="73" s="1"/>
  <c r="AI20" i="73"/>
  <c r="H23" i="73" s="1"/>
  <c r="AI17" i="72"/>
  <c r="T22" i="73" l="1"/>
  <c r="V27" i="73"/>
  <c r="T23" i="73" s="1"/>
  <c r="AH20" i="72"/>
  <c r="AG20" i="72"/>
  <c r="AF20" i="72"/>
  <c r="AE20" i="72"/>
  <c r="AD20" i="72"/>
  <c r="AC20" i="72"/>
  <c r="AB20" i="72"/>
  <c r="AA20" i="72"/>
  <c r="Z20" i="72"/>
  <c r="Y20" i="72"/>
  <c r="X20" i="72"/>
  <c r="W20" i="72"/>
  <c r="V20" i="72"/>
  <c r="U20" i="72"/>
  <c r="T20" i="72"/>
  <c r="S20" i="72"/>
  <c r="R20" i="72"/>
  <c r="Q20" i="72"/>
  <c r="P20" i="72"/>
  <c r="O20" i="72"/>
  <c r="N20" i="72"/>
  <c r="M20" i="72"/>
  <c r="L20" i="72"/>
  <c r="K20" i="72"/>
  <c r="J20" i="72"/>
  <c r="I20" i="72"/>
  <c r="H20" i="72"/>
  <c r="G20" i="72"/>
  <c r="F20" i="72"/>
  <c r="E20" i="72"/>
  <c r="D20" i="72"/>
  <c r="AI19" i="72"/>
  <c r="AI18" i="72"/>
  <c r="AI16" i="72"/>
  <c r="AI15" i="72"/>
  <c r="AI14" i="72"/>
  <c r="AI13" i="72"/>
  <c r="AI12" i="72"/>
  <c r="AH8" i="72"/>
  <c r="AG8" i="72"/>
  <c r="AF8" i="72"/>
  <c r="AE8" i="72"/>
  <c r="AD8" i="72"/>
  <c r="AC8" i="72"/>
  <c r="AB8" i="72"/>
  <c r="AA8" i="72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H8" i="72"/>
  <c r="G8" i="72"/>
  <c r="F8" i="72"/>
  <c r="E8" i="72"/>
  <c r="D8" i="72"/>
  <c r="AI7" i="72"/>
  <c r="AI6" i="72"/>
  <c r="AI20" i="72" l="1"/>
  <c r="AI8" i="72"/>
  <c r="H22" i="72" s="1"/>
  <c r="H23" i="72"/>
  <c r="AH19" i="71"/>
  <c r="AG19" i="71"/>
  <c r="AF19" i="71"/>
  <c r="AE19" i="71"/>
  <c r="AD19" i="71"/>
  <c r="AC19" i="71"/>
  <c r="AB19" i="71"/>
  <c r="AA19" i="71"/>
  <c r="Z19" i="71"/>
  <c r="Y19" i="71"/>
  <c r="X19" i="71"/>
  <c r="W19" i="71"/>
  <c r="V19" i="71"/>
  <c r="U19" i="71"/>
  <c r="T19" i="71"/>
  <c r="S19" i="71"/>
  <c r="R19" i="71"/>
  <c r="Q19" i="71"/>
  <c r="P19" i="71"/>
  <c r="O19" i="71"/>
  <c r="N19" i="71"/>
  <c r="M19" i="71"/>
  <c r="L19" i="71"/>
  <c r="K19" i="71"/>
  <c r="J19" i="71"/>
  <c r="I19" i="71"/>
  <c r="H19" i="71"/>
  <c r="G19" i="71"/>
  <c r="F19" i="71"/>
  <c r="E19" i="71"/>
  <c r="D19" i="71"/>
  <c r="AI18" i="71"/>
  <c r="AI17" i="71"/>
  <c r="AI16" i="71"/>
  <c r="AI15" i="71"/>
  <c r="AI14" i="71"/>
  <c r="AI13" i="71"/>
  <c r="AI12" i="71"/>
  <c r="AH8" i="71"/>
  <c r="AG8" i="71"/>
  <c r="AF8" i="71"/>
  <c r="AE8" i="71"/>
  <c r="AD8" i="71"/>
  <c r="AC8" i="71"/>
  <c r="AB8" i="71"/>
  <c r="AA8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AI7" i="71"/>
  <c r="AI6" i="71"/>
  <c r="T22" i="72" l="1"/>
  <c r="AF27" i="72" s="1"/>
  <c r="T23" i="72" s="1"/>
  <c r="AI19" i="71"/>
  <c r="H22" i="71" s="1"/>
  <c r="AI8" i="71"/>
  <c r="H21" i="71" s="1"/>
  <c r="AH19" i="70"/>
  <c r="AG19" i="70"/>
  <c r="AF19" i="70"/>
  <c r="AE19" i="70"/>
  <c r="AD19" i="70"/>
  <c r="AC19" i="70"/>
  <c r="AB19" i="70"/>
  <c r="AA19" i="70"/>
  <c r="Z19" i="70"/>
  <c r="Y19" i="70"/>
  <c r="X19" i="70"/>
  <c r="W19" i="70"/>
  <c r="V19" i="70"/>
  <c r="U19" i="70"/>
  <c r="T19" i="70"/>
  <c r="S19" i="70"/>
  <c r="R19" i="70"/>
  <c r="Q19" i="70"/>
  <c r="P19" i="70"/>
  <c r="O19" i="70"/>
  <c r="N19" i="70"/>
  <c r="M19" i="70"/>
  <c r="L19" i="70"/>
  <c r="K19" i="70"/>
  <c r="J19" i="70"/>
  <c r="I19" i="70"/>
  <c r="H19" i="70"/>
  <c r="G19" i="70"/>
  <c r="F19" i="70"/>
  <c r="E19" i="70"/>
  <c r="D19" i="70"/>
  <c r="AI18" i="70"/>
  <c r="AI17" i="70"/>
  <c r="AI16" i="70"/>
  <c r="AI15" i="70"/>
  <c r="AI14" i="70"/>
  <c r="AI13" i="70"/>
  <c r="AI12" i="70"/>
  <c r="AH8" i="70"/>
  <c r="AG8" i="70"/>
  <c r="AF8" i="70"/>
  <c r="AE8" i="70"/>
  <c r="AD8" i="70"/>
  <c r="AC8" i="70"/>
  <c r="AB8" i="70"/>
  <c r="AA8" i="70"/>
  <c r="Z8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H8" i="70"/>
  <c r="G8" i="70"/>
  <c r="F8" i="70"/>
  <c r="E8" i="70"/>
  <c r="D8" i="70"/>
  <c r="AI7" i="70"/>
  <c r="AI6" i="70"/>
  <c r="T21" i="71" l="1"/>
  <c r="AI19" i="70"/>
  <c r="H22" i="70" s="1"/>
  <c r="AI8" i="70"/>
  <c r="H21" i="70" s="1"/>
  <c r="T21" i="70" s="1"/>
  <c r="AH19" i="69"/>
  <c r="AG19" i="69"/>
  <c r="AF19" i="69"/>
  <c r="AE19" i="69"/>
  <c r="AD19" i="69"/>
  <c r="AC19" i="69"/>
  <c r="AB19" i="69"/>
  <c r="AA19" i="69"/>
  <c r="Z19" i="69"/>
  <c r="Y19" i="69"/>
  <c r="X19" i="69"/>
  <c r="W19" i="69"/>
  <c r="V19" i="69"/>
  <c r="U19" i="69"/>
  <c r="T19" i="69"/>
  <c r="S19" i="69"/>
  <c r="R19" i="69"/>
  <c r="Q19" i="69"/>
  <c r="P19" i="69"/>
  <c r="O19" i="69"/>
  <c r="N19" i="69"/>
  <c r="M19" i="69"/>
  <c r="L19" i="69"/>
  <c r="K19" i="69"/>
  <c r="J19" i="69"/>
  <c r="I19" i="69"/>
  <c r="H19" i="69"/>
  <c r="G19" i="69"/>
  <c r="F19" i="69"/>
  <c r="E19" i="69"/>
  <c r="D19" i="69"/>
  <c r="AI18" i="69"/>
  <c r="AI17" i="69"/>
  <c r="AI16" i="69"/>
  <c r="AI15" i="69"/>
  <c r="AI14" i="69"/>
  <c r="AI13" i="69"/>
  <c r="AI12" i="69"/>
  <c r="AH8" i="69"/>
  <c r="AG8" i="69"/>
  <c r="AF8" i="69"/>
  <c r="AE8" i="69"/>
  <c r="AD8" i="69"/>
  <c r="AC8" i="69"/>
  <c r="AB8" i="69"/>
  <c r="AA8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H8" i="69"/>
  <c r="G8" i="69"/>
  <c r="F8" i="69"/>
  <c r="E8" i="69"/>
  <c r="D8" i="69"/>
  <c r="AI7" i="69"/>
  <c r="AI6" i="69"/>
  <c r="AD26" i="71" l="1"/>
  <c r="T22" i="71" s="1"/>
  <c r="AB26" i="70"/>
  <c r="T22" i="70" s="1"/>
  <c r="AI8" i="69"/>
  <c r="H21" i="69" s="1"/>
  <c r="AI19" i="69"/>
  <c r="H22" i="69" s="1"/>
  <c r="T21" i="69" s="1"/>
  <c r="AH19" i="68"/>
  <c r="AG19" i="68"/>
  <c r="AF19" i="68"/>
  <c r="AE19" i="68"/>
  <c r="AD19" i="68"/>
  <c r="AC19" i="68"/>
  <c r="AB19" i="68"/>
  <c r="AA19" i="68"/>
  <c r="Z19" i="68"/>
  <c r="Y19" i="68"/>
  <c r="X19" i="68"/>
  <c r="W19" i="68"/>
  <c r="V19" i="68"/>
  <c r="U19" i="68"/>
  <c r="T19" i="68"/>
  <c r="S19" i="68"/>
  <c r="R19" i="68"/>
  <c r="Q19" i="68"/>
  <c r="P19" i="68"/>
  <c r="O19" i="68"/>
  <c r="N19" i="68"/>
  <c r="M19" i="68"/>
  <c r="L19" i="68"/>
  <c r="K19" i="68"/>
  <c r="J19" i="68"/>
  <c r="I19" i="68"/>
  <c r="H19" i="68"/>
  <c r="G19" i="68"/>
  <c r="F19" i="68"/>
  <c r="E19" i="68"/>
  <c r="D19" i="68"/>
  <c r="AI18" i="68"/>
  <c r="AI17" i="68"/>
  <c r="AI16" i="68"/>
  <c r="AI15" i="68"/>
  <c r="AI14" i="68"/>
  <c r="AI13" i="68"/>
  <c r="AI12" i="68"/>
  <c r="AH8" i="68"/>
  <c r="AG8" i="68"/>
  <c r="AF8" i="68"/>
  <c r="AE8" i="68"/>
  <c r="AD8" i="68"/>
  <c r="AC8" i="68"/>
  <c r="AB8" i="68"/>
  <c r="AA8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H8" i="68"/>
  <c r="G8" i="68"/>
  <c r="F8" i="68"/>
  <c r="E8" i="68"/>
  <c r="D8" i="68"/>
  <c r="AI7" i="68"/>
  <c r="AI6" i="68"/>
  <c r="AI8" i="68" l="1"/>
  <c r="H21" i="68" s="1"/>
  <c r="Z26" i="69"/>
  <c r="T22" i="69" s="1"/>
  <c r="AI19" i="68"/>
  <c r="H22" i="68" s="1"/>
  <c r="T21" i="68" s="1"/>
  <c r="AH19" i="67"/>
  <c r="AG19" i="67"/>
  <c r="AF19" i="67"/>
  <c r="AE19" i="67"/>
  <c r="AD19" i="67"/>
  <c r="AC19" i="67"/>
  <c r="AB19" i="67"/>
  <c r="AA19" i="67"/>
  <c r="Z19" i="67"/>
  <c r="Y19" i="67"/>
  <c r="X19" i="67"/>
  <c r="W19" i="67"/>
  <c r="V19" i="67"/>
  <c r="U19" i="67"/>
  <c r="T19" i="67"/>
  <c r="S19" i="67"/>
  <c r="R19" i="67"/>
  <c r="Q19" i="67"/>
  <c r="P19" i="67"/>
  <c r="O19" i="67"/>
  <c r="N19" i="67"/>
  <c r="M19" i="67"/>
  <c r="L19" i="67"/>
  <c r="K19" i="67"/>
  <c r="J19" i="67"/>
  <c r="I19" i="67"/>
  <c r="H19" i="67"/>
  <c r="G19" i="67"/>
  <c r="F19" i="67"/>
  <c r="E19" i="67"/>
  <c r="D19" i="67"/>
  <c r="AI18" i="67"/>
  <c r="AI17" i="67"/>
  <c r="AI16" i="67"/>
  <c r="AI15" i="67"/>
  <c r="AI14" i="67"/>
  <c r="AI13" i="67"/>
  <c r="AI12" i="67"/>
  <c r="AH8" i="67"/>
  <c r="AG8" i="67"/>
  <c r="AF8" i="67"/>
  <c r="AE8" i="67"/>
  <c r="AD8" i="67"/>
  <c r="AC8" i="67"/>
  <c r="AB8" i="67"/>
  <c r="AA8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H8" i="67"/>
  <c r="G8" i="67"/>
  <c r="F8" i="67"/>
  <c r="E8" i="67"/>
  <c r="D8" i="67"/>
  <c r="AI7" i="67"/>
  <c r="AI6" i="67"/>
  <c r="AI8" i="67" l="1"/>
  <c r="H21" i="67" s="1"/>
  <c r="X26" i="68"/>
  <c r="T22" i="68" s="1"/>
  <c r="AI19" i="67"/>
  <c r="H22" i="67" s="1"/>
  <c r="T21" i="67" s="1"/>
  <c r="AH19" i="66"/>
  <c r="AG19" i="66"/>
  <c r="AF19" i="66"/>
  <c r="AE19" i="66"/>
  <c r="AD19" i="66"/>
  <c r="AC19" i="66"/>
  <c r="AB19" i="66"/>
  <c r="AA19" i="66"/>
  <c r="Z19" i="66"/>
  <c r="Y19" i="66"/>
  <c r="X19" i="66"/>
  <c r="W19" i="66"/>
  <c r="V19" i="66"/>
  <c r="U19" i="66"/>
  <c r="T19" i="66"/>
  <c r="S19" i="66"/>
  <c r="R19" i="66"/>
  <c r="Q19" i="66"/>
  <c r="P19" i="66"/>
  <c r="O19" i="66"/>
  <c r="N19" i="66"/>
  <c r="M19" i="66"/>
  <c r="L19" i="66"/>
  <c r="K19" i="66"/>
  <c r="J19" i="66"/>
  <c r="I19" i="66"/>
  <c r="H19" i="66"/>
  <c r="G19" i="66"/>
  <c r="F19" i="66"/>
  <c r="E19" i="66"/>
  <c r="D19" i="66"/>
  <c r="AI18" i="66"/>
  <c r="AI17" i="66"/>
  <c r="AI16" i="66"/>
  <c r="AI15" i="66"/>
  <c r="AI14" i="66"/>
  <c r="AI13" i="66"/>
  <c r="AI12" i="66"/>
  <c r="AH8" i="66"/>
  <c r="AG8" i="66"/>
  <c r="AF8" i="66"/>
  <c r="AE8" i="66"/>
  <c r="AD8" i="66"/>
  <c r="AC8" i="66"/>
  <c r="AB8" i="66"/>
  <c r="AA8" i="66"/>
  <c r="Z8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H8" i="66"/>
  <c r="G8" i="66"/>
  <c r="F8" i="66"/>
  <c r="E8" i="66"/>
  <c r="D8" i="66"/>
  <c r="AI7" i="66"/>
  <c r="AI6" i="66"/>
  <c r="AD26" i="67" l="1"/>
  <c r="T22" i="67" s="1"/>
  <c r="AI19" i="66"/>
  <c r="H22" i="66" s="1"/>
  <c r="AI8" i="66"/>
  <c r="H21" i="66" s="1"/>
  <c r="T21" i="66" s="1"/>
  <c r="AH19" i="65"/>
  <c r="AG19" i="65"/>
  <c r="AF19" i="65"/>
  <c r="AE19" i="65"/>
  <c r="AD19" i="65"/>
  <c r="AC19" i="65"/>
  <c r="AB19" i="65"/>
  <c r="AA19" i="65"/>
  <c r="Z19" i="65"/>
  <c r="Y19" i="65"/>
  <c r="X19" i="65"/>
  <c r="W19" i="65"/>
  <c r="V19" i="65"/>
  <c r="U19" i="65"/>
  <c r="T19" i="65"/>
  <c r="S19" i="65"/>
  <c r="R19" i="65"/>
  <c r="Q19" i="65"/>
  <c r="P19" i="65"/>
  <c r="O19" i="65"/>
  <c r="N19" i="65"/>
  <c r="M19" i="65"/>
  <c r="L19" i="65"/>
  <c r="K19" i="65"/>
  <c r="J19" i="65"/>
  <c r="I19" i="65"/>
  <c r="H19" i="65"/>
  <c r="G19" i="65"/>
  <c r="F19" i="65"/>
  <c r="E19" i="65"/>
  <c r="D19" i="65"/>
  <c r="AI18" i="65"/>
  <c r="AI17" i="65"/>
  <c r="AI16" i="65"/>
  <c r="AI15" i="65"/>
  <c r="AI14" i="65"/>
  <c r="AI13" i="65"/>
  <c r="AI12" i="65"/>
  <c r="AH8" i="65"/>
  <c r="AG8" i="65"/>
  <c r="AF8" i="65"/>
  <c r="AE8" i="65"/>
  <c r="AD8" i="65"/>
  <c r="AC8" i="65"/>
  <c r="AB8" i="65"/>
  <c r="AA8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G8" i="65"/>
  <c r="F8" i="65"/>
  <c r="E8" i="65"/>
  <c r="D8" i="65"/>
  <c r="AI7" i="65"/>
  <c r="AI6" i="65"/>
  <c r="AB26" i="66" l="1"/>
  <c r="T22" i="66" s="1"/>
  <c r="AI8" i="65"/>
  <c r="H21" i="65" s="1"/>
  <c r="AI19" i="65"/>
  <c r="H22" i="65" s="1"/>
  <c r="AH19" i="64"/>
  <c r="AG19" i="64"/>
  <c r="AF19" i="64"/>
  <c r="AE19" i="64"/>
  <c r="AD19" i="64"/>
  <c r="AC19" i="64"/>
  <c r="AB19" i="64"/>
  <c r="AA19" i="64"/>
  <c r="Z19" i="64"/>
  <c r="Y19" i="64"/>
  <c r="X19" i="64"/>
  <c r="W19" i="64"/>
  <c r="V19" i="64"/>
  <c r="U19" i="64"/>
  <c r="T19" i="64"/>
  <c r="S19" i="64"/>
  <c r="R19" i="64"/>
  <c r="Q19" i="64"/>
  <c r="P19" i="64"/>
  <c r="O19" i="64"/>
  <c r="N19" i="64"/>
  <c r="M19" i="64"/>
  <c r="L19" i="64"/>
  <c r="K19" i="64"/>
  <c r="J19" i="64"/>
  <c r="I19" i="64"/>
  <c r="H19" i="64"/>
  <c r="G19" i="64"/>
  <c r="F19" i="64"/>
  <c r="E19" i="64"/>
  <c r="D19" i="64"/>
  <c r="AI18" i="64"/>
  <c r="AI17" i="64"/>
  <c r="AI16" i="64"/>
  <c r="AI15" i="64"/>
  <c r="AI14" i="64"/>
  <c r="AI13" i="64"/>
  <c r="AI12" i="64"/>
  <c r="AH8" i="64"/>
  <c r="AG8" i="64"/>
  <c r="AF8" i="64"/>
  <c r="AE8" i="64"/>
  <c r="AD8" i="64"/>
  <c r="AC8" i="64"/>
  <c r="AB8" i="64"/>
  <c r="AA8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H8" i="64"/>
  <c r="G8" i="64"/>
  <c r="F8" i="64"/>
  <c r="E8" i="64"/>
  <c r="D8" i="64"/>
  <c r="AI7" i="64"/>
  <c r="AI6" i="64"/>
  <c r="T21" i="65" l="1"/>
  <c r="Z26" i="65"/>
  <c r="T22" i="65" s="1"/>
  <c r="AI8" i="64"/>
  <c r="H21" i="64" s="1"/>
  <c r="AI19" i="64"/>
  <c r="H22" i="64" s="1"/>
  <c r="T21" i="64" s="1"/>
  <c r="AH19" i="63"/>
  <c r="AG19" i="63"/>
  <c r="AF19" i="63"/>
  <c r="AE19" i="63"/>
  <c r="AD19" i="63"/>
  <c r="AC19" i="63"/>
  <c r="AB19" i="63"/>
  <c r="AA19" i="63"/>
  <c r="Z19" i="63"/>
  <c r="Y19" i="63"/>
  <c r="X19" i="63"/>
  <c r="W19" i="63"/>
  <c r="V19" i="63"/>
  <c r="U19" i="63"/>
  <c r="T19" i="63"/>
  <c r="S19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D19" i="63"/>
  <c r="AI18" i="63"/>
  <c r="AI17" i="63"/>
  <c r="AI16" i="63"/>
  <c r="AI15" i="63"/>
  <c r="AI14" i="63"/>
  <c r="AI13" i="63"/>
  <c r="AI12" i="63"/>
  <c r="AH8" i="63"/>
  <c r="AG8" i="63"/>
  <c r="AF8" i="63"/>
  <c r="AE8" i="63"/>
  <c r="AD8" i="63"/>
  <c r="AC8" i="63"/>
  <c r="AB8" i="63"/>
  <c r="AA8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AI7" i="63"/>
  <c r="AI6" i="63"/>
  <c r="X26" i="64" l="1"/>
  <c r="T22" i="64" s="1"/>
  <c r="AI8" i="63"/>
  <c r="H21" i="63" s="1"/>
  <c r="AI19" i="63"/>
  <c r="H22" i="63" s="1"/>
  <c r="T21" i="63"/>
  <c r="AH19" i="62"/>
  <c r="AG19" i="62"/>
  <c r="AF19" i="62"/>
  <c r="AE19" i="62"/>
  <c r="AD19" i="62"/>
  <c r="AC19" i="62"/>
  <c r="AB19" i="62"/>
  <c r="AA19" i="62"/>
  <c r="Z19" i="62"/>
  <c r="Y19" i="62"/>
  <c r="X19" i="62"/>
  <c r="W19" i="62"/>
  <c r="V19" i="62"/>
  <c r="U19" i="62"/>
  <c r="T19" i="62"/>
  <c r="S19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D19" i="62"/>
  <c r="AI18" i="62"/>
  <c r="AI17" i="62"/>
  <c r="AI16" i="62"/>
  <c r="AI15" i="62"/>
  <c r="AI14" i="62"/>
  <c r="AI13" i="62"/>
  <c r="AI12" i="62"/>
  <c r="AH8" i="62"/>
  <c r="AG8" i="62"/>
  <c r="AF8" i="62"/>
  <c r="AE8" i="62"/>
  <c r="AD8" i="62"/>
  <c r="AC8" i="62"/>
  <c r="AB8" i="62"/>
  <c r="AA8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D8" i="62"/>
  <c r="AI7" i="62"/>
  <c r="AI6" i="62"/>
  <c r="AF26" i="63" l="1"/>
  <c r="T22" i="63" s="1"/>
  <c r="AI8" i="62"/>
  <c r="H21" i="62" s="1"/>
  <c r="AI19" i="62"/>
  <c r="H22" i="62" s="1"/>
  <c r="AH19" i="61"/>
  <c r="AG19" i="61"/>
  <c r="AF19" i="61"/>
  <c r="AE19" i="61"/>
  <c r="AD19" i="61"/>
  <c r="AC19" i="61"/>
  <c r="AB19" i="61"/>
  <c r="AA19" i="61"/>
  <c r="Z19" i="61"/>
  <c r="Y19" i="61"/>
  <c r="X19" i="61"/>
  <c r="W19" i="61"/>
  <c r="V19" i="61"/>
  <c r="U19" i="61"/>
  <c r="T19" i="61"/>
  <c r="S19" i="61"/>
  <c r="R19" i="61"/>
  <c r="Q19" i="61"/>
  <c r="P19" i="61"/>
  <c r="O19" i="61"/>
  <c r="N19" i="61"/>
  <c r="M19" i="61"/>
  <c r="L19" i="61"/>
  <c r="K19" i="61"/>
  <c r="J19" i="61"/>
  <c r="I19" i="61"/>
  <c r="H19" i="61"/>
  <c r="G19" i="61"/>
  <c r="F19" i="61"/>
  <c r="E19" i="61"/>
  <c r="D19" i="61"/>
  <c r="AI18" i="61"/>
  <c r="AI17" i="61"/>
  <c r="AI16" i="61"/>
  <c r="AI15" i="61"/>
  <c r="AI14" i="61"/>
  <c r="AI13" i="61"/>
  <c r="AI12" i="61"/>
  <c r="AH8" i="61"/>
  <c r="AG8" i="61"/>
  <c r="AF8" i="61"/>
  <c r="AE8" i="61"/>
  <c r="AD8" i="61"/>
  <c r="AC8" i="61"/>
  <c r="AB8" i="61"/>
  <c r="AA8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G8" i="61"/>
  <c r="F8" i="61"/>
  <c r="E8" i="61"/>
  <c r="D8" i="61"/>
  <c r="AI7" i="61"/>
  <c r="AI6" i="61"/>
  <c r="T21" i="62" l="1"/>
  <c r="AD26" i="62" s="1"/>
  <c r="T22" i="62" s="1"/>
  <c r="AI8" i="61"/>
  <c r="H21" i="61" s="1"/>
  <c r="AI19" i="61"/>
  <c r="H22" i="61" s="1"/>
  <c r="AH19" i="60"/>
  <c r="AG19" i="60"/>
  <c r="AF19" i="60"/>
  <c r="AE19" i="60"/>
  <c r="AD19" i="60"/>
  <c r="AC19" i="60"/>
  <c r="AB19" i="60"/>
  <c r="AA19" i="60"/>
  <c r="Z19" i="60"/>
  <c r="Y19" i="60"/>
  <c r="X19" i="60"/>
  <c r="W19" i="60"/>
  <c r="V19" i="60"/>
  <c r="U19" i="60"/>
  <c r="T19" i="60"/>
  <c r="S19" i="60"/>
  <c r="R19" i="60"/>
  <c r="Q19" i="60"/>
  <c r="P19" i="60"/>
  <c r="O19" i="60"/>
  <c r="N19" i="60"/>
  <c r="M19" i="60"/>
  <c r="L19" i="60"/>
  <c r="K19" i="60"/>
  <c r="J19" i="60"/>
  <c r="I19" i="60"/>
  <c r="H19" i="60"/>
  <c r="G19" i="60"/>
  <c r="F19" i="60"/>
  <c r="E19" i="60"/>
  <c r="D19" i="60"/>
  <c r="AI18" i="60"/>
  <c r="AI17" i="60"/>
  <c r="AI16" i="60"/>
  <c r="AI15" i="60"/>
  <c r="AI14" i="60"/>
  <c r="AI13" i="60"/>
  <c r="AI12" i="60"/>
  <c r="AH8" i="60"/>
  <c r="AG8" i="60"/>
  <c r="AF8" i="60"/>
  <c r="AE8" i="60"/>
  <c r="AD8" i="60"/>
  <c r="AC8" i="60"/>
  <c r="AB8" i="60"/>
  <c r="AA8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H8" i="60"/>
  <c r="G8" i="60"/>
  <c r="F8" i="60"/>
  <c r="E8" i="60"/>
  <c r="D8" i="60"/>
  <c r="AI7" i="60"/>
  <c r="AI6" i="60"/>
  <c r="T21" i="61" l="1"/>
  <c r="AB26" i="61" s="1"/>
  <c r="T22" i="61" s="1"/>
  <c r="AI8" i="60"/>
  <c r="H21" i="60" s="1"/>
  <c r="AI19" i="60"/>
  <c r="H22" i="60" s="1"/>
  <c r="AI6" i="59"/>
  <c r="T21" i="60" l="1"/>
  <c r="AF26" i="60"/>
  <c r="T22" i="60" s="1"/>
  <c r="AH19" i="59"/>
  <c r="AG19" i="59"/>
  <c r="AF19" i="59"/>
  <c r="AE19" i="59"/>
  <c r="AD19" i="59"/>
  <c r="AC19" i="59"/>
  <c r="AB19" i="59"/>
  <c r="AA19" i="59"/>
  <c r="Z19" i="59"/>
  <c r="Y19" i="59"/>
  <c r="X19" i="59"/>
  <c r="W19" i="59"/>
  <c r="V19" i="59"/>
  <c r="U19" i="59"/>
  <c r="T19" i="59"/>
  <c r="S19" i="59"/>
  <c r="R19" i="59"/>
  <c r="Q19" i="59"/>
  <c r="P19" i="59"/>
  <c r="O19" i="59"/>
  <c r="N19" i="59"/>
  <c r="M19" i="59"/>
  <c r="L19" i="59"/>
  <c r="K19" i="59"/>
  <c r="J19" i="59"/>
  <c r="I19" i="59"/>
  <c r="H19" i="59"/>
  <c r="G19" i="59"/>
  <c r="F19" i="59"/>
  <c r="E19" i="59"/>
  <c r="D19" i="59"/>
  <c r="AI18" i="59"/>
  <c r="AI17" i="59"/>
  <c r="AI16" i="59"/>
  <c r="AI15" i="59"/>
  <c r="AI14" i="59"/>
  <c r="AI13" i="59"/>
  <c r="AI12" i="59"/>
  <c r="AH8" i="59"/>
  <c r="AG8" i="59"/>
  <c r="AF8" i="59"/>
  <c r="AE8" i="59"/>
  <c r="AD8" i="59"/>
  <c r="AC8" i="59"/>
  <c r="AB8" i="59"/>
  <c r="AA8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H8" i="59"/>
  <c r="G8" i="59"/>
  <c r="F8" i="59"/>
  <c r="E8" i="59"/>
  <c r="D8" i="59"/>
  <c r="AI7" i="59"/>
  <c r="AI8" i="59" s="1"/>
  <c r="H21" i="59" s="1"/>
  <c r="AI19" i="59" l="1"/>
  <c r="H22" i="59" s="1"/>
  <c r="T21" i="59"/>
  <c r="AH19" i="58"/>
  <c r="AG19" i="58"/>
  <c r="AF19" i="58"/>
  <c r="AE19" i="58"/>
  <c r="AD19" i="58"/>
  <c r="AC19" i="58"/>
  <c r="AB19" i="58"/>
  <c r="AA19" i="58"/>
  <c r="Z19" i="58"/>
  <c r="Y19" i="58"/>
  <c r="X19" i="58"/>
  <c r="W19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AI18" i="58"/>
  <c r="AI17" i="58"/>
  <c r="AI16" i="58"/>
  <c r="AI15" i="58"/>
  <c r="AI14" i="58"/>
  <c r="AI13" i="58"/>
  <c r="AI12" i="58"/>
  <c r="AH8" i="58"/>
  <c r="AG8" i="58"/>
  <c r="AF8" i="58"/>
  <c r="AE8" i="58"/>
  <c r="AD8" i="58"/>
  <c r="AC8" i="58"/>
  <c r="AB8" i="58"/>
  <c r="AA8" i="58"/>
  <c r="Z8" i="58"/>
  <c r="Y8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AI7" i="58"/>
  <c r="AI8" i="58" s="1"/>
  <c r="H21" i="58" s="1"/>
  <c r="AI6" i="58"/>
  <c r="AD26" i="59" l="1"/>
  <c r="T22" i="59" s="1"/>
  <c r="AI19" i="58"/>
  <c r="H22" i="58" s="1"/>
  <c r="T21" i="58" s="1"/>
  <c r="AH19" i="57"/>
  <c r="AG19" i="57"/>
  <c r="AF19" i="57"/>
  <c r="AE19" i="57"/>
  <c r="AD19" i="57"/>
  <c r="AC19" i="57"/>
  <c r="AB19" i="57"/>
  <c r="AA19" i="57"/>
  <c r="Z19" i="57"/>
  <c r="Y19" i="57"/>
  <c r="X19" i="57"/>
  <c r="W19" i="57"/>
  <c r="V19" i="57"/>
  <c r="U19" i="57"/>
  <c r="T19" i="57"/>
  <c r="S19" i="57"/>
  <c r="R19" i="57"/>
  <c r="Q19" i="57"/>
  <c r="P19" i="57"/>
  <c r="O19" i="57"/>
  <c r="N19" i="57"/>
  <c r="M19" i="57"/>
  <c r="L19" i="57"/>
  <c r="K19" i="57"/>
  <c r="J19" i="57"/>
  <c r="I19" i="57"/>
  <c r="H19" i="57"/>
  <c r="G19" i="57"/>
  <c r="F19" i="57"/>
  <c r="E19" i="57"/>
  <c r="D19" i="57"/>
  <c r="AI18" i="57"/>
  <c r="AI17" i="57"/>
  <c r="AI16" i="57"/>
  <c r="AI15" i="57"/>
  <c r="AI14" i="57"/>
  <c r="AI13" i="57"/>
  <c r="AI12" i="57"/>
  <c r="AH8" i="57"/>
  <c r="AG8" i="57"/>
  <c r="AF8" i="57"/>
  <c r="AE8" i="57"/>
  <c r="AD8" i="57"/>
  <c r="AC8" i="57"/>
  <c r="AB8" i="57"/>
  <c r="AA8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AI7" i="57"/>
  <c r="AI6" i="57"/>
  <c r="AB26" i="58" l="1"/>
  <c r="T22" i="58" s="1"/>
  <c r="AI8" i="57"/>
  <c r="H21" i="57" s="1"/>
  <c r="AI19" i="57"/>
  <c r="H22" i="57" s="1"/>
  <c r="AH19" i="56"/>
  <c r="AG19" i="56"/>
  <c r="AF19" i="56"/>
  <c r="AE19" i="56"/>
  <c r="AD19" i="56"/>
  <c r="AC19" i="56"/>
  <c r="AB19" i="56"/>
  <c r="AA19" i="56"/>
  <c r="Z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AI18" i="56"/>
  <c r="AI17" i="56"/>
  <c r="AI16" i="56"/>
  <c r="AI15" i="56"/>
  <c r="AI14" i="56"/>
  <c r="AI13" i="56"/>
  <c r="AI12" i="56"/>
  <c r="AH8" i="56"/>
  <c r="AG8" i="56"/>
  <c r="AF8" i="56"/>
  <c r="AE8" i="56"/>
  <c r="AD8" i="56"/>
  <c r="AC8" i="56"/>
  <c r="AB8" i="56"/>
  <c r="AA8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AI7" i="56"/>
  <c r="AI6" i="56"/>
  <c r="T21" i="57" l="1"/>
  <c r="AF26" i="57"/>
  <c r="T22" i="57" s="1"/>
  <c r="AI8" i="56"/>
  <c r="H21" i="56" s="1"/>
  <c r="AI19" i="56"/>
  <c r="H22" i="56" s="1"/>
  <c r="T21" i="56" s="1"/>
  <c r="AD26" i="56" s="1"/>
  <c r="AH19" i="55"/>
  <c r="AG19" i="55"/>
  <c r="AF19" i="55"/>
  <c r="AE19" i="55"/>
  <c r="AD19" i="55"/>
  <c r="AC19" i="55"/>
  <c r="AB19" i="55"/>
  <c r="AA19" i="55"/>
  <c r="Z19" i="55"/>
  <c r="Y19" i="55"/>
  <c r="X19" i="55"/>
  <c r="W19" i="55"/>
  <c r="V19" i="55"/>
  <c r="U19" i="55"/>
  <c r="T19" i="55"/>
  <c r="S19" i="55"/>
  <c r="R19" i="55"/>
  <c r="Q19" i="55"/>
  <c r="P19" i="55"/>
  <c r="O19" i="55"/>
  <c r="N19" i="55"/>
  <c r="M19" i="55"/>
  <c r="L19" i="55"/>
  <c r="K19" i="55"/>
  <c r="J19" i="55"/>
  <c r="I19" i="55"/>
  <c r="H19" i="55"/>
  <c r="G19" i="55"/>
  <c r="F19" i="55"/>
  <c r="E19" i="55"/>
  <c r="D19" i="55"/>
  <c r="AI18" i="55"/>
  <c r="AI17" i="55"/>
  <c r="AI16" i="55"/>
  <c r="AI15" i="55"/>
  <c r="AI14" i="55"/>
  <c r="AI13" i="55"/>
  <c r="AI12" i="55"/>
  <c r="AH8" i="55"/>
  <c r="AG8" i="55"/>
  <c r="AF8" i="55"/>
  <c r="AE8" i="55"/>
  <c r="AD8" i="55"/>
  <c r="AC8" i="55"/>
  <c r="AB8" i="55"/>
  <c r="AA8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H8" i="55"/>
  <c r="G8" i="55"/>
  <c r="F8" i="55"/>
  <c r="E8" i="55"/>
  <c r="D8" i="55"/>
  <c r="AI7" i="55"/>
  <c r="AI6" i="55"/>
  <c r="AI8" i="55" l="1"/>
  <c r="H21" i="55" s="1"/>
  <c r="AI19" i="55"/>
  <c r="H22" i="55" s="1"/>
  <c r="AH19" i="54"/>
  <c r="AG19" i="54"/>
  <c r="AF19" i="54"/>
  <c r="AE19" i="54"/>
  <c r="AD19" i="54"/>
  <c r="AC19" i="54"/>
  <c r="AB19" i="54"/>
  <c r="AA19" i="54"/>
  <c r="Z19" i="54"/>
  <c r="Y19" i="54"/>
  <c r="X19" i="54"/>
  <c r="W19" i="54"/>
  <c r="V19" i="54"/>
  <c r="U19" i="54"/>
  <c r="T19" i="54"/>
  <c r="S19" i="54"/>
  <c r="R19" i="54"/>
  <c r="Q19" i="54"/>
  <c r="P19" i="54"/>
  <c r="O19" i="54"/>
  <c r="N19" i="54"/>
  <c r="M19" i="54"/>
  <c r="L19" i="54"/>
  <c r="K19" i="54"/>
  <c r="J19" i="54"/>
  <c r="I19" i="54"/>
  <c r="H19" i="54"/>
  <c r="G19" i="54"/>
  <c r="F19" i="54"/>
  <c r="E19" i="54"/>
  <c r="D19" i="54"/>
  <c r="AI18" i="54"/>
  <c r="AI17" i="54"/>
  <c r="AI16" i="54"/>
  <c r="AI15" i="54"/>
  <c r="AI14" i="54"/>
  <c r="AI13" i="54"/>
  <c r="AI12" i="54"/>
  <c r="AH8" i="54"/>
  <c r="AG8" i="54"/>
  <c r="AF8" i="54"/>
  <c r="AE8" i="54"/>
  <c r="AD8" i="54"/>
  <c r="AC8" i="54"/>
  <c r="AB8" i="54"/>
  <c r="AA8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G8" i="54"/>
  <c r="F8" i="54"/>
  <c r="E8" i="54"/>
  <c r="D8" i="54"/>
  <c r="AI7" i="54"/>
  <c r="AI6" i="54"/>
  <c r="T21" i="55" l="1"/>
  <c r="AB26" i="55" s="1"/>
  <c r="AI8" i="54"/>
  <c r="H21" i="54" s="1"/>
  <c r="AI19" i="54"/>
  <c r="H22" i="54" s="1"/>
  <c r="T21" i="54" l="1"/>
  <c r="Z26" i="54" s="1"/>
  <c r="AI7" i="53" l="1"/>
  <c r="AH19" i="53" l="1"/>
  <c r="AG19" i="53"/>
  <c r="AF19" i="53"/>
  <c r="AE19" i="53"/>
  <c r="AD19" i="53"/>
  <c r="AC19" i="53"/>
  <c r="AB19" i="53"/>
  <c r="AA19" i="53"/>
  <c r="Z19" i="53"/>
  <c r="Y19" i="53"/>
  <c r="X19" i="53"/>
  <c r="W19" i="53"/>
  <c r="V19" i="53"/>
  <c r="U19" i="53"/>
  <c r="T19" i="53"/>
  <c r="S19" i="53"/>
  <c r="R19" i="53"/>
  <c r="Q19" i="53"/>
  <c r="P19" i="53"/>
  <c r="O19" i="53"/>
  <c r="N19" i="53"/>
  <c r="M19" i="53"/>
  <c r="L19" i="53"/>
  <c r="K19" i="53"/>
  <c r="J19" i="53"/>
  <c r="I19" i="53"/>
  <c r="H19" i="53"/>
  <c r="G19" i="53"/>
  <c r="F19" i="53"/>
  <c r="E19" i="53"/>
  <c r="D19" i="53"/>
  <c r="AI18" i="53"/>
  <c r="AI17" i="53"/>
  <c r="AI16" i="53"/>
  <c r="AI15" i="53"/>
  <c r="AI14" i="53"/>
  <c r="AI13" i="53"/>
  <c r="AI12" i="53"/>
  <c r="AH8" i="53"/>
  <c r="AG8" i="53"/>
  <c r="AF8" i="53"/>
  <c r="AE8" i="53"/>
  <c r="AD8" i="53"/>
  <c r="AC8" i="53"/>
  <c r="AB8" i="53"/>
  <c r="AA8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G8" i="53"/>
  <c r="F8" i="53"/>
  <c r="E8" i="53"/>
  <c r="D8" i="53"/>
  <c r="AI6" i="53"/>
  <c r="AI8" i="53" l="1"/>
  <c r="H21" i="53" s="1"/>
  <c r="AI19" i="53"/>
  <c r="H22" i="53" s="1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AI18" i="52"/>
  <c r="AI17" i="52"/>
  <c r="AI16" i="52"/>
  <c r="AI15" i="52"/>
  <c r="AI14" i="52"/>
  <c r="AI13" i="52"/>
  <c r="AI12" i="52"/>
  <c r="AH8" i="52"/>
  <c r="AG8" i="52"/>
  <c r="AF8" i="52"/>
  <c r="AE8" i="52"/>
  <c r="AD8" i="52"/>
  <c r="AC8" i="52"/>
  <c r="AB8" i="52"/>
  <c r="AA8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G8" i="52"/>
  <c r="F8" i="52"/>
  <c r="E8" i="52"/>
  <c r="D8" i="52"/>
  <c r="AI7" i="52"/>
  <c r="AI6" i="52"/>
  <c r="T21" i="53" l="1"/>
  <c r="X26" i="53"/>
  <c r="AI8" i="52"/>
  <c r="H21" i="52" s="1"/>
  <c r="AI19" i="52"/>
  <c r="H22" i="52" s="1"/>
  <c r="T21" i="52" l="1"/>
  <c r="V26" i="52" s="1"/>
  <c r="T22" i="52" s="1"/>
  <c r="T22" i="53"/>
  <c r="T22" i="56"/>
  <c r="T22" i="55"/>
  <c r="X26" i="54"/>
  <c r="T22" i="54" s="1"/>
  <c r="AH19" i="51"/>
  <c r="AG19" i="51"/>
  <c r="AF19" i="51"/>
  <c r="AE19" i="51"/>
  <c r="AD19" i="51"/>
  <c r="AC19" i="51"/>
  <c r="AB19" i="51"/>
  <c r="AA19" i="51"/>
  <c r="Z19" i="51"/>
  <c r="Y19" i="51"/>
  <c r="X19" i="51"/>
  <c r="W19" i="51"/>
  <c r="V19" i="51"/>
  <c r="U19" i="51"/>
  <c r="T19" i="51"/>
  <c r="S19" i="51"/>
  <c r="R19" i="51"/>
  <c r="Q19" i="51"/>
  <c r="P19" i="51"/>
  <c r="O19" i="51"/>
  <c r="N19" i="51"/>
  <c r="M19" i="51"/>
  <c r="L19" i="51"/>
  <c r="K19" i="51"/>
  <c r="J19" i="51"/>
  <c r="I19" i="51"/>
  <c r="H19" i="51"/>
  <c r="G19" i="51"/>
  <c r="F19" i="51"/>
  <c r="E19" i="51"/>
  <c r="D19" i="51"/>
  <c r="AI18" i="51"/>
  <c r="AI17" i="51"/>
  <c r="AI16" i="51"/>
  <c r="AI15" i="51"/>
  <c r="AI14" i="51"/>
  <c r="AI13" i="51"/>
  <c r="AI12" i="51"/>
  <c r="AH8" i="51"/>
  <c r="AG8" i="51"/>
  <c r="AF8" i="51"/>
  <c r="AE8" i="51"/>
  <c r="AD8" i="51"/>
  <c r="AC8" i="51"/>
  <c r="AB8" i="51"/>
  <c r="AA8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G8" i="51"/>
  <c r="F8" i="51"/>
  <c r="E8" i="51"/>
  <c r="D8" i="51"/>
  <c r="AI7" i="51"/>
  <c r="AI6" i="51"/>
  <c r="AI19" i="51" l="1"/>
  <c r="H22" i="51" s="1"/>
  <c r="AI8" i="51"/>
  <c r="H21" i="51" s="1"/>
  <c r="AH19" i="50"/>
  <c r="AG19" i="50"/>
  <c r="AF19" i="50"/>
  <c r="AE19" i="50"/>
  <c r="AD19" i="50"/>
  <c r="AC19" i="50"/>
  <c r="AB19" i="50"/>
  <c r="AA19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9" i="50"/>
  <c r="AI18" i="50"/>
  <c r="AI17" i="50"/>
  <c r="AI16" i="50"/>
  <c r="AI15" i="50"/>
  <c r="AI14" i="50"/>
  <c r="AI13" i="50"/>
  <c r="AI12" i="50"/>
  <c r="AH8" i="50"/>
  <c r="AG8" i="50"/>
  <c r="AF8" i="50"/>
  <c r="AE8" i="50"/>
  <c r="AD8" i="50"/>
  <c r="AC8" i="50"/>
  <c r="AB8" i="50"/>
  <c r="AA8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G8" i="50"/>
  <c r="F8" i="50"/>
  <c r="E8" i="50"/>
  <c r="D8" i="50"/>
  <c r="AI7" i="50"/>
  <c r="AI8" i="50" s="1"/>
  <c r="H21" i="50" s="1"/>
  <c r="AI6" i="50"/>
  <c r="T21" i="51" l="1"/>
  <c r="AI19" i="50"/>
  <c r="H22" i="50" s="1"/>
  <c r="T21" i="50" s="1"/>
  <c r="AH19" i="49"/>
  <c r="AG19" i="49"/>
  <c r="AF19" i="49"/>
  <c r="AE19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AI18" i="49"/>
  <c r="AI17" i="49"/>
  <c r="AI16" i="49"/>
  <c r="AI15" i="49"/>
  <c r="AI14" i="49"/>
  <c r="AI13" i="49"/>
  <c r="AI12" i="49"/>
  <c r="AH8" i="49"/>
  <c r="AG8" i="49"/>
  <c r="AF8" i="49"/>
  <c r="AE8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AI7" i="49"/>
  <c r="AI6" i="49"/>
  <c r="AF26" i="51" l="1"/>
  <c r="T22" i="51" s="1"/>
  <c r="AD26" i="50"/>
  <c r="T22" i="50" s="1"/>
  <c r="AI8" i="49"/>
  <c r="H21" i="49" s="1"/>
  <c r="AI19" i="49"/>
  <c r="H22" i="49" s="1"/>
  <c r="P8" i="48"/>
  <c r="T21" i="49" l="1"/>
  <c r="AB26" i="49" s="1"/>
  <c r="T22" i="49" s="1"/>
  <c r="AH19" i="48"/>
  <c r="AG19" i="48"/>
  <c r="AF19" i="48"/>
  <c r="AE19" i="48"/>
  <c r="AD19" i="48"/>
  <c r="AC19" i="48"/>
  <c r="AB19" i="48"/>
  <c r="AA19" i="48"/>
  <c r="Z19" i="48"/>
  <c r="Y19" i="48"/>
  <c r="X19" i="48"/>
  <c r="W19" i="48"/>
  <c r="V19" i="48"/>
  <c r="U19" i="48"/>
  <c r="T19" i="48"/>
  <c r="S19" i="48"/>
  <c r="R19" i="48"/>
  <c r="Q19" i="48"/>
  <c r="P19" i="48"/>
  <c r="O19" i="48"/>
  <c r="N19" i="48"/>
  <c r="M19" i="48"/>
  <c r="L19" i="48"/>
  <c r="K19" i="48"/>
  <c r="J19" i="48"/>
  <c r="I19" i="48"/>
  <c r="H19" i="48"/>
  <c r="G19" i="48"/>
  <c r="F19" i="48"/>
  <c r="E19" i="48"/>
  <c r="D19" i="48"/>
  <c r="AI18" i="48"/>
  <c r="AI17" i="48"/>
  <c r="AI16" i="48"/>
  <c r="AI15" i="48"/>
  <c r="AI14" i="48"/>
  <c r="AI13" i="48"/>
  <c r="AI12" i="48"/>
  <c r="AH8" i="48"/>
  <c r="AG8" i="48"/>
  <c r="AF8" i="48"/>
  <c r="AE8" i="48"/>
  <c r="AD8" i="48"/>
  <c r="AC8" i="48"/>
  <c r="AB8" i="48"/>
  <c r="AA8" i="48"/>
  <c r="Z8" i="48"/>
  <c r="Y8" i="48"/>
  <c r="X8" i="48"/>
  <c r="W8" i="48"/>
  <c r="V8" i="48"/>
  <c r="U8" i="48"/>
  <c r="T8" i="48"/>
  <c r="S8" i="48"/>
  <c r="R8" i="48"/>
  <c r="Q8" i="48"/>
  <c r="O8" i="48"/>
  <c r="N8" i="48"/>
  <c r="M8" i="48"/>
  <c r="L8" i="48"/>
  <c r="K8" i="48"/>
  <c r="J8" i="48"/>
  <c r="I8" i="48"/>
  <c r="H8" i="48"/>
  <c r="G8" i="48"/>
  <c r="F8" i="48"/>
  <c r="E8" i="48"/>
  <c r="D8" i="48"/>
  <c r="AI7" i="48"/>
  <c r="AI6" i="48"/>
  <c r="AI19" i="48" l="1"/>
  <c r="H22" i="48" s="1"/>
  <c r="AI8" i="48"/>
  <c r="H21" i="48" s="1"/>
  <c r="AH19" i="47"/>
  <c r="AG19" i="47"/>
  <c r="AF19" i="47"/>
  <c r="AE19" i="47"/>
  <c r="AD19" i="47"/>
  <c r="AC19" i="47"/>
  <c r="AB19" i="47"/>
  <c r="AA19" i="47"/>
  <c r="Z19" i="47"/>
  <c r="Y19" i="47"/>
  <c r="X19" i="47"/>
  <c r="W19" i="47"/>
  <c r="V19" i="47"/>
  <c r="U19" i="47"/>
  <c r="T19" i="47"/>
  <c r="S19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F19" i="47"/>
  <c r="E19" i="47"/>
  <c r="D19" i="47"/>
  <c r="AI18" i="47"/>
  <c r="AI17" i="47"/>
  <c r="AI16" i="47"/>
  <c r="AI15" i="47"/>
  <c r="AI14" i="47"/>
  <c r="AI13" i="47"/>
  <c r="AI12" i="47"/>
  <c r="AH8" i="47"/>
  <c r="AG8" i="47"/>
  <c r="AF8" i="47"/>
  <c r="AE8" i="47"/>
  <c r="AD8" i="47"/>
  <c r="AC8" i="47"/>
  <c r="AB8" i="47"/>
  <c r="AA8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AI7" i="47"/>
  <c r="AI6" i="47"/>
  <c r="T21" i="48" l="1"/>
  <c r="AF26" i="48" s="1"/>
  <c r="T22" i="48" s="1"/>
  <c r="AI8" i="47"/>
  <c r="H21" i="47" s="1"/>
  <c r="AI19" i="47"/>
  <c r="H22" i="47" s="1"/>
  <c r="AH19" i="46"/>
  <c r="AG19" i="46"/>
  <c r="AF19" i="46"/>
  <c r="AE19" i="46"/>
  <c r="AD19" i="46"/>
  <c r="AC19" i="46"/>
  <c r="AB19" i="46"/>
  <c r="AA19" i="46"/>
  <c r="Z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E19" i="46"/>
  <c r="D19" i="46"/>
  <c r="AI18" i="46"/>
  <c r="AI17" i="46"/>
  <c r="AI16" i="46"/>
  <c r="AI15" i="46"/>
  <c r="AI14" i="46"/>
  <c r="AI13" i="46"/>
  <c r="AI12" i="46"/>
  <c r="AH8" i="46"/>
  <c r="AG8" i="46"/>
  <c r="AF8" i="46"/>
  <c r="AE8" i="46"/>
  <c r="AD8" i="46"/>
  <c r="AC8" i="46"/>
  <c r="AB8" i="46"/>
  <c r="AA8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G8" i="46"/>
  <c r="F8" i="46"/>
  <c r="E8" i="46"/>
  <c r="D8" i="46"/>
  <c r="AI7" i="46"/>
  <c r="AI6" i="46"/>
  <c r="AI8" i="46" l="1"/>
  <c r="H21" i="46" s="1"/>
  <c r="T21" i="47"/>
  <c r="AD26" i="47" s="1"/>
  <c r="T22" i="47" s="1"/>
  <c r="AI19" i="46"/>
  <c r="H22" i="46" s="1"/>
  <c r="T21" i="46" s="1"/>
  <c r="Z26" i="46" s="1"/>
  <c r="T22" i="46" s="1"/>
  <c r="H8" i="45"/>
  <c r="AH19" i="45" l="1"/>
  <c r="AG19" i="45"/>
  <c r="AF19" i="45"/>
  <c r="AE19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D19" i="45"/>
  <c r="AI18" i="45"/>
  <c r="AI17" i="45"/>
  <c r="AI16" i="45"/>
  <c r="AI15" i="45"/>
  <c r="AI14" i="45"/>
  <c r="AI13" i="45"/>
  <c r="AI12" i="45"/>
  <c r="AH8" i="45"/>
  <c r="AG8" i="45"/>
  <c r="AF8" i="45"/>
  <c r="AE8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G8" i="45"/>
  <c r="F8" i="45"/>
  <c r="E8" i="45"/>
  <c r="D8" i="45"/>
  <c r="AI7" i="45"/>
  <c r="AI6" i="45"/>
  <c r="AI8" i="45" l="1"/>
  <c r="H21" i="45" s="1"/>
  <c r="AI19" i="45"/>
  <c r="H22" i="45" s="1"/>
  <c r="T21" i="45" s="1"/>
  <c r="AH19" i="44"/>
  <c r="AG19" i="44"/>
  <c r="AF19" i="44"/>
  <c r="AE19" i="44"/>
  <c r="AD19" i="44"/>
  <c r="AC19" i="44"/>
  <c r="AB19" i="44"/>
  <c r="AA19" i="44"/>
  <c r="Z19" i="44"/>
  <c r="Y19" i="44"/>
  <c r="X19" i="44"/>
  <c r="W19" i="44"/>
  <c r="V19" i="44"/>
  <c r="U19" i="44"/>
  <c r="T19" i="44"/>
  <c r="S19" i="44"/>
  <c r="R19" i="44"/>
  <c r="Q19" i="44"/>
  <c r="P19" i="44"/>
  <c r="O19" i="44"/>
  <c r="N19" i="44"/>
  <c r="M19" i="44"/>
  <c r="L19" i="44"/>
  <c r="K19" i="44"/>
  <c r="J19" i="44"/>
  <c r="I19" i="44"/>
  <c r="H19" i="44"/>
  <c r="G19" i="44"/>
  <c r="F19" i="44"/>
  <c r="E19" i="44"/>
  <c r="D19" i="44"/>
  <c r="AI18" i="44"/>
  <c r="AI17" i="44"/>
  <c r="AI16" i="44"/>
  <c r="AI15" i="44"/>
  <c r="AI14" i="44"/>
  <c r="AI13" i="44"/>
  <c r="AI12" i="44"/>
  <c r="AH8" i="44"/>
  <c r="AG8" i="44"/>
  <c r="AF8" i="44"/>
  <c r="AE8" i="44"/>
  <c r="AD8" i="44"/>
  <c r="AC8" i="44"/>
  <c r="AB8" i="44"/>
  <c r="AA8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AI7" i="44"/>
  <c r="AI6" i="44"/>
  <c r="Z26" i="45" l="1"/>
  <c r="T22" i="45" s="1"/>
  <c r="AI19" i="44"/>
  <c r="H22" i="44" s="1"/>
  <c r="AI8" i="44"/>
  <c r="H21" i="44" s="1"/>
  <c r="T21" i="44" l="1"/>
  <c r="AF26" i="44" s="1"/>
  <c r="T22" i="44" s="1"/>
  <c r="AH19" i="43" l="1"/>
  <c r="AG19" i="43"/>
  <c r="AF19" i="43"/>
  <c r="AE19" i="43"/>
  <c r="AD19" i="43"/>
  <c r="AC19" i="43"/>
  <c r="AB19" i="43"/>
  <c r="AA19" i="43"/>
  <c r="Z19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M19" i="43"/>
  <c r="L19" i="43"/>
  <c r="K19" i="43"/>
  <c r="J19" i="43"/>
  <c r="I19" i="43"/>
  <c r="H19" i="43"/>
  <c r="G19" i="43"/>
  <c r="F19" i="43"/>
  <c r="E19" i="43"/>
  <c r="D19" i="43"/>
  <c r="AI18" i="43"/>
  <c r="AI17" i="43"/>
  <c r="AI16" i="43"/>
  <c r="AI15" i="43"/>
  <c r="AI14" i="43"/>
  <c r="AI13" i="43"/>
  <c r="AI12" i="43"/>
  <c r="AH8" i="43"/>
  <c r="AG8" i="43"/>
  <c r="AF8" i="43"/>
  <c r="AE8" i="43"/>
  <c r="AD8" i="43"/>
  <c r="AC8" i="43"/>
  <c r="AB8" i="43"/>
  <c r="AA8" i="43"/>
  <c r="Z8" i="43"/>
  <c r="Y8" i="43"/>
  <c r="X8" i="43"/>
  <c r="W8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H8" i="43"/>
  <c r="G8" i="43"/>
  <c r="F8" i="43"/>
  <c r="E8" i="43"/>
  <c r="D8" i="43"/>
  <c r="AI7" i="43"/>
  <c r="AI6" i="43"/>
  <c r="AI8" i="43" l="1"/>
  <c r="H21" i="43" s="1"/>
  <c r="AI19" i="43"/>
  <c r="H22" i="43" s="1"/>
  <c r="T21" i="43" s="1"/>
  <c r="AH19" i="42"/>
  <c r="AG19" i="42"/>
  <c r="AF19" i="42"/>
  <c r="AE19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AI18" i="42"/>
  <c r="AI17" i="42"/>
  <c r="AI16" i="42"/>
  <c r="AI15" i="42"/>
  <c r="AI14" i="42"/>
  <c r="AI13" i="42"/>
  <c r="AI12" i="42"/>
  <c r="AH8" i="42"/>
  <c r="AG8" i="42"/>
  <c r="AF8" i="42"/>
  <c r="AE8" i="42"/>
  <c r="AD8" i="42"/>
  <c r="AC8" i="42"/>
  <c r="AB8" i="42"/>
  <c r="AA8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G8" i="42"/>
  <c r="F8" i="42"/>
  <c r="E8" i="42"/>
  <c r="D8" i="42"/>
  <c r="AI7" i="42"/>
  <c r="AI8" i="42" s="1"/>
  <c r="H21" i="42" s="1"/>
  <c r="AI6" i="42"/>
  <c r="AD26" i="43" l="1"/>
  <c r="T22" i="43" s="1"/>
  <c r="AI19" i="42"/>
  <c r="H22" i="42" s="1"/>
  <c r="T21" i="42" s="1"/>
  <c r="AH19" i="41"/>
  <c r="AG19" i="41"/>
  <c r="AF19" i="41"/>
  <c r="AE19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AI18" i="41"/>
  <c r="AI17" i="41"/>
  <c r="AI16" i="41"/>
  <c r="AI15" i="41"/>
  <c r="AI14" i="41"/>
  <c r="AI13" i="41"/>
  <c r="AI12" i="41"/>
  <c r="AH8" i="41"/>
  <c r="AG8" i="41"/>
  <c r="AF8" i="41"/>
  <c r="AE8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AI7" i="41"/>
  <c r="AI6" i="41"/>
  <c r="AB26" i="42" l="1"/>
  <c r="T22" i="42" s="1"/>
  <c r="AI8" i="41"/>
  <c r="H21" i="41" s="1"/>
  <c r="AI19" i="41"/>
  <c r="H22" i="41" s="1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AI18" i="40"/>
  <c r="AI17" i="40"/>
  <c r="AI16" i="40"/>
  <c r="AI15" i="40"/>
  <c r="AI14" i="40"/>
  <c r="AI13" i="40"/>
  <c r="AI12" i="40"/>
  <c r="AH8" i="40"/>
  <c r="AG8" i="40"/>
  <c r="AF8" i="40"/>
  <c r="AE8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AI7" i="40"/>
  <c r="AI6" i="40"/>
  <c r="T21" i="41" l="1"/>
  <c r="AI8" i="40"/>
  <c r="H21" i="40" s="1"/>
  <c r="Z26" i="41"/>
  <c r="T22" i="41" s="1"/>
  <c r="AI19" i="40"/>
  <c r="H22" i="40" s="1"/>
  <c r="T21" i="40"/>
  <c r="AF26" i="40" s="1"/>
  <c r="T22" i="40" s="1"/>
  <c r="AI17" i="38"/>
  <c r="AI18" i="38"/>
  <c r="AH18" i="39" l="1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AI17" i="39"/>
  <c r="AI16" i="39"/>
  <c r="AI15" i="39"/>
  <c r="AI14" i="39"/>
  <c r="AI13" i="39"/>
  <c r="AI12" i="39"/>
  <c r="AH8" i="39"/>
  <c r="AG8" i="39"/>
  <c r="AF8" i="39"/>
  <c r="AE8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AI7" i="39"/>
  <c r="AI6" i="39"/>
  <c r="AI8" i="39" l="1"/>
  <c r="H20" i="39" s="1"/>
  <c r="AI18" i="39"/>
  <c r="H21" i="39" s="1"/>
  <c r="AH19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AI16" i="38"/>
  <c r="AI15" i="38"/>
  <c r="AI14" i="38"/>
  <c r="AI13" i="38"/>
  <c r="AI12" i="38"/>
  <c r="AH8" i="38"/>
  <c r="AG8" i="38"/>
  <c r="AF8" i="38"/>
  <c r="AE8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G8" i="38"/>
  <c r="F8" i="38"/>
  <c r="E8" i="38"/>
  <c r="D8" i="38"/>
  <c r="AI7" i="38"/>
  <c r="AI6" i="38"/>
  <c r="T20" i="39" l="1"/>
  <c r="T21" i="39" s="1"/>
  <c r="AI8" i="38"/>
  <c r="H21" i="38" s="1"/>
  <c r="AI19" i="38"/>
  <c r="H22" i="38" s="1"/>
  <c r="AH18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AI17" i="37"/>
  <c r="AI16" i="37"/>
  <c r="AI15" i="37"/>
  <c r="AI14" i="37"/>
  <c r="AI13" i="37"/>
  <c r="AI12" i="37"/>
  <c r="AH8" i="37"/>
  <c r="AG8" i="37"/>
  <c r="AF8" i="37"/>
  <c r="AE8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AI7" i="37"/>
  <c r="AI6" i="37"/>
  <c r="T21" i="38" l="1"/>
  <c r="AI8" i="37"/>
  <c r="H20" i="37" s="1"/>
  <c r="AI18" i="37"/>
  <c r="H21" i="37" s="1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I17" i="36"/>
  <c r="AI16" i="36"/>
  <c r="AI15" i="36"/>
  <c r="AI14" i="36"/>
  <c r="AI13" i="36"/>
  <c r="AI12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AI7" i="36"/>
  <c r="AI6" i="36"/>
  <c r="X26" i="38" l="1"/>
  <c r="T22" i="38" s="1"/>
  <c r="T20" i="37"/>
  <c r="AD25" i="37" s="1"/>
  <c r="T21" i="37" s="1"/>
  <c r="AI18" i="36"/>
  <c r="H21" i="36" s="1"/>
  <c r="AI8" i="36"/>
  <c r="H20" i="36" s="1"/>
  <c r="T20" i="36" s="1"/>
  <c r="AH18" i="35"/>
  <c r="AG18" i="35"/>
  <c r="AF18" i="35"/>
  <c r="AE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AI17" i="35"/>
  <c r="AI16" i="35"/>
  <c r="AI15" i="35"/>
  <c r="AI14" i="35"/>
  <c r="AI13" i="35"/>
  <c r="AI12" i="35"/>
  <c r="AH8" i="35"/>
  <c r="AG8" i="35"/>
  <c r="AF8" i="35"/>
  <c r="AE8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AI7" i="35"/>
  <c r="AI6" i="35"/>
  <c r="AB25" i="36" l="1"/>
  <c r="T21" i="36" s="1"/>
  <c r="AI8" i="35"/>
  <c r="H20" i="35" s="1"/>
  <c r="AI18" i="35"/>
  <c r="H21" i="35" s="1"/>
  <c r="AH18" i="34"/>
  <c r="AG18" i="34"/>
  <c r="AF18" i="34"/>
  <c r="AE18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AI17" i="34"/>
  <c r="AI16" i="34"/>
  <c r="AI15" i="34"/>
  <c r="AI14" i="34"/>
  <c r="AI13" i="34"/>
  <c r="AI12" i="34"/>
  <c r="AH8" i="34"/>
  <c r="AG8" i="34"/>
  <c r="AF8" i="34"/>
  <c r="AE8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D8" i="34"/>
  <c r="AI7" i="34"/>
  <c r="AI6" i="34"/>
  <c r="T20" i="35" l="1"/>
  <c r="Z25" i="35" s="1"/>
  <c r="T21" i="35" s="1"/>
  <c r="AI18" i="34"/>
  <c r="H21" i="34" s="1"/>
  <c r="AI8" i="34"/>
  <c r="H20" i="34" s="1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AI17" i="33"/>
  <c r="AI16" i="33"/>
  <c r="AI15" i="33"/>
  <c r="AI14" i="33"/>
  <c r="AI13" i="33"/>
  <c r="AI12" i="33"/>
  <c r="AH8" i="33"/>
  <c r="AG8" i="33"/>
  <c r="AF8" i="33"/>
  <c r="AE8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AI7" i="33"/>
  <c r="AI6" i="33"/>
  <c r="T20" i="34" l="1"/>
  <c r="X25" i="34" s="1"/>
  <c r="T21" i="34" s="1"/>
  <c r="AI8" i="33"/>
  <c r="H20" i="33" s="1"/>
  <c r="AI18" i="33"/>
  <c r="H21" i="33" s="1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AI17" i="32"/>
  <c r="AI16" i="32"/>
  <c r="AI15" i="32"/>
  <c r="AI14" i="32"/>
  <c r="AI13" i="32"/>
  <c r="AI12" i="32"/>
  <c r="AH8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AI7" i="32"/>
  <c r="AI6" i="32"/>
  <c r="T20" i="33" l="1"/>
  <c r="V25" i="33"/>
  <c r="T21" i="33" s="1"/>
  <c r="AI8" i="32"/>
  <c r="H20" i="32" s="1"/>
  <c r="AI18" i="32"/>
  <c r="H21" i="32" s="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AI17" i="31"/>
  <c r="AI16" i="31"/>
  <c r="AI15" i="31"/>
  <c r="AI14" i="31"/>
  <c r="AI13" i="31"/>
  <c r="AI12" i="31"/>
  <c r="AH8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AI7" i="31"/>
  <c r="AI6" i="31"/>
  <c r="T20" i="32" l="1"/>
  <c r="AF25" i="32" s="1"/>
  <c r="T21" i="32" s="1"/>
  <c r="AI18" i="31"/>
  <c r="H21" i="31" s="1"/>
  <c r="AI8" i="31"/>
  <c r="H20" i="31" s="1"/>
  <c r="T20" i="31" s="1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AI17" i="30"/>
  <c r="AI16" i="30"/>
  <c r="AI15" i="30"/>
  <c r="AI14" i="30"/>
  <c r="AI13" i="30"/>
  <c r="AI12" i="30"/>
  <c r="AH8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AI7" i="30"/>
  <c r="AI6" i="30"/>
  <c r="AD25" i="31" l="1"/>
  <c r="T21" i="31" s="1"/>
  <c r="AI8" i="30"/>
  <c r="H20" i="30" s="1"/>
  <c r="AI18" i="30"/>
  <c r="H21" i="30" s="1"/>
  <c r="T20" i="30" s="1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AI17" i="29"/>
  <c r="AI16" i="29"/>
  <c r="AI15" i="29"/>
  <c r="AI14" i="29"/>
  <c r="AI13" i="29"/>
  <c r="AI12" i="29"/>
  <c r="AH8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AI7" i="29"/>
  <c r="AI6" i="29"/>
  <c r="AB25" i="30" l="1"/>
  <c r="T21" i="30" s="1"/>
  <c r="AI8" i="29"/>
  <c r="H20" i="29" s="1"/>
  <c r="AI18" i="29"/>
  <c r="H21" i="29" s="1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AI17" i="28"/>
  <c r="AI16" i="28"/>
  <c r="AI15" i="28"/>
  <c r="AI14" i="28"/>
  <c r="AI13" i="28"/>
  <c r="AI12" i="28"/>
  <c r="AH8" i="28"/>
  <c r="AG8" i="28"/>
  <c r="AF8" i="28"/>
  <c r="AE8" i="28"/>
  <c r="AD8" i="28"/>
  <c r="AC8" i="28"/>
  <c r="AB8" i="28"/>
  <c r="AA8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AI7" i="28"/>
  <c r="AI6" i="28"/>
  <c r="T20" i="29" l="1"/>
  <c r="Z25" i="29" s="1"/>
  <c r="T21" i="29" s="1"/>
  <c r="AI18" i="28"/>
  <c r="H21" i="28" s="1"/>
  <c r="AI8" i="28"/>
  <c r="H20" i="28" s="1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AI17" i="27"/>
  <c r="AI16" i="27"/>
  <c r="AI15" i="27"/>
  <c r="AI14" i="27"/>
  <c r="AI13" i="27"/>
  <c r="AI12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AI7" i="27"/>
  <c r="AI6" i="27"/>
  <c r="T20" i="28" l="1"/>
  <c r="X25" i="28"/>
  <c r="T21" i="28" s="1"/>
  <c r="AI8" i="27"/>
  <c r="H20" i="27" s="1"/>
  <c r="AI18" i="27"/>
  <c r="H21" i="27" s="1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AI17" i="26"/>
  <c r="AI16" i="26"/>
  <c r="AI15" i="26"/>
  <c r="AI14" i="26"/>
  <c r="AI13" i="26"/>
  <c r="AI12" i="26"/>
  <c r="AH8" i="26"/>
  <c r="AG8" i="26"/>
  <c r="AF8" i="26"/>
  <c r="AE8" i="26"/>
  <c r="AD8" i="26"/>
  <c r="AC8" i="26"/>
  <c r="AB8" i="26"/>
  <c r="AA8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AI7" i="26"/>
  <c r="AI6" i="26"/>
  <c r="AI8" i="26" l="1"/>
  <c r="H20" i="26" s="1"/>
  <c r="T20" i="27"/>
  <c r="V25" i="27" s="1"/>
  <c r="T21" i="27" s="1"/>
  <c r="AI18" i="26"/>
  <c r="H21" i="26" s="1"/>
  <c r="T20" i="26" s="1"/>
  <c r="AH25" i="26" l="1"/>
  <c r="T21" i="26" s="1"/>
  <c r="AH8" i="24"/>
  <c r="AH18" i="24" l="1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AI17" i="24"/>
  <c r="AI16" i="24"/>
  <c r="AI15" i="24"/>
  <c r="AI14" i="24"/>
  <c r="AI13" i="24"/>
  <c r="AI12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AI7" i="24"/>
  <c r="AI6" i="24"/>
  <c r="AI18" i="24" l="1"/>
  <c r="H21" i="24" s="1"/>
  <c r="AI8" i="24"/>
  <c r="H20" i="24" s="1"/>
  <c r="T20" i="24" s="1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AI17" i="23"/>
  <c r="AI16" i="23"/>
  <c r="AI15" i="23"/>
  <c r="AI14" i="23"/>
  <c r="AI13" i="23"/>
  <c r="AI12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AI7" i="23"/>
  <c r="AI6" i="23"/>
  <c r="AF25" i="24" l="1"/>
  <c r="T21" i="24" s="1"/>
  <c r="AI18" i="23"/>
  <c r="H21" i="23" s="1"/>
  <c r="AI8" i="23"/>
  <c r="H20" i="23" s="1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AI17" i="22"/>
  <c r="AI16" i="22"/>
  <c r="AI15" i="22"/>
  <c r="AI14" i="22"/>
  <c r="AI13" i="22"/>
  <c r="AI12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AI7" i="22"/>
  <c r="AI6" i="22"/>
  <c r="T20" i="23" l="1"/>
  <c r="AD25" i="23" s="1"/>
  <c r="T21" i="23" s="1"/>
  <c r="AI18" i="22"/>
  <c r="H21" i="22" s="1"/>
  <c r="AI8" i="22"/>
  <c r="H20" i="22" s="1"/>
  <c r="T20" i="22" s="1"/>
  <c r="AB25" i="22" s="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AI17" i="21"/>
  <c r="AI16" i="21"/>
  <c r="AI15" i="21"/>
  <c r="AI14" i="21"/>
  <c r="AI13" i="21"/>
  <c r="AI12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AI7" i="21"/>
  <c r="AI6" i="21"/>
  <c r="T21" i="22" l="1"/>
  <c r="AI8" i="21"/>
  <c r="H20" i="21" s="1"/>
  <c r="AI18" i="21"/>
  <c r="H21" i="21" s="1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AI17" i="20"/>
  <c r="AI16" i="20"/>
  <c r="AI15" i="20"/>
  <c r="AI14" i="20"/>
  <c r="AI13" i="20"/>
  <c r="AI12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AI7" i="20"/>
  <c r="AI6" i="20"/>
  <c r="T20" i="21" l="1"/>
  <c r="Z25" i="21" s="1"/>
  <c r="AI8" i="20"/>
  <c r="H20" i="20" s="1"/>
  <c r="AI18" i="20"/>
  <c r="H21" i="20" s="1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AI17" i="19"/>
  <c r="AI16" i="19"/>
  <c r="AI15" i="19"/>
  <c r="AI14" i="19"/>
  <c r="AI13" i="19"/>
  <c r="AI12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AI7" i="19"/>
  <c r="AI6" i="19"/>
  <c r="T20" i="20" l="1"/>
  <c r="AI8" i="19"/>
  <c r="H20" i="19" s="1"/>
  <c r="AI18" i="19"/>
  <c r="H21" i="19" s="1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AI17" i="18"/>
  <c r="AI16" i="18"/>
  <c r="AI15" i="18"/>
  <c r="AI14" i="18"/>
  <c r="AI13" i="18"/>
  <c r="AI12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AI7" i="18"/>
  <c r="AI6" i="18"/>
  <c r="X25" i="20" l="1"/>
  <c r="T20" i="19"/>
  <c r="V25" i="19" s="1"/>
  <c r="AI8" i="18"/>
  <c r="H20" i="18" s="1"/>
  <c r="AI18" i="18"/>
  <c r="H21" i="18" s="1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AI17" i="17"/>
  <c r="AI16" i="17"/>
  <c r="AI15" i="17"/>
  <c r="AI14" i="17"/>
  <c r="AI13" i="17"/>
  <c r="AI12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AI7" i="17"/>
  <c r="AI6" i="17"/>
  <c r="T20" i="18" l="1"/>
  <c r="V25" i="21"/>
  <c r="V25" i="20"/>
  <c r="T25" i="18"/>
  <c r="AI18" i="17"/>
  <c r="H21" i="17" s="1"/>
  <c r="AI8" i="17"/>
  <c r="H20" i="17" s="1"/>
  <c r="T20" i="17" s="1"/>
  <c r="R25" i="17" s="1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AI17" i="16"/>
  <c r="AI16" i="16"/>
  <c r="AI15" i="16"/>
  <c r="AI14" i="16"/>
  <c r="AI13" i="16"/>
  <c r="AI12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AI7" i="16"/>
  <c r="AI6" i="16"/>
  <c r="T25" i="21" l="1"/>
  <c r="T25" i="20"/>
  <c r="T25" i="19"/>
  <c r="R25" i="21"/>
  <c r="T21" i="21" s="1"/>
  <c r="R25" i="20"/>
  <c r="T21" i="20" s="1"/>
  <c r="R25" i="19"/>
  <c r="T21" i="19" s="1"/>
  <c r="R25" i="18"/>
  <c r="T21" i="18" s="1"/>
  <c r="T21" i="17"/>
  <c r="AI8" i="16"/>
  <c r="H20" i="16" s="1"/>
  <c r="AI18" i="16"/>
  <c r="H21" i="16" s="1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I16" i="15"/>
  <c r="AI15" i="15"/>
  <c r="AI14" i="15"/>
  <c r="AI13" i="15"/>
  <c r="AI12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AI7" i="15"/>
  <c r="AI6" i="15"/>
  <c r="T20" i="16" l="1"/>
  <c r="AF25" i="16"/>
  <c r="AI8" i="15"/>
  <c r="H20" i="15" s="1"/>
  <c r="AI18" i="15"/>
  <c r="H21" i="15" s="1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AI17" i="14"/>
  <c r="AI16" i="14"/>
  <c r="AI15" i="14"/>
  <c r="AI14" i="14"/>
  <c r="AI13" i="14"/>
  <c r="AI12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AI7" i="14"/>
  <c r="AI6" i="14"/>
  <c r="T20" i="15" l="1"/>
  <c r="AD25" i="15"/>
  <c r="AI8" i="14"/>
  <c r="H20" i="14" s="1"/>
  <c r="AI18" i="14"/>
  <c r="H21" i="14" s="1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AI17" i="13"/>
  <c r="AI16" i="13"/>
  <c r="AI15" i="13"/>
  <c r="AI14" i="13"/>
  <c r="AI13" i="13"/>
  <c r="AI12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AI7" i="13"/>
  <c r="AI6" i="13"/>
  <c r="AD25" i="16" l="1"/>
  <c r="T20" i="14"/>
  <c r="AB25" i="14" s="1"/>
  <c r="AI18" i="13"/>
  <c r="H21" i="13" s="1"/>
  <c r="AI8" i="13"/>
  <c r="H20" i="13" s="1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AI17" i="12"/>
  <c r="AI16" i="12"/>
  <c r="AI15" i="12"/>
  <c r="AI14" i="12"/>
  <c r="AI13" i="12"/>
  <c r="AI12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AI7" i="12"/>
  <c r="AI6" i="12"/>
  <c r="AB25" i="16" l="1"/>
  <c r="AB25" i="15"/>
  <c r="T20" i="13"/>
  <c r="AI8" i="12"/>
  <c r="H20" i="12" s="1"/>
  <c r="AI18" i="12"/>
  <c r="H21" i="12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AI17" i="11"/>
  <c r="AI16" i="11"/>
  <c r="AI15" i="11"/>
  <c r="AI14" i="11"/>
  <c r="AI13" i="11"/>
  <c r="AI12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AI7" i="11"/>
  <c r="AI6" i="11"/>
  <c r="Z25" i="13" l="1"/>
  <c r="T20" i="12"/>
  <c r="X25" i="12" s="1"/>
  <c r="AI8" i="11"/>
  <c r="H20" i="11" s="1"/>
  <c r="AI18" i="11"/>
  <c r="H21" i="11" s="1"/>
  <c r="AH8" i="9"/>
  <c r="AG8" i="9"/>
  <c r="X25" i="16" l="1"/>
  <c r="X25" i="15"/>
  <c r="X25" i="14"/>
  <c r="X25" i="13"/>
  <c r="Z25" i="14"/>
  <c r="Z25" i="16"/>
  <c r="Z25" i="15"/>
  <c r="T20" i="11"/>
  <c r="V25" i="11" s="1"/>
  <c r="V25" i="16" l="1"/>
  <c r="V25" i="15"/>
  <c r="V25" i="14"/>
  <c r="V25" i="13"/>
  <c r="V25" i="12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AI17" i="9"/>
  <c r="AI16" i="9"/>
  <c r="AI15" i="9"/>
  <c r="AI14" i="9"/>
  <c r="AI13" i="9"/>
  <c r="AI12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AI7" i="9"/>
  <c r="AI6" i="9"/>
  <c r="AI8" i="9" l="1"/>
  <c r="H20" i="9" s="1"/>
  <c r="AI18" i="9"/>
  <c r="H21" i="9" s="1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D8" i="8"/>
  <c r="T20" i="9" l="1"/>
  <c r="T25" i="9" s="1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I17" i="8"/>
  <c r="AI16" i="8"/>
  <c r="AI15" i="8"/>
  <c r="AI14" i="8"/>
  <c r="AI13" i="8"/>
  <c r="N15" i="10" s="1"/>
  <c r="AI12" i="8"/>
  <c r="L15" i="10" s="1"/>
  <c r="AI7" i="8"/>
  <c r="AI6" i="8"/>
  <c r="P15" i="10" l="1"/>
  <c r="O15" i="10" s="1"/>
  <c r="M15" i="10"/>
  <c r="T21" i="9"/>
  <c r="T25" i="16"/>
  <c r="T21" i="16" s="1"/>
  <c r="T25" i="15"/>
  <c r="T21" i="15" s="1"/>
  <c r="T25" i="14"/>
  <c r="T21" i="14" s="1"/>
  <c r="T25" i="13"/>
  <c r="T21" i="13" s="1"/>
  <c r="T25" i="12"/>
  <c r="T21" i="12" s="1"/>
  <c r="T25" i="11"/>
  <c r="T21" i="11" s="1"/>
  <c r="AI8" i="8"/>
  <c r="H20" i="8" s="1"/>
  <c r="AI18" i="8"/>
  <c r="H21" i="8" s="1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I17" i="7"/>
  <c r="AI16" i="7"/>
  <c r="AI15" i="7"/>
  <c r="AI14" i="7"/>
  <c r="AI13" i="7"/>
  <c r="N14" i="10" s="1"/>
  <c r="AI12" i="7"/>
  <c r="L14" i="10" s="1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AI7" i="7"/>
  <c r="AI6" i="7"/>
  <c r="P14" i="10" l="1"/>
  <c r="M14" i="10" s="1"/>
  <c r="O14" i="10"/>
  <c r="T20" i="8"/>
  <c r="R25" i="8" s="1"/>
  <c r="T21" i="8" s="1"/>
  <c r="AI8" i="7"/>
  <c r="H20" i="7" s="1"/>
  <c r="AI18" i="7"/>
  <c r="H21" i="7" s="1"/>
  <c r="T20" i="7" l="1"/>
  <c r="P25" i="7" s="1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AI17" i="6"/>
  <c r="AI16" i="6"/>
  <c r="AI15" i="6"/>
  <c r="AI14" i="6"/>
  <c r="AI13" i="6"/>
  <c r="N13" i="10" s="1"/>
  <c r="AI12" i="6"/>
  <c r="L13" i="10" s="1"/>
  <c r="AH8" i="6"/>
  <c r="AE8" i="6"/>
  <c r="AA8" i="6"/>
  <c r="T8" i="6"/>
  <c r="S8" i="6"/>
  <c r="Q8" i="6"/>
  <c r="P8" i="6"/>
  <c r="O8" i="6"/>
  <c r="N8" i="6"/>
  <c r="M8" i="6"/>
  <c r="L8" i="6"/>
  <c r="I8" i="6"/>
  <c r="H8" i="6"/>
  <c r="G8" i="6"/>
  <c r="F8" i="6"/>
  <c r="AG8" i="6"/>
  <c r="AF8" i="6"/>
  <c r="AD8" i="6"/>
  <c r="AC8" i="6"/>
  <c r="AB8" i="6"/>
  <c r="Z8" i="6"/>
  <c r="Y8" i="6"/>
  <c r="X8" i="6"/>
  <c r="W8" i="6"/>
  <c r="V8" i="6"/>
  <c r="U8" i="6"/>
  <c r="R8" i="6"/>
  <c r="K8" i="6"/>
  <c r="J8" i="6"/>
  <c r="E8" i="6"/>
  <c r="D8" i="6"/>
  <c r="AI6" i="6"/>
  <c r="AG7" i="5"/>
  <c r="AF7" i="5"/>
  <c r="AE7" i="5"/>
  <c r="AD7" i="5"/>
  <c r="AC7" i="5"/>
  <c r="AB7" i="5"/>
  <c r="Z7" i="5"/>
  <c r="Y7" i="5"/>
  <c r="X7" i="5"/>
  <c r="W7" i="5"/>
  <c r="V7" i="5"/>
  <c r="U7" i="5"/>
  <c r="S7" i="5"/>
  <c r="R7" i="5"/>
  <c r="Q7" i="5"/>
  <c r="P7" i="5"/>
  <c r="O7" i="5"/>
  <c r="N7" i="5"/>
  <c r="K7" i="5"/>
  <c r="J7" i="5"/>
  <c r="I7" i="5"/>
  <c r="H7" i="5"/>
  <c r="G7" i="5"/>
  <c r="E7" i="5"/>
  <c r="D7" i="5"/>
  <c r="P13" i="10" l="1"/>
  <c r="M13" i="10"/>
  <c r="O13" i="10"/>
  <c r="AI18" i="6"/>
  <c r="H21" i="6" s="1"/>
  <c r="AI7" i="6"/>
  <c r="AI8" i="6" s="1"/>
  <c r="H20" i="6" s="1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I17" i="5"/>
  <c r="AI16" i="5"/>
  <c r="AI15" i="5"/>
  <c r="AI14" i="5"/>
  <c r="AI13" i="5"/>
  <c r="N12" i="10" s="1"/>
  <c r="AI12" i="5"/>
  <c r="L12" i="10" s="1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I7" i="5"/>
  <c r="AI6" i="5"/>
  <c r="AI8" i="5" s="1"/>
  <c r="H20" i="5" s="1"/>
  <c r="P12" i="10" l="1"/>
  <c r="O12" i="10" s="1"/>
  <c r="T20" i="6"/>
  <c r="N25" i="6" s="1"/>
  <c r="N25" i="7" s="1"/>
  <c r="AI18" i="5"/>
  <c r="H21" i="5" s="1"/>
  <c r="T20" i="5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AI17" i="4"/>
  <c r="AI16" i="4"/>
  <c r="AI15" i="4"/>
  <c r="AI14" i="4"/>
  <c r="AI13" i="4"/>
  <c r="N11" i="10" s="1"/>
  <c r="AI12" i="4"/>
  <c r="L11" i="10" s="1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I7" i="4"/>
  <c r="AI6" i="4"/>
  <c r="P11" i="10" l="1"/>
  <c r="O11" i="10" s="1"/>
  <c r="M11" i="10"/>
  <c r="M12" i="10"/>
  <c r="AI18" i="4"/>
  <c r="H21" i="4" s="1"/>
  <c r="L25" i="5"/>
  <c r="AI8" i="4"/>
  <c r="H20" i="4" s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D8" i="2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D8" i="3"/>
  <c r="L25" i="6" l="1"/>
  <c r="L25" i="7"/>
  <c r="T20" i="4"/>
  <c r="J25" i="4" s="1"/>
  <c r="AI7" i="3"/>
  <c r="J25" i="6" l="1"/>
  <c r="J25" i="7"/>
  <c r="J25" i="5"/>
  <c r="AI7" i="2"/>
  <c r="AH18" i="3" l="1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AI17" i="3"/>
  <c r="AI16" i="3"/>
  <c r="AI15" i="3"/>
  <c r="AI14" i="3"/>
  <c r="AI13" i="3"/>
  <c r="N10" i="10" s="1"/>
  <c r="AI12" i="3"/>
  <c r="L10" i="10" s="1"/>
  <c r="AH8" i="3"/>
  <c r="AI6" i="3"/>
  <c r="P10" i="10" l="1"/>
  <c r="M10" i="10"/>
  <c r="O10" i="10"/>
  <c r="AI8" i="3"/>
  <c r="H20" i="3" s="1"/>
  <c r="AI18" i="3"/>
  <c r="H21" i="3" s="1"/>
  <c r="T20" i="3" l="1"/>
  <c r="H25" i="7" s="1"/>
  <c r="AI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D8" i="1"/>
  <c r="H25" i="3" l="1"/>
  <c r="H25" i="6"/>
  <c r="H25" i="5"/>
  <c r="H25" i="4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AI17" i="2"/>
  <c r="AI16" i="2"/>
  <c r="AI15" i="2"/>
  <c r="AI14" i="2"/>
  <c r="AI13" i="2"/>
  <c r="N9" i="10" s="1"/>
  <c r="AI12" i="2"/>
  <c r="L9" i="10" s="1"/>
  <c r="AI6" i="2"/>
  <c r="AI8" i="2" l="1"/>
  <c r="H20" i="2" s="1"/>
  <c r="P9" i="10"/>
  <c r="M9" i="10" s="1"/>
  <c r="O9" i="10"/>
  <c r="AI18" i="2"/>
  <c r="H21" i="2" s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T20" i="2" l="1"/>
  <c r="F25" i="2" s="1"/>
  <c r="AI6" i="1"/>
  <c r="AI8" i="1" s="1"/>
  <c r="H20" i="1" s="1"/>
  <c r="F25" i="3" l="1"/>
  <c r="F25" i="7"/>
  <c r="F25" i="6"/>
  <c r="F25" i="5"/>
  <c r="F25" i="4"/>
  <c r="M18" i="1"/>
  <c r="L18" i="1"/>
  <c r="K18" i="1"/>
  <c r="J18" i="1"/>
  <c r="I18" i="1"/>
  <c r="H18" i="1"/>
  <c r="G18" i="1"/>
  <c r="F18" i="1"/>
  <c r="E18" i="1"/>
  <c r="D18" i="1"/>
  <c r="AI17" i="1" l="1"/>
  <c r="AI16" i="1"/>
  <c r="AI15" i="1"/>
  <c r="AI14" i="1"/>
  <c r="AI13" i="1"/>
  <c r="N8" i="10" s="1"/>
  <c r="AI12" i="1"/>
  <c r="L8" i="10" s="1"/>
  <c r="P8" i="10" l="1"/>
  <c r="O8" i="10" s="1"/>
  <c r="AI18" i="1"/>
  <c r="H21" i="1" s="1"/>
  <c r="T20" i="1" s="1"/>
  <c r="D25" i="1" s="1"/>
  <c r="D25" i="7" s="1"/>
  <c r="T21" i="7" s="1"/>
  <c r="M8" i="10" l="1"/>
  <c r="T21" i="1"/>
  <c r="D25" i="6"/>
  <c r="T21" i="6" s="1"/>
  <c r="D25" i="5"/>
  <c r="T21" i="5" s="1"/>
  <c r="D25" i="4"/>
  <c r="T21" i="4" s="1"/>
  <c r="D25" i="3"/>
  <c r="T21" i="3" s="1"/>
  <c r="D25" i="2"/>
  <c r="T21" i="2" s="1"/>
</calcChain>
</file>

<file path=xl/sharedStrings.xml><?xml version="1.0" encoding="utf-8"?>
<sst xmlns="http://schemas.openxmlformats.org/spreadsheetml/2006/main" count="2805" uniqueCount="211">
  <si>
    <t>HKUST - Campus and Student Hostel</t>
    <phoneticPr fontId="2" type="noConversion"/>
  </si>
  <si>
    <t>General Wastes Statistics</t>
    <phoneticPr fontId="2" type="noConversion"/>
  </si>
  <si>
    <t>Month/Year: Jul-2019</t>
    <phoneticPr fontId="2" type="noConversion"/>
  </si>
  <si>
    <t>Submission Date: 9-AUG-2019</t>
    <phoneticPr fontId="2" type="noConversion"/>
  </si>
  <si>
    <t>Waste Types</t>
    <phoneticPr fontId="2" type="noConversion"/>
  </si>
  <si>
    <t>Date of General Wastes Collection Details (Tonne)</t>
    <phoneticPr fontId="2" type="noConversion"/>
  </si>
  <si>
    <t>Total
Weight</t>
    <phoneticPr fontId="2" type="noConversion"/>
  </si>
  <si>
    <t>General Wastes</t>
    <phoneticPr fontId="2" type="noConversion"/>
  </si>
  <si>
    <t>Yellow skip</t>
    <phoneticPr fontId="2" type="noConversion"/>
  </si>
  <si>
    <t>Total Weight (Tonne)</t>
    <phoneticPr fontId="2" type="noConversion"/>
  </si>
  <si>
    <t>Recyclable Wastes Statistics</t>
    <phoneticPr fontId="2" type="noConversion"/>
  </si>
  <si>
    <t>Recycled Types</t>
    <phoneticPr fontId="2" type="noConversion"/>
  </si>
  <si>
    <t>Date of Recycling Wastes Collection Details (kg)</t>
    <phoneticPr fontId="2" type="noConversion"/>
  </si>
  <si>
    <t>Old Corrugated Containers</t>
    <phoneticPr fontId="2" type="noConversion"/>
  </si>
  <si>
    <t>Office Paper / Newspapers</t>
    <phoneticPr fontId="2" type="noConversion"/>
  </si>
  <si>
    <t>Waste Plastic Bottles</t>
    <phoneticPr fontId="2" type="noConversion"/>
  </si>
  <si>
    <t>Aluminum Cans</t>
    <phoneticPr fontId="2" type="noConversion"/>
  </si>
  <si>
    <t>Metal</t>
    <phoneticPr fontId="2" type="noConversion"/>
  </si>
  <si>
    <t>Other:(pls specify)</t>
    <phoneticPr fontId="2" type="noConversion"/>
  </si>
  <si>
    <t>Total Weight (kg)</t>
    <phoneticPr fontId="2" type="noConversion"/>
  </si>
  <si>
    <t>(A) Total Weight of General Waste of this Month :</t>
    <phoneticPr fontId="2" type="noConversion"/>
  </si>
  <si>
    <t>kg</t>
    <phoneticPr fontId="2" type="noConversion"/>
  </si>
  <si>
    <t>(C) Total Recycling Ratio Percentage of this Month :</t>
    <phoneticPr fontId="2" type="noConversion"/>
  </si>
  <si>
    <t>%  &lt; i.e.= B/(A+B) &gt;</t>
    <phoneticPr fontId="2" type="noConversion"/>
  </si>
  <si>
    <t>(B) Total Weight of Recycled Waste of this Month :</t>
    <phoneticPr fontId="2" type="noConversion"/>
  </si>
  <si>
    <t>(D) Total Recycling Ratio of Y-T-D Average :</t>
  </si>
  <si>
    <t>%</t>
    <phoneticPr fontId="2" type="noConversion"/>
  </si>
  <si>
    <t>Yearly Summary of Recycling Ratio Percentage</t>
    <phoneticPr fontId="2" type="noConversion"/>
  </si>
  <si>
    <t>Month</t>
  </si>
  <si>
    <t>Recycling Ratio
Percentage</t>
    <phoneticPr fontId="2" type="noConversion"/>
  </si>
  <si>
    <t>Month/Year: Aug-2019</t>
    <phoneticPr fontId="2" type="noConversion"/>
  </si>
  <si>
    <t>Submission Date: 2-Sep-2019</t>
    <phoneticPr fontId="2" type="noConversion"/>
  </si>
  <si>
    <t>Month/Year: SEP-2019</t>
    <phoneticPr fontId="2" type="noConversion"/>
  </si>
  <si>
    <t>Submission Date: 9-Sep-2019</t>
    <phoneticPr fontId="2" type="noConversion"/>
  </si>
  <si>
    <t>Month/Year: OCT-2019</t>
    <phoneticPr fontId="2" type="noConversion"/>
  </si>
  <si>
    <t>Submission Date: 29-Oct-2019</t>
    <phoneticPr fontId="2" type="noConversion"/>
  </si>
  <si>
    <t>Month/Year: NOV-2019</t>
    <phoneticPr fontId="2" type="noConversion"/>
  </si>
  <si>
    <t>Submission Date: 30-Nov-2019</t>
    <phoneticPr fontId="2" type="noConversion"/>
  </si>
  <si>
    <t>Month/Year: DEC-2019</t>
    <phoneticPr fontId="2" type="noConversion"/>
  </si>
  <si>
    <t>Submission Date: 9-DEC-2019</t>
    <phoneticPr fontId="2" type="noConversion"/>
  </si>
  <si>
    <t>Month/Year: JAN-2020</t>
    <phoneticPr fontId="2" type="noConversion"/>
  </si>
  <si>
    <t>Submission Date: 01-Feb-2020</t>
    <phoneticPr fontId="2" type="noConversion"/>
  </si>
  <si>
    <t>Month/Year: FEB-2020</t>
    <phoneticPr fontId="2" type="noConversion"/>
  </si>
  <si>
    <t>Submission Date: 2-Mar-2020</t>
    <phoneticPr fontId="2" type="noConversion"/>
  </si>
  <si>
    <t>Month/Year: MAR-2020</t>
    <phoneticPr fontId="2" type="noConversion"/>
  </si>
  <si>
    <t>Submission Date: 30-Mar-2020</t>
    <phoneticPr fontId="2" type="noConversion"/>
  </si>
  <si>
    <t>Month</t>
    <phoneticPr fontId="2" type="noConversion"/>
  </si>
  <si>
    <t>Month/Year: APR-2020</t>
    <phoneticPr fontId="2" type="noConversion"/>
  </si>
  <si>
    <t>Submission Date: 4-MAY-2020</t>
    <phoneticPr fontId="2" type="noConversion"/>
  </si>
  <si>
    <t>Month/Year: MAY-2020</t>
    <phoneticPr fontId="2" type="noConversion"/>
  </si>
  <si>
    <t>Submission Date: 2-June-2020</t>
    <phoneticPr fontId="2" type="noConversion"/>
  </si>
  <si>
    <t>Month/Year: JUNE-2020</t>
    <phoneticPr fontId="2" type="noConversion"/>
  </si>
  <si>
    <t>Submission Date: 2-July-2020</t>
    <phoneticPr fontId="2" type="noConversion"/>
  </si>
  <si>
    <t>Month/Year: JULY-2020</t>
    <phoneticPr fontId="2" type="noConversion"/>
  </si>
  <si>
    <t>Submission Date: 3-Aug-2020</t>
    <phoneticPr fontId="2" type="noConversion"/>
  </si>
  <si>
    <t>Month/Year: AUGUST-2020</t>
    <phoneticPr fontId="2" type="noConversion"/>
  </si>
  <si>
    <t>Submission Date: 1-Sep-2020</t>
    <phoneticPr fontId="2" type="noConversion"/>
  </si>
  <si>
    <t>Month/Year: SEPEMBER-2020</t>
    <phoneticPr fontId="2" type="noConversion"/>
  </si>
  <si>
    <t>Submission Date: 6-Oct-2020</t>
    <phoneticPr fontId="2" type="noConversion"/>
  </si>
  <si>
    <t>Month/Year: OCTOBER-2020</t>
    <phoneticPr fontId="2" type="noConversion"/>
  </si>
  <si>
    <t>Submission Date: 3-Nov-2020</t>
    <phoneticPr fontId="2" type="noConversion"/>
  </si>
  <si>
    <t>Month/Year: NOVEMBER-2020</t>
    <phoneticPr fontId="2" type="noConversion"/>
  </si>
  <si>
    <t>Submission Date: 2-Dec-2020</t>
    <phoneticPr fontId="2" type="noConversion"/>
  </si>
  <si>
    <t>Month/Year: DECEMBER-2020</t>
    <phoneticPr fontId="2" type="noConversion"/>
  </si>
  <si>
    <t>Submission Date: 6-Jan-2021</t>
    <phoneticPr fontId="2" type="noConversion"/>
  </si>
  <si>
    <t>Month/Year: JANUARY-2021</t>
    <phoneticPr fontId="2" type="noConversion"/>
  </si>
  <si>
    <t>Submission Date: 2-Feb-2021</t>
    <phoneticPr fontId="2" type="noConversion"/>
  </si>
  <si>
    <t>Month/Year: FEBRUARY-2021</t>
    <phoneticPr fontId="2" type="noConversion"/>
  </si>
  <si>
    <t>Submission Date: 4-MAR-2021</t>
    <phoneticPr fontId="2" type="noConversion"/>
  </si>
  <si>
    <t>Month/Year: MARCH-2021</t>
    <phoneticPr fontId="2" type="noConversion"/>
  </si>
  <si>
    <t>Submission Date: 12-APR-2021</t>
    <phoneticPr fontId="2" type="noConversion"/>
  </si>
  <si>
    <t>Month/Year: APRIL-2021</t>
    <phoneticPr fontId="2" type="noConversion"/>
  </si>
  <si>
    <t>Submission Date: 05-MAY-2021</t>
    <phoneticPr fontId="2" type="noConversion"/>
  </si>
  <si>
    <t>Month/Year: MAY-2021</t>
    <phoneticPr fontId="2" type="noConversion"/>
  </si>
  <si>
    <t>Submission Date: 05-JUNE-2021</t>
    <phoneticPr fontId="2" type="noConversion"/>
  </si>
  <si>
    <t>Month/Year: JUNE-2021</t>
    <phoneticPr fontId="2" type="noConversion"/>
  </si>
  <si>
    <t>Submission Date: 07-JULY-2021</t>
    <phoneticPr fontId="2" type="noConversion"/>
  </si>
  <si>
    <t>Month/Year: JULY-2021</t>
    <phoneticPr fontId="2" type="noConversion"/>
  </si>
  <si>
    <t>Submission Date: 07-AUGUST-2021</t>
    <phoneticPr fontId="2" type="noConversion"/>
  </si>
  <si>
    <t>Month/Year: AUGUST-2021</t>
    <phoneticPr fontId="2" type="noConversion"/>
  </si>
  <si>
    <t>Submission Date: 07-SEPT-2021</t>
    <phoneticPr fontId="2" type="noConversion"/>
  </si>
  <si>
    <t>Month/Year: SEPTERUBER-2021</t>
    <phoneticPr fontId="2" type="noConversion"/>
  </si>
  <si>
    <t>Submission Date: 7-OCT-2021</t>
    <phoneticPr fontId="2" type="noConversion"/>
  </si>
  <si>
    <t>Month/Year: OCTOBER-2021</t>
    <phoneticPr fontId="2" type="noConversion"/>
  </si>
  <si>
    <t>Submission Date: 7-NOV-2021</t>
    <phoneticPr fontId="2" type="noConversion"/>
  </si>
  <si>
    <t>Month/Year: NOVEMBER-2021</t>
    <phoneticPr fontId="2" type="noConversion"/>
  </si>
  <si>
    <t>Submission Date: 7-DEC-2021</t>
    <phoneticPr fontId="2" type="noConversion"/>
  </si>
  <si>
    <t>Month/Year: DECEMBER-2021</t>
    <phoneticPr fontId="2" type="noConversion"/>
  </si>
  <si>
    <t>Submission Date: 7-JAN-2022</t>
    <phoneticPr fontId="2" type="noConversion"/>
  </si>
  <si>
    <t>Month/Year: JANURAY-2022</t>
    <phoneticPr fontId="2" type="noConversion"/>
  </si>
  <si>
    <t>Submission Date: 7-FEB-2022</t>
    <phoneticPr fontId="2" type="noConversion"/>
  </si>
  <si>
    <t>Month/Year: FEBRUARY-2022</t>
    <phoneticPr fontId="2" type="noConversion"/>
  </si>
  <si>
    <t>Submission Date: 7-MAR-2022</t>
    <phoneticPr fontId="2" type="noConversion"/>
  </si>
  <si>
    <t>Month/Year: MARCH-2022</t>
    <phoneticPr fontId="2" type="noConversion"/>
  </si>
  <si>
    <t>Submission Date: 7-APR-2022</t>
    <phoneticPr fontId="2" type="noConversion"/>
  </si>
  <si>
    <t>Month/Year: APRIL-2022</t>
    <phoneticPr fontId="2" type="noConversion"/>
  </si>
  <si>
    <t>Submission Date: 7-MAY-2022</t>
    <phoneticPr fontId="2" type="noConversion"/>
  </si>
  <si>
    <t>Month/Year: MAY-2022</t>
    <phoneticPr fontId="2" type="noConversion"/>
  </si>
  <si>
    <t>Submission Date: 7-JUNE-2022</t>
    <phoneticPr fontId="2" type="noConversion"/>
  </si>
  <si>
    <t>Month/Year: JUNE-2022</t>
    <phoneticPr fontId="2" type="noConversion"/>
  </si>
  <si>
    <t>Submission Date: 7-JULY-2022</t>
    <phoneticPr fontId="2" type="noConversion"/>
  </si>
  <si>
    <t>Other:(Toner Catridge)</t>
    <phoneticPr fontId="2" type="noConversion"/>
  </si>
  <si>
    <t>Other:(Rechargeable Batteries )</t>
    <phoneticPr fontId="2" type="noConversion"/>
  </si>
  <si>
    <t>Month/Year: JULY-2022</t>
    <phoneticPr fontId="2" type="noConversion"/>
  </si>
  <si>
    <t>Submission Date: 8-AUGUST-2022</t>
    <phoneticPr fontId="2" type="noConversion"/>
  </si>
  <si>
    <t>Month/Year: AUGUST-2022</t>
    <phoneticPr fontId="2" type="noConversion"/>
  </si>
  <si>
    <t>Submission Date: 8-SEPT-2022</t>
    <phoneticPr fontId="2" type="noConversion"/>
  </si>
  <si>
    <t>Month/Year: SEPTEMBER-2022</t>
    <phoneticPr fontId="2" type="noConversion"/>
  </si>
  <si>
    <t>Submission Date: 8-OCT-2022</t>
    <phoneticPr fontId="2" type="noConversion"/>
  </si>
  <si>
    <t>Month/Year: OCTOBER-2022</t>
    <phoneticPr fontId="2" type="noConversion"/>
  </si>
  <si>
    <t>Submission Date: 2-NOV-2022</t>
    <phoneticPr fontId="2" type="noConversion"/>
  </si>
  <si>
    <t>LSK</t>
    <phoneticPr fontId="2" type="noConversion"/>
  </si>
  <si>
    <t>Month/Year: NOVEMBER-2022</t>
    <phoneticPr fontId="2" type="noConversion"/>
  </si>
  <si>
    <t>Submission Date: 6-DEC-2022</t>
    <phoneticPr fontId="2" type="noConversion"/>
  </si>
  <si>
    <t>Month/Year: DECEMBER-2022</t>
    <phoneticPr fontId="2" type="noConversion"/>
  </si>
  <si>
    <t>Submission Date: 6-Jan-2023</t>
    <phoneticPr fontId="2" type="noConversion"/>
  </si>
  <si>
    <t>Month/Year: JANUARY-2023</t>
    <phoneticPr fontId="2" type="noConversion"/>
  </si>
  <si>
    <t>Submission Date: 9-Feb-2023</t>
    <phoneticPr fontId="2" type="noConversion"/>
  </si>
  <si>
    <t>Month/Year: FEBRUARY-2023</t>
    <phoneticPr fontId="2" type="noConversion"/>
  </si>
  <si>
    <t>Submission Date: 9-MAR-2023</t>
    <phoneticPr fontId="2" type="noConversion"/>
  </si>
  <si>
    <t>Month/Year: MARCH-2023</t>
    <phoneticPr fontId="2" type="noConversion"/>
  </si>
  <si>
    <t>Submission Date: 9-APR-2023</t>
    <phoneticPr fontId="2" type="noConversion"/>
  </si>
  <si>
    <t>Month/Year: APRIL-2023</t>
    <phoneticPr fontId="2" type="noConversion"/>
  </si>
  <si>
    <t>Submission Date: 8-MAY-2023</t>
    <phoneticPr fontId="2" type="noConversion"/>
  </si>
  <si>
    <t>Month/Year: MAY-2023</t>
    <phoneticPr fontId="2" type="noConversion"/>
  </si>
  <si>
    <t>Submission Date: 8-JUN-2023</t>
    <phoneticPr fontId="2" type="noConversion"/>
  </si>
  <si>
    <t>Month/Year: JUNE-2023</t>
    <phoneticPr fontId="2" type="noConversion"/>
  </si>
  <si>
    <t>Submission Date: 6-JULY-2023</t>
    <phoneticPr fontId="2" type="noConversion"/>
  </si>
  <si>
    <t>Month/Year: JULY-2023</t>
    <phoneticPr fontId="2" type="noConversion"/>
  </si>
  <si>
    <t>Submission Date: 9-AUGUST-2023</t>
    <phoneticPr fontId="2" type="noConversion"/>
  </si>
  <si>
    <t>Month/Year: AUGUST-2023</t>
    <phoneticPr fontId="2" type="noConversion"/>
  </si>
  <si>
    <t>Submission Date: 9-SEPTEMBER-2023</t>
    <phoneticPr fontId="2" type="noConversion"/>
  </si>
  <si>
    <t>Month/Year: SEPTEMBER-2023</t>
    <phoneticPr fontId="2" type="noConversion"/>
  </si>
  <si>
    <t>Submission Date: 9-October-2023</t>
    <phoneticPr fontId="2" type="noConversion"/>
  </si>
  <si>
    <t>Month/Year: OCTOBER-2023</t>
    <phoneticPr fontId="2" type="noConversion"/>
  </si>
  <si>
    <t>Submission Date: 8-NOVEMBER-2023</t>
    <phoneticPr fontId="2" type="noConversion"/>
  </si>
  <si>
    <t>Month/Year: NOVEMBER-2023</t>
    <phoneticPr fontId="2" type="noConversion"/>
  </si>
  <si>
    <t>Submission Date: 8-DECEMBER-2023</t>
    <phoneticPr fontId="2" type="noConversion"/>
  </si>
  <si>
    <t>Month/Year: DECEMBER-2023</t>
    <phoneticPr fontId="2" type="noConversion"/>
  </si>
  <si>
    <t>Submission Date: 5-JANUARY-2024</t>
    <phoneticPr fontId="2" type="noConversion"/>
  </si>
  <si>
    <t>Month/Year: JANUARY-2024</t>
    <phoneticPr fontId="2" type="noConversion"/>
  </si>
  <si>
    <t>Submission Date: 5-FEBRUARY-2024</t>
    <phoneticPr fontId="2" type="noConversion"/>
  </si>
  <si>
    <t>Month/Year: FEBREBUER-2024</t>
    <phoneticPr fontId="2" type="noConversion"/>
  </si>
  <si>
    <t>LSK</t>
  </si>
  <si>
    <t>Month/Year: MARCH-2024</t>
    <phoneticPr fontId="2" type="noConversion"/>
  </si>
  <si>
    <t>Submission Date: 9-MARCH-2024</t>
    <phoneticPr fontId="2" type="noConversion"/>
  </si>
  <si>
    <t>Month/Year: APRIL-2024</t>
    <phoneticPr fontId="2" type="noConversion"/>
  </si>
  <si>
    <t>Submission Date: 7-MAY-2024</t>
    <phoneticPr fontId="2" type="noConversion"/>
  </si>
  <si>
    <t>Month/Year: MAY-2024</t>
    <phoneticPr fontId="2" type="noConversion"/>
  </si>
  <si>
    <t>Submission Date: 7-JUN-2024</t>
    <phoneticPr fontId="2" type="noConversion"/>
  </si>
  <si>
    <t>Month/Year: JUN-2024</t>
    <phoneticPr fontId="2" type="noConversion"/>
  </si>
  <si>
    <t>Submission Date: 8-JUL-2024</t>
    <phoneticPr fontId="2" type="noConversion"/>
  </si>
  <si>
    <t>Month/Year: JULY-2024</t>
    <phoneticPr fontId="2" type="noConversion"/>
  </si>
  <si>
    <t>Submission Date: 8-August-2024</t>
    <phoneticPr fontId="2" type="noConversion"/>
  </si>
  <si>
    <t>Month/Year: AUGUST-2024</t>
    <phoneticPr fontId="2" type="noConversion"/>
  </si>
  <si>
    <t>Submission Date: 8-September-2024</t>
    <phoneticPr fontId="2" type="noConversion"/>
  </si>
  <si>
    <t>Month/Year: SEPTEMBER-2024</t>
    <phoneticPr fontId="2" type="noConversion"/>
  </si>
  <si>
    <t>Submission Date: 18-October-2024</t>
    <phoneticPr fontId="2" type="noConversion"/>
  </si>
  <si>
    <t>Month/Year: OCTOBER-2024</t>
    <phoneticPr fontId="2" type="noConversion"/>
  </si>
  <si>
    <t>Submission Date: 8-NOVEMBER-2024</t>
    <phoneticPr fontId="2" type="noConversion"/>
  </si>
  <si>
    <t>Month/Year: NOVEMBER-2024</t>
    <phoneticPr fontId="2" type="noConversion"/>
  </si>
  <si>
    <t>Submission Date: 8-DECEMBER-2024</t>
    <phoneticPr fontId="2" type="noConversion"/>
  </si>
  <si>
    <t>Month/Year: DECEMBER-2024</t>
    <phoneticPr fontId="2" type="noConversion"/>
  </si>
  <si>
    <t>Submission Date: 8-JANUARY-2025</t>
    <phoneticPr fontId="2" type="noConversion"/>
  </si>
  <si>
    <t>Month/Year: JANUARY-2025</t>
    <phoneticPr fontId="2" type="noConversion"/>
  </si>
  <si>
    <t>Submission Date: 8-FEBRUARY-2025</t>
    <phoneticPr fontId="2" type="noConversion"/>
  </si>
  <si>
    <t>Month/Year: FEBRUARY-2025</t>
    <phoneticPr fontId="2" type="noConversion"/>
  </si>
  <si>
    <t>Submission Date: 8-MARCH-2025</t>
    <phoneticPr fontId="2" type="noConversion"/>
  </si>
  <si>
    <t>Month/Year: MARCH-2025</t>
    <phoneticPr fontId="2" type="noConversion"/>
  </si>
  <si>
    <t>Submission Date: 8-APRIL-2025</t>
    <phoneticPr fontId="2" type="noConversion"/>
  </si>
  <si>
    <t>Other:(Plastic bags)</t>
    <phoneticPr fontId="2" type="noConversion"/>
  </si>
  <si>
    <t>Month/Year: APRIL-2025</t>
    <phoneticPr fontId="2" type="noConversion"/>
  </si>
  <si>
    <t>Submission Date: 6-MAY-2025</t>
    <phoneticPr fontId="2" type="noConversion"/>
  </si>
  <si>
    <t>Month/Year: MAY-2025</t>
    <phoneticPr fontId="2" type="noConversion"/>
  </si>
  <si>
    <t>Submission Date: 8-JUNE-2025</t>
    <phoneticPr fontId="2" type="noConversion"/>
  </si>
  <si>
    <t>Month/Year: JUNE-2025</t>
    <phoneticPr fontId="2" type="noConversion"/>
  </si>
  <si>
    <t>Submission Date: 3-JULY-2025</t>
    <phoneticPr fontId="2" type="noConversion"/>
  </si>
  <si>
    <t>Month/Year: JULY-2025</t>
    <phoneticPr fontId="2" type="noConversion"/>
  </si>
  <si>
    <t>Submission Date: 7-AUGUST-2025</t>
    <phoneticPr fontId="2" type="noConversion"/>
  </si>
  <si>
    <t>Month/Year: AUGUST-2025</t>
    <phoneticPr fontId="2" type="noConversion"/>
  </si>
  <si>
    <t>Submission Date: 7-SEPTEMBER-2025</t>
    <phoneticPr fontId="2" type="noConversion"/>
  </si>
  <si>
    <t>Month/Year: SEPTEMBER-2025</t>
    <phoneticPr fontId="2" type="noConversion"/>
  </si>
  <si>
    <t>Submission Date: 7-OCTOBER-2025</t>
    <phoneticPr fontId="2" type="noConversion"/>
  </si>
  <si>
    <t>Month/Year: OCTOBER-2025</t>
    <phoneticPr fontId="2" type="noConversion"/>
  </si>
  <si>
    <t>Submission Date: 7-NOVEMBER-2025</t>
    <phoneticPr fontId="2" type="noConversion"/>
  </si>
  <si>
    <t>Month/Year: NOVEMBER-2025</t>
    <phoneticPr fontId="2" type="noConversion"/>
  </si>
  <si>
    <t>Submission Date: 7-DECEMBER-2025</t>
    <phoneticPr fontId="2" type="noConversion"/>
  </si>
  <si>
    <t>Month/Year: DECEMBER-2025</t>
    <phoneticPr fontId="2" type="noConversion"/>
  </si>
  <si>
    <t>Submission Date: 7-JANUARY-2025</t>
    <phoneticPr fontId="2" type="noConversion"/>
  </si>
  <si>
    <t>Month/Year: JANUARY-2026</t>
    <phoneticPr fontId="2" type="noConversion"/>
  </si>
  <si>
    <t>Submission Date: 7-FEBRUARY-2026</t>
    <phoneticPr fontId="2" type="noConversion"/>
  </si>
  <si>
    <t>Month/Year: FEBRURAY-2026</t>
    <phoneticPr fontId="2" type="noConversion"/>
  </si>
  <si>
    <t>Submission Date: 4-MARCH-2026</t>
    <phoneticPr fontId="2" type="noConversion"/>
  </si>
  <si>
    <t>Month/Year: MARCH-2026</t>
    <phoneticPr fontId="2" type="noConversion"/>
  </si>
  <si>
    <t>Submission Date: 4-APRIL-2026</t>
    <phoneticPr fontId="2" type="noConversion"/>
  </si>
  <si>
    <t>Month/Year: APRIL-2026</t>
    <phoneticPr fontId="2" type="noConversion"/>
  </si>
  <si>
    <t>Submission Date: 7-MAY-2026</t>
    <phoneticPr fontId="2" type="noConversion"/>
  </si>
  <si>
    <t>Month/Year: MAY-2026</t>
    <phoneticPr fontId="2" type="noConversion"/>
  </si>
  <si>
    <t>Submission Date: 7-JUNE-2026</t>
    <phoneticPr fontId="2" type="noConversion"/>
  </si>
  <si>
    <t>.4\\0</t>
    <phoneticPr fontId="2" type="noConversion"/>
  </si>
  <si>
    <t>Month/Year: 2021-2022</t>
    <phoneticPr fontId="2" type="noConversion"/>
  </si>
  <si>
    <t>Submission Date: 5-JULY-2022</t>
    <phoneticPr fontId="2" type="noConversion"/>
  </si>
  <si>
    <t>`</t>
    <phoneticPr fontId="2" type="noConversion"/>
  </si>
  <si>
    <t>Cardboard</t>
    <phoneticPr fontId="2" type="noConversion"/>
  </si>
  <si>
    <t>Total Weight(KG)</t>
    <phoneticPr fontId="2" type="noConversion"/>
  </si>
  <si>
    <t>Weight(KG)</t>
    <phoneticPr fontId="2" type="noConversion"/>
  </si>
  <si>
    <t>Percentage</t>
    <phoneticPr fontId="2" type="noConversion"/>
  </si>
  <si>
    <t>Waste Plastic Bottles</t>
  </si>
  <si>
    <t>Other:(Plastic bags)</t>
  </si>
  <si>
    <t>Other:(Rechargeable Batteries )</t>
  </si>
  <si>
    <t>Other:(Toner Catridge)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</si>
</sst>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_ "/>
    <numFmt numFmtId="165" formatCode="dd\-mmm"/>
  </numFmts>
  <fonts count="27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0"/>
      <color rgb="FF00000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name val="Times New Roman"/>
      <family val="1"/>
    </font>
    <font>
      <b/>
      <sz val="19"/>
      <name val="Times New Roman"/>
      <family val="1"/>
    </font>
    <font>
      <sz val="16"/>
      <color rgb="FF000000"/>
      <name val="Times New Roman"/>
      <family val="1"/>
    </font>
    <font>
      <b/>
      <sz val="16"/>
      <name val="Times New Roman"/>
      <family val="1"/>
    </font>
    <font>
      <b/>
      <u/>
      <sz val="16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3.5"/>
      <color rgb="FF000000"/>
      <name val="Times New Roman"/>
      <family val="1"/>
    </font>
    <font>
      <b/>
      <sz val="11"/>
      <name val="Times New Roman"/>
      <family val="1"/>
    </font>
    <font>
      <sz val="14"/>
      <color rgb="FF000000"/>
      <name val="Calibri"/>
      <family val="2"/>
    </font>
    <font>
      <b/>
      <sz val="11.5"/>
      <color rgb="FF000000"/>
      <name val="Times New Roman"/>
      <family val="1"/>
    </font>
    <font>
      <sz val="13.5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4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5" fillId="7" borderId="3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shrinkToFit="1"/>
    </xf>
    <xf numFmtId="0" fontId="6" fillId="3" borderId="9" xfId="0" applyFont="1" applyFill="1" applyBorder="1" applyAlignment="1">
      <alignment horizontal="left" vertical="center" shrinkToFit="1"/>
    </xf>
    <xf numFmtId="0" fontId="5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12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9" fillId="8" borderId="10" xfId="0" applyFont="1" applyFill="1" applyBorder="1" applyAlignment="1">
      <alignment horizontal="left" vertical="center" wrapText="1"/>
    </xf>
    <xf numFmtId="1" fontId="14" fillId="8" borderId="6" xfId="0" applyNumberFormat="1" applyFont="1" applyFill="1" applyBorder="1" applyAlignment="1">
      <alignment horizontal="center" vertical="center" wrapText="1"/>
    </xf>
    <xf numFmtId="1" fontId="15" fillId="8" borderId="10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4" fillId="0" borderId="0" xfId="0" quotePrefix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9" fillId="5" borderId="0" xfId="2" applyNumberFormat="1" applyFont="1" applyFill="1" applyBorder="1" applyAlignment="1">
      <alignment horizontal="right" vertical="center" wrapText="1"/>
    </xf>
    <xf numFmtId="164" fontId="9" fillId="4" borderId="0" xfId="2" applyNumberFormat="1" applyFont="1" applyFill="1" applyBorder="1" applyAlignment="1">
      <alignment horizontal="right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1" fontId="16" fillId="3" borderId="9" xfId="0" applyNumberFormat="1" applyFont="1" applyFill="1" applyBorder="1" applyAlignment="1">
      <alignment horizontal="center" vertical="center" wrapText="1"/>
    </xf>
    <xf numFmtId="1" fontId="16" fillId="3" borderId="3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left" vertical="center" wrapText="1"/>
    </xf>
    <xf numFmtId="2" fontId="14" fillId="8" borderId="5" xfId="0" applyNumberFormat="1" applyFont="1" applyFill="1" applyBorder="1" applyAlignment="1">
      <alignment horizontal="center" vertical="center" wrapText="1"/>
    </xf>
    <xf numFmtId="2" fontId="15" fillId="8" borderId="10" xfId="0" applyNumberFormat="1" applyFont="1" applyFill="1" applyBorder="1" applyAlignment="1">
      <alignment horizontal="center" vertical="center" wrapText="1"/>
    </xf>
    <xf numFmtId="2" fontId="16" fillId="0" borderId="9" xfId="0" applyNumberFormat="1" applyFont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shrinkToFi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4" fontId="16" fillId="3" borderId="14" xfId="0" applyNumberFormat="1" applyFont="1" applyFill="1" applyBorder="1" applyAlignment="1">
      <alignment horizontal="center" vertical="center" wrapText="1"/>
    </xf>
    <xf numFmtId="164" fontId="16" fillId="3" borderId="15" xfId="0" applyNumberFormat="1" applyFont="1" applyFill="1" applyBorder="1" applyAlignment="1">
      <alignment horizontal="center" vertical="center" wrapText="1"/>
    </xf>
    <xf numFmtId="164" fontId="16" fillId="3" borderId="15" xfId="0" quotePrefix="1" applyNumberFormat="1" applyFont="1" applyFill="1" applyBorder="1" applyAlignment="1">
      <alignment horizontal="center" vertical="center" wrapText="1"/>
    </xf>
    <xf numFmtId="164" fontId="16" fillId="4" borderId="15" xfId="0" applyNumberFormat="1" applyFont="1" applyFill="1" applyBorder="1" applyAlignment="1">
      <alignment horizontal="center" vertical="center" wrapText="1"/>
    </xf>
    <xf numFmtId="164" fontId="16" fillId="0" borderId="14" xfId="0" applyNumberFormat="1" applyFont="1" applyBorder="1" applyAlignment="1">
      <alignment horizontal="center" vertical="center" wrapText="1"/>
    </xf>
    <xf numFmtId="164" fontId="16" fillId="0" borderId="15" xfId="0" applyNumberFormat="1" applyFont="1" applyBorder="1" applyAlignment="1">
      <alignment horizontal="center" vertical="center" wrapText="1"/>
    </xf>
    <xf numFmtId="164" fontId="16" fillId="0" borderId="15" xfId="0" quotePrefix="1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17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65" fontId="17" fillId="7" borderId="3" xfId="0" applyNumberFormat="1" applyFont="1" applyFill="1" applyBorder="1" applyAlignment="1">
      <alignment horizontal="center" vertical="center" wrapText="1"/>
    </xf>
    <xf numFmtId="165" fontId="17" fillId="7" borderId="1" xfId="0" applyNumberFormat="1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1" fontId="16" fillId="3" borderId="21" xfId="0" applyNumberFormat="1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left" vertical="center" shrinkToFit="1"/>
    </xf>
    <xf numFmtId="0" fontId="18" fillId="0" borderId="1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shrinkToFit="1"/>
    </xf>
    <xf numFmtId="165" fontId="17" fillId="7" borderId="14" xfId="0" applyNumberFormat="1" applyFont="1" applyFill="1" applyBorder="1" applyAlignment="1">
      <alignment horizontal="center" vertical="center" wrapText="1"/>
    </xf>
    <xf numFmtId="165" fontId="17" fillId="7" borderId="15" xfId="0" applyNumberFormat="1" applyFont="1" applyFill="1" applyBorder="1" applyAlignment="1">
      <alignment horizontal="center" vertical="center" wrapText="1"/>
    </xf>
    <xf numFmtId="1" fontId="14" fillId="8" borderId="23" xfId="0" applyNumberFormat="1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165" fontId="19" fillId="7" borderId="20" xfId="0" applyNumberFormat="1" applyFont="1" applyFill="1" applyBorder="1" applyAlignment="1">
      <alignment horizontal="center" vertical="center" wrapText="1"/>
    </xf>
    <xf numFmtId="165" fontId="19" fillId="7" borderId="16" xfId="0" applyNumberFormat="1" applyFont="1" applyFill="1" applyBorder="1" applyAlignment="1">
      <alignment horizontal="center" vertical="center" wrapText="1"/>
    </xf>
    <xf numFmtId="165" fontId="19" fillId="7" borderId="21" xfId="0" applyNumberFormat="1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9" fillId="8" borderId="27" xfId="0" applyFont="1" applyFill="1" applyBorder="1" applyAlignment="1">
      <alignment horizontal="left" vertical="center" wrapText="1"/>
    </xf>
    <xf numFmtId="165" fontId="17" fillId="7" borderId="29" xfId="0" applyNumberFormat="1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1" fontId="16" fillId="3" borderId="29" xfId="0" applyNumberFormat="1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1" fontId="14" fillId="8" borderId="30" xfId="0" applyNumberFormat="1" applyFont="1" applyFill="1" applyBorder="1" applyAlignment="1">
      <alignment horizontal="center" vertical="center" wrapText="1"/>
    </xf>
    <xf numFmtId="1" fontId="14" fillId="8" borderId="31" xfId="0" applyNumberFormat="1" applyFont="1" applyFill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1" fontId="16" fillId="3" borderId="33" xfId="0" applyNumberFormat="1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16" fontId="19" fillId="7" borderId="20" xfId="0" applyNumberFormat="1" applyFont="1" applyFill="1" applyBorder="1" applyAlignment="1">
      <alignment horizontal="center" vertical="center" wrapText="1"/>
    </xf>
    <xf numFmtId="16" fontId="19" fillId="7" borderId="16" xfId="0" applyNumberFormat="1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6" fontId="8" fillId="7" borderId="16" xfId="0" applyNumberFormat="1" applyFont="1" applyFill="1" applyBorder="1" applyAlignment="1">
      <alignment horizontal="center" vertical="center" wrapText="1"/>
    </xf>
    <xf numFmtId="16" fontId="8" fillId="7" borderId="20" xfId="0" applyNumberFormat="1" applyFont="1" applyFill="1" applyBorder="1" applyAlignment="1">
      <alignment horizontal="center" vertical="center" wrapText="1"/>
    </xf>
    <xf numFmtId="165" fontId="17" fillId="7" borderId="16" xfId="0" applyNumberFormat="1" applyFont="1" applyFill="1" applyBorder="1" applyAlignment="1">
      <alignment horizontal="center" vertical="center" wrapText="1"/>
    </xf>
    <xf numFmtId="1" fontId="16" fillId="3" borderId="16" xfId="0" applyNumberFormat="1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 wrapText="1"/>
    </xf>
    <xf numFmtId="1" fontId="16" fillId="3" borderId="36" xfId="0" applyNumberFormat="1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1" fontId="15" fillId="8" borderId="31" xfId="0" applyNumberFormat="1" applyFont="1" applyFill="1" applyBorder="1" applyAlignment="1">
      <alignment horizontal="center" vertical="center" wrapText="1"/>
    </xf>
    <xf numFmtId="165" fontId="17" fillId="7" borderId="45" xfId="0" applyNumberFormat="1" applyFont="1" applyFill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1" fontId="16" fillId="3" borderId="45" xfId="0" applyNumberFormat="1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 wrapText="1"/>
    </xf>
    <xf numFmtId="164" fontId="7" fillId="0" borderId="15" xfId="0" quotePrefix="1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1" fontId="7" fillId="0" borderId="36" xfId="0" applyNumberFormat="1" applyFont="1" applyBorder="1" applyAlignment="1">
      <alignment horizontal="center" vertical="center" wrapText="1"/>
    </xf>
    <xf numFmtId="1" fontId="7" fillId="3" borderId="36" xfId="0" applyNumberFormat="1" applyFont="1" applyFill="1" applyBorder="1" applyAlignment="1">
      <alignment horizontal="center" vertical="center" wrapText="1"/>
    </xf>
    <xf numFmtId="17" fontId="8" fillId="7" borderId="16" xfId="0" applyNumberFormat="1" applyFont="1" applyFill="1" applyBorder="1" applyAlignment="1">
      <alignment horizontal="center" vertical="center" wrapText="1"/>
    </xf>
    <xf numFmtId="17" fontId="17" fillId="7" borderId="16" xfId="0" applyNumberFormat="1" applyFont="1" applyFill="1" applyBorder="1" applyAlignment="1">
      <alignment horizontal="center" vertical="center" wrapText="1"/>
    </xf>
    <xf numFmtId="17" fontId="17" fillId="7" borderId="45" xfId="0" applyNumberFormat="1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65" fontId="8" fillId="7" borderId="16" xfId="0" applyNumberFormat="1" applyFont="1" applyFill="1" applyBorder="1" applyAlignment="1">
      <alignment horizontal="center" vertical="center" wrapText="1"/>
    </xf>
    <xf numFmtId="165" fontId="8" fillId="7" borderId="18" xfId="0" applyNumberFormat="1" applyFont="1" applyFill="1" applyBorder="1" applyAlignment="1">
      <alignment horizontal="center" vertical="center" wrapText="1"/>
    </xf>
    <xf numFmtId="165" fontId="8" fillId="7" borderId="48" xfId="0" applyNumberFormat="1" applyFont="1" applyFill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/>
    </xf>
    <xf numFmtId="165" fontId="17" fillId="7" borderId="18" xfId="0" applyNumberFormat="1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1" fontId="7" fillId="3" borderId="18" xfId="0" applyNumberFormat="1" applyFont="1" applyFill="1" applyBorder="1" applyAlignment="1">
      <alignment horizontal="center" vertical="center" wrapText="1"/>
    </xf>
    <xf numFmtId="1" fontId="7" fillId="3" borderId="16" xfId="0" applyNumberFormat="1" applyFont="1" applyFill="1" applyBorder="1" applyAlignment="1">
      <alignment horizontal="center" vertical="center" wrapText="1"/>
    </xf>
    <xf numFmtId="1" fontId="7" fillId="3" borderId="45" xfId="0" applyNumberFormat="1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165" fontId="17" fillId="7" borderId="51" xfId="0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16" fontId="24" fillId="7" borderId="20" xfId="0" applyNumberFormat="1" applyFont="1" applyFill="1" applyBorder="1" applyAlignment="1">
      <alignment horizontal="center" vertical="center" wrapText="1"/>
    </xf>
    <xf numFmtId="16" fontId="24" fillId="7" borderId="16" xfId="0" applyNumberFormat="1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1" fontId="14" fillId="8" borderId="52" xfId="0" applyNumberFormat="1" applyFont="1" applyFill="1" applyBorder="1" applyAlignment="1">
      <alignment horizontal="center" vertical="center" wrapText="1"/>
    </xf>
    <xf numFmtId="1" fontId="14" fillId="8" borderId="53" xfId="0" applyNumberFormat="1" applyFont="1" applyFill="1" applyBorder="1" applyAlignment="1">
      <alignment horizontal="center" vertical="center" wrapText="1"/>
    </xf>
    <xf numFmtId="1" fontId="14" fillId="8" borderId="54" xfId="0" applyNumberFormat="1" applyFont="1" applyFill="1" applyBorder="1" applyAlignment="1">
      <alignment horizontal="center" vertical="center" wrapText="1"/>
    </xf>
    <xf numFmtId="1" fontId="7" fillId="0" borderId="45" xfId="0" applyNumberFormat="1" applyFont="1" applyBorder="1" applyAlignment="1">
      <alignment horizontal="center" vertical="center" wrapText="1"/>
    </xf>
    <xf numFmtId="1" fontId="15" fillId="8" borderId="54" xfId="0" applyNumberFormat="1" applyFont="1" applyFill="1" applyBorder="1" applyAlignment="1">
      <alignment horizontal="center" vertical="center" wrapText="1"/>
    </xf>
    <xf numFmtId="1" fontId="7" fillId="0" borderId="56" xfId="0" applyNumberFormat="1" applyFont="1" applyBorder="1" applyAlignment="1">
      <alignment horizontal="center" vertical="center" wrapText="1"/>
    </xf>
    <xf numFmtId="1" fontId="7" fillId="3" borderId="56" xfId="0" applyNumberFormat="1" applyFont="1" applyFill="1" applyBorder="1" applyAlignment="1">
      <alignment horizontal="center" vertical="center" wrapText="1"/>
    </xf>
    <xf numFmtId="1" fontId="15" fillId="8" borderId="57" xfId="0" applyNumberFormat="1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vertical="center"/>
    </xf>
    <xf numFmtId="17" fontId="5" fillId="7" borderId="3" xfId="0" applyNumberFormat="1" applyFont="1" applyFill="1" applyBorder="1" applyAlignment="1">
      <alignment horizontal="center" vertical="center" wrapText="1"/>
    </xf>
    <xf numFmtId="17" fontId="5" fillId="7" borderId="58" xfId="0" applyNumberFormat="1" applyFont="1" applyFill="1" applyBorder="1" applyAlignment="1">
      <alignment horizontal="center" vertical="center" wrapText="1"/>
    </xf>
    <xf numFmtId="16" fontId="8" fillId="7" borderId="16" xfId="0" applyNumberFormat="1" applyFont="1" applyFill="1" applyBorder="1" applyAlignment="1">
      <alignment vertical="center" wrapText="1"/>
    </xf>
    <xf numFmtId="1" fontId="14" fillId="8" borderId="59" xfId="0" applyNumberFormat="1" applyFont="1" applyFill="1" applyBorder="1" applyAlignment="1">
      <alignment horizontal="center" vertical="center" wrapText="1"/>
    </xf>
    <xf numFmtId="1" fontId="14" fillId="8" borderId="60" xfId="0" applyNumberFormat="1" applyFont="1" applyFill="1" applyBorder="1" applyAlignment="1">
      <alignment horizontal="center" vertical="center" wrapText="1"/>
    </xf>
    <xf numFmtId="1" fontId="14" fillId="8" borderId="61" xfId="0" applyNumberFormat="1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left" vertical="center" wrapText="1"/>
    </xf>
    <xf numFmtId="0" fontId="9" fillId="7" borderId="26" xfId="0" applyFont="1" applyFill="1" applyBorder="1" applyAlignment="1">
      <alignment horizontal="left" vertical="center" wrapText="1"/>
    </xf>
    <xf numFmtId="0" fontId="9" fillId="7" borderId="42" xfId="0" applyFont="1" applyFill="1" applyBorder="1" applyAlignment="1">
      <alignment horizontal="center" vertical="center" wrapText="1"/>
    </xf>
    <xf numFmtId="0" fontId="9" fillId="7" borderId="43" xfId="0" applyFont="1" applyFill="1" applyBorder="1" applyAlignment="1">
      <alignment horizontal="center" vertical="center" wrapText="1"/>
    </xf>
    <xf numFmtId="0" fontId="9" fillId="7" borderId="44" xfId="0" applyFont="1" applyFill="1" applyBorder="1" applyAlignment="1">
      <alignment horizontal="center" vertical="center" wrapText="1"/>
    </xf>
    <xf numFmtId="0" fontId="9" fillId="7" borderId="55" xfId="0" applyFont="1" applyFill="1" applyBorder="1" applyAlignment="1">
      <alignment horizontal="center" vertical="center" wrapText="1"/>
    </xf>
    <xf numFmtId="0" fontId="9" fillId="7" borderId="56" xfId="0" applyFont="1" applyFill="1" applyBorder="1" applyAlignment="1">
      <alignment horizontal="center" vertical="center" wrapText="1"/>
    </xf>
    <xf numFmtId="17" fontId="9" fillId="2" borderId="2" xfId="0" applyNumberFormat="1" applyFont="1" applyFill="1" applyBorder="1" applyAlignment="1">
      <alignment horizontal="center" vertical="center" shrinkToFit="1"/>
    </xf>
    <xf numFmtId="17" fontId="9" fillId="2" borderId="3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40" fontId="15" fillId="9" borderId="0" xfId="1" applyNumberFormat="1" applyFont="1" applyFill="1" applyBorder="1" applyAlignment="1">
      <alignment horizontal="right" vertical="center"/>
    </xf>
    <xf numFmtId="0" fontId="4" fillId="0" borderId="0" xfId="0" quotePrefix="1" applyFont="1" applyAlignment="1">
      <alignment horizontal="left" vertical="center" wrapText="1"/>
    </xf>
    <xf numFmtId="38" fontId="9" fillId="6" borderId="0" xfId="1" applyNumberFormat="1" applyFont="1" applyFill="1" applyBorder="1" applyAlignment="1">
      <alignment horizontal="right" vertical="center"/>
    </xf>
    <xf numFmtId="10" fontId="15" fillId="5" borderId="2" xfId="0" applyNumberFormat="1" applyFont="1" applyFill="1" applyBorder="1" applyAlignment="1">
      <alignment horizontal="center" vertical="center" wrapText="1"/>
    </xf>
    <xf numFmtId="10" fontId="15" fillId="5" borderId="3" xfId="0" applyNumberFormat="1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0" fontId="9" fillId="7" borderId="28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9" fillId="7" borderId="47" xfId="0" applyFont="1" applyFill="1" applyBorder="1" applyAlignment="1">
      <alignment horizontal="center" vertical="center" wrapText="1"/>
    </xf>
    <xf numFmtId="0" fontId="9" fillId="7" borderId="50" xfId="0" applyFont="1" applyFill="1" applyBorder="1" applyAlignment="1">
      <alignment horizontal="center" vertical="center" wrapText="1"/>
    </xf>
    <xf numFmtId="0" fontId="9" fillId="7" borderId="4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'JUL-19'!$D$24:$AH$24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'JUL-19'!$D$25:$AH$25</c:f>
              <c:numCache>
                <c:formatCode>0.00%</c:formatCode>
                <c:ptCount val="31"/>
                <c:pt idx="0">
                  <c:v>9.1809845051122607E-2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E-417B-AA84-4DC7B22A5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'AUG-19'!$D$24:$AH$24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'AUG-19'!$D$25:$AH$25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A-4955-ADF2-B20C71B5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'SEP-19 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'SEP-19 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B-48B7-8A6A-2CC807497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'OCT-19 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'OCT-19 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F-4C84-99E1-600960F5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'NOV-19'!$D$24:$AH$24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'NOV-19'!$D$25:$AH$25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F-4AE6-9D63-4A64FF655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'DEC-19 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'DEC-19 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D-4FE1-9A0C-1DBBE9115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'JAN-20'!$D$25:$AH$25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E-41F3-8BF8-8FAB63778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'FEB-20'!$D$25:$AH$25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6-4520-88F6-9CF5D816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'MAR-20'!$D$25:$AH$25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4-4D19-BBD2-CB4A295BD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'APR-20'!$D$25:$AH$25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F-4B25-B710-5E81A9236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'MAY-20'!$D$25:$AH$25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C-453C-B10B-B2D646EAA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'June-20'!$D$24:$AH$24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'June-20'!$D$25:$AH$25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  <c:pt idx="22">
                  <c:v>8.4229934951642604E-2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E-4D16-BA92-8B6C680D4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'Jul-20'!$D$25:$AH$25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  <c:pt idx="22">
                  <c:v>8.4229934951642604E-2</c:v>
                </c:pt>
                <c:pt idx="24">
                  <c:v>9.0835691269212038E-2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1-4951-848C-747917E05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'Aug-20'!$D$25:$AH$25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  <c:pt idx="22">
                  <c:v>8.4229934951642604E-2</c:v>
                </c:pt>
                <c:pt idx="24">
                  <c:v>9.0835691269212038E-2</c:v>
                </c:pt>
                <c:pt idx="26">
                  <c:v>9.1694318871672176E-2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D-415C-8443-4FD9B3E54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'SEP-20'!$D$25:$AH$25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  <c:pt idx="22">
                  <c:v>8.4229934951642604E-2</c:v>
                </c:pt>
                <c:pt idx="24">
                  <c:v>9.0835691269212038E-2</c:v>
                </c:pt>
                <c:pt idx="26">
                  <c:v>9.1694318871672176E-2</c:v>
                </c:pt>
                <c:pt idx="28">
                  <c:v>8.1104629781552168E-2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5-4495-AC06-A60C1F9D8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'OCT-20'!$D$24:$AH$24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'OCT-20'!$D$25:$AH$25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B-49C4-8868-96DE9973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'NOV-20'!$D$24:$AH$24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'NOV-20'!$D$25:$AH$25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0-423D-B2DC-101C84B09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'DEC-20'!$D$24:$AH$24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'DEC-20'!$D$25:$AH$25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E-48A9-8224-1D16A74DA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'JAN-21'!$D$25:$AH$25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6-4BDA-BA80-49F21B1A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'FEB-21'!$D$25:$AH$25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E-4224-8D38-9F01CAB9D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'MAR-21'!$D$25:$AH$25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  <c:pt idx="24">
                  <c:v>9.2112860604869867E-2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C-483C-91E6-9D12DB106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'APR-21'!$D$25:$AH$25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  <c:pt idx="24">
                  <c:v>9.2112860604869867E-2</c:v>
                </c:pt>
                <c:pt idx="26">
                  <c:v>9.5650096793149911E-2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6-4C73-BBD5-3A34A2C83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'MAY-21'!$D$25:$AH$25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  <c:pt idx="24">
                  <c:v>9.2112860604869867E-2</c:v>
                </c:pt>
                <c:pt idx="26">
                  <c:v>9.5650096793149911E-2</c:v>
                </c:pt>
                <c:pt idx="28">
                  <c:v>8.3974891868772675E-2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6-4C7B-A56B-5ABC64A0C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'JUN-21'!$D$25:$AH$25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  <c:pt idx="24">
                  <c:v>9.2112860604869867E-2</c:v>
                </c:pt>
                <c:pt idx="26">
                  <c:v>9.5650096793149911E-2</c:v>
                </c:pt>
                <c:pt idx="28">
                  <c:v>8.3974891868772675E-2</c:v>
                </c:pt>
                <c:pt idx="30">
                  <c:v>9.9519771952414543E-2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E-4FCF-8CE3-EC7B823FE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'JUL-21'!$D$25:$AH$25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9-4009-A56C-634ADABF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'AUG-21'!$D$25:$AH$25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9-40CF-8DB2-202408BE2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'SEP-21'!$D$25:$AH$25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  <c:pt idx="22">
                  <c:v>8.6508105921873066E-2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8-47B8-A364-6330EE0CA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'OCT-21 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'OCT-21 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  <c:pt idx="22">
                  <c:v>8.6508105921873066E-2</c:v>
                </c:pt>
                <c:pt idx="24">
                  <c:v>8.1886490807354106E-2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5-42CA-A4EC-970982142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'NOV-21'!$D$25:$AH$25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  <c:pt idx="22">
                  <c:v>8.6508105921873066E-2</c:v>
                </c:pt>
                <c:pt idx="24">
                  <c:v>8.1886490807354106E-2</c:v>
                </c:pt>
                <c:pt idx="26">
                  <c:v>7.8314307446033196E-2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A-4593-87BB-863F96722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'DEC-21'!$D$25:$AH$25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  <c:pt idx="22">
                  <c:v>8.6508105921873066E-2</c:v>
                </c:pt>
                <c:pt idx="24">
                  <c:v>8.1886490807354106E-2</c:v>
                </c:pt>
                <c:pt idx="26">
                  <c:v>7.8314307446033196E-2</c:v>
                </c:pt>
                <c:pt idx="28">
                  <c:v>8.5227290813698786E-2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B-4338-9F69-C6C92458C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'JAN-22'!$D$25:$AH$25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0-4A09-AEE6-AA1C2BDFD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'FEB-22'!$D$25:$AH$25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2-4960-8FD4-8F800D795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'MAR-22'!$D$25:$AH$25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A-4EC2-A948-1BD92BC4A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'APR-22'!$D$25:$AH$25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  <c:pt idx="24">
                  <c:v>8.7718349737202619E-2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3-4DA7-9DE0-1441463C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'MAY-22'!$D$25:$AH$25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  <c:pt idx="24">
                  <c:v>8.7718349737202619E-2</c:v>
                </c:pt>
                <c:pt idx="26">
                  <c:v>7.5050421471789822E-2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4-40AC-A461-7CF48F8D2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'JUN-22'!$D$25:$AH$25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'JUN-22'!$D$26:$AH$26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  <c:pt idx="24">
                  <c:v>8.7718349737202619E-2</c:v>
                </c:pt>
                <c:pt idx="26">
                  <c:v>7.5050421471789822E-2</c:v>
                </c:pt>
                <c:pt idx="28">
                  <c:v>7.4276740140904809E-2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8-418D-AD8F-66DA7F515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'JUL-22'!$D$26:$AH$26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C-46B9-96C4-38EF4EE9A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'AUG-22'!$D$26:$AH$26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  <c:pt idx="22">
                  <c:v>8.2180513166414185E-2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F-4E14-A0BE-88BB1369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'SEP-22'!$D$26:$AH$26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  <c:pt idx="22">
                  <c:v>8.2180513166414185E-2</c:v>
                </c:pt>
                <c:pt idx="24">
                  <c:v>7.0717023498638454E-2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0-4469-BB10-686023314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'OCT-22'!$D$26:$AH$26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  <c:pt idx="22">
                  <c:v>8.2180513166414185E-2</c:v>
                </c:pt>
                <c:pt idx="24">
                  <c:v>7.0717023498638454E-2</c:v>
                </c:pt>
                <c:pt idx="26">
                  <c:v>7.7072536370331304E-2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2-4D90-BFBA-A340AFEB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'NOV-22'!$D$26:$AH$26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  <c:pt idx="22">
                  <c:v>8.2180513166414185E-2</c:v>
                </c:pt>
                <c:pt idx="24">
                  <c:v>7.0717023498638454E-2</c:v>
                </c:pt>
                <c:pt idx="26">
                  <c:v>7.1555675622520534E-2</c:v>
                </c:pt>
                <c:pt idx="28">
                  <c:v>7.5153915782693703E-2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7-41C2-83CA-5C55FF945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'DEC-22'!$D$25:$AH$25</c:f>
              <c:numCache>
                <c:formatCode>mmm\-yy</c:formatCode>
                <c:ptCount val="31"/>
                <c:pt idx="0">
                  <c:v>44562</c:v>
                </c:pt>
                <c:pt idx="2">
                  <c:v>44593</c:v>
                </c:pt>
                <c:pt idx="4">
                  <c:v>44621</c:v>
                </c:pt>
                <c:pt idx="6">
                  <c:v>44652</c:v>
                </c:pt>
                <c:pt idx="8">
                  <c:v>44682</c:v>
                </c:pt>
                <c:pt idx="10">
                  <c:v>44713</c:v>
                </c:pt>
                <c:pt idx="12">
                  <c:v>44743</c:v>
                </c:pt>
                <c:pt idx="14">
                  <c:v>44774</c:v>
                </c:pt>
                <c:pt idx="16">
                  <c:v>44805</c:v>
                </c:pt>
                <c:pt idx="18">
                  <c:v>44835</c:v>
                </c:pt>
                <c:pt idx="20">
                  <c:v>44866</c:v>
                </c:pt>
                <c:pt idx="22">
                  <c:v>44896</c:v>
                </c:pt>
                <c:pt idx="24">
                  <c:v>44927</c:v>
                </c:pt>
                <c:pt idx="26">
                  <c:v>44958</c:v>
                </c:pt>
                <c:pt idx="28">
                  <c:v>44986</c:v>
                </c:pt>
                <c:pt idx="30">
                  <c:v>45017</c:v>
                </c:pt>
              </c:numCache>
            </c:numRef>
          </c:cat>
          <c:val>
            <c:numRef>
              <c:f>'DEC-22'!$D$26:$AH$26</c:f>
              <c:numCache>
                <c:formatCode>0.00%</c:formatCode>
                <c:ptCount val="31"/>
                <c:pt idx="0">
                  <c:v>8.6175935714186011E-2</c:v>
                </c:pt>
                <c:pt idx="2">
                  <c:v>8.0369039296252179E-2</c:v>
                </c:pt>
                <c:pt idx="4">
                  <c:v>7.6414930605536918E-2</c:v>
                </c:pt>
                <c:pt idx="6">
                  <c:v>8.7718349737202619E-2</c:v>
                </c:pt>
                <c:pt idx="8">
                  <c:v>7.5050421471789822E-2</c:v>
                </c:pt>
                <c:pt idx="10">
                  <c:v>7.4276740140904809E-2</c:v>
                </c:pt>
                <c:pt idx="12">
                  <c:v>7.8714393304171959E-2</c:v>
                </c:pt>
                <c:pt idx="14">
                  <c:v>8.2180513166414185E-2</c:v>
                </c:pt>
                <c:pt idx="16">
                  <c:v>7.0717023498638454E-2</c:v>
                </c:pt>
                <c:pt idx="18">
                  <c:v>7.1555675622520534E-2</c:v>
                </c:pt>
                <c:pt idx="20">
                  <c:v>6.9993718162314436E-2</c:v>
                </c:pt>
                <c:pt idx="22">
                  <c:v>8.4839069021343583E-2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DEB-AFB9-36FE52831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'JAN-23'!$D$25:$AH$25</c:f>
              <c:numCache>
                <c:formatCode>mmm\-yy</c:formatCode>
                <c:ptCount val="31"/>
                <c:pt idx="0">
                  <c:v>44562</c:v>
                </c:pt>
                <c:pt idx="2">
                  <c:v>44593</c:v>
                </c:pt>
                <c:pt idx="4">
                  <c:v>44621</c:v>
                </c:pt>
                <c:pt idx="6">
                  <c:v>44652</c:v>
                </c:pt>
                <c:pt idx="8">
                  <c:v>44682</c:v>
                </c:pt>
                <c:pt idx="10">
                  <c:v>44713</c:v>
                </c:pt>
                <c:pt idx="12">
                  <c:v>44743</c:v>
                </c:pt>
                <c:pt idx="14">
                  <c:v>44774</c:v>
                </c:pt>
                <c:pt idx="16">
                  <c:v>44805</c:v>
                </c:pt>
                <c:pt idx="18">
                  <c:v>44835</c:v>
                </c:pt>
                <c:pt idx="20">
                  <c:v>44866</c:v>
                </c:pt>
                <c:pt idx="22">
                  <c:v>44896</c:v>
                </c:pt>
                <c:pt idx="24">
                  <c:v>44927</c:v>
                </c:pt>
                <c:pt idx="26">
                  <c:v>44958</c:v>
                </c:pt>
                <c:pt idx="28">
                  <c:v>44986</c:v>
                </c:pt>
                <c:pt idx="30">
                  <c:v>45017</c:v>
                </c:pt>
              </c:numCache>
            </c:numRef>
          </c:cat>
          <c:val>
            <c:numRef>
              <c:f>'JAN-23'!$D$26:$AH$26</c:f>
              <c:numCache>
                <c:formatCode>0.00%</c:formatCode>
                <c:ptCount val="31"/>
                <c:pt idx="0">
                  <c:v>8.6175935714186011E-2</c:v>
                </c:pt>
                <c:pt idx="2">
                  <c:v>8.0369039296252179E-2</c:v>
                </c:pt>
                <c:pt idx="4">
                  <c:v>7.6414930605536918E-2</c:v>
                </c:pt>
                <c:pt idx="6">
                  <c:v>8.7718349737202619E-2</c:v>
                </c:pt>
                <c:pt idx="8">
                  <c:v>7.5050421471789822E-2</c:v>
                </c:pt>
                <c:pt idx="10">
                  <c:v>7.4276740140904809E-2</c:v>
                </c:pt>
                <c:pt idx="12">
                  <c:v>7.8714393304171959E-2</c:v>
                </c:pt>
                <c:pt idx="14">
                  <c:v>8.2180513166414185E-2</c:v>
                </c:pt>
                <c:pt idx="16">
                  <c:v>7.0717023498638454E-2</c:v>
                </c:pt>
                <c:pt idx="18">
                  <c:v>7.1555675622520534E-2</c:v>
                </c:pt>
                <c:pt idx="20">
                  <c:v>6.9993718162314436E-2</c:v>
                </c:pt>
                <c:pt idx="22">
                  <c:v>8.297228988453012E-2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4-449B-B31C-7C1F4C1C6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'FEB-23'!$D$25:$AH$25</c:f>
              <c:numCache>
                <c:formatCode>mmm\-yy</c:formatCode>
                <c:ptCount val="31"/>
                <c:pt idx="0">
                  <c:v>44562</c:v>
                </c:pt>
                <c:pt idx="2">
                  <c:v>44593</c:v>
                </c:pt>
                <c:pt idx="4">
                  <c:v>44621</c:v>
                </c:pt>
                <c:pt idx="6">
                  <c:v>44652</c:v>
                </c:pt>
                <c:pt idx="8">
                  <c:v>44682</c:v>
                </c:pt>
                <c:pt idx="10">
                  <c:v>44713</c:v>
                </c:pt>
                <c:pt idx="12">
                  <c:v>44743</c:v>
                </c:pt>
                <c:pt idx="14">
                  <c:v>44774</c:v>
                </c:pt>
                <c:pt idx="16">
                  <c:v>44805</c:v>
                </c:pt>
                <c:pt idx="18">
                  <c:v>44835</c:v>
                </c:pt>
                <c:pt idx="20">
                  <c:v>44866</c:v>
                </c:pt>
                <c:pt idx="22">
                  <c:v>44896</c:v>
                </c:pt>
                <c:pt idx="24">
                  <c:v>44927</c:v>
                </c:pt>
                <c:pt idx="26">
                  <c:v>44958</c:v>
                </c:pt>
                <c:pt idx="28">
                  <c:v>44986</c:v>
                </c:pt>
                <c:pt idx="30">
                  <c:v>45017</c:v>
                </c:pt>
              </c:numCache>
            </c:numRef>
          </c:cat>
          <c:val>
            <c:numRef>
              <c:f>'FEB-23'!$D$26:$AH$26</c:f>
              <c:numCache>
                <c:formatCode>0.00%</c:formatCode>
                <c:ptCount val="31"/>
                <c:pt idx="0">
                  <c:v>8.6175935714186011E-2</c:v>
                </c:pt>
                <c:pt idx="2">
                  <c:v>8.0369039296252179E-2</c:v>
                </c:pt>
                <c:pt idx="4">
                  <c:v>7.6414930605536918E-2</c:v>
                </c:pt>
                <c:pt idx="6">
                  <c:v>8.7718349737202619E-2</c:v>
                </c:pt>
                <c:pt idx="8">
                  <c:v>7.5050421471789822E-2</c:v>
                </c:pt>
                <c:pt idx="10">
                  <c:v>7.4276740140904809E-2</c:v>
                </c:pt>
                <c:pt idx="12">
                  <c:v>7.8714393304171959E-2</c:v>
                </c:pt>
                <c:pt idx="14">
                  <c:v>8.2180513166414185E-2</c:v>
                </c:pt>
                <c:pt idx="16">
                  <c:v>7.0717023498638454E-2</c:v>
                </c:pt>
                <c:pt idx="18">
                  <c:v>7.1555675622520534E-2</c:v>
                </c:pt>
                <c:pt idx="20">
                  <c:v>6.9993718162314436E-2</c:v>
                </c:pt>
                <c:pt idx="22">
                  <c:v>7.8570937205581046E-2</c:v>
                </c:pt>
                <c:pt idx="24">
                  <c:v>7.6739693308923385E-2</c:v>
                </c:pt>
                <c:pt idx="26">
                  <c:v>7.8271143471837681E-2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E-4942-8689-9BB993836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'MAR-23'!$D$25:$AH$25</c:f>
              <c:numCache>
                <c:formatCode>mmm\-yy</c:formatCode>
                <c:ptCount val="31"/>
                <c:pt idx="0">
                  <c:v>44562</c:v>
                </c:pt>
                <c:pt idx="2">
                  <c:v>44593</c:v>
                </c:pt>
                <c:pt idx="4">
                  <c:v>44621</c:v>
                </c:pt>
                <c:pt idx="6">
                  <c:v>44652</c:v>
                </c:pt>
                <c:pt idx="8">
                  <c:v>44682</c:v>
                </c:pt>
                <c:pt idx="10">
                  <c:v>44713</c:v>
                </c:pt>
                <c:pt idx="12">
                  <c:v>44743</c:v>
                </c:pt>
                <c:pt idx="14">
                  <c:v>44774</c:v>
                </c:pt>
                <c:pt idx="16">
                  <c:v>44805</c:v>
                </c:pt>
                <c:pt idx="18">
                  <c:v>44835</c:v>
                </c:pt>
                <c:pt idx="20">
                  <c:v>44866</c:v>
                </c:pt>
                <c:pt idx="22">
                  <c:v>44896</c:v>
                </c:pt>
                <c:pt idx="24">
                  <c:v>44927</c:v>
                </c:pt>
                <c:pt idx="26">
                  <c:v>44958</c:v>
                </c:pt>
                <c:pt idx="28">
                  <c:v>44986</c:v>
                </c:pt>
                <c:pt idx="30">
                  <c:v>45017</c:v>
                </c:pt>
              </c:numCache>
            </c:numRef>
          </c:cat>
          <c:val>
            <c:numRef>
              <c:f>'MAR-23'!$D$26:$AH$26</c:f>
              <c:numCache>
                <c:formatCode>0.00%</c:formatCode>
                <c:ptCount val="31"/>
                <c:pt idx="0">
                  <c:v>8.6175935714186011E-2</c:v>
                </c:pt>
                <c:pt idx="2">
                  <c:v>8.0369039296252179E-2</c:v>
                </c:pt>
                <c:pt idx="4">
                  <c:v>7.6414930605536918E-2</c:v>
                </c:pt>
                <c:pt idx="6">
                  <c:v>8.7718349737202619E-2</c:v>
                </c:pt>
                <c:pt idx="8">
                  <c:v>7.5050421471789822E-2</c:v>
                </c:pt>
                <c:pt idx="10">
                  <c:v>7.4276740140904809E-2</c:v>
                </c:pt>
                <c:pt idx="12">
                  <c:v>7.8714393304171959E-2</c:v>
                </c:pt>
                <c:pt idx="14">
                  <c:v>8.2180513166414185E-2</c:v>
                </c:pt>
                <c:pt idx="16">
                  <c:v>7.0717023498638454E-2</c:v>
                </c:pt>
                <c:pt idx="18">
                  <c:v>7.1555675622520534E-2</c:v>
                </c:pt>
                <c:pt idx="20">
                  <c:v>6.9993718162314436E-2</c:v>
                </c:pt>
                <c:pt idx="22">
                  <c:v>7.8570937205581046E-2</c:v>
                </c:pt>
                <c:pt idx="24">
                  <c:v>7.6739693308923385E-2</c:v>
                </c:pt>
                <c:pt idx="26">
                  <c:v>7.2026897788768848E-2</c:v>
                </c:pt>
                <c:pt idx="28">
                  <c:v>7.5437227345158189E-2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5-4BD7-84F9-8F37802AC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'APR-23'!$D$25:$AH$25</c:f>
              <c:numCache>
                <c:formatCode>mmm\-yy</c:formatCode>
                <c:ptCount val="31"/>
                <c:pt idx="0">
                  <c:v>44652</c:v>
                </c:pt>
                <c:pt idx="2">
                  <c:v>44682</c:v>
                </c:pt>
                <c:pt idx="4">
                  <c:v>44713</c:v>
                </c:pt>
                <c:pt idx="6">
                  <c:v>44743</c:v>
                </c:pt>
                <c:pt idx="8">
                  <c:v>44774</c:v>
                </c:pt>
                <c:pt idx="10">
                  <c:v>44805</c:v>
                </c:pt>
                <c:pt idx="12">
                  <c:v>44835</c:v>
                </c:pt>
                <c:pt idx="14">
                  <c:v>44866</c:v>
                </c:pt>
                <c:pt idx="16">
                  <c:v>44896</c:v>
                </c:pt>
                <c:pt idx="18">
                  <c:v>44927</c:v>
                </c:pt>
                <c:pt idx="20">
                  <c:v>44958</c:v>
                </c:pt>
                <c:pt idx="22">
                  <c:v>44986</c:v>
                </c:pt>
                <c:pt idx="24">
                  <c:v>45017</c:v>
                </c:pt>
                <c:pt idx="26">
                  <c:v>45047</c:v>
                </c:pt>
                <c:pt idx="28">
                  <c:v>45078</c:v>
                </c:pt>
                <c:pt idx="30">
                  <c:v>45108</c:v>
                </c:pt>
              </c:numCache>
            </c:numRef>
          </c:cat>
          <c:val>
            <c:numRef>
              <c:f>'APR-23'!$D$26:$AH$26</c:f>
              <c:numCache>
                <c:formatCode>0.00%</c:formatCode>
                <c:ptCount val="31"/>
                <c:pt idx="0">
                  <c:v>8.7718349737202619E-2</c:v>
                </c:pt>
                <c:pt idx="2">
                  <c:v>7.5050421471789822E-2</c:v>
                </c:pt>
                <c:pt idx="4">
                  <c:v>7.4276740140904809E-2</c:v>
                </c:pt>
                <c:pt idx="6">
                  <c:v>7.8714393304171959E-2</c:v>
                </c:pt>
                <c:pt idx="8">
                  <c:v>8.2180513166414185E-2</c:v>
                </c:pt>
                <c:pt idx="10">
                  <c:v>7.0717023498638454E-2</c:v>
                </c:pt>
                <c:pt idx="12">
                  <c:v>7.1555675622520534E-2</c:v>
                </c:pt>
                <c:pt idx="14">
                  <c:v>6.9993718162314436E-2</c:v>
                </c:pt>
                <c:pt idx="16">
                  <c:v>7.8570937205581046E-2</c:v>
                </c:pt>
                <c:pt idx="18">
                  <c:v>7.6739693308923385E-2</c:v>
                </c:pt>
                <c:pt idx="20">
                  <c:v>7.2026897788768848E-2</c:v>
                </c:pt>
                <c:pt idx="22">
                  <c:v>6.8834141427207438E-2</c:v>
                </c:pt>
                <c:pt idx="24">
                  <c:v>7.9475793763443367E-2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4-4EC8-B915-1E3A8EDAD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'MAY-23'!$D$25:$AH$25</c:f>
              <c:numCache>
                <c:formatCode>mmm\-yy</c:formatCode>
                <c:ptCount val="31"/>
                <c:pt idx="0">
                  <c:v>44652</c:v>
                </c:pt>
                <c:pt idx="2">
                  <c:v>44682</c:v>
                </c:pt>
                <c:pt idx="4">
                  <c:v>44713</c:v>
                </c:pt>
                <c:pt idx="6">
                  <c:v>44743</c:v>
                </c:pt>
                <c:pt idx="8">
                  <c:v>44774</c:v>
                </c:pt>
                <c:pt idx="10">
                  <c:v>44805</c:v>
                </c:pt>
                <c:pt idx="12">
                  <c:v>44835</c:v>
                </c:pt>
                <c:pt idx="14">
                  <c:v>44866</c:v>
                </c:pt>
                <c:pt idx="16">
                  <c:v>44896</c:v>
                </c:pt>
                <c:pt idx="18">
                  <c:v>44927</c:v>
                </c:pt>
                <c:pt idx="20">
                  <c:v>44958</c:v>
                </c:pt>
                <c:pt idx="22">
                  <c:v>44986</c:v>
                </c:pt>
                <c:pt idx="24">
                  <c:v>45017</c:v>
                </c:pt>
                <c:pt idx="26">
                  <c:v>45047</c:v>
                </c:pt>
                <c:pt idx="28">
                  <c:v>45078</c:v>
                </c:pt>
                <c:pt idx="30">
                  <c:v>45108</c:v>
                </c:pt>
              </c:numCache>
            </c:numRef>
          </c:cat>
          <c:val>
            <c:numRef>
              <c:f>'MAY-23'!$D$26:$AH$26</c:f>
              <c:numCache>
                <c:formatCode>0.00%</c:formatCode>
                <c:ptCount val="31"/>
                <c:pt idx="0">
                  <c:v>8.7718349737202619E-2</c:v>
                </c:pt>
                <c:pt idx="2">
                  <c:v>7.5050421471789822E-2</c:v>
                </c:pt>
                <c:pt idx="4">
                  <c:v>7.4276740140904809E-2</c:v>
                </c:pt>
                <c:pt idx="6">
                  <c:v>7.8714393304171959E-2</c:v>
                </c:pt>
                <c:pt idx="8">
                  <c:v>8.2180513166414185E-2</c:v>
                </c:pt>
                <c:pt idx="10">
                  <c:v>7.0717023498638454E-2</c:v>
                </c:pt>
                <c:pt idx="12">
                  <c:v>7.1555675622520534E-2</c:v>
                </c:pt>
                <c:pt idx="14">
                  <c:v>6.9993718162314436E-2</c:v>
                </c:pt>
                <c:pt idx="16">
                  <c:v>7.8570937205581046E-2</c:v>
                </c:pt>
                <c:pt idx="18">
                  <c:v>7.6739693308923385E-2</c:v>
                </c:pt>
                <c:pt idx="20">
                  <c:v>7.2026897788768848E-2</c:v>
                </c:pt>
                <c:pt idx="22">
                  <c:v>6.8834141427207438E-2</c:v>
                </c:pt>
                <c:pt idx="24">
                  <c:v>7.3542599785192939E-2</c:v>
                </c:pt>
                <c:pt idx="26">
                  <c:v>7.6020426465393379E-2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7-476C-9213-2D6A4C527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'JUN-23'!$D$25:$AH$25</c:f>
              <c:numCache>
                <c:formatCode>mmm\-yy</c:formatCode>
                <c:ptCount val="31"/>
                <c:pt idx="0">
                  <c:v>44652</c:v>
                </c:pt>
                <c:pt idx="2">
                  <c:v>44682</c:v>
                </c:pt>
                <c:pt idx="4">
                  <c:v>44713</c:v>
                </c:pt>
                <c:pt idx="6">
                  <c:v>44743</c:v>
                </c:pt>
                <c:pt idx="8">
                  <c:v>44774</c:v>
                </c:pt>
                <c:pt idx="10">
                  <c:v>44805</c:v>
                </c:pt>
                <c:pt idx="12">
                  <c:v>44835</c:v>
                </c:pt>
                <c:pt idx="14">
                  <c:v>44866</c:v>
                </c:pt>
                <c:pt idx="16">
                  <c:v>44896</c:v>
                </c:pt>
                <c:pt idx="18">
                  <c:v>44927</c:v>
                </c:pt>
                <c:pt idx="20">
                  <c:v>44958</c:v>
                </c:pt>
                <c:pt idx="22">
                  <c:v>44986</c:v>
                </c:pt>
                <c:pt idx="24">
                  <c:v>45017</c:v>
                </c:pt>
                <c:pt idx="26">
                  <c:v>45047</c:v>
                </c:pt>
                <c:pt idx="28">
                  <c:v>45078</c:v>
                </c:pt>
                <c:pt idx="30">
                  <c:v>45108</c:v>
                </c:pt>
              </c:numCache>
            </c:numRef>
          </c:cat>
          <c:val>
            <c:numRef>
              <c:f>'JUN-23'!$D$26:$AH$26</c:f>
              <c:numCache>
                <c:formatCode>0.00%</c:formatCode>
                <c:ptCount val="31"/>
                <c:pt idx="0">
                  <c:v>8.7718349737202619E-2</c:v>
                </c:pt>
                <c:pt idx="2">
                  <c:v>7.5050421471789822E-2</c:v>
                </c:pt>
                <c:pt idx="4">
                  <c:v>7.4276740140904809E-2</c:v>
                </c:pt>
                <c:pt idx="6">
                  <c:v>7.8714393304171959E-2</c:v>
                </c:pt>
                <c:pt idx="8">
                  <c:v>8.2180513166414185E-2</c:v>
                </c:pt>
                <c:pt idx="10">
                  <c:v>7.0717023498638454E-2</c:v>
                </c:pt>
                <c:pt idx="12">
                  <c:v>7.1555675622520534E-2</c:v>
                </c:pt>
                <c:pt idx="14">
                  <c:v>6.9993718162314436E-2</c:v>
                </c:pt>
                <c:pt idx="16">
                  <c:v>7.8570937205581046E-2</c:v>
                </c:pt>
                <c:pt idx="18">
                  <c:v>7.6739693308923385E-2</c:v>
                </c:pt>
                <c:pt idx="20">
                  <c:v>7.2026897788768848E-2</c:v>
                </c:pt>
                <c:pt idx="22">
                  <c:v>6.8834141427207438E-2</c:v>
                </c:pt>
                <c:pt idx="24">
                  <c:v>7.3542599785192939E-2</c:v>
                </c:pt>
                <c:pt idx="26">
                  <c:v>7.0555863733357621E-2</c:v>
                </c:pt>
                <c:pt idx="28">
                  <c:v>8.129972052494279E-2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2-4F05-B5CC-C66C608FF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'JUL-23'!$D$26:$AH$26</c:f>
              <c:numCache>
                <c:formatCode>0.00%</c:formatCode>
                <c:ptCount val="31"/>
                <c:pt idx="0">
                  <c:v>7.1555675622520534E-2</c:v>
                </c:pt>
                <c:pt idx="2">
                  <c:v>6.9993718162314436E-2</c:v>
                </c:pt>
                <c:pt idx="4">
                  <c:v>7.8570937205581046E-2</c:v>
                </c:pt>
                <c:pt idx="6">
                  <c:v>7.6739693308923385E-2</c:v>
                </c:pt>
                <c:pt idx="8">
                  <c:v>7.2026897788768848E-2</c:v>
                </c:pt>
                <c:pt idx="10">
                  <c:v>6.8834141427207438E-2</c:v>
                </c:pt>
                <c:pt idx="12">
                  <c:v>7.3542599785192939E-2</c:v>
                </c:pt>
                <c:pt idx="14">
                  <c:v>7.0555863733357621E-2</c:v>
                </c:pt>
                <c:pt idx="16">
                  <c:v>7.5151598712809201E-2</c:v>
                </c:pt>
                <c:pt idx="18">
                  <c:v>8.6224993949475109E-2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9-4788-B52E-1AFCB5A2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'AUG-23'!$D$26:$AH$26</c:f>
              <c:numCache>
                <c:formatCode>0.00%</c:formatCode>
                <c:ptCount val="31"/>
                <c:pt idx="0">
                  <c:v>7.1555675622520534E-2</c:v>
                </c:pt>
                <c:pt idx="2">
                  <c:v>6.9993718162314436E-2</c:v>
                </c:pt>
                <c:pt idx="4">
                  <c:v>7.8570937205581046E-2</c:v>
                </c:pt>
                <c:pt idx="6">
                  <c:v>7.6739693308923385E-2</c:v>
                </c:pt>
                <c:pt idx="8">
                  <c:v>7.2026897788768848E-2</c:v>
                </c:pt>
                <c:pt idx="10">
                  <c:v>6.8834141427207438E-2</c:v>
                </c:pt>
                <c:pt idx="12">
                  <c:v>7.3542599785192939E-2</c:v>
                </c:pt>
                <c:pt idx="14">
                  <c:v>7.0555863733357621E-2</c:v>
                </c:pt>
                <c:pt idx="16">
                  <c:v>7.5151598712809201E-2</c:v>
                </c:pt>
                <c:pt idx="18">
                  <c:v>7.9479895310948845E-2</c:v>
                </c:pt>
                <c:pt idx="20">
                  <c:v>7.8356724163983232E-2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6-40C0-A462-8E031D3C7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'SEP-23'!$D$26:$AH$26</c:f>
              <c:numCache>
                <c:formatCode>0.00%</c:formatCode>
                <c:ptCount val="31"/>
                <c:pt idx="0">
                  <c:v>7.1555675622520534E-2</c:v>
                </c:pt>
                <c:pt idx="2">
                  <c:v>6.9993718162314436E-2</c:v>
                </c:pt>
                <c:pt idx="4">
                  <c:v>7.8570937205581046E-2</c:v>
                </c:pt>
                <c:pt idx="6">
                  <c:v>7.6739693308923385E-2</c:v>
                </c:pt>
                <c:pt idx="8">
                  <c:v>7.2026897788768848E-2</c:v>
                </c:pt>
                <c:pt idx="10">
                  <c:v>6.8834141427207438E-2</c:v>
                </c:pt>
                <c:pt idx="12">
                  <c:v>7.3542599785192939E-2</c:v>
                </c:pt>
                <c:pt idx="14">
                  <c:v>7.0555863733357621E-2</c:v>
                </c:pt>
                <c:pt idx="16">
                  <c:v>7.5151598712809201E-2</c:v>
                </c:pt>
                <c:pt idx="18">
                  <c:v>7.9479895310948845E-2</c:v>
                </c:pt>
                <c:pt idx="20">
                  <c:v>7.8356724163983232E-2</c:v>
                </c:pt>
                <c:pt idx="22">
                  <c:v>7.9554689622444594E-2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7-4368-851C-16D9B2E3A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'OCT-23'!$D$26:$AH$26</c:f>
              <c:numCache>
                <c:formatCode>0.00%</c:formatCode>
                <c:ptCount val="31"/>
                <c:pt idx="0">
                  <c:v>7.7072536370331304E-2</c:v>
                </c:pt>
                <c:pt idx="2">
                  <c:v>7.5153915782693703E-2</c:v>
                </c:pt>
                <c:pt idx="4">
                  <c:v>8.4839069021343583E-2</c:v>
                </c:pt>
                <c:pt idx="6">
                  <c:v>8.297228988453012E-2</c:v>
                </c:pt>
                <c:pt idx="8">
                  <c:v>7.8271143471837681E-2</c:v>
                </c:pt>
                <c:pt idx="10">
                  <c:v>7.5437227345158189E-2</c:v>
                </c:pt>
                <c:pt idx="12">
                  <c:v>7.9475793763443367E-2</c:v>
                </c:pt>
                <c:pt idx="14">
                  <c:v>7.6020426465393379E-2</c:v>
                </c:pt>
                <c:pt idx="16">
                  <c:v>8.129972052494279E-2</c:v>
                </c:pt>
                <c:pt idx="18">
                  <c:v>8.6224993949475109E-2</c:v>
                </c:pt>
                <c:pt idx="20">
                  <c:v>7.8356724163983232E-2</c:v>
                </c:pt>
                <c:pt idx="22">
                  <c:v>7.9554689622444594E-2</c:v>
                </c:pt>
                <c:pt idx="24">
                  <c:v>8.328690100789371E-2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7-4691-BA4C-BE4EF5FD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'NOV-23'!$D$26:$AH$26</c:f>
              <c:numCache>
                <c:formatCode>0.00%</c:formatCode>
                <c:ptCount val="31"/>
                <c:pt idx="0">
                  <c:v>7.7072536370331304E-2</c:v>
                </c:pt>
                <c:pt idx="2">
                  <c:v>7.5153915782693703E-2</c:v>
                </c:pt>
                <c:pt idx="4">
                  <c:v>8.4839069021343583E-2</c:v>
                </c:pt>
                <c:pt idx="6">
                  <c:v>8.297228988453012E-2</c:v>
                </c:pt>
                <c:pt idx="8">
                  <c:v>7.8271143471837681E-2</c:v>
                </c:pt>
                <c:pt idx="10">
                  <c:v>7.5437227345158189E-2</c:v>
                </c:pt>
                <c:pt idx="12">
                  <c:v>7.9475793763443367E-2</c:v>
                </c:pt>
                <c:pt idx="14">
                  <c:v>7.6020426465393379E-2</c:v>
                </c:pt>
                <c:pt idx="16">
                  <c:v>8.129972052494279E-2</c:v>
                </c:pt>
                <c:pt idx="18">
                  <c:v>8.6224993949475109E-2</c:v>
                </c:pt>
                <c:pt idx="20">
                  <c:v>7.8356724163983232E-2</c:v>
                </c:pt>
                <c:pt idx="22">
                  <c:v>7.9554689622444594E-2</c:v>
                </c:pt>
                <c:pt idx="24">
                  <c:v>8.328690100789371E-2</c:v>
                </c:pt>
                <c:pt idx="26">
                  <c:v>8.4549603089639588E-2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6-4798-B076-CC38A9E07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'DEC-23'!$D$26:$AH$26</c:f>
              <c:numCache>
                <c:formatCode>0.00%</c:formatCode>
                <c:ptCount val="31"/>
                <c:pt idx="0">
                  <c:v>7.7072536370331304E-2</c:v>
                </c:pt>
                <c:pt idx="2">
                  <c:v>7.5153915782693703E-2</c:v>
                </c:pt>
                <c:pt idx="4">
                  <c:v>8.4839069021343583E-2</c:v>
                </c:pt>
                <c:pt idx="6">
                  <c:v>8.297228988453012E-2</c:v>
                </c:pt>
                <c:pt idx="8">
                  <c:v>7.8271143471837681E-2</c:v>
                </c:pt>
                <c:pt idx="10">
                  <c:v>7.5437227345158189E-2</c:v>
                </c:pt>
                <c:pt idx="12">
                  <c:v>7.9475793763443367E-2</c:v>
                </c:pt>
                <c:pt idx="14">
                  <c:v>7.6020426465393379E-2</c:v>
                </c:pt>
                <c:pt idx="16">
                  <c:v>8.129972052494279E-2</c:v>
                </c:pt>
                <c:pt idx="18">
                  <c:v>8.6224993949475109E-2</c:v>
                </c:pt>
                <c:pt idx="20">
                  <c:v>7.8356724163983232E-2</c:v>
                </c:pt>
                <c:pt idx="22">
                  <c:v>7.9554689622444594E-2</c:v>
                </c:pt>
                <c:pt idx="24">
                  <c:v>8.328690100789371E-2</c:v>
                </c:pt>
                <c:pt idx="26">
                  <c:v>8.4549603089639588E-2</c:v>
                </c:pt>
                <c:pt idx="28">
                  <c:v>8.7054386402723158E-2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B-46C6-B48D-61725E289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'JAN-24'!$D$25:$AH$25</c:f>
              <c:numCache>
                <c:formatCode>mmm\-yy</c:formatCode>
                <c:ptCount val="31"/>
                <c:pt idx="0">
                  <c:v>44927</c:v>
                </c:pt>
                <c:pt idx="2">
                  <c:v>44958</c:v>
                </c:pt>
                <c:pt idx="4">
                  <c:v>44986</c:v>
                </c:pt>
                <c:pt idx="6">
                  <c:v>45017</c:v>
                </c:pt>
                <c:pt idx="8">
                  <c:v>45047</c:v>
                </c:pt>
                <c:pt idx="10">
                  <c:v>45078</c:v>
                </c:pt>
                <c:pt idx="12">
                  <c:v>45108</c:v>
                </c:pt>
                <c:pt idx="14">
                  <c:v>45139</c:v>
                </c:pt>
                <c:pt idx="16">
                  <c:v>45170</c:v>
                </c:pt>
                <c:pt idx="18">
                  <c:v>45200</c:v>
                </c:pt>
                <c:pt idx="20">
                  <c:v>45231</c:v>
                </c:pt>
                <c:pt idx="22">
                  <c:v>45261</c:v>
                </c:pt>
                <c:pt idx="24">
                  <c:v>45292</c:v>
                </c:pt>
                <c:pt idx="26">
                  <c:v>45323</c:v>
                </c:pt>
                <c:pt idx="28">
                  <c:v>45352</c:v>
                </c:pt>
                <c:pt idx="30">
                  <c:v>45383</c:v>
                </c:pt>
              </c:numCache>
            </c:numRef>
          </c:cat>
          <c:val>
            <c:numRef>
              <c:f>'JAN-24'!$D$26:$AH$26</c:f>
              <c:numCache>
                <c:formatCode>0.00%</c:formatCode>
                <c:ptCount val="31"/>
                <c:pt idx="0">
                  <c:v>8.297228988453012E-2</c:v>
                </c:pt>
                <c:pt idx="2">
                  <c:v>7.8271143471837681E-2</c:v>
                </c:pt>
                <c:pt idx="4">
                  <c:v>7.5437227345158189E-2</c:v>
                </c:pt>
                <c:pt idx="6">
                  <c:v>7.9475793763443367E-2</c:v>
                </c:pt>
                <c:pt idx="8">
                  <c:v>7.6020426465393379E-2</c:v>
                </c:pt>
                <c:pt idx="10">
                  <c:v>8.129972052494279E-2</c:v>
                </c:pt>
                <c:pt idx="12">
                  <c:v>8.6224993949475109E-2</c:v>
                </c:pt>
                <c:pt idx="14">
                  <c:v>7.8356724163983232E-2</c:v>
                </c:pt>
                <c:pt idx="16">
                  <c:v>7.9554689622444594E-2</c:v>
                </c:pt>
                <c:pt idx="18">
                  <c:v>8.328690100789371E-2</c:v>
                </c:pt>
                <c:pt idx="20">
                  <c:v>8.4549603089639588E-2</c:v>
                </c:pt>
                <c:pt idx="22">
                  <c:v>8.7054386402723158E-2</c:v>
                </c:pt>
                <c:pt idx="24">
                  <c:v>0.10329840200530509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9-4380-A4AB-23BFD5050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'FEB-24'!$D$25:$AH$25</c:f>
              <c:numCache>
                <c:formatCode>mmm\-yy</c:formatCode>
                <c:ptCount val="31"/>
                <c:pt idx="0">
                  <c:v>44927</c:v>
                </c:pt>
                <c:pt idx="2">
                  <c:v>44958</c:v>
                </c:pt>
                <c:pt idx="4">
                  <c:v>44986</c:v>
                </c:pt>
                <c:pt idx="6">
                  <c:v>45017</c:v>
                </c:pt>
                <c:pt idx="8">
                  <c:v>45047</c:v>
                </c:pt>
                <c:pt idx="10">
                  <c:v>45078</c:v>
                </c:pt>
                <c:pt idx="12">
                  <c:v>45108</c:v>
                </c:pt>
                <c:pt idx="14">
                  <c:v>45139</c:v>
                </c:pt>
                <c:pt idx="16">
                  <c:v>45170</c:v>
                </c:pt>
                <c:pt idx="18">
                  <c:v>45200</c:v>
                </c:pt>
                <c:pt idx="20">
                  <c:v>45231</c:v>
                </c:pt>
                <c:pt idx="22">
                  <c:v>45261</c:v>
                </c:pt>
                <c:pt idx="24">
                  <c:v>45292</c:v>
                </c:pt>
                <c:pt idx="26">
                  <c:v>45323</c:v>
                </c:pt>
                <c:pt idx="28">
                  <c:v>45352</c:v>
                </c:pt>
                <c:pt idx="30">
                  <c:v>45383</c:v>
                </c:pt>
              </c:numCache>
            </c:numRef>
          </c:cat>
          <c:val>
            <c:numRef>
              <c:f>'FEB-24'!$D$26:$AH$26</c:f>
              <c:numCache>
                <c:formatCode>0.00%</c:formatCode>
                <c:ptCount val="31"/>
                <c:pt idx="0">
                  <c:v>8.297228988453012E-2</c:v>
                </c:pt>
                <c:pt idx="2">
                  <c:v>7.8271143471837681E-2</c:v>
                </c:pt>
                <c:pt idx="4">
                  <c:v>7.5437227345158189E-2</c:v>
                </c:pt>
                <c:pt idx="6">
                  <c:v>7.9475793763443367E-2</c:v>
                </c:pt>
                <c:pt idx="8">
                  <c:v>7.6020426465393379E-2</c:v>
                </c:pt>
                <c:pt idx="10">
                  <c:v>8.129972052494279E-2</c:v>
                </c:pt>
                <c:pt idx="12">
                  <c:v>8.6224993949475109E-2</c:v>
                </c:pt>
                <c:pt idx="14">
                  <c:v>7.8356724163983232E-2</c:v>
                </c:pt>
                <c:pt idx="16">
                  <c:v>7.9554689622444594E-2</c:v>
                </c:pt>
                <c:pt idx="18">
                  <c:v>8.328690100789371E-2</c:v>
                </c:pt>
                <c:pt idx="20">
                  <c:v>8.4549603089639588E-2</c:v>
                </c:pt>
                <c:pt idx="22">
                  <c:v>8.7054386402723158E-2</c:v>
                </c:pt>
                <c:pt idx="24">
                  <c:v>0.10329840200530509</c:v>
                </c:pt>
                <c:pt idx="26">
                  <c:v>9.9409917198058431E-2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5-491E-A568-582297A18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'MAR-24'!$D$25:$AH$25</c:f>
              <c:numCache>
                <c:formatCode>mmm\-yy</c:formatCode>
                <c:ptCount val="31"/>
                <c:pt idx="0">
                  <c:v>44927</c:v>
                </c:pt>
                <c:pt idx="2">
                  <c:v>44958</c:v>
                </c:pt>
                <c:pt idx="4">
                  <c:v>44986</c:v>
                </c:pt>
                <c:pt idx="6">
                  <c:v>45017</c:v>
                </c:pt>
                <c:pt idx="8">
                  <c:v>45047</c:v>
                </c:pt>
                <c:pt idx="10">
                  <c:v>45078</c:v>
                </c:pt>
                <c:pt idx="12">
                  <c:v>45108</c:v>
                </c:pt>
                <c:pt idx="14">
                  <c:v>45139</c:v>
                </c:pt>
                <c:pt idx="16">
                  <c:v>45170</c:v>
                </c:pt>
                <c:pt idx="18">
                  <c:v>45200</c:v>
                </c:pt>
                <c:pt idx="20">
                  <c:v>45231</c:v>
                </c:pt>
                <c:pt idx="22">
                  <c:v>45261</c:v>
                </c:pt>
                <c:pt idx="24">
                  <c:v>45292</c:v>
                </c:pt>
                <c:pt idx="26">
                  <c:v>45323</c:v>
                </c:pt>
                <c:pt idx="28">
                  <c:v>45352</c:v>
                </c:pt>
                <c:pt idx="30">
                  <c:v>45383</c:v>
                </c:pt>
              </c:numCache>
            </c:numRef>
          </c:cat>
          <c:val>
            <c:numRef>
              <c:f>'MAR-24'!$D$26:$AH$26</c:f>
              <c:numCache>
                <c:formatCode>0.00%</c:formatCode>
                <c:ptCount val="31"/>
                <c:pt idx="0">
                  <c:v>8.297228988453012E-2</c:v>
                </c:pt>
                <c:pt idx="2">
                  <c:v>7.8271143471837681E-2</c:v>
                </c:pt>
                <c:pt idx="4">
                  <c:v>7.5437227345158189E-2</c:v>
                </c:pt>
                <c:pt idx="6">
                  <c:v>7.9475793763443367E-2</c:v>
                </c:pt>
                <c:pt idx="8">
                  <c:v>7.6020426465393379E-2</c:v>
                </c:pt>
                <c:pt idx="10">
                  <c:v>8.129972052494279E-2</c:v>
                </c:pt>
                <c:pt idx="12">
                  <c:v>8.6224993949475109E-2</c:v>
                </c:pt>
                <c:pt idx="14">
                  <c:v>7.8356724163983232E-2</c:v>
                </c:pt>
                <c:pt idx="16">
                  <c:v>7.9554689622444594E-2</c:v>
                </c:pt>
                <c:pt idx="18">
                  <c:v>8.328690100789371E-2</c:v>
                </c:pt>
                <c:pt idx="20">
                  <c:v>8.4549603089639588E-2</c:v>
                </c:pt>
                <c:pt idx="22">
                  <c:v>8.7054386402723158E-2</c:v>
                </c:pt>
                <c:pt idx="24">
                  <c:v>0.10329840200530509</c:v>
                </c:pt>
                <c:pt idx="26">
                  <c:v>9.9409917198058431E-2</c:v>
                </c:pt>
                <c:pt idx="28">
                  <c:v>9.1502153297330704E-2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B-450A-9311-4B7F5A5F0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'APR-24'!$D$25:$AH$25</c:f>
              <c:numCache>
                <c:formatCode>mmm\-yy</c:formatCode>
                <c:ptCount val="31"/>
                <c:pt idx="0">
                  <c:v>45017</c:v>
                </c:pt>
                <c:pt idx="2">
                  <c:v>45047</c:v>
                </c:pt>
                <c:pt idx="4">
                  <c:v>45078</c:v>
                </c:pt>
                <c:pt idx="6">
                  <c:v>45108</c:v>
                </c:pt>
                <c:pt idx="8">
                  <c:v>45139</c:v>
                </c:pt>
                <c:pt idx="10">
                  <c:v>45170</c:v>
                </c:pt>
                <c:pt idx="12">
                  <c:v>45200</c:v>
                </c:pt>
                <c:pt idx="14">
                  <c:v>45231</c:v>
                </c:pt>
                <c:pt idx="16">
                  <c:v>45261</c:v>
                </c:pt>
                <c:pt idx="18">
                  <c:v>45292</c:v>
                </c:pt>
                <c:pt idx="20">
                  <c:v>45323</c:v>
                </c:pt>
                <c:pt idx="22">
                  <c:v>45352</c:v>
                </c:pt>
                <c:pt idx="24">
                  <c:v>45383</c:v>
                </c:pt>
                <c:pt idx="26">
                  <c:v>45413</c:v>
                </c:pt>
                <c:pt idx="28">
                  <c:v>45444</c:v>
                </c:pt>
                <c:pt idx="30">
                  <c:v>45474</c:v>
                </c:pt>
              </c:numCache>
            </c:numRef>
          </c:cat>
          <c:val>
            <c:numRef>
              <c:f>'APR-24'!$D$26:$AH$26</c:f>
              <c:numCache>
                <c:formatCode>0.00%</c:formatCode>
                <c:ptCount val="31"/>
                <c:pt idx="0">
                  <c:v>7.9475793763443367E-2</c:v>
                </c:pt>
                <c:pt idx="2">
                  <c:v>7.6020426465393379E-2</c:v>
                </c:pt>
                <c:pt idx="4">
                  <c:v>8.129972052494279E-2</c:v>
                </c:pt>
                <c:pt idx="6">
                  <c:v>8.6224993949475109E-2</c:v>
                </c:pt>
                <c:pt idx="8">
                  <c:v>7.8356724163983232E-2</c:v>
                </c:pt>
                <c:pt idx="10">
                  <c:v>7.9554689622444594E-2</c:v>
                </c:pt>
                <c:pt idx="12">
                  <c:v>8.328690100789371E-2</c:v>
                </c:pt>
                <c:pt idx="14">
                  <c:v>8.4549603089639588E-2</c:v>
                </c:pt>
                <c:pt idx="16">
                  <c:v>8.7054386402723158E-2</c:v>
                </c:pt>
                <c:pt idx="18">
                  <c:v>0.10329840200530509</c:v>
                </c:pt>
                <c:pt idx="20">
                  <c:v>9.9409917198058431E-2</c:v>
                </c:pt>
                <c:pt idx="22">
                  <c:v>9.1502153297330704E-2</c:v>
                </c:pt>
                <c:pt idx="24">
                  <c:v>9.1796403753277592E-2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A-4637-9EB7-4CA77316A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'MAY-24'!$D$25:$AH$25</c:f>
              <c:numCache>
                <c:formatCode>mmm\-yy</c:formatCode>
                <c:ptCount val="31"/>
                <c:pt idx="0">
                  <c:v>45017</c:v>
                </c:pt>
                <c:pt idx="2">
                  <c:v>45047</c:v>
                </c:pt>
                <c:pt idx="4">
                  <c:v>45078</c:v>
                </c:pt>
                <c:pt idx="6">
                  <c:v>45108</c:v>
                </c:pt>
                <c:pt idx="8">
                  <c:v>45139</c:v>
                </c:pt>
                <c:pt idx="10">
                  <c:v>45170</c:v>
                </c:pt>
                <c:pt idx="12">
                  <c:v>45200</c:v>
                </c:pt>
                <c:pt idx="14">
                  <c:v>45231</c:v>
                </c:pt>
                <c:pt idx="16">
                  <c:v>45261</c:v>
                </c:pt>
                <c:pt idx="18">
                  <c:v>45292</c:v>
                </c:pt>
                <c:pt idx="20">
                  <c:v>45323</c:v>
                </c:pt>
                <c:pt idx="22">
                  <c:v>45352</c:v>
                </c:pt>
                <c:pt idx="24">
                  <c:v>45383</c:v>
                </c:pt>
                <c:pt idx="26">
                  <c:v>45413</c:v>
                </c:pt>
                <c:pt idx="28">
                  <c:v>45444</c:v>
                </c:pt>
                <c:pt idx="30">
                  <c:v>45474</c:v>
                </c:pt>
              </c:numCache>
            </c:numRef>
          </c:cat>
          <c:val>
            <c:numRef>
              <c:f>'MAY-24'!$D$26:$AH$26</c:f>
              <c:numCache>
                <c:formatCode>0.00%</c:formatCode>
                <c:ptCount val="31"/>
                <c:pt idx="0">
                  <c:v>7.9475793763443367E-2</c:v>
                </c:pt>
                <c:pt idx="2">
                  <c:v>7.6020426465393379E-2</c:v>
                </c:pt>
                <c:pt idx="4">
                  <c:v>8.129972052494279E-2</c:v>
                </c:pt>
                <c:pt idx="6">
                  <c:v>8.6224993949475109E-2</c:v>
                </c:pt>
                <c:pt idx="8">
                  <c:v>7.8356724163983232E-2</c:v>
                </c:pt>
                <c:pt idx="10">
                  <c:v>7.9554689622444594E-2</c:v>
                </c:pt>
                <c:pt idx="12">
                  <c:v>8.328690100789371E-2</c:v>
                </c:pt>
                <c:pt idx="14">
                  <c:v>8.4549603089639588E-2</c:v>
                </c:pt>
                <c:pt idx="16">
                  <c:v>8.7054386402723158E-2</c:v>
                </c:pt>
                <c:pt idx="18">
                  <c:v>0.10329840200530509</c:v>
                </c:pt>
                <c:pt idx="20">
                  <c:v>9.9409917198058431E-2</c:v>
                </c:pt>
                <c:pt idx="22">
                  <c:v>9.1502153297330704E-2</c:v>
                </c:pt>
                <c:pt idx="24">
                  <c:v>9.1796403753277592E-2</c:v>
                </c:pt>
                <c:pt idx="26">
                  <c:v>8.036122785987089E-2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9-464A-8D60-08BE5344B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'JUN-24'!$D$25:$AH$25</c:f>
              <c:numCache>
                <c:formatCode>mmm\-yy</c:formatCode>
                <c:ptCount val="31"/>
                <c:pt idx="0">
                  <c:v>45017</c:v>
                </c:pt>
                <c:pt idx="2">
                  <c:v>45047</c:v>
                </c:pt>
                <c:pt idx="4">
                  <c:v>45078</c:v>
                </c:pt>
                <c:pt idx="6">
                  <c:v>45108</c:v>
                </c:pt>
                <c:pt idx="8">
                  <c:v>45139</c:v>
                </c:pt>
                <c:pt idx="10">
                  <c:v>45170</c:v>
                </c:pt>
                <c:pt idx="12">
                  <c:v>45200</c:v>
                </c:pt>
                <c:pt idx="14">
                  <c:v>45231</c:v>
                </c:pt>
                <c:pt idx="16">
                  <c:v>45261</c:v>
                </c:pt>
                <c:pt idx="18">
                  <c:v>45292</c:v>
                </c:pt>
                <c:pt idx="20">
                  <c:v>45323</c:v>
                </c:pt>
                <c:pt idx="22">
                  <c:v>45352</c:v>
                </c:pt>
                <c:pt idx="24">
                  <c:v>45383</c:v>
                </c:pt>
                <c:pt idx="26">
                  <c:v>45413</c:v>
                </c:pt>
                <c:pt idx="28">
                  <c:v>45444</c:v>
                </c:pt>
                <c:pt idx="30">
                  <c:v>45474</c:v>
                </c:pt>
              </c:numCache>
            </c:numRef>
          </c:cat>
          <c:val>
            <c:numRef>
              <c:f>'JUN-24'!$D$26:$AH$26</c:f>
              <c:numCache>
                <c:formatCode>0.00%</c:formatCode>
                <c:ptCount val="31"/>
                <c:pt idx="0">
                  <c:v>7.9475793763443367E-2</c:v>
                </c:pt>
                <c:pt idx="2">
                  <c:v>7.6020426465393379E-2</c:v>
                </c:pt>
                <c:pt idx="4">
                  <c:v>8.129972052494279E-2</c:v>
                </c:pt>
                <c:pt idx="6">
                  <c:v>8.6224993949475109E-2</c:v>
                </c:pt>
                <c:pt idx="8">
                  <c:v>7.8356724163983232E-2</c:v>
                </c:pt>
                <c:pt idx="10">
                  <c:v>7.9554689622444594E-2</c:v>
                </c:pt>
                <c:pt idx="12">
                  <c:v>8.328690100789371E-2</c:v>
                </c:pt>
                <c:pt idx="14">
                  <c:v>8.4549603089639588E-2</c:v>
                </c:pt>
                <c:pt idx="16">
                  <c:v>8.7054386402723158E-2</c:v>
                </c:pt>
                <c:pt idx="18">
                  <c:v>0.10329840200530509</c:v>
                </c:pt>
                <c:pt idx="20">
                  <c:v>9.9409917198058431E-2</c:v>
                </c:pt>
                <c:pt idx="22">
                  <c:v>9.1502153297330704E-2</c:v>
                </c:pt>
                <c:pt idx="24">
                  <c:v>9.1796403753277592E-2</c:v>
                </c:pt>
                <c:pt idx="26">
                  <c:v>8.036122785987089E-2</c:v>
                </c:pt>
                <c:pt idx="28">
                  <c:v>8.973278281097119E-2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7-42E2-9FCF-338E04FEC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'JUL-24'!$D$25:$AH$25</c:f>
              <c:numCache>
                <c:formatCode>mmm\-yy</c:formatCode>
                <c:ptCount val="31"/>
                <c:pt idx="0">
                  <c:v>45170</c:v>
                </c:pt>
                <c:pt idx="2">
                  <c:v>45200</c:v>
                </c:pt>
                <c:pt idx="4">
                  <c:v>45231</c:v>
                </c:pt>
                <c:pt idx="6">
                  <c:v>45261</c:v>
                </c:pt>
                <c:pt idx="8">
                  <c:v>45292</c:v>
                </c:pt>
                <c:pt idx="10">
                  <c:v>45323</c:v>
                </c:pt>
                <c:pt idx="12">
                  <c:v>45352</c:v>
                </c:pt>
                <c:pt idx="14">
                  <c:v>45383</c:v>
                </c:pt>
                <c:pt idx="16">
                  <c:v>45413</c:v>
                </c:pt>
                <c:pt idx="18">
                  <c:v>45444</c:v>
                </c:pt>
                <c:pt idx="20">
                  <c:v>45474</c:v>
                </c:pt>
                <c:pt idx="22">
                  <c:v>45505</c:v>
                </c:pt>
                <c:pt idx="24">
                  <c:v>45536</c:v>
                </c:pt>
                <c:pt idx="26">
                  <c:v>45566</c:v>
                </c:pt>
                <c:pt idx="28">
                  <c:v>45597</c:v>
                </c:pt>
                <c:pt idx="30">
                  <c:v>45474</c:v>
                </c:pt>
              </c:numCache>
            </c:numRef>
          </c:cat>
          <c:val>
            <c:numRef>
              <c:f>'JUL-24'!$D$26:$AH$26</c:f>
              <c:numCache>
                <c:formatCode>0.00%</c:formatCode>
                <c:ptCount val="31"/>
                <c:pt idx="0">
                  <c:v>7.9554689622444594E-2</c:v>
                </c:pt>
                <c:pt idx="2">
                  <c:v>8.328690100789371E-2</c:v>
                </c:pt>
                <c:pt idx="4">
                  <c:v>8.4549603089639588E-2</c:v>
                </c:pt>
                <c:pt idx="6">
                  <c:v>8.7054386402723158E-2</c:v>
                </c:pt>
                <c:pt idx="8">
                  <c:v>0.10329840200530509</c:v>
                </c:pt>
                <c:pt idx="10">
                  <c:v>9.9409917198058431E-2</c:v>
                </c:pt>
                <c:pt idx="12">
                  <c:v>9.1502153297330704E-2</c:v>
                </c:pt>
                <c:pt idx="14">
                  <c:v>9.1796403753277592E-2</c:v>
                </c:pt>
                <c:pt idx="16">
                  <c:v>8.036122785987089E-2</c:v>
                </c:pt>
                <c:pt idx="18">
                  <c:v>8.973278281097119E-2</c:v>
                </c:pt>
                <c:pt idx="20">
                  <c:v>9.0632617927844064E-2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0-4483-9CE7-CFAC4E580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'AUG-24'!$D$25:$AH$25</c:f>
              <c:numCache>
                <c:formatCode>mmm\-yy</c:formatCode>
                <c:ptCount val="31"/>
                <c:pt idx="0">
                  <c:v>45170</c:v>
                </c:pt>
                <c:pt idx="2">
                  <c:v>45200</c:v>
                </c:pt>
                <c:pt idx="4">
                  <c:v>45231</c:v>
                </c:pt>
                <c:pt idx="6">
                  <c:v>45261</c:v>
                </c:pt>
                <c:pt idx="8">
                  <c:v>45292</c:v>
                </c:pt>
                <c:pt idx="10">
                  <c:v>45323</c:v>
                </c:pt>
                <c:pt idx="12">
                  <c:v>45352</c:v>
                </c:pt>
                <c:pt idx="14">
                  <c:v>45383</c:v>
                </c:pt>
                <c:pt idx="16">
                  <c:v>45413</c:v>
                </c:pt>
                <c:pt idx="18">
                  <c:v>45444</c:v>
                </c:pt>
                <c:pt idx="20">
                  <c:v>45474</c:v>
                </c:pt>
                <c:pt idx="22">
                  <c:v>45505</c:v>
                </c:pt>
                <c:pt idx="24">
                  <c:v>45536</c:v>
                </c:pt>
                <c:pt idx="26">
                  <c:v>45566</c:v>
                </c:pt>
                <c:pt idx="28">
                  <c:v>45597</c:v>
                </c:pt>
                <c:pt idx="30">
                  <c:v>45474</c:v>
                </c:pt>
              </c:numCache>
            </c:numRef>
          </c:cat>
          <c:val>
            <c:numRef>
              <c:f>'AUG-24'!$D$26:$AH$26</c:f>
              <c:numCache>
                <c:formatCode>0.00%</c:formatCode>
                <c:ptCount val="31"/>
                <c:pt idx="0">
                  <c:v>7.9554689622444594E-2</c:v>
                </c:pt>
                <c:pt idx="2">
                  <c:v>8.328690100789371E-2</c:v>
                </c:pt>
                <c:pt idx="4">
                  <c:v>8.4549603089639588E-2</c:v>
                </c:pt>
                <c:pt idx="6">
                  <c:v>8.7054386402723158E-2</c:v>
                </c:pt>
                <c:pt idx="8">
                  <c:v>0.10329840200530509</c:v>
                </c:pt>
                <c:pt idx="10">
                  <c:v>9.9409917198058431E-2</c:v>
                </c:pt>
                <c:pt idx="12">
                  <c:v>9.1502153297330704E-2</c:v>
                </c:pt>
                <c:pt idx="14">
                  <c:v>9.1796403753277592E-2</c:v>
                </c:pt>
                <c:pt idx="16">
                  <c:v>8.036122785987089E-2</c:v>
                </c:pt>
                <c:pt idx="18">
                  <c:v>8.973278281097119E-2</c:v>
                </c:pt>
                <c:pt idx="20">
                  <c:v>9.0632617927844064E-2</c:v>
                </c:pt>
                <c:pt idx="22">
                  <c:v>9.3378120742087761E-2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B-4EC0-9A83-3256094C0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'SEP-24'!$D$25:$AH$25</c:f>
              <c:numCache>
                <c:formatCode>mmm\-yy</c:formatCode>
                <c:ptCount val="31"/>
                <c:pt idx="0">
                  <c:v>45170</c:v>
                </c:pt>
                <c:pt idx="2">
                  <c:v>45200</c:v>
                </c:pt>
                <c:pt idx="4">
                  <c:v>45231</c:v>
                </c:pt>
                <c:pt idx="6">
                  <c:v>45261</c:v>
                </c:pt>
                <c:pt idx="8">
                  <c:v>45292</c:v>
                </c:pt>
                <c:pt idx="10">
                  <c:v>45323</c:v>
                </c:pt>
                <c:pt idx="12">
                  <c:v>45352</c:v>
                </c:pt>
                <c:pt idx="14">
                  <c:v>45383</c:v>
                </c:pt>
                <c:pt idx="16">
                  <c:v>45413</c:v>
                </c:pt>
                <c:pt idx="18">
                  <c:v>45444</c:v>
                </c:pt>
                <c:pt idx="20">
                  <c:v>45474</c:v>
                </c:pt>
                <c:pt idx="22">
                  <c:v>45505</c:v>
                </c:pt>
                <c:pt idx="24">
                  <c:v>45536</c:v>
                </c:pt>
                <c:pt idx="26">
                  <c:v>45566</c:v>
                </c:pt>
                <c:pt idx="28">
                  <c:v>45597</c:v>
                </c:pt>
                <c:pt idx="30">
                  <c:v>45474</c:v>
                </c:pt>
              </c:numCache>
            </c:numRef>
          </c:cat>
          <c:val>
            <c:numRef>
              <c:f>'SEP-24'!$D$26:$AH$26</c:f>
              <c:numCache>
                <c:formatCode>0.00%</c:formatCode>
                <c:ptCount val="31"/>
                <c:pt idx="0">
                  <c:v>7.9554689622444594E-2</c:v>
                </c:pt>
                <c:pt idx="2">
                  <c:v>8.328690100789371E-2</c:v>
                </c:pt>
                <c:pt idx="4">
                  <c:v>8.4549603089639588E-2</c:v>
                </c:pt>
                <c:pt idx="6">
                  <c:v>8.7054386402723158E-2</c:v>
                </c:pt>
                <c:pt idx="8">
                  <c:v>0.10329840200530509</c:v>
                </c:pt>
                <c:pt idx="10">
                  <c:v>9.9409917198058431E-2</c:v>
                </c:pt>
                <c:pt idx="12">
                  <c:v>9.1502153297330704E-2</c:v>
                </c:pt>
                <c:pt idx="14">
                  <c:v>9.1796403753277592E-2</c:v>
                </c:pt>
                <c:pt idx="16">
                  <c:v>8.036122785987089E-2</c:v>
                </c:pt>
                <c:pt idx="18">
                  <c:v>8.973278281097119E-2</c:v>
                </c:pt>
                <c:pt idx="20">
                  <c:v>9.0632617927844064E-2</c:v>
                </c:pt>
                <c:pt idx="22">
                  <c:v>9.3378120742087761E-2</c:v>
                </c:pt>
                <c:pt idx="24">
                  <c:v>8.5545799839323824E-2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D-4DB7-9EF0-4E132F5B0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'OCT-24'!$D$25:$AH$25</c:f>
              <c:numCache>
                <c:formatCode>mmm\-yy</c:formatCode>
                <c:ptCount val="31"/>
                <c:pt idx="0">
                  <c:v>45170</c:v>
                </c:pt>
                <c:pt idx="2">
                  <c:v>45200</c:v>
                </c:pt>
                <c:pt idx="4">
                  <c:v>45231</c:v>
                </c:pt>
                <c:pt idx="6">
                  <c:v>45261</c:v>
                </c:pt>
                <c:pt idx="8">
                  <c:v>45292</c:v>
                </c:pt>
                <c:pt idx="10">
                  <c:v>45323</c:v>
                </c:pt>
                <c:pt idx="12">
                  <c:v>45352</c:v>
                </c:pt>
                <c:pt idx="14">
                  <c:v>45383</c:v>
                </c:pt>
                <c:pt idx="16">
                  <c:v>45413</c:v>
                </c:pt>
                <c:pt idx="18">
                  <c:v>45444</c:v>
                </c:pt>
                <c:pt idx="20">
                  <c:v>45474</c:v>
                </c:pt>
                <c:pt idx="22">
                  <c:v>45505</c:v>
                </c:pt>
                <c:pt idx="24">
                  <c:v>45536</c:v>
                </c:pt>
                <c:pt idx="26">
                  <c:v>45566</c:v>
                </c:pt>
                <c:pt idx="28">
                  <c:v>45597</c:v>
                </c:pt>
                <c:pt idx="30">
                  <c:v>45474</c:v>
                </c:pt>
              </c:numCache>
            </c:numRef>
          </c:cat>
          <c:val>
            <c:numRef>
              <c:f>'OCT-24'!$D$26:$AH$26</c:f>
              <c:numCache>
                <c:formatCode>0.00%</c:formatCode>
                <c:ptCount val="31"/>
                <c:pt idx="0">
                  <c:v>7.9554689622444594E-2</c:v>
                </c:pt>
                <c:pt idx="2">
                  <c:v>8.328690100789371E-2</c:v>
                </c:pt>
                <c:pt idx="4">
                  <c:v>8.4549603089639588E-2</c:v>
                </c:pt>
                <c:pt idx="6">
                  <c:v>8.7054386402723158E-2</c:v>
                </c:pt>
                <c:pt idx="8">
                  <c:v>0.10329840200530509</c:v>
                </c:pt>
                <c:pt idx="10">
                  <c:v>9.9409917198058431E-2</c:v>
                </c:pt>
                <c:pt idx="12">
                  <c:v>9.1502153297330704E-2</c:v>
                </c:pt>
                <c:pt idx="14">
                  <c:v>9.1796403753277592E-2</c:v>
                </c:pt>
                <c:pt idx="16">
                  <c:v>8.036122785987089E-2</c:v>
                </c:pt>
                <c:pt idx="18">
                  <c:v>8.973278281097119E-2</c:v>
                </c:pt>
                <c:pt idx="20">
                  <c:v>9.0632617927844064E-2</c:v>
                </c:pt>
                <c:pt idx="22">
                  <c:v>9.3378120742087761E-2</c:v>
                </c:pt>
                <c:pt idx="24">
                  <c:v>8.5545799839323824E-2</c:v>
                </c:pt>
                <c:pt idx="26">
                  <c:v>9.0858504918656796E-2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B-495F-8FEB-B27D8F5A2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'NOV-24'!$D$25:$AH$25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'NOV-24'!$D$26:$AH$26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D-4089-A9B2-994CCF70C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'DEC-24'!$D$25:$AH$25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'DEC-24'!$D$26:$AH$26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  <c:pt idx="22">
                  <c:v>9.1013778180915259E-2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3-43F0-A854-8BF32BAC5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'JAN-25'!$D$25:$AH$25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'JAN-25'!$D$26:$AH$26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  <c:pt idx="22">
                  <c:v>9.1013778180915259E-2</c:v>
                </c:pt>
                <c:pt idx="24">
                  <c:v>9.3788170242022198E-2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5-40A1-9AF6-E5655FC3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'FEB-25'!$D$25:$AH$25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'FEB-25'!$D$26:$AH$26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  <c:pt idx="22">
                  <c:v>9.1013778180915259E-2</c:v>
                </c:pt>
                <c:pt idx="24">
                  <c:v>9.3788170242022198E-2</c:v>
                </c:pt>
                <c:pt idx="26">
                  <c:v>9.1762439173855001E-2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4-4291-83C3-B2B19FA4C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'MAR-25'!$D$26:$AH$26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'MAR-25'!$D$27:$AH$27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  <c:pt idx="22">
                  <c:v>9.1013778180915259E-2</c:v>
                </c:pt>
                <c:pt idx="24">
                  <c:v>9.3788170242022198E-2</c:v>
                </c:pt>
                <c:pt idx="26">
                  <c:v>9.1762439173855001E-2</c:v>
                </c:pt>
                <c:pt idx="28">
                  <c:v>8.8907557542978757E-2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F-49A2-9E6B-F06C8B98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'APR-25'!$D$27:$AH$27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B-4CC9-9EAF-53D7A178C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'MAY-25'!$D$27:$AH$27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6-420E-BAEF-44319E895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'JUN-25'!$D$27:$AH$27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3-4E88-A51A-E82B25406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'JUL-25'!$D$27:$AH$27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  <c:pt idx="24">
                  <c:v>9.8925450804035531E-2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F-4226-8325-CE001330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'AUG-25'!$D$27:$AH$27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  <c:pt idx="24">
                  <c:v>9.8925450804035531E-2</c:v>
                </c:pt>
                <c:pt idx="26">
                  <c:v>9.3444501968246871E-2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6-41DD-8CE9-D68292C21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'SEP-25'!$D$27:$AH$27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  <c:pt idx="24">
                  <c:v>9.8925450804035531E-2</c:v>
                </c:pt>
                <c:pt idx="26">
                  <c:v>9.3444501968246871E-2</c:v>
                </c:pt>
                <c:pt idx="28">
                  <c:v>8.9854560507192677E-2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B-4DBB-AB7D-82AED6026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'OCT-25'!$D$27:$AH$27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  <c:pt idx="24">
                  <c:v>9.8925450804035531E-2</c:v>
                </c:pt>
                <c:pt idx="26">
                  <c:v>9.3444501968246871E-2</c:v>
                </c:pt>
                <c:pt idx="28">
                  <c:v>8.9854560507192677E-2</c:v>
                </c:pt>
                <c:pt idx="30">
                  <c:v>8.4501416481398237E-2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B99-90E6-E05CEEEDE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'NOV-25'!$D$26:$AH$26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'NOV-25'!$D$27:$AH$27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D-4953-A4F0-3DF03FFE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'DEC-25'!$D$26:$AH$26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'DEC-25'!$D$27:$AH$27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  <c:pt idx="22">
                  <c:v>7.9570177812104001E-2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F-4BF3-9F2C-743F88016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'JAN-26'!$D$26:$AH$26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'JAN-26'!$D$27:$AH$27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  <c:pt idx="22">
                  <c:v>7.9570177812104001E-2</c:v>
                </c:pt>
                <c:pt idx="24">
                  <c:v>9.9152910298606192E-2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7-416D-9E08-881F2FB1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'FEB-26'!$D$26:$AH$26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'FEB-26'!$D$27:$AH$27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  <c:pt idx="22">
                  <c:v>7.9570177812104001E-2</c:v>
                </c:pt>
                <c:pt idx="24">
                  <c:v>9.9152910298606192E-2</c:v>
                </c:pt>
                <c:pt idx="26">
                  <c:v>8.2201822852748185E-2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4-4C87-BF7E-6A4BE2D8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'MAR-26'!$D$26:$AH$26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'MAR-26'!$D$27:$AH$27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  <c:pt idx="22">
                  <c:v>7.9570177812104001E-2</c:v>
                </c:pt>
                <c:pt idx="24">
                  <c:v>9.9152910298606192E-2</c:v>
                </c:pt>
                <c:pt idx="26">
                  <c:v>8.2201822852748185E-2</c:v>
                </c:pt>
                <c:pt idx="28">
                  <c:v>7.777728893474127E-2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6-4C9E-82F0-6775C47C7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'APR-26'!$D$26:$AH$26</c:f>
              <c:numCache>
                <c:formatCode>mmm\-yy</c:formatCode>
                <c:ptCount val="31"/>
                <c:pt idx="0">
                  <c:v>45839</c:v>
                </c:pt>
                <c:pt idx="2">
                  <c:v>45870</c:v>
                </c:pt>
                <c:pt idx="4">
                  <c:v>45901</c:v>
                </c:pt>
                <c:pt idx="6">
                  <c:v>45931</c:v>
                </c:pt>
                <c:pt idx="8">
                  <c:v>45962</c:v>
                </c:pt>
                <c:pt idx="10">
                  <c:v>45992</c:v>
                </c:pt>
                <c:pt idx="12">
                  <c:v>46023</c:v>
                </c:pt>
                <c:pt idx="14">
                  <c:v>46054</c:v>
                </c:pt>
                <c:pt idx="16">
                  <c:v>46082</c:v>
                </c:pt>
                <c:pt idx="18">
                  <c:v>46113</c:v>
                </c:pt>
                <c:pt idx="20">
                  <c:v>46143</c:v>
                </c:pt>
                <c:pt idx="22">
                  <c:v>46174</c:v>
                </c:pt>
                <c:pt idx="24">
                  <c:v>46204</c:v>
                </c:pt>
                <c:pt idx="26">
                  <c:v>46235</c:v>
                </c:pt>
                <c:pt idx="28">
                  <c:v>46266</c:v>
                </c:pt>
                <c:pt idx="30">
                  <c:v>46296</c:v>
                </c:pt>
              </c:numCache>
            </c:numRef>
          </c:cat>
          <c:val>
            <c:numRef>
              <c:f>'APR-26'!$D$27:$AH$27</c:f>
              <c:numCache>
                <c:formatCode>0.00%</c:formatCode>
                <c:ptCount val="31"/>
                <c:pt idx="0">
                  <c:v>9.8925450804035531E-2</c:v>
                </c:pt>
                <c:pt idx="2">
                  <c:v>9.3444501968246871E-2</c:v>
                </c:pt>
                <c:pt idx="4">
                  <c:v>8.9854560507192677E-2</c:v>
                </c:pt>
                <c:pt idx="6">
                  <c:v>8.4501416481398237E-2</c:v>
                </c:pt>
                <c:pt idx="8">
                  <c:v>8.7554314643196379E-2</c:v>
                </c:pt>
                <c:pt idx="10">
                  <c:v>7.9570177812104001E-2</c:v>
                </c:pt>
                <c:pt idx="12">
                  <c:v>9.9152910298606192E-2</c:v>
                </c:pt>
                <c:pt idx="14">
                  <c:v>8.2201822852748185E-2</c:v>
                </c:pt>
                <c:pt idx="16">
                  <c:v>7.777728893474127E-2</c:v>
                </c:pt>
                <c:pt idx="18">
                  <c:v>7.7645165310915892E-2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D-43B5-8E23-EE90AF25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'MAY-26'!$D$26:$AH$26</c:f>
              <c:numCache>
                <c:formatCode>mmm\-yy</c:formatCode>
                <c:ptCount val="31"/>
                <c:pt idx="0">
                  <c:v>45839</c:v>
                </c:pt>
                <c:pt idx="2">
                  <c:v>45870</c:v>
                </c:pt>
                <c:pt idx="4">
                  <c:v>45901</c:v>
                </c:pt>
                <c:pt idx="6">
                  <c:v>45931</c:v>
                </c:pt>
                <c:pt idx="8">
                  <c:v>45962</c:v>
                </c:pt>
                <c:pt idx="10">
                  <c:v>45992</c:v>
                </c:pt>
                <c:pt idx="12">
                  <c:v>46023</c:v>
                </c:pt>
                <c:pt idx="14">
                  <c:v>46054</c:v>
                </c:pt>
                <c:pt idx="16">
                  <c:v>46082</c:v>
                </c:pt>
                <c:pt idx="18">
                  <c:v>46113</c:v>
                </c:pt>
                <c:pt idx="20">
                  <c:v>46143</c:v>
                </c:pt>
                <c:pt idx="22">
                  <c:v>46174</c:v>
                </c:pt>
                <c:pt idx="24">
                  <c:v>46204</c:v>
                </c:pt>
                <c:pt idx="26">
                  <c:v>46235</c:v>
                </c:pt>
                <c:pt idx="28">
                  <c:v>46266</c:v>
                </c:pt>
                <c:pt idx="30">
                  <c:v>46296</c:v>
                </c:pt>
              </c:numCache>
            </c:numRef>
          </c:cat>
          <c:val>
            <c:numRef>
              <c:f>'MAY-26'!$D$27:$AH$27</c:f>
              <c:numCache>
                <c:formatCode>0.00%</c:formatCode>
                <c:ptCount val="31"/>
                <c:pt idx="0">
                  <c:v>9.8925450804035531E-2</c:v>
                </c:pt>
                <c:pt idx="2">
                  <c:v>9.3444501968246871E-2</c:v>
                </c:pt>
                <c:pt idx="4">
                  <c:v>8.9854560507192677E-2</c:v>
                </c:pt>
                <c:pt idx="6">
                  <c:v>8.4501416481398237E-2</c:v>
                </c:pt>
                <c:pt idx="8">
                  <c:v>8.7554314643196379E-2</c:v>
                </c:pt>
                <c:pt idx="10">
                  <c:v>7.9570177812104001E-2</c:v>
                </c:pt>
                <c:pt idx="12">
                  <c:v>9.9152910298606192E-2</c:v>
                </c:pt>
                <c:pt idx="14">
                  <c:v>8.2201822852748185E-2</c:v>
                </c:pt>
                <c:pt idx="16">
                  <c:v>7.777728893474127E-2</c:v>
                </c:pt>
                <c:pt idx="18">
                  <c:v>7.7645165310915892E-2</c:v>
                </c:pt>
                <c:pt idx="20">
                  <c:v>7.6141103032480964E-2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C-4C6C-8B3A-CF74B7412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'2021-2022'!$D$24:$AH$24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'2021-2022'!$D$25:$AH$25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  <c:pt idx="24">
                  <c:v>8.7718349737202619E-2</c:v>
                </c:pt>
                <c:pt idx="26">
                  <c:v>7.5050421471789822E-2</c:v>
                </c:pt>
                <c:pt idx="28">
                  <c:v>7.4276740140904809E-2</c:v>
                </c:pt>
                <c:pt idx="30">
                  <c:v>7.8714393304171959E-2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A-437C-A9F2-7C9F6F2D4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920D29E-329C-41E3-8675-29E5F9AD3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53CA3EE-134C-42FC-BEB6-5E613864D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49EBDA6-E6FA-44A0-B099-08680C045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926224A-F076-411A-843F-1D3481E3A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5F4D7C6-13A9-44FA-AD0C-35B6870BD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C748D3C-630D-43E5-A91A-737DBFE4F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E22C31A-894E-44DB-80C3-64D771CD6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D69AD37-AE1C-4DC0-B15A-1DAB36546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029874C-C943-4628-8D5C-9DF0660DE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EC8DC63-89D9-4A1E-A0F5-B16144032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0DBA93B-341D-432F-8554-64E850AC3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4CD7052-9785-44B0-831A-08414DBBE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4D244F-D019-46C7-B083-042AF8AE2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0951E08-77EC-43C3-9930-EFE845319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0EF6CC1-5F49-409F-8511-9F196A43D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26702D3-C96F-4138-9868-B134E2588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8F1C2FF-914A-441E-98A6-383DFCEEB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0A821BF-33A1-45C0-B586-8AF93D53B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4A2BE69-6B59-41E8-9EBC-A7C8DA523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5B80ABB-798D-4F28-A0B0-EE55FBE62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D5A6E73-C1E7-4BBF-AE70-2A391FE56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BDBE786-CE6A-4DBD-A528-CCBD6D24B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E9E28A2-E26D-49B4-817C-A1E924C73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C737EC2-486F-48A3-A934-016B42126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78CC7C5-3C92-45C5-A3CA-5E0B153DB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012D9E9-380F-4B3D-ADB2-0627A8AEE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DC44320-6605-4A9A-AA68-F48EB49B6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4E67C5D-6407-44B6-8128-6A55611FF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61BD972-37BA-4910-BF5E-142C81CEC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18C4DA4-4A79-4987-8467-D4A0EB844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2A16444-21EE-4F1C-86A1-820DA712C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B440395-C26F-4A3E-942B-50BAF2DB3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52EFB4F-8472-4DA7-A181-6DD3A5710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13C7CD9-5973-4B6D-BCDB-39EF57D74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59E9CB9-35BB-40C9-8913-BA122B933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F6B3194-3D67-4BAC-AE40-5F68E6E28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D64C7AA-5A1A-4008-BF49-E8078698E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6BE4173-AF01-4E42-9F16-13E9FDD6C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0EC016F-2E13-4D61-906A-468F5B84A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8BAA645-9C7E-41B7-813D-7B9115886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A46DD01-D28A-410A-A362-757A3A4C7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9A8D830-107D-437D-84E8-C4011BD4B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AD23105-8C43-40BB-904A-56E4993E8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AD89FEC-FC62-46C1-8260-0095F552C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738FA3E-8FF0-4E90-AAFE-65CEA0790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D3F0ADD-022D-414A-91F9-6E57CDC5E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3B4134D-45B0-4281-ABA8-C16336FEB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2389097-4FE9-43E8-8693-71C65E26B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C2876C4-2B21-4D3E-BC8C-0B7FC2161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B66628E-5D07-420C-A892-53B79FB93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1CE2437-7C37-453F-94F8-3B80D06C8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B643F59-D851-492C-A0B7-9940DF0FF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7E5171A-43AD-4E27-B33B-216AD049E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04278D7-D711-4C25-A2D9-AC4B813F4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DF67135-C924-4995-9B03-FCC5C4C03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FA8E0FE-F572-406B-974E-F7171B6AB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2EE4F8B-7BB8-4C34-9CB9-EF6BDFD0A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FFF3616-12ED-461B-A93B-B9D6EBE8E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49F0BEB-3C7D-4D46-9DAF-EA628324D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37FBB70-3686-46A9-A78C-4212FADD2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09B6826-D7F6-4C70-B22C-6CAF33C7E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90DB256-3D3C-448C-A6A1-BC115C813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E7715A-53CA-43D4-A426-A5ABEAB0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9AEEA78-3102-4FA2-8C69-F6F7BC3A8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F84409D-6436-4032-98F5-0FA92FD67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4210585-EA42-45F5-8541-0C8428219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B857063-6717-4D11-B42D-CD432567E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A3A7A93-1386-4466-8B05-9EAD296AF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BD70675-C797-455F-AAA1-4F599C644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979CE0-2AF1-4296-961C-16DA5F99E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72BB99F-9A96-40ED-9CD2-B76757D5D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682E6C5-C23D-4DA0-969C-D5B250674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459B04-B0F1-466B-A6E9-DF727CBF7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B0F127D-854F-48B9-8B8F-3EAED1DC4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86B037E-D162-4F60-A4D6-7B0ADF387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7E38AD-46FD-44A5-BC79-2491AADEB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25EA999-C631-418E-B5D1-AF3151E4D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82ECF9B-D1F5-46B4-937D-EFFA42C9B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AC6F5FE-01D7-4420-B7EB-3F004E81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CC0C64F-F208-44DF-A0AD-1C0B78B15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DBF5B43-E64B-4E52-8B51-27D93A38F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0697E49-01A4-414D-8E27-3978C43F9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4BE5F2D-20C4-419D-9BAA-C598BB5E8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C1:AI44"/>
  <sheetViews>
    <sheetView showGridLines="0" zoomScale="70" zoomScaleNormal="70" workbookViewId="0">
      <selection activeCell="H20" sqref="H20:I20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3" width="9.19921875" style="1" customWidth="1"/>
    <col min="34" max="34" width="9.3984375" style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43647</v>
      </c>
      <c r="E5" s="4">
        <v>43648</v>
      </c>
      <c r="F5" s="3">
        <v>43649</v>
      </c>
      <c r="G5" s="4">
        <v>43650</v>
      </c>
      <c r="H5" s="3">
        <v>43651</v>
      </c>
      <c r="I5" s="4">
        <v>43652</v>
      </c>
      <c r="J5" s="3">
        <v>43653</v>
      </c>
      <c r="K5" s="4">
        <v>43654</v>
      </c>
      <c r="L5" s="3">
        <v>43655</v>
      </c>
      <c r="M5" s="4">
        <v>43656</v>
      </c>
      <c r="N5" s="3">
        <v>43657</v>
      </c>
      <c r="O5" s="4">
        <v>43658</v>
      </c>
      <c r="P5" s="3">
        <v>43659</v>
      </c>
      <c r="Q5" s="4">
        <v>43660</v>
      </c>
      <c r="R5" s="3">
        <v>43661</v>
      </c>
      <c r="S5" s="4">
        <v>43662</v>
      </c>
      <c r="T5" s="3">
        <v>43663</v>
      </c>
      <c r="U5" s="4">
        <v>43664</v>
      </c>
      <c r="V5" s="3">
        <v>43665</v>
      </c>
      <c r="W5" s="4">
        <v>43666</v>
      </c>
      <c r="X5" s="3">
        <v>43667</v>
      </c>
      <c r="Y5" s="4">
        <v>43668</v>
      </c>
      <c r="Z5" s="3">
        <v>43669</v>
      </c>
      <c r="AA5" s="4">
        <v>43670</v>
      </c>
      <c r="AB5" s="3">
        <v>43671</v>
      </c>
      <c r="AC5" s="4">
        <v>43672</v>
      </c>
      <c r="AD5" s="3">
        <v>43673</v>
      </c>
      <c r="AE5" s="4">
        <v>43674</v>
      </c>
      <c r="AF5" s="3">
        <v>43675</v>
      </c>
      <c r="AG5" s="4">
        <v>43676</v>
      </c>
      <c r="AH5" s="3">
        <v>43677</v>
      </c>
      <c r="AI5" s="188"/>
    </row>
    <row r="6" spans="3:35" s="2" customFormat="1" ht="27" customHeight="1">
      <c r="C6" s="5" t="s">
        <v>7</v>
      </c>
      <c r="D6" s="40">
        <v>2.91</v>
      </c>
      <c r="E6" s="40">
        <v>2.91</v>
      </c>
      <c r="F6" s="40">
        <v>2.91</v>
      </c>
      <c r="G6" s="40">
        <v>2.91</v>
      </c>
      <c r="H6" s="40">
        <v>2.91</v>
      </c>
      <c r="I6" s="40">
        <v>2.91</v>
      </c>
      <c r="J6" s="40">
        <v>2.91</v>
      </c>
      <c r="K6" s="40">
        <v>2.91</v>
      </c>
      <c r="L6" s="29">
        <v>3.06</v>
      </c>
      <c r="M6" s="29">
        <v>2.4</v>
      </c>
      <c r="N6" s="29">
        <v>3.3</v>
      </c>
      <c r="O6" s="29">
        <v>2.99</v>
      </c>
      <c r="P6" s="29">
        <v>2.56</v>
      </c>
      <c r="Q6" s="29">
        <v>2.31</v>
      </c>
      <c r="R6" s="40">
        <v>2.91</v>
      </c>
      <c r="S6" s="40">
        <v>2.91</v>
      </c>
      <c r="T6" s="29">
        <v>3.45</v>
      </c>
      <c r="U6" s="29">
        <v>2.96</v>
      </c>
      <c r="V6" s="29">
        <v>3.14</v>
      </c>
      <c r="W6" s="29">
        <v>2.58</v>
      </c>
      <c r="X6" s="29">
        <v>2.12</v>
      </c>
      <c r="Y6" s="29">
        <v>2.78</v>
      </c>
      <c r="Z6" s="29">
        <v>2.56</v>
      </c>
      <c r="AA6" s="29">
        <v>2.84</v>
      </c>
      <c r="AB6" s="29">
        <v>2.85</v>
      </c>
      <c r="AC6" s="29">
        <v>4.0599999999999996</v>
      </c>
      <c r="AD6" s="29">
        <v>3.93</v>
      </c>
      <c r="AE6" s="29">
        <v>2.21</v>
      </c>
      <c r="AF6" s="29">
        <v>2.78</v>
      </c>
      <c r="AG6" s="35">
        <v>3.35</v>
      </c>
      <c r="AH6" s="41">
        <v>2.91</v>
      </c>
      <c r="AI6" s="39">
        <f>SUM(D6:AH6)</f>
        <v>90.24</v>
      </c>
    </row>
    <row r="7" spans="3:35" s="2" customFormat="1" ht="27" customHeight="1">
      <c r="C7" s="42" t="s">
        <v>8</v>
      </c>
      <c r="D7" s="44"/>
      <c r="E7" s="44">
        <v>3.1</v>
      </c>
      <c r="F7" s="44"/>
      <c r="G7" s="44">
        <v>1.6</v>
      </c>
      <c r="H7" s="44">
        <v>2</v>
      </c>
      <c r="I7" s="44">
        <v>1.6</v>
      </c>
      <c r="J7" s="44"/>
      <c r="K7" s="44">
        <v>2.2000000000000002</v>
      </c>
      <c r="L7" s="43">
        <v>1.1000000000000001</v>
      </c>
      <c r="M7" s="43">
        <v>1.3</v>
      </c>
      <c r="N7" s="43">
        <v>1</v>
      </c>
      <c r="O7" s="43">
        <v>1.2</v>
      </c>
      <c r="P7" s="43">
        <v>1</v>
      </c>
      <c r="Q7" s="43">
        <v>1</v>
      </c>
      <c r="R7" s="44"/>
      <c r="S7" s="44">
        <v>1.6</v>
      </c>
      <c r="T7" s="43">
        <v>2</v>
      </c>
      <c r="U7" s="43"/>
      <c r="V7" s="43">
        <v>1.5</v>
      </c>
      <c r="W7" s="43">
        <v>1.1000000000000001</v>
      </c>
      <c r="X7" s="43"/>
      <c r="Y7" s="43">
        <v>2.1</v>
      </c>
      <c r="Z7" s="43">
        <v>1</v>
      </c>
      <c r="AA7" s="43">
        <v>1.4</v>
      </c>
      <c r="AB7" s="43">
        <v>2.2000000000000002</v>
      </c>
      <c r="AC7" s="43">
        <v>3.2</v>
      </c>
      <c r="AD7" s="43">
        <v>1.9</v>
      </c>
      <c r="AE7" s="43"/>
      <c r="AF7" s="43">
        <v>1.7</v>
      </c>
      <c r="AG7" s="43">
        <v>1</v>
      </c>
      <c r="AH7" s="43">
        <v>1.2</v>
      </c>
      <c r="AI7" s="39">
        <f>SUM(D7:AH7)</f>
        <v>39.000000000000007</v>
      </c>
    </row>
    <row r="8" spans="3:35" s="2" customFormat="1" ht="35.25" customHeight="1" thickBot="1">
      <c r="C8" s="17" t="s">
        <v>9</v>
      </c>
      <c r="D8" s="37">
        <f>SUM(D6:D7)</f>
        <v>2.91</v>
      </c>
      <c r="E8" s="37">
        <f t="shared" ref="E8:AH8" si="0">SUM(E6:E7)</f>
        <v>6.01</v>
      </c>
      <c r="F8" s="37">
        <f t="shared" si="0"/>
        <v>2.91</v>
      </c>
      <c r="G8" s="37">
        <f t="shared" si="0"/>
        <v>4.51</v>
      </c>
      <c r="H8" s="37">
        <f t="shared" si="0"/>
        <v>4.91</v>
      </c>
      <c r="I8" s="37">
        <f t="shared" si="0"/>
        <v>4.51</v>
      </c>
      <c r="J8" s="37">
        <f t="shared" si="0"/>
        <v>2.91</v>
      </c>
      <c r="K8" s="37">
        <f t="shared" si="0"/>
        <v>5.1100000000000003</v>
      </c>
      <c r="L8" s="37">
        <f t="shared" si="0"/>
        <v>4.16</v>
      </c>
      <c r="M8" s="37">
        <f t="shared" si="0"/>
        <v>3.7</v>
      </c>
      <c r="N8" s="37">
        <f t="shared" si="0"/>
        <v>4.3</v>
      </c>
      <c r="O8" s="37">
        <f t="shared" si="0"/>
        <v>4.1900000000000004</v>
      </c>
      <c r="P8" s="37">
        <f t="shared" si="0"/>
        <v>3.56</v>
      </c>
      <c r="Q8" s="37">
        <f t="shared" si="0"/>
        <v>3.31</v>
      </c>
      <c r="R8" s="37">
        <f t="shared" si="0"/>
        <v>2.91</v>
      </c>
      <c r="S8" s="37">
        <f t="shared" si="0"/>
        <v>4.51</v>
      </c>
      <c r="T8" s="37">
        <f t="shared" si="0"/>
        <v>5.45</v>
      </c>
      <c r="U8" s="37">
        <f t="shared" si="0"/>
        <v>2.96</v>
      </c>
      <c r="V8" s="37">
        <f t="shared" si="0"/>
        <v>4.6400000000000006</v>
      </c>
      <c r="W8" s="37">
        <f t="shared" si="0"/>
        <v>3.68</v>
      </c>
      <c r="X8" s="37">
        <f t="shared" si="0"/>
        <v>2.12</v>
      </c>
      <c r="Y8" s="37">
        <f t="shared" si="0"/>
        <v>4.88</v>
      </c>
      <c r="Z8" s="37">
        <f t="shared" si="0"/>
        <v>3.56</v>
      </c>
      <c r="AA8" s="37">
        <f t="shared" si="0"/>
        <v>4.24</v>
      </c>
      <c r="AB8" s="37">
        <f t="shared" si="0"/>
        <v>5.0500000000000007</v>
      </c>
      <c r="AC8" s="37">
        <f t="shared" si="0"/>
        <v>7.26</v>
      </c>
      <c r="AD8" s="37">
        <f t="shared" si="0"/>
        <v>5.83</v>
      </c>
      <c r="AE8" s="37">
        <f t="shared" si="0"/>
        <v>2.21</v>
      </c>
      <c r="AF8" s="37">
        <f t="shared" si="0"/>
        <v>4.4799999999999995</v>
      </c>
      <c r="AG8" s="37">
        <f t="shared" si="0"/>
        <v>4.3499999999999996</v>
      </c>
      <c r="AH8" s="37">
        <f t="shared" si="0"/>
        <v>4.1100000000000003</v>
      </c>
      <c r="AI8" s="38">
        <f>SUM(AI6:AI7)</f>
        <v>129.24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43647</v>
      </c>
      <c r="E11" s="4">
        <v>43648</v>
      </c>
      <c r="F11" s="4">
        <v>43649</v>
      </c>
      <c r="G11" s="4">
        <v>43650</v>
      </c>
      <c r="H11" s="4">
        <v>43652</v>
      </c>
      <c r="I11" s="4">
        <v>43654</v>
      </c>
      <c r="J11" s="4">
        <v>43656</v>
      </c>
      <c r="K11" s="4">
        <v>43657</v>
      </c>
      <c r="L11" s="4">
        <v>43659</v>
      </c>
      <c r="M11" s="4">
        <v>43662</v>
      </c>
      <c r="N11" s="4">
        <v>43663</v>
      </c>
      <c r="O11" s="4">
        <v>43664</v>
      </c>
      <c r="P11" s="4">
        <v>43665</v>
      </c>
      <c r="Q11" s="4">
        <v>43668</v>
      </c>
      <c r="R11" s="4">
        <v>43669</v>
      </c>
      <c r="S11" s="4">
        <v>43671</v>
      </c>
      <c r="T11" s="4">
        <v>43673</v>
      </c>
      <c r="U11" s="4">
        <v>43675</v>
      </c>
      <c r="V11" s="4">
        <v>43676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309</v>
      </c>
      <c r="E12" s="29">
        <v>403</v>
      </c>
      <c r="F12" s="29">
        <v>850</v>
      </c>
      <c r="G12" s="29">
        <v>280</v>
      </c>
      <c r="H12" s="29">
        <v>140</v>
      </c>
      <c r="I12" s="29">
        <v>214</v>
      </c>
      <c r="J12" s="29">
        <v>490</v>
      </c>
      <c r="K12" s="29">
        <v>150</v>
      </c>
      <c r="L12" s="29">
        <v>323</v>
      </c>
      <c r="M12" s="29">
        <v>280</v>
      </c>
      <c r="N12" s="29">
        <v>245</v>
      </c>
      <c r="O12" s="29">
        <v>102</v>
      </c>
      <c r="P12" s="29">
        <v>305</v>
      </c>
      <c r="Q12" s="29">
        <v>108</v>
      </c>
      <c r="R12" s="29">
        <v>150</v>
      </c>
      <c r="S12" s="29">
        <v>710</v>
      </c>
      <c r="T12" s="29">
        <v>105</v>
      </c>
      <c r="U12" s="29">
        <v>200</v>
      </c>
      <c r="V12" s="29">
        <v>332</v>
      </c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5696</v>
      </c>
    </row>
    <row r="13" spans="3:35" s="2" customFormat="1" ht="27" customHeight="1">
      <c r="C13" s="6" t="s">
        <v>14</v>
      </c>
      <c r="D13" s="31"/>
      <c r="E13" s="32">
        <v>280</v>
      </c>
      <c r="F13" s="32">
        <v>350</v>
      </c>
      <c r="G13" s="32">
        <v>365</v>
      </c>
      <c r="H13" s="32">
        <v>175</v>
      </c>
      <c r="I13" s="32"/>
      <c r="J13" s="32">
        <v>1010</v>
      </c>
      <c r="K13" s="32">
        <v>350</v>
      </c>
      <c r="L13" s="32">
        <v>425</v>
      </c>
      <c r="M13" s="32">
        <v>350</v>
      </c>
      <c r="N13" s="32">
        <v>316</v>
      </c>
      <c r="O13" s="32">
        <v>258</v>
      </c>
      <c r="P13" s="32">
        <v>150</v>
      </c>
      <c r="Q13" s="32"/>
      <c r="R13" s="32">
        <v>473</v>
      </c>
      <c r="S13" s="32">
        <v>382</v>
      </c>
      <c r="T13" s="32">
        <v>600</v>
      </c>
      <c r="U13" s="32">
        <v>192</v>
      </c>
      <c r="V13" s="32">
        <v>780</v>
      </c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6456</v>
      </c>
    </row>
    <row r="14" spans="3:35" s="2" customFormat="1" ht="27" customHeight="1">
      <c r="C14" s="6" t="s">
        <v>15</v>
      </c>
      <c r="D14" s="34"/>
      <c r="E14" s="32">
        <v>20</v>
      </c>
      <c r="F14" s="32"/>
      <c r="G14" s="32">
        <v>95</v>
      </c>
      <c r="H14" s="32">
        <v>68</v>
      </c>
      <c r="I14" s="32"/>
      <c r="J14" s="32"/>
      <c r="K14" s="32">
        <v>35</v>
      </c>
      <c r="L14" s="32"/>
      <c r="M14" s="32"/>
      <c r="N14" s="32"/>
      <c r="O14" s="32">
        <v>60</v>
      </c>
      <c r="P14" s="32"/>
      <c r="Q14" s="32">
        <v>42</v>
      </c>
      <c r="R14" s="32"/>
      <c r="S14" s="32">
        <v>29</v>
      </c>
      <c r="T14" s="32"/>
      <c r="U14" s="32">
        <v>41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390</v>
      </c>
    </row>
    <row r="15" spans="3:35" s="2" customFormat="1" ht="27" customHeight="1">
      <c r="C15" s="6" t="s">
        <v>16</v>
      </c>
      <c r="D15" s="31"/>
      <c r="E15" s="35"/>
      <c r="F15" s="35">
        <v>10</v>
      </c>
      <c r="G15" s="35">
        <v>16</v>
      </c>
      <c r="H15" s="35"/>
      <c r="I15" s="35">
        <v>14</v>
      </c>
      <c r="J15" s="35"/>
      <c r="K15" s="35">
        <v>14</v>
      </c>
      <c r="L15" s="35"/>
      <c r="M15" s="35">
        <v>10</v>
      </c>
      <c r="N15" s="35"/>
      <c r="O15" s="35">
        <v>11</v>
      </c>
      <c r="P15" s="35"/>
      <c r="Q15" s="35"/>
      <c r="R15" s="35"/>
      <c r="S15" s="35">
        <v>16</v>
      </c>
      <c r="T15" s="35"/>
      <c r="U15" s="35">
        <v>9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100</v>
      </c>
    </row>
    <row r="16" spans="3:35" s="2" customFormat="1" ht="27" customHeight="1">
      <c r="C16" s="5" t="s">
        <v>17</v>
      </c>
      <c r="D16" s="28"/>
      <c r="E16" s="29"/>
      <c r="F16" s="29"/>
      <c r="G16" s="29"/>
      <c r="H16" s="29">
        <v>350</v>
      </c>
      <c r="I16" s="29"/>
      <c r="J16" s="29"/>
      <c r="K16" s="29"/>
      <c r="L16" s="29"/>
      <c r="M16" s="29"/>
      <c r="N16" s="29"/>
      <c r="O16" s="29"/>
      <c r="P16" s="29"/>
      <c r="Q16" s="29">
        <v>35</v>
      </c>
      <c r="R16" s="29"/>
      <c r="S16" s="29"/>
      <c r="T16" s="29"/>
      <c r="U16" s="29"/>
      <c r="V16" s="29">
        <v>38</v>
      </c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423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309</v>
      </c>
      <c r="E18" s="18">
        <f t="shared" ref="E18:AI18" si="2">SUM(E12:E17)</f>
        <v>703</v>
      </c>
      <c r="F18" s="18">
        <f t="shared" si="2"/>
        <v>1210</v>
      </c>
      <c r="G18" s="18">
        <f t="shared" si="2"/>
        <v>756</v>
      </c>
      <c r="H18" s="18">
        <f t="shared" si="2"/>
        <v>733</v>
      </c>
      <c r="I18" s="18">
        <f t="shared" si="2"/>
        <v>228</v>
      </c>
      <c r="J18" s="18">
        <f t="shared" si="2"/>
        <v>1500</v>
      </c>
      <c r="K18" s="18">
        <f t="shared" si="2"/>
        <v>549</v>
      </c>
      <c r="L18" s="18">
        <f t="shared" ref="L18" si="3">SUM(L12:L17)</f>
        <v>748</v>
      </c>
      <c r="M18" s="18">
        <f t="shared" ref="M18:AH18" si="4">SUM(M12:M17)</f>
        <v>640</v>
      </c>
      <c r="N18" s="18">
        <f t="shared" si="4"/>
        <v>561</v>
      </c>
      <c r="O18" s="18">
        <f t="shared" si="4"/>
        <v>431</v>
      </c>
      <c r="P18" s="18">
        <f t="shared" si="4"/>
        <v>455</v>
      </c>
      <c r="Q18" s="18">
        <f t="shared" si="4"/>
        <v>185</v>
      </c>
      <c r="R18" s="18">
        <f t="shared" si="4"/>
        <v>623</v>
      </c>
      <c r="S18" s="18">
        <f t="shared" si="4"/>
        <v>1137</v>
      </c>
      <c r="T18" s="18">
        <f t="shared" si="4"/>
        <v>705</v>
      </c>
      <c r="U18" s="18">
        <f t="shared" si="4"/>
        <v>442</v>
      </c>
      <c r="V18" s="18">
        <f t="shared" si="4"/>
        <v>1150</v>
      </c>
      <c r="W18" s="18">
        <f t="shared" si="4"/>
        <v>0</v>
      </c>
      <c r="X18" s="18">
        <f t="shared" si="4"/>
        <v>0</v>
      </c>
      <c r="Y18" s="18">
        <f t="shared" si="4"/>
        <v>0</v>
      </c>
      <c r="Z18" s="18">
        <f t="shared" si="4"/>
        <v>0</v>
      </c>
      <c r="AA18" s="18">
        <f t="shared" si="4"/>
        <v>0</v>
      </c>
      <c r="AB18" s="18">
        <f t="shared" si="4"/>
        <v>0</v>
      </c>
      <c r="AC18" s="18">
        <f t="shared" si="4"/>
        <v>0</v>
      </c>
      <c r="AD18" s="18">
        <f t="shared" si="4"/>
        <v>0</v>
      </c>
      <c r="AE18" s="18">
        <f t="shared" si="4"/>
        <v>0</v>
      </c>
      <c r="AF18" s="18">
        <f t="shared" si="4"/>
        <v>0</v>
      </c>
      <c r="AG18" s="18">
        <f t="shared" si="4"/>
        <v>0</v>
      </c>
      <c r="AH18" s="18">
        <f t="shared" si="4"/>
        <v>0</v>
      </c>
      <c r="AI18" s="19">
        <f t="shared" si="2"/>
        <v>13065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129240.00000000001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9.1809845051122601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13065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9.1809845051122601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f>T20/100</f>
        <v>9.1809845051122607E-2</v>
      </c>
      <c r="E25" s="203"/>
      <c r="F25" s="202"/>
      <c r="G25" s="203"/>
      <c r="H25" s="202"/>
      <c r="I25" s="203"/>
      <c r="J25" s="202"/>
      <c r="K25" s="203"/>
      <c r="L25" s="202"/>
      <c r="M25" s="203"/>
      <c r="N25" s="202"/>
      <c r="O25" s="203"/>
      <c r="P25" s="202"/>
      <c r="Q25" s="203"/>
      <c r="R25" s="202"/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T24:U24"/>
    <mergeCell ref="V24:W24"/>
    <mergeCell ref="X24:Y24"/>
    <mergeCell ref="Z24:AA24"/>
    <mergeCell ref="X25:Y25"/>
    <mergeCell ref="Z25:AA25"/>
    <mergeCell ref="AA20:AC20"/>
    <mergeCell ref="C20:G20"/>
    <mergeCell ref="C21:G21"/>
    <mergeCell ref="H20:I20"/>
    <mergeCell ref="H21:I21"/>
    <mergeCell ref="D25:E25"/>
    <mergeCell ref="F24:G24"/>
    <mergeCell ref="H24:I24"/>
    <mergeCell ref="J24:K24"/>
    <mergeCell ref="AB24:AC24"/>
    <mergeCell ref="F25:G25"/>
    <mergeCell ref="H25:I25"/>
    <mergeCell ref="J25:K25"/>
    <mergeCell ref="L25:M25"/>
    <mergeCell ref="N25:O25"/>
    <mergeCell ref="P25:Q25"/>
    <mergeCell ref="R25:S25"/>
    <mergeCell ref="AB25:AC25"/>
    <mergeCell ref="T25:U25"/>
    <mergeCell ref="V25:W25"/>
    <mergeCell ref="L24:M24"/>
    <mergeCell ref="C2:AG2"/>
    <mergeCell ref="C10:C11"/>
    <mergeCell ref="AI10:AI11"/>
    <mergeCell ref="P24:Q24"/>
    <mergeCell ref="R24:S24"/>
    <mergeCell ref="D24:E24"/>
    <mergeCell ref="C4:C5"/>
    <mergeCell ref="D4:AH4"/>
    <mergeCell ref="AI4:AI5"/>
    <mergeCell ref="AD24:AE24"/>
    <mergeCell ref="AF24:AG24"/>
    <mergeCell ref="AH24:AI24"/>
    <mergeCell ref="N24:O24"/>
    <mergeCell ref="D10:AH10"/>
    <mergeCell ref="M20:S20"/>
    <mergeCell ref="M21:S2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57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'JUL-19'!D24:D24</xm:f>
              <xm:sqref>D25</xm:sqref>
            </x14:sparkline>
            <x14:sparkline>
              <xm:f>'JUL-19'!F24:F24</xm:f>
              <xm:sqref>F25</xm:sqref>
            </x14:sparkline>
            <x14:sparkline>
              <xm:f>'JUL-19'!H24:H24</xm:f>
              <xm:sqref>H25</xm:sqref>
            </x14:sparkline>
            <x14:sparkline>
              <xm:f>'JUL-19'!J24:J24</xm:f>
              <xm:sqref>J25</xm:sqref>
            </x14:sparkline>
            <x14:sparkline>
              <xm:f>'JUL-19'!L24:L24</xm:f>
              <xm:sqref>L25</xm:sqref>
            </x14:sparkline>
            <x14:sparkline>
              <xm:f>'JUL-19'!N24:N24</xm:f>
              <xm:sqref>N25</xm:sqref>
            </x14:sparkline>
            <x14:sparkline>
              <xm:f>'JUL-19'!P24:P24</xm:f>
              <xm:sqref>P25</xm:sqref>
            </x14:sparkline>
            <x14:sparkline>
              <xm:f>'JUL-19'!R24:R24</xm:f>
              <xm:sqref>R25</xm:sqref>
            </x14:sparkline>
            <x14:sparkline>
              <xm:f>'JUL-19'!T24:T24</xm:f>
              <xm:sqref>T25</xm:sqref>
            </x14:sparkline>
            <x14:sparkline>
              <xm:f>'JUL-19'!V24:V24</xm:f>
              <xm:sqref>V25</xm:sqref>
            </x14:sparkline>
            <x14:sparkline>
              <xm:f>'JUL-19'!X24:X24</xm:f>
              <xm:sqref>X25</xm:sqref>
            </x14:sparkline>
            <x14:sparkline>
              <xm:f>'JUL-19'!Z24:Z24</xm:f>
              <xm:sqref>Z25</xm:sqref>
            </x14:sparkline>
            <x14:sparkline>
              <xm:f>'JUL-19'!AB24:AB24</xm:f>
              <xm:sqref>AB25</xm:sqref>
            </x14:sparkline>
            <x14:sparkline>
              <xm:f>'JUL-19'!AD24:AD24</xm:f>
              <xm:sqref>AD25</xm:sqref>
            </x14:sparkline>
            <x14:sparkline>
              <xm:f>'JUL-19'!AF24:AF24</xm:f>
              <xm:sqref>AF25</xm:sqref>
            </x14:sparkline>
            <x14:sparkline>
              <xm:f>'JUL-19'!AH24:AH24</xm:f>
              <xm:sqref>AH25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D211-40FC-47F8-B91D-E67B4C74D23A}">
  <sheetPr codeName="工作表2">
    <pageSetUpPr fitToPage="1"/>
  </sheetPr>
  <dimension ref="C1:AI44"/>
  <sheetViews>
    <sheetView showGridLines="0" zoomScale="85" zoomScaleNormal="85" workbookViewId="0">
      <selection activeCell="AK8" sqref="AK8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31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43678</v>
      </c>
      <c r="E5" s="4">
        <v>43679</v>
      </c>
      <c r="F5" s="3">
        <v>43680</v>
      </c>
      <c r="G5" s="4">
        <v>43681</v>
      </c>
      <c r="H5" s="3">
        <v>43682</v>
      </c>
      <c r="I5" s="4">
        <v>43683</v>
      </c>
      <c r="J5" s="3">
        <v>43684</v>
      </c>
      <c r="K5" s="4">
        <v>43685</v>
      </c>
      <c r="L5" s="3">
        <v>43686</v>
      </c>
      <c r="M5" s="4">
        <v>43687</v>
      </c>
      <c r="N5" s="3">
        <v>43688</v>
      </c>
      <c r="O5" s="4">
        <v>43689</v>
      </c>
      <c r="P5" s="3">
        <v>43690</v>
      </c>
      <c r="Q5" s="4">
        <v>43691</v>
      </c>
      <c r="R5" s="3">
        <v>43692</v>
      </c>
      <c r="S5" s="4">
        <v>43693</v>
      </c>
      <c r="T5" s="3">
        <v>43694</v>
      </c>
      <c r="U5" s="4">
        <v>43695</v>
      </c>
      <c r="V5" s="3">
        <v>43696</v>
      </c>
      <c r="W5" s="4">
        <v>43697</v>
      </c>
      <c r="X5" s="3">
        <v>43698</v>
      </c>
      <c r="Y5" s="4">
        <v>43699</v>
      </c>
      <c r="Z5" s="3">
        <v>43700</v>
      </c>
      <c r="AA5" s="4">
        <v>43701</v>
      </c>
      <c r="AB5" s="3">
        <v>43702</v>
      </c>
      <c r="AC5" s="4">
        <v>43703</v>
      </c>
      <c r="AD5" s="3">
        <v>43704</v>
      </c>
      <c r="AE5" s="4">
        <v>43705</v>
      </c>
      <c r="AF5" s="3">
        <v>43706</v>
      </c>
      <c r="AG5" s="4">
        <v>43707</v>
      </c>
      <c r="AH5" s="3">
        <v>43708</v>
      </c>
      <c r="AI5" s="188"/>
    </row>
    <row r="6" spans="3:35" s="2" customFormat="1" ht="27" customHeight="1">
      <c r="C6" s="5" t="s">
        <v>7</v>
      </c>
      <c r="D6" s="45">
        <v>2.7</v>
      </c>
      <c r="E6" s="45">
        <v>2.7</v>
      </c>
      <c r="F6" s="45">
        <v>2.97</v>
      </c>
      <c r="G6" s="45">
        <v>2.4</v>
      </c>
      <c r="H6" s="45">
        <v>3.73</v>
      </c>
      <c r="I6" s="45">
        <v>2.5299999999999998</v>
      </c>
      <c r="J6" s="45">
        <v>3.68</v>
      </c>
      <c r="K6" s="45">
        <v>3.35</v>
      </c>
      <c r="L6" s="45">
        <v>3.84</v>
      </c>
      <c r="M6" s="45">
        <v>3.51</v>
      </c>
      <c r="N6" s="45">
        <v>3.54</v>
      </c>
      <c r="O6" s="45">
        <v>3.82</v>
      </c>
      <c r="P6" s="45">
        <v>3.56</v>
      </c>
      <c r="Q6" s="45">
        <v>4.2</v>
      </c>
      <c r="R6" s="45">
        <v>4.03</v>
      </c>
      <c r="S6" s="45">
        <v>4.04</v>
      </c>
      <c r="T6" s="45">
        <v>3.61</v>
      </c>
      <c r="U6" s="45">
        <v>2.92</v>
      </c>
      <c r="V6" s="45">
        <v>3.01</v>
      </c>
      <c r="W6" s="45">
        <v>4.37</v>
      </c>
      <c r="X6" s="45">
        <v>4.21</v>
      </c>
      <c r="Y6" s="45">
        <v>3.73</v>
      </c>
      <c r="Z6" s="45">
        <v>3.9</v>
      </c>
      <c r="AA6" s="45">
        <v>3.44</v>
      </c>
      <c r="AB6" s="45">
        <v>3.01</v>
      </c>
      <c r="AC6" s="45">
        <v>3.92</v>
      </c>
      <c r="AD6" s="45">
        <v>4.84</v>
      </c>
      <c r="AE6" s="45">
        <v>4.3899999999999997</v>
      </c>
      <c r="AF6" s="45">
        <v>4.25</v>
      </c>
      <c r="AG6" s="45">
        <v>4.45</v>
      </c>
      <c r="AH6" s="45">
        <v>3.54</v>
      </c>
      <c r="AI6" s="39">
        <f>SUM(D6:AH6)</f>
        <v>112.19000000000004</v>
      </c>
    </row>
    <row r="7" spans="3:35" s="2" customFormat="1" ht="27" customHeight="1">
      <c r="C7" s="42" t="s">
        <v>8</v>
      </c>
      <c r="D7" s="46">
        <v>2.94</v>
      </c>
      <c r="E7" s="46">
        <v>2.76</v>
      </c>
      <c r="F7" s="46">
        <v>2.08</v>
      </c>
      <c r="G7" s="46">
        <v>0</v>
      </c>
      <c r="H7" s="46">
        <v>1.21</v>
      </c>
      <c r="I7" s="46">
        <v>2.92</v>
      </c>
      <c r="J7" s="46">
        <v>2.31</v>
      </c>
      <c r="K7" s="46">
        <v>1.27</v>
      </c>
      <c r="L7" s="47">
        <v>3.78</v>
      </c>
      <c r="M7" s="47">
        <v>1.42</v>
      </c>
      <c r="N7" s="47">
        <v>0</v>
      </c>
      <c r="O7" s="47">
        <v>4.04</v>
      </c>
      <c r="P7" s="47">
        <v>2.29</v>
      </c>
      <c r="Q7" s="47">
        <v>1.08</v>
      </c>
      <c r="R7" s="46">
        <v>1.05</v>
      </c>
      <c r="S7" s="46">
        <v>1.03</v>
      </c>
      <c r="T7" s="47">
        <v>1.02</v>
      </c>
      <c r="U7" s="47">
        <v>0</v>
      </c>
      <c r="V7" s="47">
        <v>1.32</v>
      </c>
      <c r="W7" s="47">
        <v>0.69</v>
      </c>
      <c r="X7" s="47">
        <v>1.64</v>
      </c>
      <c r="Y7" s="47">
        <v>1.66</v>
      </c>
      <c r="Z7" s="47">
        <v>2.7</v>
      </c>
      <c r="AA7" s="47">
        <v>2.52</v>
      </c>
      <c r="AB7" s="47">
        <v>0</v>
      </c>
      <c r="AC7" s="47">
        <v>1.0900000000000001</v>
      </c>
      <c r="AD7" s="47">
        <v>1.1499999999999999</v>
      </c>
      <c r="AE7" s="47">
        <v>1.07</v>
      </c>
      <c r="AF7" s="47">
        <v>2.68</v>
      </c>
      <c r="AG7" s="47">
        <v>1.55</v>
      </c>
      <c r="AH7" s="47">
        <v>2.48</v>
      </c>
      <c r="AI7" s="39">
        <f>SUM(D7:AH7)</f>
        <v>51.749999999999993</v>
      </c>
    </row>
    <row r="8" spans="3:35" s="2" customFormat="1" ht="35.25" customHeight="1" thickBot="1">
      <c r="C8" s="17" t="s">
        <v>9</v>
      </c>
      <c r="D8" s="37">
        <f>SUM(D6:D7)</f>
        <v>5.6400000000000006</v>
      </c>
      <c r="E8" s="37">
        <f t="shared" ref="E8:AH8" si="0">SUM(E6:E7)</f>
        <v>5.46</v>
      </c>
      <c r="F8" s="37">
        <f t="shared" si="0"/>
        <v>5.0500000000000007</v>
      </c>
      <c r="G8" s="37">
        <f t="shared" si="0"/>
        <v>2.4</v>
      </c>
      <c r="H8" s="37">
        <f t="shared" si="0"/>
        <v>4.9399999999999995</v>
      </c>
      <c r="I8" s="37">
        <f t="shared" si="0"/>
        <v>5.4499999999999993</v>
      </c>
      <c r="J8" s="37">
        <f t="shared" si="0"/>
        <v>5.99</v>
      </c>
      <c r="K8" s="37">
        <f t="shared" si="0"/>
        <v>4.62</v>
      </c>
      <c r="L8" s="37">
        <f t="shared" si="0"/>
        <v>7.6199999999999992</v>
      </c>
      <c r="M8" s="37">
        <f t="shared" si="0"/>
        <v>4.93</v>
      </c>
      <c r="N8" s="37">
        <f t="shared" si="0"/>
        <v>3.54</v>
      </c>
      <c r="O8" s="37">
        <f t="shared" si="0"/>
        <v>7.8599999999999994</v>
      </c>
      <c r="P8" s="37">
        <f t="shared" si="0"/>
        <v>5.85</v>
      </c>
      <c r="Q8" s="37">
        <f t="shared" si="0"/>
        <v>5.28</v>
      </c>
      <c r="R8" s="37">
        <f t="shared" si="0"/>
        <v>5.08</v>
      </c>
      <c r="S8" s="37">
        <f t="shared" si="0"/>
        <v>5.07</v>
      </c>
      <c r="T8" s="37">
        <f t="shared" si="0"/>
        <v>4.63</v>
      </c>
      <c r="U8" s="37">
        <f t="shared" si="0"/>
        <v>2.92</v>
      </c>
      <c r="V8" s="37">
        <f t="shared" si="0"/>
        <v>4.33</v>
      </c>
      <c r="W8" s="37">
        <f t="shared" si="0"/>
        <v>5.0600000000000005</v>
      </c>
      <c r="X8" s="37">
        <f t="shared" si="0"/>
        <v>5.85</v>
      </c>
      <c r="Y8" s="37">
        <f t="shared" si="0"/>
        <v>5.39</v>
      </c>
      <c r="Z8" s="37">
        <f t="shared" si="0"/>
        <v>6.6</v>
      </c>
      <c r="AA8" s="37">
        <f t="shared" si="0"/>
        <v>5.96</v>
      </c>
      <c r="AB8" s="37">
        <f t="shared" si="0"/>
        <v>3.01</v>
      </c>
      <c r="AC8" s="37">
        <f t="shared" si="0"/>
        <v>5.01</v>
      </c>
      <c r="AD8" s="37">
        <f t="shared" si="0"/>
        <v>5.99</v>
      </c>
      <c r="AE8" s="37">
        <f t="shared" si="0"/>
        <v>5.46</v>
      </c>
      <c r="AF8" s="37">
        <f t="shared" si="0"/>
        <v>6.93</v>
      </c>
      <c r="AG8" s="37">
        <f t="shared" si="0"/>
        <v>6</v>
      </c>
      <c r="AH8" s="37">
        <f t="shared" si="0"/>
        <v>6.02</v>
      </c>
      <c r="AI8" s="38">
        <f>SUM(AI6:AI7)</f>
        <v>163.94000000000003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43678</v>
      </c>
      <c r="E11" s="3">
        <v>43680</v>
      </c>
      <c r="F11" s="4">
        <v>43683</v>
      </c>
      <c r="G11" s="3">
        <v>43684</v>
      </c>
      <c r="H11" s="4">
        <v>43685</v>
      </c>
      <c r="I11" s="4">
        <v>43687</v>
      </c>
      <c r="J11" s="3">
        <v>43690</v>
      </c>
      <c r="K11" s="4">
        <v>43691</v>
      </c>
      <c r="L11" s="4">
        <v>43693</v>
      </c>
      <c r="M11" s="3">
        <v>43696</v>
      </c>
      <c r="N11" s="3">
        <v>43698</v>
      </c>
      <c r="O11" s="3">
        <v>43700</v>
      </c>
      <c r="P11" s="4">
        <v>43703</v>
      </c>
      <c r="Q11" s="4">
        <v>43705</v>
      </c>
      <c r="R11" s="4">
        <v>43707</v>
      </c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370</v>
      </c>
      <c r="E12" s="29">
        <v>230</v>
      </c>
      <c r="F12" s="29">
        <v>203</v>
      </c>
      <c r="G12" s="29">
        <v>180</v>
      </c>
      <c r="H12" s="29"/>
      <c r="I12" s="29">
        <v>382</v>
      </c>
      <c r="J12" s="29">
        <v>237</v>
      </c>
      <c r="K12" s="29">
        <v>595</v>
      </c>
      <c r="L12" s="29">
        <v>645</v>
      </c>
      <c r="M12" s="29">
        <v>434</v>
      </c>
      <c r="N12" s="29">
        <v>477</v>
      </c>
      <c r="O12" s="29">
        <v>495</v>
      </c>
      <c r="P12" s="29">
        <v>515</v>
      </c>
      <c r="Q12" s="29">
        <v>724</v>
      </c>
      <c r="R12" s="29">
        <v>772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6259</v>
      </c>
    </row>
    <row r="13" spans="3:35" s="2" customFormat="1" ht="27" customHeight="1">
      <c r="C13" s="6" t="s">
        <v>14</v>
      </c>
      <c r="D13" s="31">
        <v>360</v>
      </c>
      <c r="E13" s="32">
        <v>432</v>
      </c>
      <c r="F13" s="32">
        <v>410</v>
      </c>
      <c r="G13" s="32">
        <v>345</v>
      </c>
      <c r="H13" s="32"/>
      <c r="I13" s="32">
        <v>300</v>
      </c>
      <c r="J13" s="32">
        <v>456</v>
      </c>
      <c r="K13" s="32"/>
      <c r="L13" s="32">
        <v>490</v>
      </c>
      <c r="M13" s="32">
        <v>388</v>
      </c>
      <c r="N13" s="32">
        <v>301</v>
      </c>
      <c r="O13" s="32">
        <v>428</v>
      </c>
      <c r="P13" s="32">
        <v>632</v>
      </c>
      <c r="Q13" s="32">
        <v>400</v>
      </c>
      <c r="R13" s="32">
        <v>704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5646</v>
      </c>
    </row>
    <row r="14" spans="3:35" s="2" customFormat="1" ht="27" customHeight="1">
      <c r="C14" s="6" t="s">
        <v>15</v>
      </c>
      <c r="D14" s="34"/>
      <c r="E14" s="32">
        <v>41</v>
      </c>
      <c r="F14" s="32"/>
      <c r="G14" s="32"/>
      <c r="H14" s="32"/>
      <c r="I14" s="32">
        <v>65</v>
      </c>
      <c r="J14" s="32">
        <v>30</v>
      </c>
      <c r="K14" s="32"/>
      <c r="L14" s="32">
        <v>43</v>
      </c>
      <c r="M14" s="32"/>
      <c r="N14" s="32">
        <v>32</v>
      </c>
      <c r="O14" s="32"/>
      <c r="P14" s="32">
        <v>40</v>
      </c>
      <c r="Q14" s="32"/>
      <c r="R14" s="32">
        <v>51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302</v>
      </c>
    </row>
    <row r="15" spans="3:35" s="2" customFormat="1" ht="27" customHeight="1">
      <c r="C15" s="6" t="s">
        <v>16</v>
      </c>
      <c r="D15" s="31"/>
      <c r="E15" s="35">
        <v>12</v>
      </c>
      <c r="F15" s="35"/>
      <c r="G15" s="35"/>
      <c r="H15" s="35"/>
      <c r="I15" s="35">
        <v>10</v>
      </c>
      <c r="J15" s="35">
        <v>11</v>
      </c>
      <c r="K15" s="35"/>
      <c r="L15" s="35"/>
      <c r="M15" s="35"/>
      <c r="N15" s="35"/>
      <c r="O15" s="35"/>
      <c r="P15" s="35"/>
      <c r="Q15" s="35"/>
      <c r="R15" s="35">
        <v>18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51</v>
      </c>
    </row>
    <row r="16" spans="3:35" s="2" customFormat="1" ht="27" customHeight="1">
      <c r="C16" s="5" t="s">
        <v>17</v>
      </c>
      <c r="D16" s="28"/>
      <c r="E16" s="29"/>
      <c r="F16" s="29"/>
      <c r="G16" s="29"/>
      <c r="H16" s="29">
        <v>118</v>
      </c>
      <c r="I16" s="29"/>
      <c r="J16" s="29"/>
      <c r="K16" s="29"/>
      <c r="L16" s="29">
        <v>66</v>
      </c>
      <c r="M16" s="29"/>
      <c r="N16" s="29"/>
      <c r="O16" s="29"/>
      <c r="P16" s="29">
        <v>83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267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730</v>
      </c>
      <c r="E18" s="18">
        <f t="shared" ref="E18:AI18" si="2">SUM(E12:E17)</f>
        <v>715</v>
      </c>
      <c r="F18" s="18">
        <f t="shared" si="2"/>
        <v>613</v>
      </c>
      <c r="G18" s="18">
        <f t="shared" si="2"/>
        <v>525</v>
      </c>
      <c r="H18" s="18">
        <f t="shared" si="2"/>
        <v>118</v>
      </c>
      <c r="I18" s="18">
        <f t="shared" si="2"/>
        <v>757</v>
      </c>
      <c r="J18" s="18">
        <f t="shared" si="2"/>
        <v>734</v>
      </c>
      <c r="K18" s="18">
        <f t="shared" si="2"/>
        <v>595</v>
      </c>
      <c r="L18" s="18">
        <f t="shared" si="2"/>
        <v>1244</v>
      </c>
      <c r="M18" s="18">
        <f t="shared" si="2"/>
        <v>822</v>
      </c>
      <c r="N18" s="18">
        <f t="shared" si="2"/>
        <v>810</v>
      </c>
      <c r="O18" s="18">
        <f t="shared" si="2"/>
        <v>923</v>
      </c>
      <c r="P18" s="18">
        <f t="shared" si="2"/>
        <v>1270</v>
      </c>
      <c r="Q18" s="18">
        <f t="shared" si="2"/>
        <v>1124</v>
      </c>
      <c r="R18" s="18">
        <f t="shared" si="2"/>
        <v>1545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12525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163940.00000000003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7.0977247612841063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12525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8.1393546331981845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f>'JUL-19'!D25:E25</f>
        <v>9.1809845051122607E-2</v>
      </c>
      <c r="E25" s="203"/>
      <c r="F25" s="202">
        <f>T20/100</f>
        <v>7.0977247612841063E-2</v>
      </c>
      <c r="G25" s="203"/>
      <c r="H25" s="202"/>
      <c r="I25" s="203"/>
      <c r="J25" s="202"/>
      <c r="K25" s="203"/>
      <c r="L25" s="202"/>
      <c r="M25" s="203"/>
      <c r="N25" s="202"/>
      <c r="O25" s="203"/>
      <c r="P25" s="202"/>
      <c r="Q25" s="203"/>
      <c r="R25" s="202"/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0CB5E11-194D-4858-88CA-B5279BEA602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'AUG-19'!D24:D24</xm:f>
              <xm:sqref>D25</xm:sqref>
            </x14:sparkline>
            <x14:sparkline>
              <xm:f>'AUG-19'!H24:H24</xm:f>
              <xm:sqref>H25</xm:sqref>
            </x14:sparkline>
            <x14:sparkline>
              <xm:f>'AUG-19'!J24:J24</xm:f>
              <xm:sqref>J25</xm:sqref>
            </x14:sparkline>
            <x14:sparkline>
              <xm:f>'AUG-19'!L24:L24</xm:f>
              <xm:sqref>L25</xm:sqref>
            </x14:sparkline>
            <x14:sparkline>
              <xm:f>'AUG-19'!N24:N24</xm:f>
              <xm:sqref>N25</xm:sqref>
            </x14:sparkline>
            <x14:sparkline>
              <xm:f>'AUG-19'!P24:P24</xm:f>
              <xm:sqref>P25</xm:sqref>
            </x14:sparkline>
            <x14:sparkline>
              <xm:f>'AUG-19'!R24:R24</xm:f>
              <xm:sqref>R25</xm:sqref>
            </x14:sparkline>
            <x14:sparkline>
              <xm:f>'AUG-19'!T24:T24</xm:f>
              <xm:sqref>T25</xm:sqref>
            </x14:sparkline>
            <x14:sparkline>
              <xm:f>'AUG-19'!V24:V24</xm:f>
              <xm:sqref>V25</xm:sqref>
            </x14:sparkline>
            <x14:sparkline>
              <xm:f>'AUG-19'!X24:X24</xm:f>
              <xm:sqref>X25</xm:sqref>
            </x14:sparkline>
            <x14:sparkline>
              <xm:f>'AUG-19'!Z24:Z24</xm:f>
              <xm:sqref>Z25</xm:sqref>
            </x14:sparkline>
            <x14:sparkline>
              <xm:f>'AUG-19'!AB24:AB24</xm:f>
              <xm:sqref>AB25</xm:sqref>
            </x14:sparkline>
            <x14:sparkline>
              <xm:f>'AUG-19'!AD24:AD24</xm:f>
              <xm:sqref>AD25</xm:sqref>
            </x14:sparkline>
            <x14:sparkline>
              <xm:f>'AUG-19'!AF24:AF24</xm:f>
              <xm:sqref>AF25</xm:sqref>
            </x14:sparkline>
            <x14:sparkline>
              <xm:f>'AUG-19'!AH24:AH24</xm:f>
              <xm:sqref>AH25</xm:sqref>
            </x14:sparkline>
            <x14:sparkline>
              <xm:f>'AUG-19'!F24:F24</xm:f>
              <xm:sqref>F25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4DF0-94B8-442E-9FD2-80C238F16254}">
  <sheetPr codeName="工作表3">
    <pageSetUpPr fitToPage="1"/>
  </sheetPr>
  <dimension ref="C1:AI44"/>
  <sheetViews>
    <sheetView showGridLines="0" zoomScale="70" zoomScaleNormal="70" workbookViewId="0">
      <selection activeCell="H21" sqref="H21:I21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33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43709</v>
      </c>
      <c r="E5" s="3">
        <v>43710</v>
      </c>
      <c r="F5" s="3">
        <v>43711</v>
      </c>
      <c r="G5" s="3">
        <v>43712</v>
      </c>
      <c r="H5" s="3">
        <v>43713</v>
      </c>
      <c r="I5" s="3">
        <v>43714</v>
      </c>
      <c r="J5" s="3">
        <v>43715</v>
      </c>
      <c r="K5" s="3">
        <v>43716</v>
      </c>
      <c r="L5" s="3">
        <v>43717</v>
      </c>
      <c r="M5" s="3">
        <v>43718</v>
      </c>
      <c r="N5" s="3">
        <v>43719</v>
      </c>
      <c r="O5" s="3">
        <v>43720</v>
      </c>
      <c r="P5" s="3">
        <v>43721</v>
      </c>
      <c r="Q5" s="3">
        <v>43722</v>
      </c>
      <c r="R5" s="3">
        <v>43723</v>
      </c>
      <c r="S5" s="3">
        <v>43724</v>
      </c>
      <c r="T5" s="3">
        <v>43725</v>
      </c>
      <c r="U5" s="3">
        <v>43726</v>
      </c>
      <c r="V5" s="3">
        <v>43727</v>
      </c>
      <c r="W5" s="3">
        <v>43728</v>
      </c>
      <c r="X5" s="3">
        <v>43729</v>
      </c>
      <c r="Y5" s="3">
        <v>43730</v>
      </c>
      <c r="Z5" s="3">
        <v>43731</v>
      </c>
      <c r="AA5" s="3">
        <v>43732</v>
      </c>
      <c r="AB5" s="3">
        <v>43733</v>
      </c>
      <c r="AC5" s="3">
        <v>43734</v>
      </c>
      <c r="AD5" s="3">
        <v>43735</v>
      </c>
      <c r="AE5" s="3">
        <v>43736</v>
      </c>
      <c r="AF5" s="3">
        <v>43737</v>
      </c>
      <c r="AG5" s="3">
        <v>43738</v>
      </c>
      <c r="AH5" s="3"/>
      <c r="AI5" s="188"/>
    </row>
    <row r="6" spans="3:35" s="2" customFormat="1" ht="27" customHeight="1">
      <c r="C6" s="5" t="s">
        <v>7</v>
      </c>
      <c r="D6" s="45">
        <v>3.17</v>
      </c>
      <c r="E6" s="45">
        <v>5.16</v>
      </c>
      <c r="F6" s="45">
        <v>5.17</v>
      </c>
      <c r="G6" s="45">
        <v>5.03</v>
      </c>
      <c r="H6" s="45">
        <v>5.42</v>
      </c>
      <c r="I6" s="45">
        <v>5.15</v>
      </c>
      <c r="J6" s="45">
        <v>4.82</v>
      </c>
      <c r="K6" s="45">
        <v>3.67</v>
      </c>
      <c r="L6" s="45">
        <v>5.87</v>
      </c>
      <c r="M6" s="45">
        <v>5.18</v>
      </c>
      <c r="N6" s="45">
        <v>5.0199999999999996</v>
      </c>
      <c r="O6" s="45">
        <v>5.23</v>
      </c>
      <c r="P6" s="45">
        <v>4.88</v>
      </c>
      <c r="Q6" s="45">
        <v>3.42</v>
      </c>
      <c r="R6" s="45">
        <v>3.5</v>
      </c>
      <c r="S6" s="45">
        <v>4.4000000000000004</v>
      </c>
      <c r="T6" s="45">
        <v>5.28</v>
      </c>
      <c r="U6" s="45">
        <v>4.93</v>
      </c>
      <c r="V6" s="45">
        <v>4.95</v>
      </c>
      <c r="W6" s="45">
        <v>5.14</v>
      </c>
      <c r="X6" s="45">
        <v>4.3099999999999996</v>
      </c>
      <c r="Y6" s="45">
        <v>3.45</v>
      </c>
      <c r="Z6" s="45">
        <v>4.22</v>
      </c>
      <c r="AA6" s="45">
        <v>4.92</v>
      </c>
      <c r="AB6" s="45">
        <v>4.93</v>
      </c>
      <c r="AC6" s="45">
        <v>4.83</v>
      </c>
      <c r="AD6" s="45">
        <v>4.7300000000000004</v>
      </c>
      <c r="AE6" s="45">
        <v>4.16</v>
      </c>
      <c r="AF6" s="45">
        <v>3.59</v>
      </c>
      <c r="AG6" s="45">
        <v>3.9</v>
      </c>
      <c r="AH6" s="45"/>
      <c r="AI6" s="39">
        <f>SUM(D6:AH6)</f>
        <v>138.43000000000004</v>
      </c>
    </row>
    <row r="7" spans="3:35" s="2" customFormat="1" ht="27" customHeight="1">
      <c r="C7" s="42" t="s">
        <v>8</v>
      </c>
      <c r="D7" s="46">
        <v>0</v>
      </c>
      <c r="E7" s="46">
        <v>3.39</v>
      </c>
      <c r="F7" s="46">
        <v>3.11</v>
      </c>
      <c r="G7" s="46">
        <v>1.1299999999999999</v>
      </c>
      <c r="H7" s="46">
        <v>1.78</v>
      </c>
      <c r="I7" s="46">
        <v>2.0299999999999998</v>
      </c>
      <c r="J7" s="46">
        <v>0.66</v>
      </c>
      <c r="K7" s="46">
        <v>0</v>
      </c>
      <c r="L7" s="47">
        <v>3.63</v>
      </c>
      <c r="M7" s="47">
        <v>2.93</v>
      </c>
      <c r="N7" s="47">
        <v>1.73</v>
      </c>
      <c r="O7" s="47">
        <v>2.95</v>
      </c>
      <c r="P7" s="47">
        <v>2.4</v>
      </c>
      <c r="Q7" s="47">
        <v>0</v>
      </c>
      <c r="R7" s="46">
        <v>0.99</v>
      </c>
      <c r="S7" s="46">
        <v>3.7</v>
      </c>
      <c r="T7" s="47">
        <v>2.39</v>
      </c>
      <c r="U7" s="47">
        <v>3.25</v>
      </c>
      <c r="V7" s="47">
        <v>2.41</v>
      </c>
      <c r="W7" s="47">
        <v>3.84</v>
      </c>
      <c r="X7" s="47">
        <v>0.91</v>
      </c>
      <c r="Y7" s="47">
        <v>0</v>
      </c>
      <c r="Z7" s="47">
        <v>2.89</v>
      </c>
      <c r="AA7" s="47">
        <v>4.13</v>
      </c>
      <c r="AB7" s="47">
        <v>4.0199999999999996</v>
      </c>
      <c r="AC7" s="47">
        <v>2.69</v>
      </c>
      <c r="AD7" s="47">
        <v>2.41</v>
      </c>
      <c r="AE7" s="47">
        <v>0.9</v>
      </c>
      <c r="AF7" s="47">
        <v>0</v>
      </c>
      <c r="AG7" s="47">
        <v>2.72</v>
      </c>
      <c r="AH7" s="47"/>
      <c r="AI7" s="39">
        <f>SUM(D7:AH7)</f>
        <v>62.989999999999988</v>
      </c>
    </row>
    <row r="8" spans="3:35" s="2" customFormat="1" ht="35.25" customHeight="1" thickBot="1">
      <c r="C8" s="17" t="s">
        <v>9</v>
      </c>
      <c r="D8" s="37">
        <f>SUM(D6:D7)</f>
        <v>3.17</v>
      </c>
      <c r="E8" s="37">
        <f t="shared" ref="E8:AG8" si="0">SUM(E6:E7)</f>
        <v>8.5500000000000007</v>
      </c>
      <c r="F8" s="37">
        <f t="shared" si="0"/>
        <v>8.2799999999999994</v>
      </c>
      <c r="G8" s="37">
        <f t="shared" si="0"/>
        <v>6.16</v>
      </c>
      <c r="H8" s="37">
        <f t="shared" si="0"/>
        <v>7.2</v>
      </c>
      <c r="I8" s="37">
        <f t="shared" si="0"/>
        <v>7.18</v>
      </c>
      <c r="J8" s="37">
        <f t="shared" si="0"/>
        <v>5.48</v>
      </c>
      <c r="K8" s="37">
        <f t="shared" si="0"/>
        <v>3.67</v>
      </c>
      <c r="L8" s="37">
        <f t="shared" si="0"/>
        <v>9.5</v>
      </c>
      <c r="M8" s="37">
        <f t="shared" si="0"/>
        <v>8.11</v>
      </c>
      <c r="N8" s="37">
        <f t="shared" si="0"/>
        <v>6.75</v>
      </c>
      <c r="O8" s="37">
        <f t="shared" si="0"/>
        <v>8.18</v>
      </c>
      <c r="P8" s="37">
        <f t="shared" si="0"/>
        <v>7.2799999999999994</v>
      </c>
      <c r="Q8" s="37">
        <f t="shared" si="0"/>
        <v>3.42</v>
      </c>
      <c r="R8" s="37">
        <f t="shared" si="0"/>
        <v>4.49</v>
      </c>
      <c r="S8" s="37">
        <f t="shared" si="0"/>
        <v>8.1000000000000014</v>
      </c>
      <c r="T8" s="37">
        <f t="shared" si="0"/>
        <v>7.67</v>
      </c>
      <c r="U8" s="37">
        <f t="shared" si="0"/>
        <v>8.18</v>
      </c>
      <c r="V8" s="37">
        <f t="shared" si="0"/>
        <v>7.36</v>
      </c>
      <c r="W8" s="37">
        <f t="shared" si="0"/>
        <v>8.98</v>
      </c>
      <c r="X8" s="37">
        <f t="shared" si="0"/>
        <v>5.22</v>
      </c>
      <c r="Y8" s="37">
        <f t="shared" si="0"/>
        <v>3.45</v>
      </c>
      <c r="Z8" s="37">
        <f t="shared" si="0"/>
        <v>7.1099999999999994</v>
      </c>
      <c r="AA8" s="37">
        <f t="shared" si="0"/>
        <v>9.0500000000000007</v>
      </c>
      <c r="AB8" s="37">
        <f t="shared" si="0"/>
        <v>8.9499999999999993</v>
      </c>
      <c r="AC8" s="37">
        <f t="shared" si="0"/>
        <v>7.52</v>
      </c>
      <c r="AD8" s="37">
        <f t="shared" si="0"/>
        <v>7.1400000000000006</v>
      </c>
      <c r="AE8" s="37">
        <f t="shared" si="0"/>
        <v>5.0600000000000005</v>
      </c>
      <c r="AF8" s="37">
        <f t="shared" si="0"/>
        <v>3.59</v>
      </c>
      <c r="AG8" s="37">
        <f t="shared" si="0"/>
        <v>6.62</v>
      </c>
      <c r="AH8" s="37">
        <f t="shared" ref="AH8" si="1">SUM(AH6:AH6)</f>
        <v>0</v>
      </c>
      <c r="AI8" s="38">
        <f>SUM(AI6:AI7)</f>
        <v>201.42000000000002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43710</v>
      </c>
      <c r="E11" s="3">
        <v>43712</v>
      </c>
      <c r="F11" s="4">
        <v>43713</v>
      </c>
      <c r="G11" s="3">
        <v>43714</v>
      </c>
      <c r="H11" s="4">
        <v>43717</v>
      </c>
      <c r="I11" s="4">
        <v>43719</v>
      </c>
      <c r="J11" s="4">
        <v>43721</v>
      </c>
      <c r="K11" s="3">
        <v>43724</v>
      </c>
      <c r="L11" s="4">
        <v>43726</v>
      </c>
      <c r="M11" s="4">
        <v>43727</v>
      </c>
      <c r="N11" s="3">
        <v>43728</v>
      </c>
      <c r="O11" s="3">
        <v>43731</v>
      </c>
      <c r="P11" s="3">
        <v>43733</v>
      </c>
      <c r="Q11" s="4">
        <v>43734</v>
      </c>
      <c r="R11" s="4">
        <v>43736</v>
      </c>
      <c r="S11" s="4">
        <v>43738</v>
      </c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413</v>
      </c>
      <c r="E12" s="29">
        <v>385</v>
      </c>
      <c r="F12" s="29">
        <v>603</v>
      </c>
      <c r="G12" s="29">
        <v>400</v>
      </c>
      <c r="H12" s="29">
        <v>509</v>
      </c>
      <c r="I12" s="29">
        <v>412</v>
      </c>
      <c r="J12" s="29">
        <v>650</v>
      </c>
      <c r="K12" s="29">
        <v>357</v>
      </c>
      <c r="L12" s="29">
        <v>252</v>
      </c>
      <c r="M12" s="29">
        <v>531</v>
      </c>
      <c r="N12" s="29">
        <v>392</v>
      </c>
      <c r="O12" s="29">
        <v>383</v>
      </c>
      <c r="P12" s="29">
        <v>315</v>
      </c>
      <c r="Q12" s="29">
        <v>342</v>
      </c>
      <c r="R12" s="29">
        <v>500</v>
      </c>
      <c r="S12" s="29">
        <v>311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6755</v>
      </c>
    </row>
    <row r="13" spans="3:35" s="2" customFormat="1" ht="27" customHeight="1">
      <c r="C13" s="6" t="s">
        <v>14</v>
      </c>
      <c r="D13" s="31"/>
      <c r="E13" s="32">
        <v>400</v>
      </c>
      <c r="F13" s="32"/>
      <c r="G13" s="32">
        <v>280</v>
      </c>
      <c r="H13" s="32">
        <v>335</v>
      </c>
      <c r="I13" s="32">
        <v>700</v>
      </c>
      <c r="J13" s="32">
        <v>365</v>
      </c>
      <c r="K13" s="32">
        <v>283</v>
      </c>
      <c r="L13" s="32">
        <v>200</v>
      </c>
      <c r="M13" s="32"/>
      <c r="N13" s="32"/>
      <c r="O13" s="32">
        <v>275</v>
      </c>
      <c r="P13" s="32">
        <v>600</v>
      </c>
      <c r="Q13" s="32">
        <v>362</v>
      </c>
      <c r="R13" s="32"/>
      <c r="S13" s="32">
        <v>250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4050</v>
      </c>
    </row>
    <row r="14" spans="3:35" s="2" customFormat="1" ht="27" customHeight="1">
      <c r="C14" s="6" t="s">
        <v>15</v>
      </c>
      <c r="D14" s="34">
        <v>45</v>
      </c>
      <c r="E14" s="32"/>
      <c r="F14" s="32">
        <v>32</v>
      </c>
      <c r="G14" s="32"/>
      <c r="H14" s="32">
        <v>48</v>
      </c>
      <c r="I14" s="32"/>
      <c r="J14" s="32">
        <v>50</v>
      </c>
      <c r="K14" s="32"/>
      <c r="L14" s="32">
        <v>53</v>
      </c>
      <c r="M14" s="32"/>
      <c r="N14" s="32">
        <v>46</v>
      </c>
      <c r="O14" s="32"/>
      <c r="P14" s="32">
        <v>55</v>
      </c>
      <c r="Q14" s="32"/>
      <c r="R14" s="32"/>
      <c r="S14" s="32">
        <v>51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380</v>
      </c>
    </row>
    <row r="15" spans="3:35" s="2" customFormat="1" ht="27" customHeight="1">
      <c r="C15" s="6" t="s">
        <v>16</v>
      </c>
      <c r="D15" s="31">
        <v>12</v>
      </c>
      <c r="E15" s="35"/>
      <c r="F15" s="35">
        <v>14</v>
      </c>
      <c r="G15" s="35"/>
      <c r="H15" s="35">
        <v>11</v>
      </c>
      <c r="I15" s="35"/>
      <c r="J15" s="35">
        <v>13</v>
      </c>
      <c r="K15" s="35"/>
      <c r="L15" s="35"/>
      <c r="M15" s="35"/>
      <c r="N15" s="35">
        <v>10</v>
      </c>
      <c r="O15" s="35"/>
      <c r="P15" s="35">
        <v>12</v>
      </c>
      <c r="Q15" s="35"/>
      <c r="R15" s="35"/>
      <c r="S15" s="35">
        <v>11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83</v>
      </c>
    </row>
    <row r="16" spans="3:35" s="2" customFormat="1" ht="27" customHeight="1">
      <c r="C16" s="5" t="s">
        <v>17</v>
      </c>
      <c r="D16" s="28"/>
      <c r="E16" s="29"/>
      <c r="F16" s="29"/>
      <c r="G16" s="29">
        <v>56</v>
      </c>
      <c r="H16" s="29"/>
      <c r="I16" s="29"/>
      <c r="J16" s="29"/>
      <c r="K16" s="29">
        <v>28</v>
      </c>
      <c r="L16" s="29"/>
      <c r="M16" s="29"/>
      <c r="N16" s="29"/>
      <c r="O16" s="29">
        <v>45</v>
      </c>
      <c r="P16" s="29"/>
      <c r="Q16" s="29"/>
      <c r="R16" s="29">
        <v>40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169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470</v>
      </c>
      <c r="E18" s="18">
        <f t="shared" ref="E18:AI18" si="3">SUM(E12:E17)</f>
        <v>785</v>
      </c>
      <c r="F18" s="18">
        <f t="shared" si="3"/>
        <v>649</v>
      </c>
      <c r="G18" s="18">
        <f t="shared" si="3"/>
        <v>736</v>
      </c>
      <c r="H18" s="18">
        <f t="shared" si="3"/>
        <v>903</v>
      </c>
      <c r="I18" s="18">
        <f t="shared" si="3"/>
        <v>1112</v>
      </c>
      <c r="J18" s="18">
        <f t="shared" si="3"/>
        <v>1078</v>
      </c>
      <c r="K18" s="18">
        <f t="shared" si="3"/>
        <v>668</v>
      </c>
      <c r="L18" s="18">
        <f t="shared" si="3"/>
        <v>505</v>
      </c>
      <c r="M18" s="18">
        <f t="shared" si="3"/>
        <v>531</v>
      </c>
      <c r="N18" s="18">
        <f t="shared" si="3"/>
        <v>448</v>
      </c>
      <c r="O18" s="18">
        <f t="shared" si="3"/>
        <v>703</v>
      </c>
      <c r="P18" s="18">
        <f t="shared" si="3"/>
        <v>982</v>
      </c>
      <c r="Q18" s="18">
        <f t="shared" si="3"/>
        <v>704</v>
      </c>
      <c r="R18" s="18">
        <f t="shared" si="3"/>
        <v>540</v>
      </c>
      <c r="S18" s="18">
        <f t="shared" si="3"/>
        <v>623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11437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AI8*1000-6854</f>
        <v>194566.00000000003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5.5518608952296802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11437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7.2768567205420158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f>'JUL-19'!D25:E25</f>
        <v>9.1809845051122607E-2</v>
      </c>
      <c r="E25" s="203"/>
      <c r="F25" s="202">
        <f>'AUG-19'!F25:G25</f>
        <v>7.0977247612841063E-2</v>
      </c>
      <c r="G25" s="203"/>
      <c r="H25" s="202">
        <f>T20/100</f>
        <v>5.5518608952296801E-2</v>
      </c>
      <c r="I25" s="203"/>
      <c r="J25" s="202"/>
      <c r="K25" s="203"/>
      <c r="L25" s="202"/>
      <c r="M25" s="203"/>
      <c r="N25" s="202"/>
      <c r="O25" s="203"/>
      <c r="P25" s="202"/>
      <c r="Q25" s="203"/>
      <c r="R25" s="202"/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0124C23-CE12-4675-9DDA-0504D4B8FA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'SEP-19 '!D24:D24</xm:f>
              <xm:sqref>D25</xm:sqref>
            </x14:sparkline>
            <x14:sparkline>
              <xm:f>'SEP-19 '!H24:H24</xm:f>
              <xm:sqref>H25</xm:sqref>
            </x14:sparkline>
            <x14:sparkline>
              <xm:f>'SEP-19 '!J24:J24</xm:f>
              <xm:sqref>J25</xm:sqref>
            </x14:sparkline>
            <x14:sparkline>
              <xm:f>'SEP-19 '!L24:L24</xm:f>
              <xm:sqref>L25</xm:sqref>
            </x14:sparkline>
            <x14:sparkline>
              <xm:f>'SEP-19 '!N24:N24</xm:f>
              <xm:sqref>N25</xm:sqref>
            </x14:sparkline>
            <x14:sparkline>
              <xm:f>'SEP-19 '!P24:P24</xm:f>
              <xm:sqref>P25</xm:sqref>
            </x14:sparkline>
            <x14:sparkline>
              <xm:f>'SEP-19 '!R24:R24</xm:f>
              <xm:sqref>R25</xm:sqref>
            </x14:sparkline>
            <x14:sparkline>
              <xm:f>'SEP-19 '!T24:T24</xm:f>
              <xm:sqref>T25</xm:sqref>
            </x14:sparkline>
            <x14:sparkline>
              <xm:f>'SEP-19 '!V24:V24</xm:f>
              <xm:sqref>V25</xm:sqref>
            </x14:sparkline>
            <x14:sparkline>
              <xm:f>'SEP-19 '!X24:X24</xm:f>
              <xm:sqref>X25</xm:sqref>
            </x14:sparkline>
            <x14:sparkline>
              <xm:f>'SEP-19 '!Z24:Z24</xm:f>
              <xm:sqref>Z25</xm:sqref>
            </x14:sparkline>
            <x14:sparkline>
              <xm:f>'SEP-19 '!AB24:AB24</xm:f>
              <xm:sqref>AB25</xm:sqref>
            </x14:sparkline>
            <x14:sparkline>
              <xm:f>'SEP-19 '!AD24:AD24</xm:f>
              <xm:sqref>AD25</xm:sqref>
            </x14:sparkline>
            <x14:sparkline>
              <xm:f>'SEP-19 '!AF24:AF24</xm:f>
              <xm:sqref>AF25</xm:sqref>
            </x14:sparkline>
            <x14:sparkline>
              <xm:f>'SEP-19 '!AH24:AH24</xm:f>
              <xm:sqref>AH25</xm:sqref>
            </x14:sparkline>
            <x14:sparkline>
              <xm:f>'SEP-19 '!F24:F24</xm:f>
              <xm:sqref>F25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B837-3595-4780-8DDA-A02FD1CBD784}">
  <sheetPr codeName="工作表4">
    <pageSetUpPr fitToPage="1"/>
  </sheetPr>
  <dimension ref="C1:AI44"/>
  <sheetViews>
    <sheetView showGridLines="0" topLeftCell="A4" zoomScale="70" zoomScaleNormal="70" workbookViewId="0">
      <selection activeCell="D6" sqref="D6:AH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35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43739</v>
      </c>
      <c r="E5" s="3">
        <v>43740</v>
      </c>
      <c r="F5" s="3">
        <v>43741</v>
      </c>
      <c r="G5" s="3">
        <v>43742</v>
      </c>
      <c r="H5" s="3">
        <v>43743</v>
      </c>
      <c r="I5" s="3">
        <v>43744</v>
      </c>
      <c r="J5" s="3">
        <v>43745</v>
      </c>
      <c r="K5" s="3">
        <v>43746</v>
      </c>
      <c r="L5" s="3">
        <v>43747</v>
      </c>
      <c r="M5" s="3">
        <v>43748</v>
      </c>
      <c r="N5" s="3">
        <v>43749</v>
      </c>
      <c r="O5" s="3">
        <v>43750</v>
      </c>
      <c r="P5" s="3">
        <v>43751</v>
      </c>
      <c r="Q5" s="3">
        <v>43752</v>
      </c>
      <c r="R5" s="3">
        <v>43753</v>
      </c>
      <c r="S5" s="3">
        <v>43754</v>
      </c>
      <c r="T5" s="3">
        <v>43755</v>
      </c>
      <c r="U5" s="3">
        <v>43756</v>
      </c>
      <c r="V5" s="3">
        <v>43757</v>
      </c>
      <c r="W5" s="3">
        <v>43758</v>
      </c>
      <c r="X5" s="3">
        <v>43759</v>
      </c>
      <c r="Y5" s="3">
        <v>43760</v>
      </c>
      <c r="Z5" s="3">
        <v>43761</v>
      </c>
      <c r="AA5" s="3">
        <v>43762</v>
      </c>
      <c r="AB5" s="3">
        <v>43763</v>
      </c>
      <c r="AC5" s="3">
        <v>43764</v>
      </c>
      <c r="AD5" s="3">
        <v>43765</v>
      </c>
      <c r="AE5" s="3">
        <v>43766</v>
      </c>
      <c r="AF5" s="3">
        <v>43767</v>
      </c>
      <c r="AG5" s="3">
        <v>43768</v>
      </c>
      <c r="AH5" s="3">
        <v>43769</v>
      </c>
      <c r="AI5" s="188"/>
    </row>
    <row r="6" spans="3:35" s="2" customFormat="1" ht="27" customHeight="1">
      <c r="C6" s="5" t="s">
        <v>7</v>
      </c>
      <c r="D6" s="45">
        <v>3.32</v>
      </c>
      <c r="E6" s="45">
        <v>4.42</v>
      </c>
      <c r="F6" s="45">
        <v>4.8899999999999997</v>
      </c>
      <c r="G6" s="45">
        <v>4.92</v>
      </c>
      <c r="H6" s="45">
        <v>3.37</v>
      </c>
      <c r="I6" s="45">
        <v>3.98</v>
      </c>
      <c r="J6" s="45">
        <v>2.5499999999999998</v>
      </c>
      <c r="K6" s="45">
        <v>4.6100000000000003</v>
      </c>
      <c r="L6" s="45">
        <v>4.66</v>
      </c>
      <c r="M6" s="45">
        <v>5.16</v>
      </c>
      <c r="N6" s="45">
        <v>3.47</v>
      </c>
      <c r="O6" s="45">
        <v>3.65</v>
      </c>
      <c r="P6" s="45">
        <v>3.46</v>
      </c>
      <c r="Q6" s="45">
        <v>4.66</v>
      </c>
      <c r="R6" s="45">
        <v>4.9400000000000004</v>
      </c>
      <c r="S6" s="45">
        <v>4.3499999999999996</v>
      </c>
      <c r="T6" s="45">
        <v>4.8</v>
      </c>
      <c r="U6" s="45">
        <v>4.25</v>
      </c>
      <c r="V6" s="45">
        <v>4.2699999999999996</v>
      </c>
      <c r="W6" s="45">
        <v>3.26</v>
      </c>
      <c r="X6" s="45">
        <v>4.42</v>
      </c>
      <c r="Y6" s="45">
        <v>4.6399999999999997</v>
      </c>
      <c r="Z6" s="45">
        <v>4.53</v>
      </c>
      <c r="AA6" s="45">
        <v>4.74</v>
      </c>
      <c r="AB6" s="45">
        <v>4.7300000000000004</v>
      </c>
      <c r="AC6" s="45">
        <v>4.01</v>
      </c>
      <c r="AD6" s="45">
        <v>3.25</v>
      </c>
      <c r="AE6" s="45">
        <v>5.01</v>
      </c>
      <c r="AF6" s="45">
        <v>4.92</v>
      </c>
      <c r="AG6" s="45">
        <v>4.7300000000000004</v>
      </c>
      <c r="AH6" s="45">
        <v>5.6</v>
      </c>
      <c r="AI6" s="39">
        <f>SUM(D6:AH6)</f>
        <v>133.57</v>
      </c>
    </row>
    <row r="7" spans="3:35" s="2" customFormat="1" ht="27" customHeight="1">
      <c r="C7" s="42" t="s">
        <v>8</v>
      </c>
      <c r="D7" s="46">
        <v>0</v>
      </c>
      <c r="E7" s="46">
        <v>1.65</v>
      </c>
      <c r="F7" s="46">
        <v>2.02</v>
      </c>
      <c r="G7" s="46">
        <v>1.61</v>
      </c>
      <c r="H7" s="46">
        <v>1.2</v>
      </c>
      <c r="I7" s="46">
        <v>0.66</v>
      </c>
      <c r="J7" s="46">
        <v>2.2200000000000002</v>
      </c>
      <c r="K7" s="46">
        <v>2.67</v>
      </c>
      <c r="L7" s="47">
        <v>1.1299999999999999</v>
      </c>
      <c r="M7" s="47">
        <v>2.48</v>
      </c>
      <c r="N7" s="47">
        <v>1.1299999999999999</v>
      </c>
      <c r="O7" s="47">
        <v>1.34</v>
      </c>
      <c r="P7" s="47">
        <v>0</v>
      </c>
      <c r="Q7" s="47">
        <v>3.09</v>
      </c>
      <c r="R7" s="46">
        <v>1.95</v>
      </c>
      <c r="S7" s="46">
        <v>2.21</v>
      </c>
      <c r="T7" s="47">
        <v>3</v>
      </c>
      <c r="U7" s="47">
        <v>3.78</v>
      </c>
      <c r="V7" s="47">
        <v>1.87</v>
      </c>
      <c r="W7" s="47">
        <v>0</v>
      </c>
      <c r="X7" s="47">
        <v>3.92</v>
      </c>
      <c r="Y7" s="47">
        <v>2.21</v>
      </c>
      <c r="Z7" s="47">
        <v>1.49</v>
      </c>
      <c r="AA7" s="47">
        <v>2.14</v>
      </c>
      <c r="AB7" s="47">
        <v>0.74</v>
      </c>
      <c r="AC7" s="47">
        <v>3.18</v>
      </c>
      <c r="AD7" s="47">
        <v>0</v>
      </c>
      <c r="AE7" s="47">
        <v>2.9</v>
      </c>
      <c r="AF7" s="47">
        <v>4.22</v>
      </c>
      <c r="AG7" s="47">
        <v>2</v>
      </c>
      <c r="AH7" s="47">
        <v>2.67</v>
      </c>
      <c r="AI7" s="39">
        <f>SUM(D7:AH7)</f>
        <v>59.480000000000004</v>
      </c>
    </row>
    <row r="8" spans="3:35" s="2" customFormat="1" ht="35.25" customHeight="1" thickBot="1">
      <c r="C8" s="17" t="s">
        <v>9</v>
      </c>
      <c r="D8" s="37">
        <f>SUM(D6:D7)</f>
        <v>3.32</v>
      </c>
      <c r="E8" s="37">
        <f t="shared" ref="E8:AG8" si="0">SUM(E6:E7)</f>
        <v>6.07</v>
      </c>
      <c r="F8" s="37">
        <f t="shared" si="0"/>
        <v>6.91</v>
      </c>
      <c r="G8" s="37">
        <f t="shared" si="0"/>
        <v>6.53</v>
      </c>
      <c r="H8" s="37">
        <f t="shared" si="0"/>
        <v>4.57</v>
      </c>
      <c r="I8" s="37">
        <f t="shared" si="0"/>
        <v>4.6399999999999997</v>
      </c>
      <c r="J8" s="37">
        <f t="shared" si="0"/>
        <v>4.7699999999999996</v>
      </c>
      <c r="K8" s="37">
        <f t="shared" si="0"/>
        <v>7.28</v>
      </c>
      <c r="L8" s="37">
        <f t="shared" si="0"/>
        <v>5.79</v>
      </c>
      <c r="M8" s="37">
        <f t="shared" si="0"/>
        <v>7.6400000000000006</v>
      </c>
      <c r="N8" s="37">
        <f t="shared" si="0"/>
        <v>4.5999999999999996</v>
      </c>
      <c r="O8" s="37">
        <f t="shared" si="0"/>
        <v>4.99</v>
      </c>
      <c r="P8" s="37">
        <f t="shared" si="0"/>
        <v>3.46</v>
      </c>
      <c r="Q8" s="37">
        <f t="shared" si="0"/>
        <v>7.75</v>
      </c>
      <c r="R8" s="37">
        <f t="shared" si="0"/>
        <v>6.8900000000000006</v>
      </c>
      <c r="S8" s="37">
        <f t="shared" si="0"/>
        <v>6.56</v>
      </c>
      <c r="T8" s="37">
        <f t="shared" si="0"/>
        <v>7.8</v>
      </c>
      <c r="U8" s="37">
        <f t="shared" si="0"/>
        <v>8.0299999999999994</v>
      </c>
      <c r="V8" s="37">
        <f t="shared" si="0"/>
        <v>6.14</v>
      </c>
      <c r="W8" s="37">
        <f t="shared" si="0"/>
        <v>3.26</v>
      </c>
      <c r="X8" s="37">
        <f t="shared" si="0"/>
        <v>8.34</v>
      </c>
      <c r="Y8" s="37">
        <f t="shared" si="0"/>
        <v>6.85</v>
      </c>
      <c r="Z8" s="37">
        <f t="shared" si="0"/>
        <v>6.0200000000000005</v>
      </c>
      <c r="AA8" s="37">
        <f t="shared" si="0"/>
        <v>6.8800000000000008</v>
      </c>
      <c r="AB8" s="37">
        <f t="shared" si="0"/>
        <v>5.4700000000000006</v>
      </c>
      <c r="AC8" s="37">
        <f t="shared" si="0"/>
        <v>7.1899999999999995</v>
      </c>
      <c r="AD8" s="37">
        <f t="shared" si="0"/>
        <v>3.25</v>
      </c>
      <c r="AE8" s="37">
        <f t="shared" si="0"/>
        <v>7.91</v>
      </c>
      <c r="AF8" s="37">
        <f t="shared" si="0"/>
        <v>9.14</v>
      </c>
      <c r="AG8" s="37">
        <f t="shared" si="0"/>
        <v>6.73</v>
      </c>
      <c r="AH8" s="37">
        <f t="shared" ref="AH8" si="1">SUM(AH6:AH6)</f>
        <v>5.6</v>
      </c>
      <c r="AI8" s="38">
        <f>SUM(AI6:AI7)</f>
        <v>193.05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43740</v>
      </c>
      <c r="E11" s="3">
        <v>43742</v>
      </c>
      <c r="F11" s="4">
        <v>43745</v>
      </c>
      <c r="G11" s="3">
        <v>43474</v>
      </c>
      <c r="H11" s="4">
        <v>43748</v>
      </c>
      <c r="I11" s="4">
        <v>43749</v>
      </c>
      <c r="J11" s="4">
        <v>43752</v>
      </c>
      <c r="K11" s="3">
        <v>43754</v>
      </c>
      <c r="L11" s="4">
        <v>43756</v>
      </c>
      <c r="M11" s="4">
        <v>43757</v>
      </c>
      <c r="N11" s="3">
        <v>43760</v>
      </c>
      <c r="O11" s="3">
        <v>43761</v>
      </c>
      <c r="P11" s="3">
        <v>43763</v>
      </c>
      <c r="Q11" s="4">
        <v>43766</v>
      </c>
      <c r="R11" s="4">
        <v>43768</v>
      </c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385</v>
      </c>
      <c r="E12" s="29">
        <v>426</v>
      </c>
      <c r="F12" s="29">
        <v>538</v>
      </c>
      <c r="G12" s="29">
        <v>400</v>
      </c>
      <c r="H12" s="29">
        <v>433</v>
      </c>
      <c r="I12" s="29">
        <v>298</v>
      </c>
      <c r="J12" s="29">
        <v>456</v>
      </c>
      <c r="K12" s="29">
        <v>312</v>
      </c>
      <c r="L12" s="29">
        <v>607</v>
      </c>
      <c r="M12" s="29">
        <v>515</v>
      </c>
      <c r="N12" s="29">
        <v>410</v>
      </c>
      <c r="O12" s="29">
        <v>465</v>
      </c>
      <c r="P12" s="29">
        <v>540</v>
      </c>
      <c r="Q12" s="29">
        <v>500</v>
      </c>
      <c r="R12" s="29">
        <v>492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6777</v>
      </c>
    </row>
    <row r="13" spans="3:35" s="2" customFormat="1" ht="27" customHeight="1">
      <c r="C13" s="6" t="s">
        <v>14</v>
      </c>
      <c r="D13" s="31">
        <v>250</v>
      </c>
      <c r="E13" s="32">
        <v>241</v>
      </c>
      <c r="F13" s="32">
        <v>250</v>
      </c>
      <c r="G13" s="32">
        <v>455</v>
      </c>
      <c r="H13" s="32">
        <v>263</v>
      </c>
      <c r="I13" s="32">
        <v>300</v>
      </c>
      <c r="J13" s="32">
        <v>562</v>
      </c>
      <c r="K13" s="32"/>
      <c r="L13" s="32">
        <v>240</v>
      </c>
      <c r="M13" s="32"/>
      <c r="N13" s="32">
        <v>683</v>
      </c>
      <c r="O13" s="32">
        <v>235</v>
      </c>
      <c r="P13" s="32"/>
      <c r="Q13" s="32">
        <v>354</v>
      </c>
      <c r="R13" s="32">
        <v>451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4284</v>
      </c>
    </row>
    <row r="14" spans="3:35" s="2" customFormat="1" ht="27" customHeight="1">
      <c r="C14" s="6" t="s">
        <v>15</v>
      </c>
      <c r="D14" s="34"/>
      <c r="E14" s="32">
        <v>56</v>
      </c>
      <c r="F14" s="32"/>
      <c r="G14" s="32">
        <v>43</v>
      </c>
      <c r="H14" s="32"/>
      <c r="I14" s="32">
        <v>33</v>
      </c>
      <c r="J14" s="32"/>
      <c r="K14" s="32">
        <v>54</v>
      </c>
      <c r="L14" s="32"/>
      <c r="M14" s="32">
        <v>50</v>
      </c>
      <c r="N14" s="32">
        <v>48</v>
      </c>
      <c r="O14" s="32"/>
      <c r="P14" s="32">
        <v>51</v>
      </c>
      <c r="Q14" s="32"/>
      <c r="R14" s="32">
        <v>32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367</v>
      </c>
    </row>
    <row r="15" spans="3:35" s="2" customFormat="1" ht="27" customHeight="1">
      <c r="C15" s="6" t="s">
        <v>16</v>
      </c>
      <c r="D15" s="31"/>
      <c r="E15" s="35">
        <v>13</v>
      </c>
      <c r="F15" s="35"/>
      <c r="G15" s="35">
        <v>11</v>
      </c>
      <c r="H15" s="35"/>
      <c r="I15" s="35">
        <v>12</v>
      </c>
      <c r="J15" s="35"/>
      <c r="K15" s="35">
        <v>10</v>
      </c>
      <c r="L15" s="35"/>
      <c r="M15" s="35">
        <v>11</v>
      </c>
      <c r="N15" s="35"/>
      <c r="O15" s="35"/>
      <c r="P15" s="35">
        <v>14</v>
      </c>
      <c r="Q15" s="35"/>
      <c r="R15" s="35">
        <v>10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81</v>
      </c>
    </row>
    <row r="16" spans="3:35" s="2" customFormat="1" ht="27" customHeight="1">
      <c r="C16" s="5" t="s">
        <v>17</v>
      </c>
      <c r="D16" s="28"/>
      <c r="E16" s="29"/>
      <c r="F16" s="29">
        <v>48</v>
      </c>
      <c r="G16" s="29"/>
      <c r="H16" s="29"/>
      <c r="I16" s="29"/>
      <c r="J16" s="29">
        <v>46</v>
      </c>
      <c r="K16" s="29"/>
      <c r="L16" s="29"/>
      <c r="M16" s="29"/>
      <c r="N16" s="29">
        <v>55</v>
      </c>
      <c r="O16" s="29"/>
      <c r="P16" s="29"/>
      <c r="Q16" s="29">
        <v>30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179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635</v>
      </c>
      <c r="E18" s="18">
        <f t="shared" ref="E18:AI18" si="3">SUM(E12:E17)</f>
        <v>736</v>
      </c>
      <c r="F18" s="18">
        <f t="shared" si="3"/>
        <v>836</v>
      </c>
      <c r="G18" s="18">
        <f t="shared" si="3"/>
        <v>909</v>
      </c>
      <c r="H18" s="18">
        <f t="shared" si="3"/>
        <v>696</v>
      </c>
      <c r="I18" s="18">
        <f t="shared" si="3"/>
        <v>643</v>
      </c>
      <c r="J18" s="18">
        <f t="shared" si="3"/>
        <v>1064</v>
      </c>
      <c r="K18" s="18">
        <f t="shared" si="3"/>
        <v>376</v>
      </c>
      <c r="L18" s="18">
        <f t="shared" si="3"/>
        <v>847</v>
      </c>
      <c r="M18" s="18">
        <f t="shared" si="3"/>
        <v>576</v>
      </c>
      <c r="N18" s="18">
        <f t="shared" si="3"/>
        <v>1196</v>
      </c>
      <c r="O18" s="18">
        <f t="shared" si="3"/>
        <v>700</v>
      </c>
      <c r="P18" s="18">
        <f t="shared" si="3"/>
        <v>605</v>
      </c>
      <c r="Q18" s="18">
        <f t="shared" si="3"/>
        <v>884</v>
      </c>
      <c r="R18" s="18">
        <f t="shared" si="3"/>
        <v>985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11688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AI8*1000-9816</f>
        <v>183234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5.996244651706836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11688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6.9567037033332211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f>'JUL-19'!D25:E25</f>
        <v>9.1809845051122607E-2</v>
      </c>
      <c r="E25" s="203"/>
      <c r="F25" s="202">
        <f>'AUG-19'!F25:G25</f>
        <v>7.0977247612841063E-2</v>
      </c>
      <c r="G25" s="203"/>
      <c r="H25" s="202">
        <f>('SEP-19 '!T20)/100</f>
        <v>5.5518608952296801E-2</v>
      </c>
      <c r="I25" s="203"/>
      <c r="J25" s="202">
        <f>T20/100</f>
        <v>5.9962446517068363E-2</v>
      </c>
      <c r="K25" s="203"/>
      <c r="L25" s="202"/>
      <c r="M25" s="203"/>
      <c r="N25" s="202"/>
      <c r="O25" s="203"/>
      <c r="P25" s="202"/>
      <c r="Q25" s="203"/>
      <c r="R25" s="202"/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E0FA701-D5C5-4258-A565-BC1E81D8C7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'OCT-19 '!D24:D24</xm:f>
              <xm:sqref>D25</xm:sqref>
            </x14:sparkline>
            <x14:sparkline>
              <xm:f>'OCT-19 '!H24:H24</xm:f>
              <xm:sqref>H25</xm:sqref>
            </x14:sparkline>
            <x14:sparkline>
              <xm:f>'OCT-19 '!J24:J24</xm:f>
              <xm:sqref>J25</xm:sqref>
            </x14:sparkline>
            <x14:sparkline>
              <xm:f>'OCT-19 '!L24:L24</xm:f>
              <xm:sqref>L25</xm:sqref>
            </x14:sparkline>
            <x14:sparkline>
              <xm:f>'OCT-19 '!N24:N24</xm:f>
              <xm:sqref>N25</xm:sqref>
            </x14:sparkline>
            <x14:sparkline>
              <xm:f>'OCT-19 '!P24:P24</xm:f>
              <xm:sqref>P25</xm:sqref>
            </x14:sparkline>
            <x14:sparkline>
              <xm:f>'OCT-19 '!R24:R24</xm:f>
              <xm:sqref>R25</xm:sqref>
            </x14:sparkline>
            <x14:sparkline>
              <xm:f>'OCT-19 '!T24:T24</xm:f>
              <xm:sqref>T25</xm:sqref>
            </x14:sparkline>
            <x14:sparkline>
              <xm:f>'OCT-19 '!V24:V24</xm:f>
              <xm:sqref>V25</xm:sqref>
            </x14:sparkline>
            <x14:sparkline>
              <xm:f>'OCT-19 '!X24:X24</xm:f>
              <xm:sqref>X25</xm:sqref>
            </x14:sparkline>
            <x14:sparkline>
              <xm:f>'OCT-19 '!Z24:Z24</xm:f>
              <xm:sqref>Z25</xm:sqref>
            </x14:sparkline>
            <x14:sparkline>
              <xm:f>'OCT-19 '!AB24:AB24</xm:f>
              <xm:sqref>AB25</xm:sqref>
            </x14:sparkline>
            <x14:sparkline>
              <xm:f>'OCT-19 '!AD24:AD24</xm:f>
              <xm:sqref>AD25</xm:sqref>
            </x14:sparkline>
            <x14:sparkline>
              <xm:f>'OCT-19 '!AF24:AF24</xm:f>
              <xm:sqref>AF25</xm:sqref>
            </x14:sparkline>
            <x14:sparkline>
              <xm:f>'OCT-19 '!AH24:AH24</xm:f>
              <xm:sqref>AH25</xm:sqref>
            </x14:sparkline>
            <x14:sparkline>
              <xm:f>'OCT-19 '!F24:F24</xm:f>
              <xm:sqref>F25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DB6F-8447-4510-A986-8BC2AAA1D72C}">
  <sheetPr codeName="工作表5">
    <pageSetUpPr fitToPage="1"/>
  </sheetPr>
  <dimension ref="C1:AI44"/>
  <sheetViews>
    <sheetView showGridLines="0" topLeftCell="A4" zoomScale="70" zoomScaleNormal="70" workbookViewId="0">
      <selection activeCell="I6" sqref="I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37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43770</v>
      </c>
      <c r="E5" s="3">
        <v>43771</v>
      </c>
      <c r="F5" s="3">
        <v>43772</v>
      </c>
      <c r="G5" s="3">
        <v>43773</v>
      </c>
      <c r="H5" s="3">
        <v>43774</v>
      </c>
      <c r="I5" s="3">
        <v>43775</v>
      </c>
      <c r="J5" s="3">
        <v>43776</v>
      </c>
      <c r="K5" s="3">
        <v>43777</v>
      </c>
      <c r="L5" s="3">
        <v>43778</v>
      </c>
      <c r="M5" s="3">
        <v>43779</v>
      </c>
      <c r="N5" s="3">
        <v>43780</v>
      </c>
      <c r="O5" s="3">
        <v>43781</v>
      </c>
      <c r="P5" s="3">
        <v>43782</v>
      </c>
      <c r="Q5" s="3">
        <v>43783</v>
      </c>
      <c r="R5" s="3">
        <v>43784</v>
      </c>
      <c r="S5" s="3">
        <v>43785</v>
      </c>
      <c r="T5" s="3">
        <v>43786</v>
      </c>
      <c r="U5" s="3">
        <v>43787</v>
      </c>
      <c r="V5" s="3">
        <v>43788</v>
      </c>
      <c r="W5" s="3">
        <v>43789</v>
      </c>
      <c r="X5" s="3">
        <v>43790</v>
      </c>
      <c r="Y5" s="3">
        <v>43791</v>
      </c>
      <c r="Z5" s="3">
        <v>43792</v>
      </c>
      <c r="AA5" s="3">
        <v>43793</v>
      </c>
      <c r="AB5" s="3">
        <v>43794</v>
      </c>
      <c r="AC5" s="3">
        <v>43795</v>
      </c>
      <c r="AD5" s="3">
        <v>43796</v>
      </c>
      <c r="AE5" s="3">
        <v>43797</v>
      </c>
      <c r="AF5" s="3">
        <v>43798</v>
      </c>
      <c r="AG5" s="3">
        <v>43799</v>
      </c>
      <c r="AH5" s="3"/>
      <c r="AI5" s="188"/>
    </row>
    <row r="6" spans="3:35" s="2" customFormat="1" ht="27" customHeight="1">
      <c r="C6" s="5" t="s">
        <v>7</v>
      </c>
      <c r="D6" s="45">
        <v>5.13</v>
      </c>
      <c r="E6" s="45">
        <v>4.18</v>
      </c>
      <c r="F6" s="45">
        <v>3.43</v>
      </c>
      <c r="G6" s="45">
        <v>5.08</v>
      </c>
      <c r="H6" s="45">
        <v>4.5599999999999996</v>
      </c>
      <c r="I6" s="45">
        <v>5.53</v>
      </c>
      <c r="J6" s="45">
        <v>5.2</v>
      </c>
      <c r="K6" s="45">
        <v>5.19</v>
      </c>
      <c r="L6" s="45">
        <v>3.8</v>
      </c>
      <c r="M6" s="45">
        <v>4.0199999999999996</v>
      </c>
      <c r="N6" s="45">
        <v>4.0599999999999996</v>
      </c>
      <c r="O6" s="45">
        <v>2.61</v>
      </c>
      <c r="P6" s="45">
        <v>3.51</v>
      </c>
      <c r="Q6" s="45">
        <v>3.1</v>
      </c>
      <c r="R6" s="45">
        <v>2.66</v>
      </c>
      <c r="S6" s="45">
        <v>2.4500000000000002</v>
      </c>
      <c r="T6" s="45">
        <v>2.68</v>
      </c>
      <c r="U6" s="45">
        <v>3.34</v>
      </c>
      <c r="V6" s="45">
        <v>3.21</v>
      </c>
      <c r="W6" s="45">
        <v>3.02</v>
      </c>
      <c r="X6" s="45">
        <v>2.89</v>
      </c>
      <c r="Y6" s="45">
        <v>2.66</v>
      </c>
      <c r="Z6" s="45">
        <v>2.46</v>
      </c>
      <c r="AA6" s="45">
        <v>1.99</v>
      </c>
      <c r="AB6" s="45">
        <v>3.36</v>
      </c>
      <c r="AC6" s="45">
        <v>3.54</v>
      </c>
      <c r="AD6" s="45">
        <v>3.59</v>
      </c>
      <c r="AE6" s="45">
        <v>3.43</v>
      </c>
      <c r="AF6" s="45">
        <v>3.05</v>
      </c>
      <c r="AG6" s="45">
        <v>2.94</v>
      </c>
      <c r="AH6" s="45"/>
      <c r="AI6" s="39">
        <f>SUM(D6:AH6)</f>
        <v>106.66999999999999</v>
      </c>
    </row>
    <row r="7" spans="3:35" s="2" customFormat="1" ht="27" customHeight="1">
      <c r="C7" s="42" t="s">
        <v>8</v>
      </c>
      <c r="D7" s="46">
        <f>0.62+0.85</f>
        <v>1.47</v>
      </c>
      <c r="E7" s="46">
        <f>0.59+0.68</f>
        <v>1.27</v>
      </c>
      <c r="F7" s="46">
        <v>0</v>
      </c>
      <c r="G7" s="46">
        <f>0.74+0.81+1.3</f>
        <v>2.85</v>
      </c>
      <c r="H7" s="46">
        <f>0.69+0.86</f>
        <v>1.5499999999999998</v>
      </c>
      <c r="I7" s="46">
        <f>0.98+1.23</f>
        <v>2.21</v>
      </c>
      <c r="J7" s="46">
        <f>1.33+0.54+0.73</f>
        <v>2.6</v>
      </c>
      <c r="K7" s="46">
        <f>0.86+0.65</f>
        <v>1.51</v>
      </c>
      <c r="L7" s="47">
        <v>0.85</v>
      </c>
      <c r="M7" s="47">
        <v>0</v>
      </c>
      <c r="N7" s="47">
        <f>0.75+0.99</f>
        <v>1.74</v>
      </c>
      <c r="O7" s="47">
        <f>0.98</f>
        <v>0.98</v>
      </c>
      <c r="P7" s="47">
        <f>0.59+0.41</f>
        <v>1</v>
      </c>
      <c r="Q7" s="47">
        <f>0.45+0.97</f>
        <v>1.42</v>
      </c>
      <c r="R7" s="46">
        <f>1.59</f>
        <v>1.59</v>
      </c>
      <c r="S7" s="46">
        <f>0.65</f>
        <v>0.65</v>
      </c>
      <c r="T7" s="47">
        <v>0</v>
      </c>
      <c r="U7" s="47">
        <f>0.39+0.56+1.77</f>
        <v>2.72</v>
      </c>
      <c r="V7" s="47">
        <f>1.29</f>
        <v>1.29</v>
      </c>
      <c r="W7" s="47">
        <f>0.98+1.07</f>
        <v>2.0499999999999998</v>
      </c>
      <c r="X7" s="47">
        <f>0.59+1.36</f>
        <v>1.9500000000000002</v>
      </c>
      <c r="Y7" s="47">
        <f>1.07+1.02</f>
        <v>2.09</v>
      </c>
      <c r="Z7" s="47">
        <f>0.68+1.56</f>
        <v>2.2400000000000002</v>
      </c>
      <c r="AA7" s="47">
        <v>0</v>
      </c>
      <c r="AB7" s="47">
        <f>0.82+1.02+1.28+0.79</f>
        <v>3.91</v>
      </c>
      <c r="AC7" s="47">
        <f>1.16+0.72</f>
        <v>1.88</v>
      </c>
      <c r="AD7" s="47">
        <f>0.89+1.13</f>
        <v>2.02</v>
      </c>
      <c r="AE7" s="47">
        <f>1+1.16+0.91</f>
        <v>3.0700000000000003</v>
      </c>
      <c r="AF7" s="47">
        <f>1.45+1.27</f>
        <v>2.7199999999999998</v>
      </c>
      <c r="AG7" s="47">
        <f>1.41</f>
        <v>1.41</v>
      </c>
      <c r="AH7" s="47"/>
      <c r="AI7" s="39">
        <f>SUM(D7:AH7)</f>
        <v>49.04</v>
      </c>
    </row>
    <row r="8" spans="3:35" s="2" customFormat="1" ht="35.25" customHeight="1" thickBot="1">
      <c r="C8" s="17" t="s">
        <v>9</v>
      </c>
      <c r="D8" s="37">
        <f>SUM(D6:D7)</f>
        <v>6.6</v>
      </c>
      <c r="E8" s="37">
        <f t="shared" ref="E8:AG8" si="0">SUM(E6:E7)</f>
        <v>5.4499999999999993</v>
      </c>
      <c r="F8" s="37">
        <f t="shared" si="0"/>
        <v>3.43</v>
      </c>
      <c r="G8" s="37">
        <f t="shared" si="0"/>
        <v>7.93</v>
      </c>
      <c r="H8" s="37">
        <f t="shared" si="0"/>
        <v>6.1099999999999994</v>
      </c>
      <c r="I8" s="37">
        <f t="shared" si="0"/>
        <v>7.74</v>
      </c>
      <c r="J8" s="37">
        <f t="shared" si="0"/>
        <v>7.8000000000000007</v>
      </c>
      <c r="K8" s="37">
        <f t="shared" si="0"/>
        <v>6.7</v>
      </c>
      <c r="L8" s="37">
        <f t="shared" si="0"/>
        <v>4.6499999999999995</v>
      </c>
      <c r="M8" s="37">
        <f t="shared" si="0"/>
        <v>4.0199999999999996</v>
      </c>
      <c r="N8" s="37">
        <f t="shared" si="0"/>
        <v>5.8</v>
      </c>
      <c r="O8" s="37">
        <f t="shared" si="0"/>
        <v>3.59</v>
      </c>
      <c r="P8" s="37">
        <f t="shared" si="0"/>
        <v>4.51</v>
      </c>
      <c r="Q8" s="37">
        <f t="shared" si="0"/>
        <v>4.5199999999999996</v>
      </c>
      <c r="R8" s="37">
        <f t="shared" si="0"/>
        <v>4.25</v>
      </c>
      <c r="S8" s="37">
        <f t="shared" si="0"/>
        <v>3.1</v>
      </c>
      <c r="T8" s="37">
        <f t="shared" si="0"/>
        <v>2.68</v>
      </c>
      <c r="U8" s="37">
        <f t="shared" si="0"/>
        <v>6.0600000000000005</v>
      </c>
      <c r="V8" s="37">
        <f t="shared" si="0"/>
        <v>4.5</v>
      </c>
      <c r="W8" s="37">
        <f t="shared" si="0"/>
        <v>5.07</v>
      </c>
      <c r="X8" s="37">
        <f t="shared" si="0"/>
        <v>4.84</v>
      </c>
      <c r="Y8" s="37">
        <f t="shared" si="0"/>
        <v>4.75</v>
      </c>
      <c r="Z8" s="37">
        <f t="shared" si="0"/>
        <v>4.7</v>
      </c>
      <c r="AA8" s="37">
        <f t="shared" si="0"/>
        <v>1.99</v>
      </c>
      <c r="AB8" s="37">
        <f t="shared" si="0"/>
        <v>7.27</v>
      </c>
      <c r="AC8" s="37">
        <f t="shared" si="0"/>
        <v>5.42</v>
      </c>
      <c r="AD8" s="37">
        <f t="shared" si="0"/>
        <v>5.6099999999999994</v>
      </c>
      <c r="AE8" s="37">
        <f t="shared" si="0"/>
        <v>6.5</v>
      </c>
      <c r="AF8" s="37">
        <f t="shared" si="0"/>
        <v>5.77</v>
      </c>
      <c r="AG8" s="37">
        <f t="shared" si="0"/>
        <v>4.3499999999999996</v>
      </c>
      <c r="AH8" s="37">
        <f t="shared" ref="AH8" si="1">SUM(AH6:AH6)</f>
        <v>0</v>
      </c>
      <c r="AI8" s="38">
        <f>SUM(AI6:AI7)</f>
        <v>155.70999999999998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43770</v>
      </c>
      <c r="E11" s="3">
        <v>43771</v>
      </c>
      <c r="F11" s="3">
        <v>43773</v>
      </c>
      <c r="G11" s="3">
        <v>43774</v>
      </c>
      <c r="H11" s="3">
        <v>43775</v>
      </c>
      <c r="I11" s="3">
        <v>43776</v>
      </c>
      <c r="J11" s="3">
        <v>43778</v>
      </c>
      <c r="K11" s="3">
        <v>43781</v>
      </c>
      <c r="L11" s="3">
        <v>43783</v>
      </c>
      <c r="M11" s="3">
        <v>43785</v>
      </c>
      <c r="N11" s="3">
        <v>43788</v>
      </c>
      <c r="O11" s="3">
        <v>43791</v>
      </c>
      <c r="P11" s="3">
        <v>43794</v>
      </c>
      <c r="Q11" s="3">
        <v>43796</v>
      </c>
      <c r="R11" s="3">
        <v>43798</v>
      </c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608</v>
      </c>
      <c r="E12" s="29">
        <v>612</v>
      </c>
      <c r="F12" s="29">
        <v>300</v>
      </c>
      <c r="G12" s="29">
        <v>367</v>
      </c>
      <c r="H12" s="29">
        <v>610</v>
      </c>
      <c r="I12" s="29">
        <v>235</v>
      </c>
      <c r="J12" s="29">
        <v>500</v>
      </c>
      <c r="K12" s="29">
        <v>205</v>
      </c>
      <c r="L12" s="29">
        <v>116</v>
      </c>
      <c r="M12" s="29">
        <v>110</v>
      </c>
      <c r="N12" s="29">
        <v>282</v>
      </c>
      <c r="O12" s="29">
        <v>473</v>
      </c>
      <c r="P12" s="29">
        <v>304</v>
      </c>
      <c r="Q12" s="29">
        <v>385</v>
      </c>
      <c r="R12" s="29">
        <v>630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5737</v>
      </c>
    </row>
    <row r="13" spans="3:35" s="2" customFormat="1" ht="27" customHeight="1">
      <c r="C13" s="6" t="s">
        <v>14</v>
      </c>
      <c r="D13" s="31">
        <v>350</v>
      </c>
      <c r="E13" s="32">
        <v>523</v>
      </c>
      <c r="F13" s="32"/>
      <c r="G13" s="32">
        <v>302</v>
      </c>
      <c r="H13" s="32"/>
      <c r="I13" s="32">
        <v>350</v>
      </c>
      <c r="J13" s="32">
        <v>206</v>
      </c>
      <c r="K13" s="32"/>
      <c r="L13" s="32"/>
      <c r="M13" s="32"/>
      <c r="N13" s="32">
        <v>365</v>
      </c>
      <c r="O13" s="32">
        <v>300</v>
      </c>
      <c r="P13" s="32">
        <v>621</v>
      </c>
      <c r="Q13" s="32">
        <v>320</v>
      </c>
      <c r="R13" s="32">
        <v>215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3552</v>
      </c>
    </row>
    <row r="14" spans="3:35" s="2" customFormat="1" ht="27" customHeight="1">
      <c r="C14" s="6" t="s">
        <v>15</v>
      </c>
      <c r="D14" s="34">
        <v>46</v>
      </c>
      <c r="E14" s="32"/>
      <c r="F14" s="32"/>
      <c r="G14" s="32"/>
      <c r="H14" s="32">
        <v>40</v>
      </c>
      <c r="I14" s="32"/>
      <c r="J14" s="32">
        <v>42</v>
      </c>
      <c r="K14" s="32"/>
      <c r="L14" s="32">
        <v>33</v>
      </c>
      <c r="M14" s="32">
        <v>28</v>
      </c>
      <c r="N14" s="32"/>
      <c r="O14" s="32">
        <v>41</v>
      </c>
      <c r="P14" s="32">
        <v>30</v>
      </c>
      <c r="Q14" s="32"/>
      <c r="R14" s="32">
        <v>53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313</v>
      </c>
    </row>
    <row r="15" spans="3:35" s="2" customFormat="1" ht="27" customHeight="1">
      <c r="C15" s="6" t="s">
        <v>16</v>
      </c>
      <c r="D15" s="31">
        <v>11</v>
      </c>
      <c r="E15" s="35"/>
      <c r="F15" s="35"/>
      <c r="G15" s="35"/>
      <c r="H15" s="35">
        <v>12</v>
      </c>
      <c r="I15" s="35"/>
      <c r="J15" s="35">
        <v>10</v>
      </c>
      <c r="K15" s="35"/>
      <c r="L15" s="35">
        <v>8</v>
      </c>
      <c r="M15" s="35">
        <v>6</v>
      </c>
      <c r="N15" s="35"/>
      <c r="O15" s="35">
        <v>10</v>
      </c>
      <c r="P15" s="35">
        <v>9</v>
      </c>
      <c r="Q15" s="35"/>
      <c r="R15" s="35">
        <v>13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79</v>
      </c>
    </row>
    <row r="16" spans="3:35" s="2" customFormat="1" ht="27" customHeight="1">
      <c r="C16" s="5" t="s">
        <v>17</v>
      </c>
      <c r="D16" s="28"/>
      <c r="E16" s="29">
        <v>68</v>
      </c>
      <c r="F16" s="29"/>
      <c r="G16" s="29"/>
      <c r="H16" s="29"/>
      <c r="I16" s="29">
        <v>52</v>
      </c>
      <c r="J16" s="29"/>
      <c r="K16" s="29"/>
      <c r="L16" s="29"/>
      <c r="M16" s="29"/>
      <c r="N16" s="29">
        <v>44</v>
      </c>
      <c r="O16" s="29"/>
      <c r="P16" s="29"/>
      <c r="Q16" s="29">
        <v>56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220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1015</v>
      </c>
      <c r="E18" s="18">
        <f t="shared" ref="E18:AI18" si="3">SUM(E12:E17)</f>
        <v>1203</v>
      </c>
      <c r="F18" s="18">
        <f t="shared" si="3"/>
        <v>300</v>
      </c>
      <c r="G18" s="18">
        <f t="shared" si="3"/>
        <v>669</v>
      </c>
      <c r="H18" s="18">
        <f t="shared" si="3"/>
        <v>662</v>
      </c>
      <c r="I18" s="18">
        <f t="shared" si="3"/>
        <v>637</v>
      </c>
      <c r="J18" s="18">
        <f t="shared" si="3"/>
        <v>758</v>
      </c>
      <c r="K18" s="18">
        <f t="shared" si="3"/>
        <v>205</v>
      </c>
      <c r="L18" s="18">
        <f t="shared" si="3"/>
        <v>157</v>
      </c>
      <c r="M18" s="18">
        <f t="shared" si="3"/>
        <v>144</v>
      </c>
      <c r="N18" s="18">
        <f t="shared" si="3"/>
        <v>691</v>
      </c>
      <c r="O18" s="18">
        <f t="shared" si="3"/>
        <v>824</v>
      </c>
      <c r="P18" s="18">
        <f t="shared" si="3"/>
        <v>964</v>
      </c>
      <c r="Q18" s="18">
        <f t="shared" si="3"/>
        <v>761</v>
      </c>
      <c r="R18" s="18">
        <f t="shared" si="3"/>
        <v>911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9901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AI8*1000-5250</f>
        <v>150459.99999999997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6.1741944737186731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9901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6.800201857410312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f>'JUL-19'!D25:E25</f>
        <v>9.1809845051122607E-2</v>
      </c>
      <c r="E25" s="203"/>
      <c r="F25" s="202">
        <f>'AUG-19'!F25:G25</f>
        <v>7.0977247612841063E-2</v>
      </c>
      <c r="G25" s="203"/>
      <c r="H25" s="202">
        <f>('SEP-19 '!T20)/100</f>
        <v>5.5518608952296801E-2</v>
      </c>
      <c r="I25" s="203"/>
      <c r="J25" s="202">
        <f>'OCT-19 '!J25:K25</f>
        <v>5.9962446517068363E-2</v>
      </c>
      <c r="K25" s="203"/>
      <c r="L25" s="202">
        <f>T20/100</f>
        <v>6.1741944737186728E-2</v>
      </c>
      <c r="M25" s="203"/>
      <c r="N25" s="202"/>
      <c r="O25" s="203"/>
      <c r="P25" s="202"/>
      <c r="Q25" s="203"/>
      <c r="R25" s="202"/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98085D8-5E7F-4D09-99D8-6E6565126E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'NOV-19'!D24:D24</xm:f>
              <xm:sqref>D25</xm:sqref>
            </x14:sparkline>
            <x14:sparkline>
              <xm:f>'NOV-19'!H24:H24</xm:f>
              <xm:sqref>H25</xm:sqref>
            </x14:sparkline>
            <x14:sparkline>
              <xm:f>'NOV-19'!J24:J24</xm:f>
              <xm:sqref>J25</xm:sqref>
            </x14:sparkline>
            <x14:sparkline>
              <xm:f>'NOV-19'!N24:N24</xm:f>
              <xm:sqref>N25</xm:sqref>
            </x14:sparkline>
            <x14:sparkline>
              <xm:f>'NOV-19'!P24:P24</xm:f>
              <xm:sqref>P25</xm:sqref>
            </x14:sparkline>
            <x14:sparkline>
              <xm:f>'NOV-19'!R24:R24</xm:f>
              <xm:sqref>R25</xm:sqref>
            </x14:sparkline>
            <x14:sparkline>
              <xm:f>'NOV-19'!T24:T24</xm:f>
              <xm:sqref>T25</xm:sqref>
            </x14:sparkline>
            <x14:sparkline>
              <xm:f>'NOV-19'!V24:V24</xm:f>
              <xm:sqref>V25</xm:sqref>
            </x14:sparkline>
            <x14:sparkline>
              <xm:f>'NOV-19'!X24:X24</xm:f>
              <xm:sqref>X25</xm:sqref>
            </x14:sparkline>
            <x14:sparkline>
              <xm:f>'NOV-19'!Z24:Z24</xm:f>
              <xm:sqref>Z25</xm:sqref>
            </x14:sparkline>
            <x14:sparkline>
              <xm:f>'NOV-19'!AB24:AB24</xm:f>
              <xm:sqref>AB25</xm:sqref>
            </x14:sparkline>
            <x14:sparkline>
              <xm:f>'NOV-19'!AD24:AD24</xm:f>
              <xm:sqref>AD25</xm:sqref>
            </x14:sparkline>
            <x14:sparkline>
              <xm:f>'NOV-19'!AF24:AF24</xm:f>
              <xm:sqref>AF25</xm:sqref>
            </x14:sparkline>
            <x14:sparkline>
              <xm:f>'NOV-19'!AH24:AH24</xm:f>
              <xm:sqref>AH25</xm:sqref>
            </x14:sparkline>
            <x14:sparkline>
              <xm:f>'NOV-19'!F24:F24</xm:f>
              <xm:sqref>F25</xm:sqref>
            </x14:sparkline>
          </x14:sparklines>
        </x14:sparklineGroup>
        <x14:sparklineGroup displayEmptyCellsAs="gap" xr2:uid="{3C8035FC-B165-430F-9313-E6D1457FCC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'NOV-19'!L24:L24</xm:f>
              <xm:sqref>L25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8E0B-8593-4D59-AC47-1C0C5268DB67}">
  <sheetPr codeName="工作表6">
    <pageSetUpPr fitToPage="1"/>
  </sheetPr>
  <dimension ref="C1:AI44"/>
  <sheetViews>
    <sheetView showGridLines="0" zoomScale="70" zoomScaleNormal="70" workbookViewId="0">
      <selection activeCell="AQ6" sqref="AQ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39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43800</v>
      </c>
      <c r="E5" s="3">
        <v>43801</v>
      </c>
      <c r="F5" s="3">
        <v>43802</v>
      </c>
      <c r="G5" s="3">
        <v>43803</v>
      </c>
      <c r="H5" s="3">
        <v>43804</v>
      </c>
      <c r="I5" s="3">
        <v>43805</v>
      </c>
      <c r="J5" s="3">
        <v>43806</v>
      </c>
      <c r="K5" s="3">
        <v>43807</v>
      </c>
      <c r="L5" s="3">
        <v>43808</v>
      </c>
      <c r="M5" s="3">
        <v>43809</v>
      </c>
      <c r="N5" s="3">
        <v>43810</v>
      </c>
      <c r="O5" s="3">
        <v>43811</v>
      </c>
      <c r="P5" s="3">
        <v>43812</v>
      </c>
      <c r="Q5" s="3">
        <v>43813</v>
      </c>
      <c r="R5" s="3">
        <v>43814</v>
      </c>
      <c r="S5" s="3">
        <v>43815</v>
      </c>
      <c r="T5" s="3">
        <v>43816</v>
      </c>
      <c r="U5" s="3">
        <v>43817</v>
      </c>
      <c r="V5" s="3">
        <v>43818</v>
      </c>
      <c r="W5" s="3">
        <v>43819</v>
      </c>
      <c r="X5" s="3">
        <v>43820</v>
      </c>
      <c r="Y5" s="3">
        <v>43821</v>
      </c>
      <c r="Z5" s="3">
        <v>43822</v>
      </c>
      <c r="AA5" s="3">
        <v>43823</v>
      </c>
      <c r="AB5" s="3">
        <v>43824</v>
      </c>
      <c r="AC5" s="3">
        <v>43825</v>
      </c>
      <c r="AD5" s="3">
        <v>43826</v>
      </c>
      <c r="AE5" s="3">
        <v>43827</v>
      </c>
      <c r="AF5" s="3">
        <v>43828</v>
      </c>
      <c r="AG5" s="3">
        <v>43829</v>
      </c>
      <c r="AH5" s="3">
        <v>43830</v>
      </c>
      <c r="AI5" s="188"/>
    </row>
    <row r="6" spans="3:35" s="2" customFormat="1" ht="27" customHeight="1">
      <c r="C6" s="5" t="s">
        <v>7</v>
      </c>
      <c r="D6" s="45">
        <v>1.87</v>
      </c>
      <c r="E6" s="45">
        <v>4.95</v>
      </c>
      <c r="F6" s="45">
        <v>4.4800000000000004</v>
      </c>
      <c r="G6" s="45">
        <v>4.51</v>
      </c>
      <c r="H6" s="45">
        <v>4.76</v>
      </c>
      <c r="I6" s="45">
        <v>4.43</v>
      </c>
      <c r="J6" s="45">
        <v>3.85</v>
      </c>
      <c r="K6" s="45">
        <v>3.13</v>
      </c>
      <c r="L6" s="45">
        <v>3.75</v>
      </c>
      <c r="M6" s="45">
        <v>4.0999999999999996</v>
      </c>
      <c r="N6" s="45">
        <v>4.75</v>
      </c>
      <c r="O6" s="45">
        <v>4.7300000000000004</v>
      </c>
      <c r="P6" s="45">
        <v>3.97</v>
      </c>
      <c r="Q6" s="45">
        <v>4.12</v>
      </c>
      <c r="R6" s="45">
        <v>3.26</v>
      </c>
      <c r="S6" s="45">
        <v>4.2300000000000004</v>
      </c>
      <c r="T6" s="45">
        <v>4.12</v>
      </c>
      <c r="U6" s="45">
        <v>4.37</v>
      </c>
      <c r="V6" s="45">
        <v>4.22</v>
      </c>
      <c r="W6" s="45">
        <v>4.67</v>
      </c>
      <c r="X6" s="45">
        <v>5.71</v>
      </c>
      <c r="Y6" s="45">
        <v>2.37</v>
      </c>
      <c r="Z6" s="45">
        <v>3.26</v>
      </c>
      <c r="AA6" s="45">
        <v>3.31</v>
      </c>
      <c r="AB6" s="45">
        <v>2.09</v>
      </c>
      <c r="AC6" s="45">
        <v>2.44</v>
      </c>
      <c r="AD6" s="45">
        <v>3.29</v>
      </c>
      <c r="AE6" s="45">
        <v>2.2799999999999998</v>
      </c>
      <c r="AF6" s="45">
        <v>1.7</v>
      </c>
      <c r="AG6" s="45">
        <v>3.06</v>
      </c>
      <c r="AH6" s="45">
        <v>2.75</v>
      </c>
      <c r="AI6" s="39">
        <f>SUM(D6:AH6)</f>
        <v>114.53000000000003</v>
      </c>
    </row>
    <row r="7" spans="3:35" s="2" customFormat="1" ht="27" customHeight="1">
      <c r="C7" s="42" t="s">
        <v>8</v>
      </c>
      <c r="D7" s="46">
        <v>0</v>
      </c>
      <c r="E7" s="46">
        <v>3.09</v>
      </c>
      <c r="F7" s="46">
        <v>2.77</v>
      </c>
      <c r="G7" s="46">
        <v>1.23</v>
      </c>
      <c r="H7" s="46">
        <v>1.85</v>
      </c>
      <c r="I7" s="46">
        <v>4.2</v>
      </c>
      <c r="J7" s="46">
        <v>1.58</v>
      </c>
      <c r="K7" s="46">
        <v>0</v>
      </c>
      <c r="L7" s="47">
        <v>3.92</v>
      </c>
      <c r="M7" s="47">
        <v>2.57</v>
      </c>
      <c r="N7" s="47">
        <v>2.82</v>
      </c>
      <c r="O7" s="47">
        <v>1.76</v>
      </c>
      <c r="P7" s="47">
        <v>2.58</v>
      </c>
      <c r="Q7" s="47">
        <v>2.08</v>
      </c>
      <c r="R7" s="46">
        <v>0</v>
      </c>
      <c r="S7" s="46">
        <v>2.4900000000000002</v>
      </c>
      <c r="T7" s="48">
        <v>2.66</v>
      </c>
      <c r="U7" s="47">
        <v>1.91</v>
      </c>
      <c r="V7" s="47">
        <v>2.42</v>
      </c>
      <c r="W7" s="47">
        <v>1.1200000000000001</v>
      </c>
      <c r="X7" s="47">
        <v>2.1</v>
      </c>
      <c r="Y7" s="47">
        <v>0</v>
      </c>
      <c r="Z7" s="47">
        <v>2.78</v>
      </c>
      <c r="AA7" s="47">
        <v>1.62</v>
      </c>
      <c r="AB7" s="49">
        <v>3.84</v>
      </c>
      <c r="AC7" s="47">
        <v>0</v>
      </c>
      <c r="AD7" s="47">
        <v>2.2599999999999998</v>
      </c>
      <c r="AE7" s="47">
        <v>0</v>
      </c>
      <c r="AF7" s="47">
        <v>0</v>
      </c>
      <c r="AG7" s="47">
        <v>1.65</v>
      </c>
      <c r="AH7" s="47">
        <v>1.08</v>
      </c>
      <c r="AI7" s="39">
        <f>SUM(D7:AH7)</f>
        <v>56.379999999999995</v>
      </c>
    </row>
    <row r="8" spans="3:35" s="2" customFormat="1" ht="35.25" customHeight="1" thickBot="1">
      <c r="C8" s="17" t="s">
        <v>9</v>
      </c>
      <c r="D8" s="37">
        <f>SUM(D6:D7)</f>
        <v>1.87</v>
      </c>
      <c r="E8" s="37">
        <f t="shared" ref="E8:AG8" si="0">SUM(E6:E7)</f>
        <v>8.0399999999999991</v>
      </c>
      <c r="F8" s="37">
        <f t="shared" si="0"/>
        <v>7.25</v>
      </c>
      <c r="G8" s="37">
        <f t="shared" si="0"/>
        <v>5.74</v>
      </c>
      <c r="H8" s="37">
        <f t="shared" si="0"/>
        <v>6.6099999999999994</v>
      </c>
      <c r="I8" s="37">
        <f t="shared" si="0"/>
        <v>8.629999999999999</v>
      </c>
      <c r="J8" s="37">
        <f t="shared" si="0"/>
        <v>5.43</v>
      </c>
      <c r="K8" s="37">
        <f t="shared" si="0"/>
        <v>3.13</v>
      </c>
      <c r="L8" s="37">
        <f t="shared" si="0"/>
        <v>7.67</v>
      </c>
      <c r="M8" s="37">
        <f t="shared" si="0"/>
        <v>6.67</v>
      </c>
      <c r="N8" s="37">
        <f t="shared" si="0"/>
        <v>7.57</v>
      </c>
      <c r="O8" s="37">
        <f t="shared" si="0"/>
        <v>6.49</v>
      </c>
      <c r="P8" s="37">
        <f t="shared" si="0"/>
        <v>6.5500000000000007</v>
      </c>
      <c r="Q8" s="37">
        <f t="shared" si="0"/>
        <v>6.2</v>
      </c>
      <c r="R8" s="37">
        <f t="shared" si="0"/>
        <v>3.26</v>
      </c>
      <c r="S8" s="37">
        <f t="shared" si="0"/>
        <v>6.7200000000000006</v>
      </c>
      <c r="T8" s="37">
        <f t="shared" si="0"/>
        <v>6.78</v>
      </c>
      <c r="U8" s="37">
        <f t="shared" si="0"/>
        <v>6.28</v>
      </c>
      <c r="V8" s="37">
        <f t="shared" si="0"/>
        <v>6.64</v>
      </c>
      <c r="W8" s="37">
        <f t="shared" si="0"/>
        <v>5.79</v>
      </c>
      <c r="X8" s="37">
        <f t="shared" si="0"/>
        <v>7.8100000000000005</v>
      </c>
      <c r="Y8" s="37">
        <f t="shared" si="0"/>
        <v>2.37</v>
      </c>
      <c r="Z8" s="37">
        <f t="shared" si="0"/>
        <v>6.0399999999999991</v>
      </c>
      <c r="AA8" s="37">
        <f t="shared" si="0"/>
        <v>4.93</v>
      </c>
      <c r="AB8" s="37">
        <f t="shared" si="0"/>
        <v>5.93</v>
      </c>
      <c r="AC8" s="37">
        <f t="shared" si="0"/>
        <v>2.44</v>
      </c>
      <c r="AD8" s="37">
        <f t="shared" si="0"/>
        <v>5.55</v>
      </c>
      <c r="AE8" s="37">
        <f t="shared" si="0"/>
        <v>2.2799999999999998</v>
      </c>
      <c r="AF8" s="37">
        <f t="shared" si="0"/>
        <v>1.7</v>
      </c>
      <c r="AG8" s="37">
        <f t="shared" si="0"/>
        <v>4.71</v>
      </c>
      <c r="AH8" s="37">
        <f t="shared" ref="AH8" si="1">SUM(AH6:AH6)</f>
        <v>2.75</v>
      </c>
      <c r="AI8" s="38">
        <f>SUM(AI6:AI7)</f>
        <v>170.91000000000003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43801</v>
      </c>
      <c r="E11" s="3">
        <v>44170</v>
      </c>
      <c r="F11" s="3">
        <v>44171</v>
      </c>
      <c r="G11" s="3">
        <v>44174</v>
      </c>
      <c r="H11" s="3">
        <v>44176</v>
      </c>
      <c r="I11" s="3">
        <v>44178</v>
      </c>
      <c r="J11" s="3">
        <v>44182</v>
      </c>
      <c r="K11" s="3">
        <v>44184</v>
      </c>
      <c r="L11" s="3">
        <v>44186</v>
      </c>
      <c r="M11" s="3">
        <v>44189</v>
      </c>
      <c r="N11" s="3">
        <v>44193</v>
      </c>
      <c r="O11" s="3">
        <v>44196</v>
      </c>
      <c r="P11" s="3"/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446</v>
      </c>
      <c r="E12" s="29">
        <v>538</v>
      </c>
      <c r="F12" s="29">
        <v>502</v>
      </c>
      <c r="G12" s="29">
        <v>400</v>
      </c>
      <c r="H12" s="29">
        <v>638</v>
      </c>
      <c r="I12" s="29">
        <v>453</v>
      </c>
      <c r="J12" s="29">
        <v>596</v>
      </c>
      <c r="K12" s="29">
        <v>633</v>
      </c>
      <c r="L12" s="29">
        <v>504</v>
      </c>
      <c r="M12" s="29">
        <v>645</v>
      </c>
      <c r="N12" s="29">
        <v>612</v>
      </c>
      <c r="O12" s="29">
        <v>580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6547</v>
      </c>
    </row>
    <row r="13" spans="3:35" s="2" customFormat="1" ht="27" customHeight="1">
      <c r="C13" s="6" t="s">
        <v>14</v>
      </c>
      <c r="D13" s="31">
        <v>155</v>
      </c>
      <c r="E13" s="32">
        <v>140</v>
      </c>
      <c r="F13" s="32">
        <v>268</v>
      </c>
      <c r="G13" s="32">
        <v>410</v>
      </c>
      <c r="H13" s="32">
        <v>272</v>
      </c>
      <c r="I13" s="32">
        <v>480</v>
      </c>
      <c r="J13" s="32">
        <v>800</v>
      </c>
      <c r="K13" s="32">
        <v>156</v>
      </c>
      <c r="L13" s="32">
        <v>188</v>
      </c>
      <c r="M13" s="32">
        <v>403</v>
      </c>
      <c r="N13" s="32">
        <v>210</v>
      </c>
      <c r="O13" s="32">
        <v>465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3947</v>
      </c>
    </row>
    <row r="14" spans="3:35" s="2" customFormat="1" ht="27" customHeight="1">
      <c r="C14" s="6" t="s">
        <v>15</v>
      </c>
      <c r="D14" s="34"/>
      <c r="E14" s="32">
        <v>38</v>
      </c>
      <c r="F14" s="32"/>
      <c r="G14" s="32">
        <v>40</v>
      </c>
      <c r="H14" s="32"/>
      <c r="I14" s="32">
        <v>45</v>
      </c>
      <c r="J14" s="32"/>
      <c r="K14" s="32">
        <v>50</v>
      </c>
      <c r="L14" s="32"/>
      <c r="M14" s="32">
        <v>36</v>
      </c>
      <c r="N14" s="32"/>
      <c r="O14" s="32">
        <v>51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260</v>
      </c>
    </row>
    <row r="15" spans="3:35" s="2" customFormat="1" ht="27" customHeight="1">
      <c r="C15" s="6" t="s">
        <v>16</v>
      </c>
      <c r="D15" s="31">
        <v>9</v>
      </c>
      <c r="E15" s="35"/>
      <c r="F15" s="35">
        <v>11</v>
      </c>
      <c r="G15" s="35"/>
      <c r="H15" s="35">
        <v>18</v>
      </c>
      <c r="I15" s="35"/>
      <c r="J15" s="35">
        <v>12</v>
      </c>
      <c r="K15" s="35"/>
      <c r="L15" s="35">
        <v>9</v>
      </c>
      <c r="M15" s="35"/>
      <c r="N15" s="35">
        <v>16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75</v>
      </c>
    </row>
    <row r="16" spans="3:35" s="2" customFormat="1" ht="27" customHeight="1">
      <c r="C16" s="5" t="s">
        <v>17</v>
      </c>
      <c r="D16" s="28"/>
      <c r="E16" s="29">
        <v>50</v>
      </c>
      <c r="F16" s="29"/>
      <c r="G16" s="29"/>
      <c r="H16" s="29"/>
      <c r="I16" s="29">
        <v>45</v>
      </c>
      <c r="J16" s="29"/>
      <c r="K16" s="29">
        <v>40</v>
      </c>
      <c r="L16" s="29"/>
      <c r="M16" s="29"/>
      <c r="N16" s="29"/>
      <c r="O16" s="29">
        <v>62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197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610</v>
      </c>
      <c r="E18" s="18">
        <f t="shared" ref="E18:AI18" si="3">SUM(E12:E17)</f>
        <v>766</v>
      </c>
      <c r="F18" s="18">
        <f t="shared" si="3"/>
        <v>781</v>
      </c>
      <c r="G18" s="18">
        <f t="shared" si="3"/>
        <v>850</v>
      </c>
      <c r="H18" s="18">
        <f t="shared" si="3"/>
        <v>928</v>
      </c>
      <c r="I18" s="18">
        <f t="shared" si="3"/>
        <v>1023</v>
      </c>
      <c r="J18" s="18">
        <f t="shared" si="3"/>
        <v>1408</v>
      </c>
      <c r="K18" s="18">
        <f t="shared" si="3"/>
        <v>879</v>
      </c>
      <c r="L18" s="18">
        <f t="shared" si="3"/>
        <v>701</v>
      </c>
      <c r="M18" s="18">
        <f t="shared" si="3"/>
        <v>1084</v>
      </c>
      <c r="N18" s="18">
        <f t="shared" si="3"/>
        <v>838</v>
      </c>
      <c r="O18" s="18">
        <f t="shared" si="3"/>
        <v>1158</v>
      </c>
      <c r="P18" s="18">
        <f t="shared" si="3"/>
        <v>0</v>
      </c>
      <c r="Q18" s="18">
        <f t="shared" si="3"/>
        <v>0</v>
      </c>
      <c r="R18" s="18">
        <f t="shared" si="3"/>
        <v>0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11026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170910.00000000003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6.0603728783748121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11026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6.6768970275710622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f>'JUL-19'!D25:E25</f>
        <v>9.1809845051122607E-2</v>
      </c>
      <c r="E25" s="203"/>
      <c r="F25" s="202">
        <f>'AUG-19'!F25:G25</f>
        <v>7.0977247612841063E-2</v>
      </c>
      <c r="G25" s="203"/>
      <c r="H25" s="202">
        <f>('SEP-19 '!T20)/100</f>
        <v>5.5518608952296801E-2</v>
      </c>
      <c r="I25" s="203"/>
      <c r="J25" s="202">
        <f>'OCT-19 '!J25:K25</f>
        <v>5.9962446517068363E-2</v>
      </c>
      <c r="K25" s="203"/>
      <c r="L25" s="202">
        <f>'NOV-19'!L25:M25</f>
        <v>6.1741944737186728E-2</v>
      </c>
      <c r="M25" s="203"/>
      <c r="N25" s="202">
        <f>T20/100</f>
        <v>6.0603728783748118E-2</v>
      </c>
      <c r="O25" s="203"/>
      <c r="P25" s="202"/>
      <c r="Q25" s="203"/>
      <c r="R25" s="202"/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213F0A0-3287-4929-9A72-CF14769895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'DEC-19 '!N24:N24</xm:f>
              <xm:sqref>N25</xm:sqref>
            </x14:sparkline>
          </x14:sparklines>
        </x14:sparklineGroup>
        <x14:sparklineGroup displayEmptyCellsAs="gap" xr2:uid="{C90904CE-B03A-491B-B649-DE9C9AF389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'DEC-19 '!L24:L24</xm:f>
              <xm:sqref>L25</xm:sqref>
            </x14:sparkline>
          </x14:sparklines>
        </x14:sparklineGroup>
        <x14:sparklineGroup displayEmptyCellsAs="gap" xr2:uid="{70609F97-306C-4041-91E3-C47B5A23DB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'DEC-19 '!D24:D24</xm:f>
              <xm:sqref>D25</xm:sqref>
            </x14:sparkline>
            <x14:sparkline>
              <xm:f>'DEC-19 '!H24:H24</xm:f>
              <xm:sqref>H25</xm:sqref>
            </x14:sparkline>
            <x14:sparkline>
              <xm:f>'DEC-19 '!J24:J24</xm:f>
              <xm:sqref>J25</xm:sqref>
            </x14:sparkline>
            <x14:sparkline>
              <xm:f>'DEC-19 '!P24:P24</xm:f>
              <xm:sqref>P25</xm:sqref>
            </x14:sparkline>
            <x14:sparkline>
              <xm:f>'DEC-19 '!R24:R24</xm:f>
              <xm:sqref>R25</xm:sqref>
            </x14:sparkline>
            <x14:sparkline>
              <xm:f>'DEC-19 '!T24:T24</xm:f>
              <xm:sqref>T25</xm:sqref>
            </x14:sparkline>
            <x14:sparkline>
              <xm:f>'DEC-19 '!V24:V24</xm:f>
              <xm:sqref>V25</xm:sqref>
            </x14:sparkline>
            <x14:sparkline>
              <xm:f>'DEC-19 '!X24:X24</xm:f>
              <xm:sqref>X25</xm:sqref>
            </x14:sparkline>
            <x14:sparkline>
              <xm:f>'DEC-19 '!Z24:Z24</xm:f>
              <xm:sqref>Z25</xm:sqref>
            </x14:sparkline>
            <x14:sparkline>
              <xm:f>'DEC-19 '!AB24:AB24</xm:f>
              <xm:sqref>AB25</xm:sqref>
            </x14:sparkline>
            <x14:sparkline>
              <xm:f>'DEC-19 '!AD24:AD24</xm:f>
              <xm:sqref>AD25</xm:sqref>
            </x14:sparkline>
            <x14:sparkline>
              <xm:f>'DEC-19 '!AF24:AF24</xm:f>
              <xm:sqref>AF25</xm:sqref>
            </x14:sparkline>
            <x14:sparkline>
              <xm:f>'DEC-19 '!AH24:AH24</xm:f>
              <xm:sqref>AH25</xm:sqref>
            </x14:sparkline>
            <x14:sparkline>
              <xm:f>'DEC-19 '!F24:F24</xm:f>
              <xm:sqref>F25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7644-4BDC-4AC9-A87F-0A199A57DC8F}">
  <sheetPr codeName="工作表7">
    <pageSetUpPr fitToPage="1"/>
  </sheetPr>
  <dimension ref="C1:AI44"/>
  <sheetViews>
    <sheetView showGridLines="0" zoomScale="70" zoomScaleNormal="70" workbookViewId="0">
      <selection activeCell="AP8" sqref="AP8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41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43831</v>
      </c>
      <c r="E5" s="3">
        <v>43832</v>
      </c>
      <c r="F5" s="3">
        <v>43833</v>
      </c>
      <c r="G5" s="3">
        <v>43834</v>
      </c>
      <c r="H5" s="3">
        <v>43835</v>
      </c>
      <c r="I5" s="3">
        <v>43836</v>
      </c>
      <c r="J5" s="3">
        <v>43837</v>
      </c>
      <c r="K5" s="3">
        <v>43838</v>
      </c>
      <c r="L5" s="3">
        <v>43839</v>
      </c>
      <c r="M5" s="3">
        <v>43840</v>
      </c>
      <c r="N5" s="3">
        <v>43841</v>
      </c>
      <c r="O5" s="3">
        <v>43842</v>
      </c>
      <c r="P5" s="3">
        <v>43843</v>
      </c>
      <c r="Q5" s="3">
        <v>43844</v>
      </c>
      <c r="R5" s="3">
        <v>43845</v>
      </c>
      <c r="S5" s="3">
        <v>43846</v>
      </c>
      <c r="T5" s="3">
        <v>43847</v>
      </c>
      <c r="U5" s="3">
        <v>43848</v>
      </c>
      <c r="V5" s="3">
        <v>43849</v>
      </c>
      <c r="W5" s="3">
        <v>43850</v>
      </c>
      <c r="X5" s="3">
        <v>43851</v>
      </c>
      <c r="Y5" s="3">
        <v>43852</v>
      </c>
      <c r="Z5" s="3">
        <v>43853</v>
      </c>
      <c r="AA5" s="3">
        <v>43854</v>
      </c>
      <c r="AB5" s="3">
        <v>43855</v>
      </c>
      <c r="AC5" s="3">
        <v>43856</v>
      </c>
      <c r="AD5" s="3">
        <v>43857</v>
      </c>
      <c r="AE5" s="3">
        <v>43858</v>
      </c>
      <c r="AF5" s="3">
        <v>43859</v>
      </c>
      <c r="AG5" s="3">
        <v>43860</v>
      </c>
      <c r="AH5" s="3">
        <v>43861</v>
      </c>
      <c r="AI5" s="188"/>
    </row>
    <row r="6" spans="3:35" s="2" customFormat="1" ht="27" customHeight="1">
      <c r="C6" s="5" t="s">
        <v>7</v>
      </c>
      <c r="D6" s="45">
        <v>1.0409999999999999</v>
      </c>
      <c r="E6" s="45">
        <v>2.9777999999999998</v>
      </c>
      <c r="F6" s="45">
        <v>2.7342</v>
      </c>
      <c r="G6" s="45">
        <v>2.7122000000000002</v>
      </c>
      <c r="H6" s="45">
        <v>1.5662</v>
      </c>
      <c r="I6" s="45">
        <v>3.7648000000000001</v>
      </c>
      <c r="J6" s="45">
        <v>3.3079999999999998</v>
      </c>
      <c r="K6" s="45">
        <v>3.4653999999999998</v>
      </c>
      <c r="L6" s="45">
        <v>3.6577999999999999</v>
      </c>
      <c r="M6" s="45">
        <v>3.4236</v>
      </c>
      <c r="N6" s="45">
        <v>2.8306</v>
      </c>
      <c r="O6" s="45">
        <v>1.8106</v>
      </c>
      <c r="P6" s="45">
        <v>3.8872</v>
      </c>
      <c r="Q6" s="45">
        <v>3.9011999999999998</v>
      </c>
      <c r="R6" s="45">
        <v>3.5897999999999999</v>
      </c>
      <c r="S6" s="45">
        <v>3.9893999999999998</v>
      </c>
      <c r="T6" s="45">
        <v>3.8816000000000002</v>
      </c>
      <c r="U6" s="45">
        <v>2.7368000000000001</v>
      </c>
      <c r="V6" s="45">
        <v>1.6028</v>
      </c>
      <c r="W6" s="45">
        <v>3.2058</v>
      </c>
      <c r="X6" s="45">
        <v>3.802</v>
      </c>
      <c r="Y6" s="45">
        <v>3.569</v>
      </c>
      <c r="Z6" s="45">
        <v>3.0417999999999998</v>
      </c>
      <c r="AA6" s="45">
        <v>3.4681999999999999</v>
      </c>
      <c r="AB6" s="45">
        <v>1.9765999999999999</v>
      </c>
      <c r="AC6" s="45">
        <v>1.4714</v>
      </c>
      <c r="AD6" s="45">
        <v>1.4386000000000001</v>
      </c>
      <c r="AE6" s="45">
        <v>0.89939999999999998</v>
      </c>
      <c r="AF6" s="45">
        <v>2.863</v>
      </c>
      <c r="AG6" s="45">
        <v>2.3372000000000002</v>
      </c>
      <c r="AH6" s="45">
        <v>1.8253999999999999</v>
      </c>
      <c r="AI6" s="39">
        <f>SUM(D6:AH6)</f>
        <v>86.779399999999981</v>
      </c>
    </row>
    <row r="7" spans="3:35" s="2" customFormat="1" ht="27" customHeight="1">
      <c r="C7" s="42" t="s">
        <v>8</v>
      </c>
      <c r="D7" s="50">
        <v>0</v>
      </c>
      <c r="E7" s="50">
        <v>2.16</v>
      </c>
      <c r="F7" s="50">
        <v>0.71</v>
      </c>
      <c r="G7" s="50">
        <v>0</v>
      </c>
      <c r="H7" s="50">
        <v>0</v>
      </c>
      <c r="I7" s="50">
        <v>1.55</v>
      </c>
      <c r="J7" s="50">
        <v>2.13</v>
      </c>
      <c r="K7" s="50">
        <v>1.91</v>
      </c>
      <c r="L7" s="51">
        <v>1.08</v>
      </c>
      <c r="M7" s="51">
        <v>0.7</v>
      </c>
      <c r="N7" s="51">
        <v>0.7</v>
      </c>
      <c r="O7" s="51">
        <v>0</v>
      </c>
      <c r="P7" s="51">
        <v>1.07</v>
      </c>
      <c r="Q7" s="51">
        <v>1.23</v>
      </c>
      <c r="R7" s="50">
        <v>0</v>
      </c>
      <c r="S7" s="50">
        <v>1.35</v>
      </c>
      <c r="T7" s="52">
        <v>0.42</v>
      </c>
      <c r="U7" s="51">
        <v>1.45</v>
      </c>
      <c r="V7" s="51">
        <v>0</v>
      </c>
      <c r="W7" s="51">
        <v>1.78</v>
      </c>
      <c r="X7" s="51">
        <v>0</v>
      </c>
      <c r="Y7" s="51">
        <v>3.4</v>
      </c>
      <c r="Z7" s="51">
        <v>3.03</v>
      </c>
      <c r="AA7" s="51">
        <v>0</v>
      </c>
      <c r="AB7" s="51">
        <v>0</v>
      </c>
      <c r="AC7" s="51">
        <v>0</v>
      </c>
      <c r="AD7" s="51">
        <v>0</v>
      </c>
      <c r="AE7" s="51">
        <v>0</v>
      </c>
      <c r="AF7" s="51">
        <v>0</v>
      </c>
      <c r="AG7" s="51">
        <v>2.04</v>
      </c>
      <c r="AH7" s="51">
        <v>1.08</v>
      </c>
      <c r="AI7" s="39">
        <f>SUM(D7:AH7)</f>
        <v>27.79</v>
      </c>
    </row>
    <row r="8" spans="3:35" s="2" customFormat="1" ht="35.25" customHeight="1" thickBot="1">
      <c r="C8" s="17" t="s">
        <v>9</v>
      </c>
      <c r="D8" s="37">
        <f>SUM(D6:D7)</f>
        <v>1.0409999999999999</v>
      </c>
      <c r="E8" s="37">
        <f t="shared" ref="E8:AG8" si="0">SUM(E6:E7)</f>
        <v>5.1378000000000004</v>
      </c>
      <c r="F8" s="37">
        <f t="shared" si="0"/>
        <v>3.4441999999999999</v>
      </c>
      <c r="G8" s="37">
        <f t="shared" si="0"/>
        <v>2.7122000000000002</v>
      </c>
      <c r="H8" s="37">
        <f t="shared" si="0"/>
        <v>1.5662</v>
      </c>
      <c r="I8" s="37">
        <f t="shared" si="0"/>
        <v>5.3148</v>
      </c>
      <c r="J8" s="37">
        <f t="shared" si="0"/>
        <v>5.4379999999999997</v>
      </c>
      <c r="K8" s="37">
        <f t="shared" si="0"/>
        <v>5.3754</v>
      </c>
      <c r="L8" s="37">
        <f t="shared" si="0"/>
        <v>4.7378</v>
      </c>
      <c r="M8" s="37">
        <f t="shared" si="0"/>
        <v>4.1235999999999997</v>
      </c>
      <c r="N8" s="37">
        <f t="shared" si="0"/>
        <v>3.5305999999999997</v>
      </c>
      <c r="O8" s="37">
        <f t="shared" si="0"/>
        <v>1.8106</v>
      </c>
      <c r="P8" s="37">
        <f t="shared" si="0"/>
        <v>4.9572000000000003</v>
      </c>
      <c r="Q8" s="37">
        <f t="shared" si="0"/>
        <v>5.1311999999999998</v>
      </c>
      <c r="R8" s="37">
        <f t="shared" si="0"/>
        <v>3.5897999999999999</v>
      </c>
      <c r="S8" s="37">
        <f t="shared" si="0"/>
        <v>5.3393999999999995</v>
      </c>
      <c r="T8" s="37">
        <f t="shared" si="0"/>
        <v>4.3016000000000005</v>
      </c>
      <c r="U8" s="37">
        <f t="shared" si="0"/>
        <v>4.1867999999999999</v>
      </c>
      <c r="V8" s="37">
        <f t="shared" si="0"/>
        <v>1.6028</v>
      </c>
      <c r="W8" s="37">
        <f t="shared" si="0"/>
        <v>4.9858000000000002</v>
      </c>
      <c r="X8" s="37">
        <f t="shared" si="0"/>
        <v>3.802</v>
      </c>
      <c r="Y8" s="37">
        <f t="shared" si="0"/>
        <v>6.9689999999999994</v>
      </c>
      <c r="Z8" s="37">
        <f t="shared" si="0"/>
        <v>6.0717999999999996</v>
      </c>
      <c r="AA8" s="37">
        <f t="shared" si="0"/>
        <v>3.4681999999999999</v>
      </c>
      <c r="AB8" s="37">
        <f t="shared" si="0"/>
        <v>1.9765999999999999</v>
      </c>
      <c r="AC8" s="37">
        <f t="shared" si="0"/>
        <v>1.4714</v>
      </c>
      <c r="AD8" s="37">
        <f t="shared" si="0"/>
        <v>1.4386000000000001</v>
      </c>
      <c r="AE8" s="37">
        <f t="shared" si="0"/>
        <v>0.89939999999999998</v>
      </c>
      <c r="AF8" s="37">
        <f t="shared" si="0"/>
        <v>2.863</v>
      </c>
      <c r="AG8" s="37">
        <f t="shared" si="0"/>
        <v>4.3772000000000002</v>
      </c>
      <c r="AH8" s="37">
        <f t="shared" ref="AH8" si="1">SUM(AH6:AH6)</f>
        <v>1.8253999999999999</v>
      </c>
      <c r="AI8" s="38">
        <f>SUM(AI6:AI7)</f>
        <v>114.56939999999997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43832</v>
      </c>
      <c r="E11" s="3">
        <v>43834</v>
      </c>
      <c r="F11" s="3">
        <v>43837</v>
      </c>
      <c r="G11" s="3">
        <v>43839</v>
      </c>
      <c r="H11" s="3">
        <v>43841</v>
      </c>
      <c r="I11" s="3">
        <v>43844</v>
      </c>
      <c r="J11" s="3">
        <v>43845</v>
      </c>
      <c r="K11" s="3">
        <v>43847</v>
      </c>
      <c r="L11" s="3">
        <v>43848</v>
      </c>
      <c r="M11" s="3">
        <v>43851</v>
      </c>
      <c r="N11" s="3">
        <v>43852</v>
      </c>
      <c r="O11" s="3">
        <v>43853</v>
      </c>
      <c r="P11" s="3">
        <v>43860</v>
      </c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404</v>
      </c>
      <c r="E12" s="29">
        <v>686</v>
      </c>
      <c r="F12" s="29">
        <v>512</v>
      </c>
      <c r="G12" s="29">
        <v>390</v>
      </c>
      <c r="H12" s="29">
        <v>483</v>
      </c>
      <c r="I12" s="29">
        <v>301</v>
      </c>
      <c r="J12" s="29">
        <v>700</v>
      </c>
      <c r="K12" s="29">
        <v>318</v>
      </c>
      <c r="L12" s="29">
        <v>208</v>
      </c>
      <c r="M12" s="29">
        <v>450</v>
      </c>
      <c r="N12" s="29">
        <v>756</v>
      </c>
      <c r="O12" s="29">
        <v>735</v>
      </c>
      <c r="P12" s="29">
        <v>210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6153</v>
      </c>
    </row>
    <row r="13" spans="3:35" s="2" customFormat="1" ht="27" customHeight="1">
      <c r="C13" s="6" t="s">
        <v>14</v>
      </c>
      <c r="D13" s="31">
        <v>250</v>
      </c>
      <c r="E13" s="32">
        <v>312</v>
      </c>
      <c r="F13" s="32">
        <v>320</v>
      </c>
      <c r="G13" s="32"/>
      <c r="H13" s="32">
        <v>480</v>
      </c>
      <c r="I13" s="32">
        <v>206</v>
      </c>
      <c r="J13" s="32">
        <v>312</v>
      </c>
      <c r="K13" s="32"/>
      <c r="L13" s="32"/>
      <c r="M13" s="32">
        <v>385</v>
      </c>
      <c r="N13" s="32">
        <v>402</v>
      </c>
      <c r="O13" s="32">
        <v>283</v>
      </c>
      <c r="P13" s="32">
        <v>500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3450</v>
      </c>
    </row>
    <row r="14" spans="3:35" s="2" customFormat="1" ht="27" customHeight="1">
      <c r="C14" s="6" t="s">
        <v>15</v>
      </c>
      <c r="D14" s="34"/>
      <c r="E14" s="32">
        <v>40</v>
      </c>
      <c r="F14" s="32"/>
      <c r="G14" s="32"/>
      <c r="H14" s="32">
        <v>32</v>
      </c>
      <c r="I14" s="32"/>
      <c r="J14" s="32">
        <v>49</v>
      </c>
      <c r="K14" s="32"/>
      <c r="L14" s="32"/>
      <c r="M14" s="32">
        <v>30</v>
      </c>
      <c r="N14" s="32"/>
      <c r="O14" s="32">
        <v>51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202</v>
      </c>
    </row>
    <row r="15" spans="3:35" s="2" customFormat="1" ht="27" customHeight="1">
      <c r="C15" s="6" t="s">
        <v>16</v>
      </c>
      <c r="D15" s="31">
        <v>10</v>
      </c>
      <c r="E15" s="35"/>
      <c r="F15" s="35">
        <v>8</v>
      </c>
      <c r="G15" s="35">
        <v>15</v>
      </c>
      <c r="H15" s="35"/>
      <c r="I15" s="35">
        <v>16</v>
      </c>
      <c r="J15" s="35"/>
      <c r="K15" s="35"/>
      <c r="L15" s="35"/>
      <c r="M15" s="35"/>
      <c r="N15" s="35">
        <v>13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62</v>
      </c>
    </row>
    <row r="16" spans="3:35" s="2" customFormat="1" ht="27" customHeight="1">
      <c r="C16" s="5" t="s">
        <v>17</v>
      </c>
      <c r="D16" s="28"/>
      <c r="E16" s="29">
        <v>62</v>
      </c>
      <c r="F16" s="29"/>
      <c r="G16" s="29"/>
      <c r="H16" s="29">
        <v>58</v>
      </c>
      <c r="I16" s="29"/>
      <c r="J16" s="29"/>
      <c r="K16" s="29"/>
      <c r="L16" s="29"/>
      <c r="M16" s="29">
        <v>44</v>
      </c>
      <c r="N16" s="29"/>
      <c r="O16" s="29"/>
      <c r="P16" s="29">
        <v>50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214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664</v>
      </c>
      <c r="E18" s="18">
        <f t="shared" ref="E18:AI18" si="3">SUM(E12:E17)</f>
        <v>1100</v>
      </c>
      <c r="F18" s="18">
        <f t="shared" si="3"/>
        <v>840</v>
      </c>
      <c r="G18" s="18">
        <f t="shared" si="3"/>
        <v>405</v>
      </c>
      <c r="H18" s="18">
        <f t="shared" si="3"/>
        <v>1053</v>
      </c>
      <c r="I18" s="18">
        <f t="shared" si="3"/>
        <v>523</v>
      </c>
      <c r="J18" s="18">
        <f t="shared" si="3"/>
        <v>1061</v>
      </c>
      <c r="K18" s="18">
        <f t="shared" si="3"/>
        <v>318</v>
      </c>
      <c r="L18" s="18">
        <f t="shared" si="3"/>
        <v>208</v>
      </c>
      <c r="M18" s="18">
        <f t="shared" si="3"/>
        <v>909</v>
      </c>
      <c r="N18" s="18">
        <f t="shared" si="3"/>
        <v>1171</v>
      </c>
      <c r="O18" s="18">
        <f t="shared" si="3"/>
        <v>1069</v>
      </c>
      <c r="P18" s="18">
        <f t="shared" si="3"/>
        <v>760</v>
      </c>
      <c r="Q18" s="18">
        <f t="shared" si="3"/>
        <v>0</v>
      </c>
      <c r="R18" s="18">
        <f t="shared" si="3"/>
        <v>0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10081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114569.39999999998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8.0874188931603914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10081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6.878400151226681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f>'JUL-19'!D25:E25</f>
        <v>9.1809845051122607E-2</v>
      </c>
      <c r="E25" s="203"/>
      <c r="F25" s="202">
        <f>'AUG-19'!F25:G25</f>
        <v>7.0977247612841063E-2</v>
      </c>
      <c r="G25" s="203"/>
      <c r="H25" s="202">
        <f>('SEP-19 '!T20)/100</f>
        <v>5.5518608952296801E-2</v>
      </c>
      <c r="I25" s="203"/>
      <c r="J25" s="202">
        <f>'OCT-19 '!J25:K25</f>
        <v>5.9962446517068363E-2</v>
      </c>
      <c r="K25" s="203"/>
      <c r="L25" s="202">
        <f>'NOV-19'!L25:M25</f>
        <v>6.1741944737186728E-2</v>
      </c>
      <c r="M25" s="203"/>
      <c r="N25" s="202">
        <f>'DEC-19 '!N25:O25</f>
        <v>6.0603728783748118E-2</v>
      </c>
      <c r="O25" s="203"/>
      <c r="P25" s="202">
        <f>T20/100</f>
        <v>8.0874188931603919E-2</v>
      </c>
      <c r="Q25" s="203"/>
      <c r="R25" s="202"/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9A6C8BC-B465-4B1F-B3CA-AB3B736CF6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'JAN-20'!D24:D24</xm:f>
              <xm:sqref>D25</xm:sqref>
            </x14:sparkline>
            <x14:sparkline>
              <xm:f>'JAN-20'!H24:H24</xm:f>
              <xm:sqref>H25</xm:sqref>
            </x14:sparkline>
            <x14:sparkline>
              <xm:f>'JAN-20'!J24:J24</xm:f>
              <xm:sqref>J25</xm:sqref>
            </x14:sparkline>
            <x14:sparkline>
              <xm:f>'JAN-20'!R24:R24</xm:f>
              <xm:sqref>R25</xm:sqref>
            </x14:sparkline>
            <x14:sparkline>
              <xm:f>'JAN-20'!T24:T24</xm:f>
              <xm:sqref>T25</xm:sqref>
            </x14:sparkline>
            <x14:sparkline>
              <xm:f>'JAN-20'!V24:V24</xm:f>
              <xm:sqref>V25</xm:sqref>
            </x14:sparkline>
            <x14:sparkline>
              <xm:f>'JAN-20'!X24:X24</xm:f>
              <xm:sqref>X25</xm:sqref>
            </x14:sparkline>
            <x14:sparkline>
              <xm:f>'JAN-20'!Z24:Z24</xm:f>
              <xm:sqref>Z25</xm:sqref>
            </x14:sparkline>
            <x14:sparkline>
              <xm:f>'JAN-20'!AB24:AB24</xm:f>
              <xm:sqref>AB25</xm:sqref>
            </x14:sparkline>
            <x14:sparkline>
              <xm:f>'JAN-20'!AD24:AD24</xm:f>
              <xm:sqref>AD25</xm:sqref>
            </x14:sparkline>
            <x14:sparkline>
              <xm:f>'JAN-20'!AF24:AF24</xm:f>
              <xm:sqref>AF25</xm:sqref>
            </x14:sparkline>
            <x14:sparkline>
              <xm:f>'JAN-20'!AH24:AH24</xm:f>
              <xm:sqref>AH25</xm:sqref>
            </x14:sparkline>
            <x14:sparkline>
              <xm:f>'JAN-20'!F24:F24</xm:f>
              <xm:sqref>F25</xm:sqref>
            </x14:sparkline>
          </x14:sparklines>
        </x14:sparklineGroup>
        <x14:sparklineGroup displayEmptyCellsAs="gap" xr2:uid="{368BC67D-87D2-4607-A30C-40E348CCB0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'JAN-20'!L24:L24</xm:f>
              <xm:sqref>L25</xm:sqref>
            </x14:sparkline>
          </x14:sparklines>
        </x14:sparklineGroup>
        <x14:sparklineGroup displayEmptyCellsAs="gap" xr2:uid="{4BEB4121-4DA4-441E-9897-16B7569A09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'JAN-20'!N24:N24</xm:f>
              <xm:sqref>N25</xm:sqref>
            </x14:sparkline>
          </x14:sparklines>
        </x14:sparklineGroup>
        <x14:sparklineGroup displayEmptyCellsAs="gap" xr2:uid="{BEF474EB-0BDE-48C4-B5E0-802A8F33EA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'JAN-20'!P24:P24</xm:f>
              <xm:sqref>P25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03EA-0FA1-46BE-BEDF-861FCFE994CE}">
  <sheetPr codeName="工作表8">
    <pageSetUpPr fitToPage="1"/>
  </sheetPr>
  <dimension ref="C1:AI44"/>
  <sheetViews>
    <sheetView showGridLines="0" zoomScale="70" zoomScaleNormal="70" workbookViewId="0">
      <selection activeCell="M16" sqref="M1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43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43862</v>
      </c>
      <c r="E5" s="3">
        <v>43863</v>
      </c>
      <c r="F5" s="3">
        <v>43864</v>
      </c>
      <c r="G5" s="3">
        <v>43865</v>
      </c>
      <c r="H5" s="3">
        <v>43866</v>
      </c>
      <c r="I5" s="3">
        <v>43867</v>
      </c>
      <c r="J5" s="3">
        <v>43868</v>
      </c>
      <c r="K5" s="3">
        <v>43869</v>
      </c>
      <c r="L5" s="3">
        <v>43870</v>
      </c>
      <c r="M5" s="3">
        <v>43871</v>
      </c>
      <c r="N5" s="3">
        <v>43872</v>
      </c>
      <c r="O5" s="3">
        <v>43873</v>
      </c>
      <c r="P5" s="3">
        <v>43874</v>
      </c>
      <c r="Q5" s="3">
        <v>43875</v>
      </c>
      <c r="R5" s="3">
        <v>43876</v>
      </c>
      <c r="S5" s="3">
        <v>43877</v>
      </c>
      <c r="T5" s="3">
        <v>43878</v>
      </c>
      <c r="U5" s="3">
        <v>43879</v>
      </c>
      <c r="V5" s="3">
        <v>43880</v>
      </c>
      <c r="W5" s="3">
        <v>43881</v>
      </c>
      <c r="X5" s="3">
        <v>43882</v>
      </c>
      <c r="Y5" s="3">
        <v>43883</v>
      </c>
      <c r="Z5" s="3">
        <v>43884</v>
      </c>
      <c r="AA5" s="3">
        <v>43885</v>
      </c>
      <c r="AB5" s="3">
        <v>43886</v>
      </c>
      <c r="AC5" s="3">
        <v>43887</v>
      </c>
      <c r="AD5" s="3">
        <v>43888</v>
      </c>
      <c r="AE5" s="3">
        <v>43889</v>
      </c>
      <c r="AF5" s="3">
        <v>43890</v>
      </c>
      <c r="AG5" s="3"/>
      <c r="AH5" s="3"/>
      <c r="AI5" s="188"/>
    </row>
    <row r="6" spans="3:35" s="2" customFormat="1" ht="27" customHeight="1">
      <c r="C6" s="5" t="s">
        <v>7</v>
      </c>
      <c r="D6" s="45">
        <v>2.0573999999999999</v>
      </c>
      <c r="E6" s="45">
        <v>1.3879999999999999</v>
      </c>
      <c r="F6" s="45">
        <v>1.9974000000000001</v>
      </c>
      <c r="G6" s="45">
        <v>2.5569999999999999</v>
      </c>
      <c r="H6" s="45">
        <v>2.6558000000000002</v>
      </c>
      <c r="I6" s="45">
        <v>2.5074000000000001</v>
      </c>
      <c r="J6" s="45">
        <v>2.3048000000000002</v>
      </c>
      <c r="K6" s="45">
        <v>2.5335999999999999</v>
      </c>
      <c r="L6" s="45">
        <v>2.1095999999999999</v>
      </c>
      <c r="M6" s="45">
        <v>2.4340000000000002</v>
      </c>
      <c r="N6" s="45">
        <v>2.8090000000000002</v>
      </c>
      <c r="O6" s="45">
        <v>2.6621999999999999</v>
      </c>
      <c r="P6" s="45">
        <v>2.5914000000000001</v>
      </c>
      <c r="Q6" s="45">
        <v>2.5158</v>
      </c>
      <c r="R6" s="45">
        <v>2.3570000000000002</v>
      </c>
      <c r="S6" s="45">
        <v>2.1265999999999998</v>
      </c>
      <c r="T6" s="45">
        <v>3.0720000000000001</v>
      </c>
      <c r="U6" s="45">
        <v>2.7959999999999998</v>
      </c>
      <c r="V6" s="45">
        <v>2.2585999999999999</v>
      </c>
      <c r="W6" s="45">
        <v>2.5165999999999999</v>
      </c>
      <c r="X6" s="45">
        <v>2.4752000000000001</v>
      </c>
      <c r="Y6" s="45">
        <v>1.732</v>
      </c>
      <c r="Z6" s="45">
        <v>1.3724000000000001</v>
      </c>
      <c r="AA6" s="45">
        <v>2.2782</v>
      </c>
      <c r="AB6" s="45">
        <v>2.2467999999999999</v>
      </c>
      <c r="AC6" s="45">
        <v>2.4028</v>
      </c>
      <c r="AD6" s="45">
        <v>2.6749999999999998</v>
      </c>
      <c r="AE6" s="45">
        <v>2.7206000000000001</v>
      </c>
      <c r="AF6" s="45">
        <v>2.1634000000000002</v>
      </c>
      <c r="AG6" s="45"/>
      <c r="AH6" s="45"/>
      <c r="AI6" s="39">
        <f>SUM(D6:AH6)</f>
        <v>68.316599999999994</v>
      </c>
    </row>
    <row r="7" spans="3:35" s="2" customFormat="1" ht="27" customHeight="1">
      <c r="C7" s="42" t="s">
        <v>8</v>
      </c>
      <c r="D7" s="50">
        <v>0</v>
      </c>
      <c r="E7" s="50">
        <v>0</v>
      </c>
      <c r="F7" s="50">
        <v>0.99</v>
      </c>
      <c r="G7" s="50">
        <v>0</v>
      </c>
      <c r="H7" s="50">
        <v>0.63</v>
      </c>
      <c r="I7" s="50">
        <v>0.99</v>
      </c>
      <c r="J7" s="50">
        <v>1.25</v>
      </c>
      <c r="K7" s="50">
        <v>0</v>
      </c>
      <c r="L7" s="51">
        <v>0</v>
      </c>
      <c r="M7" s="51">
        <v>1.99</v>
      </c>
      <c r="N7" s="51">
        <v>0</v>
      </c>
      <c r="O7" s="51">
        <v>0</v>
      </c>
      <c r="P7" s="51">
        <v>0.56000000000000005</v>
      </c>
      <c r="Q7" s="51">
        <v>1.58</v>
      </c>
      <c r="R7" s="50">
        <v>0</v>
      </c>
      <c r="S7" s="50">
        <v>0</v>
      </c>
      <c r="T7" s="52">
        <v>0.91</v>
      </c>
      <c r="U7" s="51">
        <v>0</v>
      </c>
      <c r="V7" s="51">
        <v>0.68</v>
      </c>
      <c r="W7" s="51">
        <v>0.65</v>
      </c>
      <c r="X7" s="51">
        <v>1.07</v>
      </c>
      <c r="Y7" s="51">
        <v>0</v>
      </c>
      <c r="Z7" s="51">
        <v>0</v>
      </c>
      <c r="AA7" s="51">
        <v>1.61</v>
      </c>
      <c r="AB7" s="51">
        <v>0</v>
      </c>
      <c r="AC7" s="51">
        <v>1.3</v>
      </c>
      <c r="AD7" s="51">
        <v>1.07</v>
      </c>
      <c r="AE7" s="51">
        <v>0</v>
      </c>
      <c r="AF7" s="51">
        <v>1.32</v>
      </c>
      <c r="AG7" s="51"/>
      <c r="AH7" s="51"/>
      <c r="AI7" s="39">
        <f>SUM(D7:AH7)</f>
        <v>16.600000000000001</v>
      </c>
    </row>
    <row r="8" spans="3:35" s="2" customFormat="1" ht="35.25" customHeight="1" thickBot="1">
      <c r="C8" s="17" t="s">
        <v>9</v>
      </c>
      <c r="D8" s="37">
        <f>SUM(D6:D7)</f>
        <v>2.0573999999999999</v>
      </c>
      <c r="E8" s="37">
        <f t="shared" ref="E8:AF8" si="0">SUM(E6:E7)</f>
        <v>1.3879999999999999</v>
      </c>
      <c r="F8" s="37">
        <f t="shared" si="0"/>
        <v>2.9874000000000001</v>
      </c>
      <c r="G8" s="37">
        <f t="shared" si="0"/>
        <v>2.5569999999999999</v>
      </c>
      <c r="H8" s="37">
        <f t="shared" si="0"/>
        <v>3.2858000000000001</v>
      </c>
      <c r="I8" s="37">
        <f t="shared" si="0"/>
        <v>3.4973999999999998</v>
      </c>
      <c r="J8" s="37">
        <f t="shared" si="0"/>
        <v>3.5548000000000002</v>
      </c>
      <c r="K8" s="37">
        <f t="shared" si="0"/>
        <v>2.5335999999999999</v>
      </c>
      <c r="L8" s="37">
        <f t="shared" si="0"/>
        <v>2.1095999999999999</v>
      </c>
      <c r="M8" s="37">
        <f t="shared" si="0"/>
        <v>4.4240000000000004</v>
      </c>
      <c r="N8" s="37">
        <f t="shared" si="0"/>
        <v>2.8090000000000002</v>
      </c>
      <c r="O8" s="37">
        <f t="shared" si="0"/>
        <v>2.6621999999999999</v>
      </c>
      <c r="P8" s="37">
        <f t="shared" si="0"/>
        <v>3.1514000000000002</v>
      </c>
      <c r="Q8" s="37">
        <f t="shared" si="0"/>
        <v>4.0958000000000006</v>
      </c>
      <c r="R8" s="37">
        <f t="shared" si="0"/>
        <v>2.3570000000000002</v>
      </c>
      <c r="S8" s="37">
        <f t="shared" si="0"/>
        <v>2.1265999999999998</v>
      </c>
      <c r="T8" s="37">
        <f t="shared" si="0"/>
        <v>3.9820000000000002</v>
      </c>
      <c r="U8" s="37">
        <f t="shared" si="0"/>
        <v>2.7959999999999998</v>
      </c>
      <c r="V8" s="37">
        <f t="shared" si="0"/>
        <v>2.9386000000000001</v>
      </c>
      <c r="W8" s="37">
        <f t="shared" si="0"/>
        <v>3.1665999999999999</v>
      </c>
      <c r="X8" s="37">
        <f t="shared" si="0"/>
        <v>3.5452000000000004</v>
      </c>
      <c r="Y8" s="37">
        <f t="shared" si="0"/>
        <v>1.732</v>
      </c>
      <c r="Z8" s="37">
        <f t="shared" si="0"/>
        <v>1.3724000000000001</v>
      </c>
      <c r="AA8" s="37">
        <f t="shared" si="0"/>
        <v>3.8882000000000003</v>
      </c>
      <c r="AB8" s="37">
        <f t="shared" si="0"/>
        <v>2.2467999999999999</v>
      </c>
      <c r="AC8" s="37">
        <f t="shared" si="0"/>
        <v>3.7027999999999999</v>
      </c>
      <c r="AD8" s="37">
        <f t="shared" si="0"/>
        <v>3.7450000000000001</v>
      </c>
      <c r="AE8" s="37">
        <f t="shared" si="0"/>
        <v>2.7206000000000001</v>
      </c>
      <c r="AF8" s="37">
        <f t="shared" si="0"/>
        <v>3.4834000000000005</v>
      </c>
      <c r="AG8" s="37"/>
      <c r="AH8" s="37"/>
      <c r="AI8" s="38">
        <f>SUM(AI6:AI7)</f>
        <v>84.916599999999988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43866</v>
      </c>
      <c r="E11" s="3">
        <v>43871</v>
      </c>
      <c r="F11" s="3">
        <v>43873</v>
      </c>
      <c r="G11" s="3">
        <v>43876</v>
      </c>
      <c r="H11" s="3">
        <v>43879</v>
      </c>
      <c r="I11" s="3">
        <v>43882</v>
      </c>
      <c r="J11" s="3">
        <v>24</v>
      </c>
      <c r="K11" s="3">
        <v>43888</v>
      </c>
      <c r="L11" s="3">
        <v>43890</v>
      </c>
      <c r="M11" s="3"/>
      <c r="N11" s="3"/>
      <c r="O11" s="3"/>
      <c r="P11" s="3"/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352</v>
      </c>
      <c r="E12" s="29">
        <v>590</v>
      </c>
      <c r="F12" s="29">
        <v>110</v>
      </c>
      <c r="G12" s="29">
        <v>445</v>
      </c>
      <c r="H12" s="29">
        <v>430</v>
      </c>
      <c r="I12" s="29">
        <v>628</v>
      </c>
      <c r="J12" s="29">
        <v>276</v>
      </c>
      <c r="K12" s="29">
        <v>708</v>
      </c>
      <c r="L12" s="29">
        <v>520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4059</v>
      </c>
    </row>
    <row r="13" spans="3:35" s="2" customFormat="1" ht="27" customHeight="1">
      <c r="C13" s="6" t="s">
        <v>14</v>
      </c>
      <c r="D13" s="31">
        <v>400</v>
      </c>
      <c r="E13" s="32"/>
      <c r="F13" s="32"/>
      <c r="G13" s="32">
        <v>265</v>
      </c>
      <c r="H13" s="32"/>
      <c r="I13" s="32">
        <v>956</v>
      </c>
      <c r="J13" s="32">
        <v>310</v>
      </c>
      <c r="K13" s="32">
        <v>182</v>
      </c>
      <c r="L13" s="32">
        <v>220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2333</v>
      </c>
    </row>
    <row r="14" spans="3:35" s="2" customFormat="1" ht="27" customHeight="1">
      <c r="C14" s="6" t="s">
        <v>15</v>
      </c>
      <c r="D14" s="34">
        <v>45</v>
      </c>
      <c r="E14" s="32"/>
      <c r="F14" s="32">
        <v>50</v>
      </c>
      <c r="G14" s="32"/>
      <c r="H14" s="32">
        <v>48</v>
      </c>
      <c r="I14" s="32"/>
      <c r="J14" s="32">
        <v>42</v>
      </c>
      <c r="K14" s="32"/>
      <c r="L14" s="32">
        <v>27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212</v>
      </c>
    </row>
    <row r="15" spans="3:35" s="2" customFormat="1" ht="27" customHeight="1">
      <c r="C15" s="6" t="s">
        <v>16</v>
      </c>
      <c r="D15" s="31">
        <v>9</v>
      </c>
      <c r="E15" s="35"/>
      <c r="F15" s="35">
        <v>12</v>
      </c>
      <c r="G15" s="35"/>
      <c r="H15" s="35">
        <v>10</v>
      </c>
      <c r="I15" s="35"/>
      <c r="J15" s="35">
        <v>8</v>
      </c>
      <c r="K15" s="35"/>
      <c r="L15" s="35">
        <v>8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47</v>
      </c>
    </row>
    <row r="16" spans="3:35" s="2" customFormat="1" ht="27" customHeight="1">
      <c r="C16" s="5" t="s">
        <v>17</v>
      </c>
      <c r="D16" s="28"/>
      <c r="E16" s="29">
        <v>40</v>
      </c>
      <c r="F16" s="29"/>
      <c r="G16" s="29">
        <v>37</v>
      </c>
      <c r="H16" s="29"/>
      <c r="I16" s="29">
        <v>42</v>
      </c>
      <c r="J16" s="29"/>
      <c r="K16" s="29">
        <v>45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164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806</v>
      </c>
      <c r="E18" s="18">
        <f t="shared" ref="E18:AI18" si="2">SUM(E12:E17)</f>
        <v>630</v>
      </c>
      <c r="F18" s="18">
        <f t="shared" si="2"/>
        <v>172</v>
      </c>
      <c r="G18" s="18">
        <f t="shared" si="2"/>
        <v>747</v>
      </c>
      <c r="H18" s="18">
        <f t="shared" si="2"/>
        <v>488</v>
      </c>
      <c r="I18" s="18">
        <f t="shared" si="2"/>
        <v>1626</v>
      </c>
      <c r="J18" s="18">
        <f t="shared" si="2"/>
        <v>636</v>
      </c>
      <c r="K18" s="18">
        <f t="shared" si="2"/>
        <v>935</v>
      </c>
      <c r="L18" s="18">
        <f t="shared" si="2"/>
        <v>775</v>
      </c>
      <c r="M18" s="18">
        <f t="shared" si="2"/>
        <v>0</v>
      </c>
      <c r="N18" s="18">
        <f t="shared" si="2"/>
        <v>0</v>
      </c>
      <c r="O18" s="18">
        <f t="shared" si="2"/>
        <v>0</v>
      </c>
      <c r="P18" s="18">
        <f t="shared" si="2"/>
        <v>0</v>
      </c>
      <c r="Q18" s="18">
        <f t="shared" si="2"/>
        <v>0</v>
      </c>
      <c r="R18" s="18">
        <f t="shared" si="2"/>
        <v>0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6815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84916.599999999991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7.4292828207509736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6815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6.9472604849172175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v>9.1809845051122607E-2</v>
      </c>
      <c r="E25" s="203"/>
      <c r="F25" s="202">
        <v>7.0977247612841063E-2</v>
      </c>
      <c r="G25" s="203"/>
      <c r="H25" s="202">
        <v>5.5518608952296801E-2</v>
      </c>
      <c r="I25" s="203"/>
      <c r="J25" s="202">
        <v>5.9962446517068363E-2</v>
      </c>
      <c r="K25" s="203"/>
      <c r="L25" s="202">
        <v>6.1741944737186728E-2</v>
      </c>
      <c r="M25" s="203"/>
      <c r="N25" s="202">
        <v>6.0603728783748118E-2</v>
      </c>
      <c r="O25" s="203"/>
      <c r="P25" s="202">
        <v>8.0874188931603919E-2</v>
      </c>
      <c r="Q25" s="203"/>
      <c r="R25" s="202">
        <f>T20/100</f>
        <v>7.4292828207509737E-2</v>
      </c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9298F1B-E22E-431A-88A8-9D61893E77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'FEB-20'!R24:R24</xm:f>
              <xm:sqref>R25</xm:sqref>
            </x14:sparkline>
          </x14:sparklines>
        </x14:sparklineGroup>
        <x14:sparklineGroup displayEmptyCellsAs="gap" xr2:uid="{B3182635-168A-4BF8-B0F6-A841EDBDA1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'FEB-20'!P24:P24</xm:f>
              <xm:sqref>P25</xm:sqref>
            </x14:sparkline>
          </x14:sparklines>
        </x14:sparklineGroup>
        <x14:sparklineGroup displayEmptyCellsAs="gap" xr2:uid="{D348DCB4-574C-4AD3-806D-3816EC7A50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'FEB-20'!N24:N24</xm:f>
              <xm:sqref>N25</xm:sqref>
            </x14:sparkline>
          </x14:sparklines>
        </x14:sparklineGroup>
        <x14:sparklineGroup displayEmptyCellsAs="gap" xr2:uid="{E003E97C-62B8-491A-B11D-C9D052590B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'FEB-20'!L24:L24</xm:f>
              <xm:sqref>L25</xm:sqref>
            </x14:sparkline>
          </x14:sparklines>
        </x14:sparklineGroup>
        <x14:sparklineGroup displayEmptyCellsAs="gap" xr2:uid="{0A3F7737-A20E-449E-83F3-95AAAB1327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'FEB-20'!D24:D24</xm:f>
              <xm:sqref>D25</xm:sqref>
            </x14:sparkline>
            <x14:sparkline>
              <xm:f>'FEB-20'!H24:H24</xm:f>
              <xm:sqref>H25</xm:sqref>
            </x14:sparkline>
            <x14:sparkline>
              <xm:f>'FEB-20'!J24:J24</xm:f>
              <xm:sqref>J25</xm:sqref>
            </x14:sparkline>
            <x14:sparkline>
              <xm:f>'FEB-20'!T24:T24</xm:f>
              <xm:sqref>T25</xm:sqref>
            </x14:sparkline>
            <x14:sparkline>
              <xm:f>'FEB-20'!V24:V24</xm:f>
              <xm:sqref>V25</xm:sqref>
            </x14:sparkline>
            <x14:sparkline>
              <xm:f>'FEB-20'!X24:X24</xm:f>
              <xm:sqref>X25</xm:sqref>
            </x14:sparkline>
            <x14:sparkline>
              <xm:f>'FEB-20'!Z24:Z24</xm:f>
              <xm:sqref>Z25</xm:sqref>
            </x14:sparkline>
            <x14:sparkline>
              <xm:f>'FEB-20'!AB24:AB24</xm:f>
              <xm:sqref>AB25</xm:sqref>
            </x14:sparkline>
            <x14:sparkline>
              <xm:f>'FEB-20'!AD24:AD24</xm:f>
              <xm:sqref>AD25</xm:sqref>
            </x14:sparkline>
            <x14:sparkline>
              <xm:f>'FEB-20'!AF24:AF24</xm:f>
              <xm:sqref>AF25</xm:sqref>
            </x14:sparkline>
            <x14:sparkline>
              <xm:f>'FEB-20'!AH24:AH24</xm:f>
              <xm:sqref>AH25</xm:sqref>
            </x14:sparkline>
            <x14:sparkline>
              <xm:f>'FEB-20'!F24:F24</xm:f>
              <xm:sqref>F25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ACCC-A88C-4D11-ACBD-81A778B4F3E5}">
  <sheetPr codeName="工作表9">
    <pageSetUpPr fitToPage="1"/>
  </sheetPr>
  <dimension ref="C1:AI44"/>
  <sheetViews>
    <sheetView showGridLines="0" topLeftCell="C1" zoomScale="85" zoomScaleNormal="85" workbookViewId="0">
      <selection activeCell="C15" sqref="C15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45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43891</v>
      </c>
      <c r="E5" s="3">
        <v>43892</v>
      </c>
      <c r="F5" s="3">
        <v>43893</v>
      </c>
      <c r="G5" s="3">
        <v>43894</v>
      </c>
      <c r="H5" s="3">
        <v>43895</v>
      </c>
      <c r="I5" s="3">
        <v>43896</v>
      </c>
      <c r="J5" s="3">
        <v>43897</v>
      </c>
      <c r="K5" s="3">
        <v>43898</v>
      </c>
      <c r="L5" s="3">
        <v>43899</v>
      </c>
      <c r="M5" s="3">
        <v>43900</v>
      </c>
      <c r="N5" s="3">
        <v>43901</v>
      </c>
      <c r="O5" s="3">
        <v>43902</v>
      </c>
      <c r="P5" s="3">
        <v>43903</v>
      </c>
      <c r="Q5" s="3">
        <v>43904</v>
      </c>
      <c r="R5" s="3">
        <v>43905</v>
      </c>
      <c r="S5" s="3">
        <v>43906</v>
      </c>
      <c r="T5" s="3">
        <v>43907</v>
      </c>
      <c r="U5" s="3">
        <v>43908</v>
      </c>
      <c r="V5" s="3">
        <v>43909</v>
      </c>
      <c r="W5" s="3">
        <v>43910</v>
      </c>
      <c r="X5" s="3">
        <v>43911</v>
      </c>
      <c r="Y5" s="3">
        <v>43912</v>
      </c>
      <c r="Z5" s="3">
        <v>43913</v>
      </c>
      <c r="AA5" s="3">
        <v>43914</v>
      </c>
      <c r="AB5" s="3">
        <v>43915</v>
      </c>
      <c r="AC5" s="3">
        <v>43916</v>
      </c>
      <c r="AD5" s="3">
        <v>43917</v>
      </c>
      <c r="AE5" s="3">
        <v>43918</v>
      </c>
      <c r="AF5" s="3">
        <v>43919</v>
      </c>
      <c r="AG5" s="3">
        <v>43920</v>
      </c>
      <c r="AH5" s="3">
        <v>43921</v>
      </c>
      <c r="AI5" s="188"/>
    </row>
    <row r="6" spans="3:35" s="2" customFormat="1" ht="27" customHeight="1">
      <c r="C6" s="5" t="s">
        <v>7</v>
      </c>
      <c r="D6" s="45">
        <v>1.3742000000000001</v>
      </c>
      <c r="E6" s="45">
        <v>2.6198000000000001</v>
      </c>
      <c r="F6" s="45">
        <v>1.8468</v>
      </c>
      <c r="G6" s="45">
        <v>2.3041999999999998</v>
      </c>
      <c r="H6" s="45">
        <v>1.931</v>
      </c>
      <c r="I6" s="45">
        <v>2.8330000000000002</v>
      </c>
      <c r="J6" s="45">
        <v>2.266</v>
      </c>
      <c r="K6" s="45">
        <v>1.6903999999999999</v>
      </c>
      <c r="L6" s="45">
        <v>2.7418</v>
      </c>
      <c r="M6" s="45">
        <v>2.7524000000000002</v>
      </c>
      <c r="N6" s="45">
        <v>2.8140000000000001</v>
      </c>
      <c r="O6" s="45">
        <v>3.052</v>
      </c>
      <c r="P6" s="45">
        <v>3.0893999999999999</v>
      </c>
      <c r="Q6" s="45">
        <v>2.4956</v>
      </c>
      <c r="R6" s="45">
        <v>1.603</v>
      </c>
      <c r="S6" s="45">
        <v>2.5771999999999999</v>
      </c>
      <c r="T6" s="45">
        <v>3.0840000000000001</v>
      </c>
      <c r="U6" s="45">
        <v>2.69</v>
      </c>
      <c r="V6" s="45">
        <v>2.7490000000000001</v>
      </c>
      <c r="W6" s="45">
        <v>2.605</v>
      </c>
      <c r="X6" s="45">
        <v>2.2250000000000001</v>
      </c>
      <c r="Y6" s="45">
        <v>1.3308</v>
      </c>
      <c r="Z6" s="45">
        <v>2.9253999999999998</v>
      </c>
      <c r="AA6" s="45">
        <v>2.5</v>
      </c>
      <c r="AB6" s="45">
        <v>2.4817999999999998</v>
      </c>
      <c r="AC6" s="45">
        <v>2.1288</v>
      </c>
      <c r="AD6" s="45">
        <v>2.5880000000000001</v>
      </c>
      <c r="AE6" s="45">
        <v>1.8513999999999999</v>
      </c>
      <c r="AF6" s="45">
        <v>1.1599999999999999</v>
      </c>
      <c r="AG6" s="45">
        <v>2.6352000000000002</v>
      </c>
      <c r="AH6" s="45">
        <v>3.0550000000000002</v>
      </c>
      <c r="AI6" s="39">
        <f>SUM(D6:AH6)</f>
        <v>74.000200000000007</v>
      </c>
    </row>
    <row r="7" spans="3:35" s="2" customFormat="1" ht="27" customHeight="1">
      <c r="C7" s="42" t="s">
        <v>8</v>
      </c>
      <c r="D7" s="50">
        <v>0</v>
      </c>
      <c r="E7" s="50">
        <v>0.55000000000000004</v>
      </c>
      <c r="F7" s="50">
        <v>1.58</v>
      </c>
      <c r="G7" s="50">
        <v>0</v>
      </c>
      <c r="H7" s="50">
        <v>1.78</v>
      </c>
      <c r="I7" s="50">
        <v>0</v>
      </c>
      <c r="J7" s="50">
        <v>2.5</v>
      </c>
      <c r="K7" s="50">
        <v>0</v>
      </c>
      <c r="L7" s="51">
        <v>0.56999999999999995</v>
      </c>
      <c r="M7" s="51">
        <v>0.65</v>
      </c>
      <c r="N7" s="51">
        <v>0.76</v>
      </c>
      <c r="O7" s="51">
        <v>1.68</v>
      </c>
      <c r="P7" s="51">
        <v>1.38</v>
      </c>
      <c r="Q7" s="51">
        <v>0</v>
      </c>
      <c r="R7" s="50">
        <v>0</v>
      </c>
      <c r="S7" s="50">
        <v>1.67</v>
      </c>
      <c r="T7" s="52">
        <v>0</v>
      </c>
      <c r="U7" s="51">
        <v>1.54</v>
      </c>
      <c r="V7" s="51">
        <v>1.25</v>
      </c>
      <c r="W7" s="51">
        <v>1.41</v>
      </c>
      <c r="X7" s="51">
        <v>0</v>
      </c>
      <c r="Y7" s="51">
        <v>0</v>
      </c>
      <c r="Z7" s="51">
        <v>2.09</v>
      </c>
      <c r="AA7" s="51">
        <v>0</v>
      </c>
      <c r="AB7" s="51">
        <v>1.02</v>
      </c>
      <c r="AC7" s="51">
        <v>0.96</v>
      </c>
      <c r="AD7" s="51">
        <v>0.83</v>
      </c>
      <c r="AE7" s="51">
        <v>0</v>
      </c>
      <c r="AF7" s="51">
        <v>0</v>
      </c>
      <c r="AG7" s="51">
        <v>1.87</v>
      </c>
      <c r="AH7" s="51">
        <v>0</v>
      </c>
      <c r="AI7" s="39">
        <f>SUM(D7:AH7)</f>
        <v>24.09</v>
      </c>
    </row>
    <row r="8" spans="3:35" s="2" customFormat="1" ht="35.25" customHeight="1" thickBot="1">
      <c r="C8" s="17" t="s">
        <v>9</v>
      </c>
      <c r="D8" s="37">
        <f>SUM(D6:D7)</f>
        <v>1.3742000000000001</v>
      </c>
      <c r="E8" s="37">
        <f t="shared" ref="E8:AH8" si="0">SUM(E6:E7)</f>
        <v>3.1698000000000004</v>
      </c>
      <c r="F8" s="37">
        <f t="shared" si="0"/>
        <v>3.4268000000000001</v>
      </c>
      <c r="G8" s="37">
        <f t="shared" si="0"/>
        <v>2.3041999999999998</v>
      </c>
      <c r="H8" s="37">
        <f t="shared" si="0"/>
        <v>3.7110000000000003</v>
      </c>
      <c r="I8" s="37">
        <f t="shared" si="0"/>
        <v>2.8330000000000002</v>
      </c>
      <c r="J8" s="37">
        <f t="shared" si="0"/>
        <v>4.766</v>
      </c>
      <c r="K8" s="37">
        <f t="shared" si="0"/>
        <v>1.6903999999999999</v>
      </c>
      <c r="L8" s="37">
        <f t="shared" si="0"/>
        <v>3.3117999999999999</v>
      </c>
      <c r="M8" s="37">
        <f t="shared" si="0"/>
        <v>3.4024000000000001</v>
      </c>
      <c r="N8" s="37">
        <f t="shared" si="0"/>
        <v>3.5739999999999998</v>
      </c>
      <c r="O8" s="37">
        <f t="shared" si="0"/>
        <v>4.7320000000000002</v>
      </c>
      <c r="P8" s="37">
        <f t="shared" si="0"/>
        <v>4.4694000000000003</v>
      </c>
      <c r="Q8" s="37">
        <f t="shared" si="0"/>
        <v>2.4956</v>
      </c>
      <c r="R8" s="37">
        <f t="shared" si="0"/>
        <v>1.603</v>
      </c>
      <c r="S8" s="37">
        <f t="shared" si="0"/>
        <v>4.2471999999999994</v>
      </c>
      <c r="T8" s="37">
        <f t="shared" si="0"/>
        <v>3.0840000000000001</v>
      </c>
      <c r="U8" s="37">
        <f t="shared" si="0"/>
        <v>4.2300000000000004</v>
      </c>
      <c r="V8" s="37">
        <f t="shared" si="0"/>
        <v>3.9990000000000001</v>
      </c>
      <c r="W8" s="37">
        <f t="shared" si="0"/>
        <v>4.0149999999999997</v>
      </c>
      <c r="X8" s="37">
        <f t="shared" si="0"/>
        <v>2.2250000000000001</v>
      </c>
      <c r="Y8" s="37">
        <f t="shared" si="0"/>
        <v>1.3308</v>
      </c>
      <c r="Z8" s="37">
        <f t="shared" si="0"/>
        <v>5.0153999999999996</v>
      </c>
      <c r="AA8" s="37">
        <f t="shared" si="0"/>
        <v>2.5</v>
      </c>
      <c r="AB8" s="37">
        <f t="shared" si="0"/>
        <v>3.5017999999999998</v>
      </c>
      <c r="AC8" s="37">
        <f t="shared" si="0"/>
        <v>3.0888</v>
      </c>
      <c r="AD8" s="37">
        <f t="shared" si="0"/>
        <v>3.4180000000000001</v>
      </c>
      <c r="AE8" s="37">
        <f t="shared" si="0"/>
        <v>1.8513999999999999</v>
      </c>
      <c r="AF8" s="37">
        <f t="shared" si="0"/>
        <v>1.1599999999999999</v>
      </c>
      <c r="AG8" s="37">
        <f t="shared" si="0"/>
        <v>4.5052000000000003</v>
      </c>
      <c r="AH8" s="37">
        <f t="shared" si="0"/>
        <v>3.0550000000000002</v>
      </c>
      <c r="AI8" s="38">
        <f>SUM(AI6:AI7)</f>
        <v>98.09020000000001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43893</v>
      </c>
      <c r="E11" s="3">
        <v>43896</v>
      </c>
      <c r="F11" s="3">
        <v>43897</v>
      </c>
      <c r="G11" s="3">
        <v>43900</v>
      </c>
      <c r="H11" s="3">
        <v>43902</v>
      </c>
      <c r="I11" s="3">
        <v>43903</v>
      </c>
      <c r="J11" s="3">
        <v>43907</v>
      </c>
      <c r="K11" s="3">
        <v>43910</v>
      </c>
      <c r="L11" s="3">
        <v>43911</v>
      </c>
      <c r="M11" s="3">
        <v>43913</v>
      </c>
      <c r="N11" s="3">
        <v>43916</v>
      </c>
      <c r="O11" s="3">
        <v>43918</v>
      </c>
      <c r="P11" s="3">
        <v>43921</v>
      </c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500</v>
      </c>
      <c r="E12" s="29">
        <v>445</v>
      </c>
      <c r="F12" s="29">
        <v>110</v>
      </c>
      <c r="G12" s="29">
        <v>468</v>
      </c>
      <c r="H12" s="29">
        <v>700</v>
      </c>
      <c r="I12" s="29">
        <v>352</v>
      </c>
      <c r="J12" s="29">
        <v>650</v>
      </c>
      <c r="K12" s="29">
        <v>543</v>
      </c>
      <c r="L12" s="29">
        <v>360</v>
      </c>
      <c r="M12" s="29">
        <v>218</v>
      </c>
      <c r="N12" s="29">
        <v>350</v>
      </c>
      <c r="O12" s="29">
        <v>400</v>
      </c>
      <c r="P12" s="29">
        <v>189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5285</v>
      </c>
    </row>
    <row r="13" spans="3:35" s="2" customFormat="1" ht="27" customHeight="1">
      <c r="C13" s="6" t="s">
        <v>14</v>
      </c>
      <c r="D13" s="31">
        <v>255</v>
      </c>
      <c r="E13" s="32">
        <v>200</v>
      </c>
      <c r="F13" s="32"/>
      <c r="G13" s="32">
        <v>286</v>
      </c>
      <c r="H13" s="32">
        <v>212</v>
      </c>
      <c r="I13" s="32">
        <v>334</v>
      </c>
      <c r="J13" s="32"/>
      <c r="K13" s="32">
        <v>600</v>
      </c>
      <c r="L13" s="32">
        <v>285</v>
      </c>
      <c r="M13" s="32"/>
      <c r="N13" s="32">
        <v>406</v>
      </c>
      <c r="O13" s="32"/>
      <c r="P13" s="32">
        <v>410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2988</v>
      </c>
    </row>
    <row r="14" spans="3:35" s="2" customFormat="1" ht="27" customHeight="1">
      <c r="C14" s="6" t="s">
        <v>15</v>
      </c>
      <c r="D14" s="34">
        <v>52</v>
      </c>
      <c r="E14" s="32"/>
      <c r="F14" s="32">
        <v>48</v>
      </c>
      <c r="G14" s="32"/>
      <c r="H14" s="32">
        <v>56</v>
      </c>
      <c r="I14" s="32"/>
      <c r="J14" s="32">
        <v>39</v>
      </c>
      <c r="K14" s="32"/>
      <c r="L14" s="32">
        <v>40</v>
      </c>
      <c r="M14" s="32"/>
      <c r="N14" s="32">
        <v>42</v>
      </c>
      <c r="O14" s="32"/>
      <c r="P14" s="32">
        <v>28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305</v>
      </c>
    </row>
    <row r="15" spans="3:35" s="2" customFormat="1" ht="27" customHeight="1">
      <c r="C15" s="6" t="s">
        <v>16</v>
      </c>
      <c r="D15" s="31">
        <v>10</v>
      </c>
      <c r="E15" s="35"/>
      <c r="F15" s="35">
        <v>11</v>
      </c>
      <c r="G15" s="35"/>
      <c r="H15" s="35">
        <v>10</v>
      </c>
      <c r="I15" s="35"/>
      <c r="J15" s="35">
        <v>8</v>
      </c>
      <c r="K15" s="35"/>
      <c r="L15" s="35">
        <v>9</v>
      </c>
      <c r="M15" s="35"/>
      <c r="N15" s="35">
        <v>8</v>
      </c>
      <c r="O15" s="35"/>
      <c r="P15" s="35">
        <v>10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66</v>
      </c>
    </row>
    <row r="16" spans="3:35" s="2" customFormat="1" ht="27" customHeight="1">
      <c r="C16" s="5" t="s">
        <v>17</v>
      </c>
      <c r="D16" s="28"/>
      <c r="E16" s="29">
        <v>47</v>
      </c>
      <c r="F16" s="29"/>
      <c r="G16" s="29"/>
      <c r="H16" s="29"/>
      <c r="I16" s="29">
        <v>58</v>
      </c>
      <c r="J16" s="29"/>
      <c r="K16" s="29">
        <v>56</v>
      </c>
      <c r="L16" s="29"/>
      <c r="M16" s="29"/>
      <c r="N16" s="29"/>
      <c r="O16" s="29">
        <v>50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211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817</v>
      </c>
      <c r="E18" s="18">
        <f t="shared" ref="E18:AI18" si="2">SUM(E12:E17)</f>
        <v>692</v>
      </c>
      <c r="F18" s="18">
        <f t="shared" si="2"/>
        <v>169</v>
      </c>
      <c r="G18" s="18">
        <f t="shared" si="2"/>
        <v>754</v>
      </c>
      <c r="H18" s="18">
        <f t="shared" si="2"/>
        <v>978</v>
      </c>
      <c r="I18" s="18">
        <f t="shared" si="2"/>
        <v>744</v>
      </c>
      <c r="J18" s="18">
        <f t="shared" si="2"/>
        <v>697</v>
      </c>
      <c r="K18" s="18">
        <f t="shared" si="2"/>
        <v>1199</v>
      </c>
      <c r="L18" s="18">
        <f t="shared" si="2"/>
        <v>694</v>
      </c>
      <c r="M18" s="18">
        <f t="shared" si="2"/>
        <v>218</v>
      </c>
      <c r="N18" s="18">
        <f t="shared" si="2"/>
        <v>806</v>
      </c>
      <c r="O18" s="18">
        <f t="shared" si="2"/>
        <v>450</v>
      </c>
      <c r="P18" s="18">
        <f t="shared" si="2"/>
        <v>637</v>
      </c>
      <c r="Q18" s="18">
        <f t="shared" si="2"/>
        <v>0</v>
      </c>
      <c r="R18" s="18">
        <f t="shared" si="2"/>
        <v>0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8855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98090.200000000012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8.2799415027509404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8855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7.095336153565408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v>9.1809845051122607E-2</v>
      </c>
      <c r="E25" s="203"/>
      <c r="F25" s="202">
        <v>7.0977247612841063E-2</v>
      </c>
      <c r="G25" s="203"/>
      <c r="H25" s="202">
        <v>5.5518608952296801E-2</v>
      </c>
      <c r="I25" s="203"/>
      <c r="J25" s="202">
        <v>5.9962446517068363E-2</v>
      </c>
      <c r="K25" s="203"/>
      <c r="L25" s="202">
        <v>6.1741944737186728E-2</v>
      </c>
      <c r="M25" s="203"/>
      <c r="N25" s="202">
        <v>6.0603728783748118E-2</v>
      </c>
      <c r="O25" s="203"/>
      <c r="P25" s="202">
        <v>8.0874188931603919E-2</v>
      </c>
      <c r="Q25" s="203"/>
      <c r="R25" s="202">
        <v>7.4292828207509737E-2</v>
      </c>
      <c r="S25" s="203"/>
      <c r="T25" s="202">
        <f>T20/100</f>
        <v>8.2799415027509399E-2</v>
      </c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E8BAB1E-72C7-4FB1-998F-A11569CEFD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'MAR-20'!D24:D24</xm:f>
              <xm:sqref>D25</xm:sqref>
            </x14:sparkline>
            <x14:sparkline>
              <xm:f>'MAR-20'!H24:H24</xm:f>
              <xm:sqref>H25</xm:sqref>
            </x14:sparkline>
            <x14:sparkline>
              <xm:f>'MAR-20'!J24:J24</xm:f>
              <xm:sqref>J25</xm:sqref>
            </x14:sparkline>
            <x14:sparkline>
              <xm:f>'MAR-20'!V24:V24</xm:f>
              <xm:sqref>V25</xm:sqref>
            </x14:sparkline>
            <x14:sparkline>
              <xm:f>'MAR-20'!X24:X24</xm:f>
              <xm:sqref>X25</xm:sqref>
            </x14:sparkline>
            <x14:sparkline>
              <xm:f>'MAR-20'!Z24:Z24</xm:f>
              <xm:sqref>Z25</xm:sqref>
            </x14:sparkline>
            <x14:sparkline>
              <xm:f>'MAR-20'!AB24:AB24</xm:f>
              <xm:sqref>AB25</xm:sqref>
            </x14:sparkline>
            <x14:sparkline>
              <xm:f>'MAR-20'!AD24:AD24</xm:f>
              <xm:sqref>AD25</xm:sqref>
            </x14:sparkline>
            <x14:sparkline>
              <xm:f>'MAR-20'!AF24:AF24</xm:f>
              <xm:sqref>AF25</xm:sqref>
            </x14:sparkline>
            <x14:sparkline>
              <xm:f>'MAR-20'!AH24:AH24</xm:f>
              <xm:sqref>AH25</xm:sqref>
            </x14:sparkline>
            <x14:sparkline>
              <xm:f>'MAR-20'!F24:F24</xm:f>
              <xm:sqref>F25</xm:sqref>
            </x14:sparkline>
          </x14:sparklines>
        </x14:sparklineGroup>
        <x14:sparklineGroup displayEmptyCellsAs="gap" xr2:uid="{74076B06-843C-461F-AFA4-65A80701C5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'MAR-20'!L24:L24</xm:f>
              <xm:sqref>L25</xm:sqref>
            </x14:sparkline>
          </x14:sparklines>
        </x14:sparklineGroup>
        <x14:sparklineGroup displayEmptyCellsAs="gap" xr2:uid="{CAAC667F-11BE-42DC-9014-54B67BD081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'MAR-20'!N24:N24</xm:f>
              <xm:sqref>N25</xm:sqref>
            </x14:sparkline>
          </x14:sparklines>
        </x14:sparklineGroup>
        <x14:sparklineGroup displayEmptyCellsAs="gap" xr2:uid="{52145110-5841-48B7-A121-3C308DD5AC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'MAR-20'!P24:P24</xm:f>
              <xm:sqref>P25</xm:sqref>
            </x14:sparkline>
          </x14:sparklines>
        </x14:sparklineGroup>
        <x14:sparklineGroup displayEmptyCellsAs="gap" xr2:uid="{233D4649-2219-4D51-9F21-AB588DEC76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'MAR-20'!R24:R24</xm:f>
              <xm:sqref>R25</xm:sqref>
            </x14:sparkline>
          </x14:sparklines>
        </x14:sparklineGroup>
        <x14:sparklineGroup displayEmptyCellsAs="gap" xr2:uid="{4B8AB673-C501-4835-930C-46D9C79A14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'MAR-20'!T24:T24</xm:f>
              <xm:sqref>T25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81E8-480F-44A1-BEB7-5EE90C748BC1}">
  <sheetPr codeName="工作表10">
    <pageSetUpPr fitToPage="1"/>
  </sheetPr>
  <dimension ref="C1:AI44"/>
  <sheetViews>
    <sheetView showGridLines="0" zoomScale="85" zoomScaleNormal="85" workbookViewId="0">
      <selection activeCell="D11" sqref="D11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48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43922</v>
      </c>
      <c r="E5" s="3">
        <v>43923</v>
      </c>
      <c r="F5" s="3">
        <v>43924</v>
      </c>
      <c r="G5" s="3">
        <v>43925</v>
      </c>
      <c r="H5" s="3">
        <v>43926</v>
      </c>
      <c r="I5" s="3">
        <v>43927</v>
      </c>
      <c r="J5" s="3">
        <v>43928</v>
      </c>
      <c r="K5" s="3">
        <v>43929</v>
      </c>
      <c r="L5" s="3">
        <v>43930</v>
      </c>
      <c r="M5" s="3">
        <v>43931</v>
      </c>
      <c r="N5" s="3">
        <v>43932</v>
      </c>
      <c r="O5" s="3">
        <v>43933</v>
      </c>
      <c r="P5" s="3">
        <v>43934</v>
      </c>
      <c r="Q5" s="3">
        <v>43935</v>
      </c>
      <c r="R5" s="3">
        <v>43936</v>
      </c>
      <c r="S5" s="3">
        <v>43937</v>
      </c>
      <c r="T5" s="3">
        <v>43938</v>
      </c>
      <c r="U5" s="3">
        <v>43939</v>
      </c>
      <c r="V5" s="3">
        <v>43940</v>
      </c>
      <c r="W5" s="3">
        <v>43941</v>
      </c>
      <c r="X5" s="3">
        <v>43942</v>
      </c>
      <c r="Y5" s="3">
        <v>43943</v>
      </c>
      <c r="Z5" s="3">
        <v>43944</v>
      </c>
      <c r="AA5" s="3">
        <v>43945</v>
      </c>
      <c r="AB5" s="3">
        <v>43946</v>
      </c>
      <c r="AC5" s="3">
        <v>43947</v>
      </c>
      <c r="AD5" s="3">
        <v>43948</v>
      </c>
      <c r="AE5" s="3">
        <v>43949</v>
      </c>
      <c r="AF5" s="3">
        <v>43950</v>
      </c>
      <c r="AG5" s="3">
        <v>43951</v>
      </c>
      <c r="AH5" s="3"/>
      <c r="AI5" s="188"/>
    </row>
    <row r="6" spans="3:35" s="2" customFormat="1" ht="27" customHeight="1">
      <c r="C6" s="5" t="s">
        <v>7</v>
      </c>
      <c r="D6" s="45">
        <v>3.1379999999999999</v>
      </c>
      <c r="E6" s="45">
        <v>2.7242000000000002</v>
      </c>
      <c r="F6" s="45">
        <v>2.7911999999999999</v>
      </c>
      <c r="G6" s="45">
        <v>1.77</v>
      </c>
      <c r="H6" s="45">
        <v>1.6901999999999999</v>
      </c>
      <c r="I6" s="45">
        <v>3.2502</v>
      </c>
      <c r="J6" s="45">
        <v>3.0053999999999998</v>
      </c>
      <c r="K6" s="45">
        <v>2.9708000000000001</v>
      </c>
      <c r="L6" s="45">
        <v>3.1758000000000002</v>
      </c>
      <c r="M6" s="45">
        <v>2.0095999999999998</v>
      </c>
      <c r="N6" s="45">
        <v>1.6437999999999999</v>
      </c>
      <c r="O6" s="45">
        <v>1.5266</v>
      </c>
      <c r="P6" s="45">
        <v>2.1878000000000002</v>
      </c>
      <c r="Q6" s="45">
        <v>3.9430000000000001</v>
      </c>
      <c r="R6" s="45">
        <v>2.8714</v>
      </c>
      <c r="S6" s="45">
        <v>2.9392</v>
      </c>
      <c r="T6" s="45">
        <v>2.9236</v>
      </c>
      <c r="U6" s="45">
        <v>2.6457999999999999</v>
      </c>
      <c r="V6" s="45">
        <v>1.57</v>
      </c>
      <c r="W6" s="45">
        <v>2.7151999999999998</v>
      </c>
      <c r="X6" s="45">
        <v>3.0129999999999999</v>
      </c>
      <c r="Y6" s="45">
        <v>2.9630000000000001</v>
      </c>
      <c r="Z6" s="45">
        <v>3.1916000000000002</v>
      </c>
      <c r="AA6" s="45">
        <v>2.7610000000000001</v>
      </c>
      <c r="AB6" s="45">
        <v>2.5049999999999999</v>
      </c>
      <c r="AC6" s="45">
        <v>1.4503999999999999</v>
      </c>
      <c r="AD6" s="45">
        <v>2.8134000000000001</v>
      </c>
      <c r="AE6" s="45">
        <v>3.1263999999999998</v>
      </c>
      <c r="AF6" s="45">
        <v>2.8069999999999999</v>
      </c>
      <c r="AG6" s="45">
        <v>1.6808000000000001</v>
      </c>
      <c r="AH6" s="45"/>
      <c r="AI6" s="39">
        <f>SUM(D6:AH6)</f>
        <v>77.803400000000011</v>
      </c>
    </row>
    <row r="7" spans="3:35" s="2" customFormat="1" ht="27" customHeight="1">
      <c r="C7" s="42" t="s">
        <v>8</v>
      </c>
      <c r="D7" s="50">
        <v>0.57999999999999996</v>
      </c>
      <c r="E7" s="50">
        <v>1.27</v>
      </c>
      <c r="F7" s="50">
        <v>0.63</v>
      </c>
      <c r="G7" s="50">
        <v>0</v>
      </c>
      <c r="H7" s="50">
        <v>0</v>
      </c>
      <c r="I7" s="50">
        <v>1.72</v>
      </c>
      <c r="J7" s="50">
        <v>0</v>
      </c>
      <c r="K7" s="50">
        <v>1.19</v>
      </c>
      <c r="L7" s="51">
        <v>1.68</v>
      </c>
      <c r="M7" s="51">
        <v>0</v>
      </c>
      <c r="N7" s="51">
        <v>0.56999999999999995</v>
      </c>
      <c r="O7" s="51">
        <v>0</v>
      </c>
      <c r="P7" s="51">
        <v>0.62</v>
      </c>
      <c r="Q7" s="51">
        <v>0.68</v>
      </c>
      <c r="R7" s="50">
        <v>0</v>
      </c>
      <c r="S7" s="50">
        <v>1.69</v>
      </c>
      <c r="T7" s="52">
        <v>0</v>
      </c>
      <c r="U7" s="51">
        <v>0.75</v>
      </c>
      <c r="V7" s="51">
        <v>0</v>
      </c>
      <c r="W7" s="51">
        <v>1.92</v>
      </c>
      <c r="X7" s="51">
        <v>1.67</v>
      </c>
      <c r="Y7" s="51">
        <v>0</v>
      </c>
      <c r="Z7" s="51">
        <v>1.93</v>
      </c>
      <c r="AA7" s="51">
        <v>1.85</v>
      </c>
      <c r="AB7" s="51">
        <v>0</v>
      </c>
      <c r="AC7" s="51">
        <v>0</v>
      </c>
      <c r="AD7" s="51">
        <v>3.11</v>
      </c>
      <c r="AE7" s="51">
        <v>0</v>
      </c>
      <c r="AF7" s="51">
        <v>1.92</v>
      </c>
      <c r="AG7" s="51">
        <v>1</v>
      </c>
      <c r="AH7" s="51"/>
      <c r="AI7" s="39">
        <f>SUM(D7:AH7)</f>
        <v>24.78</v>
      </c>
    </row>
    <row r="8" spans="3:35" s="2" customFormat="1" ht="35.25" customHeight="1" thickBot="1">
      <c r="C8" s="17" t="s">
        <v>9</v>
      </c>
      <c r="D8" s="37">
        <f>SUM(D6:D7)</f>
        <v>3.718</v>
      </c>
      <c r="E8" s="37">
        <f t="shared" ref="E8:AH8" si="0">SUM(E6:E7)</f>
        <v>3.9942000000000002</v>
      </c>
      <c r="F8" s="37">
        <f t="shared" si="0"/>
        <v>3.4211999999999998</v>
      </c>
      <c r="G8" s="37">
        <f t="shared" si="0"/>
        <v>1.77</v>
      </c>
      <c r="H8" s="37">
        <f t="shared" si="0"/>
        <v>1.6901999999999999</v>
      </c>
      <c r="I8" s="37">
        <f t="shared" si="0"/>
        <v>4.9702000000000002</v>
      </c>
      <c r="J8" s="37">
        <f t="shared" si="0"/>
        <v>3.0053999999999998</v>
      </c>
      <c r="K8" s="37">
        <f t="shared" si="0"/>
        <v>4.1608000000000001</v>
      </c>
      <c r="L8" s="37">
        <f t="shared" si="0"/>
        <v>4.8558000000000003</v>
      </c>
      <c r="M8" s="37">
        <f t="shared" si="0"/>
        <v>2.0095999999999998</v>
      </c>
      <c r="N8" s="37">
        <f t="shared" si="0"/>
        <v>2.2138</v>
      </c>
      <c r="O8" s="37">
        <f t="shared" si="0"/>
        <v>1.5266</v>
      </c>
      <c r="P8" s="37">
        <f t="shared" si="0"/>
        <v>2.8078000000000003</v>
      </c>
      <c r="Q8" s="37">
        <f t="shared" si="0"/>
        <v>4.6230000000000002</v>
      </c>
      <c r="R8" s="37">
        <f t="shared" si="0"/>
        <v>2.8714</v>
      </c>
      <c r="S8" s="37">
        <f t="shared" si="0"/>
        <v>4.6292</v>
      </c>
      <c r="T8" s="37">
        <f t="shared" si="0"/>
        <v>2.9236</v>
      </c>
      <c r="U8" s="37">
        <f t="shared" si="0"/>
        <v>3.3957999999999999</v>
      </c>
      <c r="V8" s="37">
        <f t="shared" si="0"/>
        <v>1.57</v>
      </c>
      <c r="W8" s="37">
        <f t="shared" si="0"/>
        <v>4.6351999999999993</v>
      </c>
      <c r="X8" s="37">
        <f t="shared" si="0"/>
        <v>4.6829999999999998</v>
      </c>
      <c r="Y8" s="37">
        <f t="shared" si="0"/>
        <v>2.9630000000000001</v>
      </c>
      <c r="Z8" s="37">
        <f t="shared" si="0"/>
        <v>5.1215999999999999</v>
      </c>
      <c r="AA8" s="37">
        <f t="shared" si="0"/>
        <v>4.6110000000000007</v>
      </c>
      <c r="AB8" s="37">
        <f t="shared" si="0"/>
        <v>2.5049999999999999</v>
      </c>
      <c r="AC8" s="37">
        <f t="shared" si="0"/>
        <v>1.4503999999999999</v>
      </c>
      <c r="AD8" s="37">
        <f t="shared" si="0"/>
        <v>5.9234</v>
      </c>
      <c r="AE8" s="37">
        <f t="shared" si="0"/>
        <v>3.1263999999999998</v>
      </c>
      <c r="AF8" s="37">
        <f t="shared" si="0"/>
        <v>4.7270000000000003</v>
      </c>
      <c r="AG8" s="37">
        <f t="shared" si="0"/>
        <v>2.6808000000000001</v>
      </c>
      <c r="AH8" s="37">
        <f t="shared" si="0"/>
        <v>0</v>
      </c>
      <c r="AI8" s="38">
        <f>SUM(AI6:AI7)</f>
        <v>102.58340000000001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3">
        <v>43924</v>
      </c>
      <c r="E11" s="3">
        <v>43928</v>
      </c>
      <c r="F11" s="3">
        <v>43930</v>
      </c>
      <c r="G11" s="3">
        <v>43935</v>
      </c>
      <c r="H11" s="3">
        <v>43938</v>
      </c>
      <c r="I11" s="3">
        <v>43939</v>
      </c>
      <c r="J11" s="3">
        <v>43942</v>
      </c>
      <c r="K11" s="3">
        <v>43944</v>
      </c>
      <c r="L11" s="3">
        <v>43946</v>
      </c>
      <c r="M11" s="3">
        <v>43949</v>
      </c>
      <c r="N11" s="3"/>
      <c r="O11" s="3"/>
      <c r="P11" s="3"/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8"/>
    </row>
    <row r="12" spans="3:35" s="2" customFormat="1" ht="27" customHeight="1">
      <c r="C12" s="5" t="s">
        <v>13</v>
      </c>
      <c r="D12" s="28">
        <v>566</v>
      </c>
      <c r="E12" s="29">
        <v>440</v>
      </c>
      <c r="F12" s="29">
        <v>508</v>
      </c>
      <c r="G12" s="29">
        <v>650</v>
      </c>
      <c r="H12" s="29">
        <v>556</v>
      </c>
      <c r="I12" s="29">
        <v>453</v>
      </c>
      <c r="J12" s="29">
        <v>400</v>
      </c>
      <c r="K12" s="29">
        <v>420</v>
      </c>
      <c r="L12" s="29">
        <v>592</v>
      </c>
      <c r="M12" s="29">
        <v>365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4950</v>
      </c>
    </row>
    <row r="13" spans="3:35" s="2" customFormat="1" ht="27" customHeight="1">
      <c r="C13" s="6" t="s">
        <v>14</v>
      </c>
      <c r="D13" s="31">
        <v>300</v>
      </c>
      <c r="E13" s="32">
        <v>526</v>
      </c>
      <c r="F13" s="32">
        <v>213</v>
      </c>
      <c r="G13" s="32">
        <v>305</v>
      </c>
      <c r="H13" s="32">
        <v>440</v>
      </c>
      <c r="I13" s="32"/>
      <c r="J13" s="32"/>
      <c r="K13" s="32">
        <v>582</v>
      </c>
      <c r="L13" s="32"/>
      <c r="M13" s="32">
        <v>384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2750</v>
      </c>
    </row>
    <row r="14" spans="3:35" s="2" customFormat="1" ht="27" customHeight="1">
      <c r="C14" s="6" t="s">
        <v>15</v>
      </c>
      <c r="D14" s="34">
        <v>43</v>
      </c>
      <c r="E14" s="32"/>
      <c r="F14" s="32">
        <v>29</v>
      </c>
      <c r="G14" s="32"/>
      <c r="H14" s="32">
        <v>50</v>
      </c>
      <c r="I14" s="32"/>
      <c r="J14" s="32">
        <v>46</v>
      </c>
      <c r="K14" s="32"/>
      <c r="L14" s="32">
        <v>32</v>
      </c>
      <c r="M14" s="32">
        <v>38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238</v>
      </c>
    </row>
    <row r="15" spans="3:35" s="2" customFormat="1" ht="27" customHeight="1">
      <c r="C15" s="6" t="s">
        <v>16</v>
      </c>
      <c r="D15" s="31">
        <v>10</v>
      </c>
      <c r="E15" s="35"/>
      <c r="F15" s="35">
        <v>13</v>
      </c>
      <c r="G15" s="35"/>
      <c r="H15" s="35">
        <v>14</v>
      </c>
      <c r="I15" s="35"/>
      <c r="J15" s="35">
        <v>12</v>
      </c>
      <c r="K15" s="35"/>
      <c r="L15" s="35">
        <v>9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58</v>
      </c>
    </row>
    <row r="16" spans="3:35" s="2" customFormat="1" ht="27" customHeight="1">
      <c r="C16" s="5" t="s">
        <v>17</v>
      </c>
      <c r="D16" s="28"/>
      <c r="E16" s="29">
        <v>55</v>
      </c>
      <c r="F16" s="29"/>
      <c r="G16" s="29">
        <v>40</v>
      </c>
      <c r="H16" s="29"/>
      <c r="I16" s="29">
        <v>36</v>
      </c>
      <c r="J16" s="29"/>
      <c r="K16" s="29">
        <v>43</v>
      </c>
      <c r="L16" s="29"/>
      <c r="M16" s="29">
        <v>40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214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919</v>
      </c>
      <c r="E18" s="18">
        <f t="shared" ref="E18:AI18" si="2">SUM(E12:E17)</f>
        <v>1021</v>
      </c>
      <c r="F18" s="18">
        <f t="shared" si="2"/>
        <v>763</v>
      </c>
      <c r="G18" s="18">
        <f t="shared" si="2"/>
        <v>995</v>
      </c>
      <c r="H18" s="18">
        <f t="shared" si="2"/>
        <v>1060</v>
      </c>
      <c r="I18" s="18">
        <f t="shared" si="2"/>
        <v>489</v>
      </c>
      <c r="J18" s="18">
        <f t="shared" si="2"/>
        <v>458</v>
      </c>
      <c r="K18" s="18">
        <f t="shared" si="2"/>
        <v>1045</v>
      </c>
      <c r="L18" s="18">
        <f t="shared" si="2"/>
        <v>633</v>
      </c>
      <c r="M18" s="18">
        <f t="shared" si="2"/>
        <v>827</v>
      </c>
      <c r="N18" s="18">
        <f t="shared" si="2"/>
        <v>0</v>
      </c>
      <c r="O18" s="18">
        <f t="shared" si="2"/>
        <v>0</v>
      </c>
      <c r="P18" s="18">
        <f t="shared" si="2"/>
        <v>0</v>
      </c>
      <c r="Q18" s="18">
        <f t="shared" si="2"/>
        <v>0</v>
      </c>
      <c r="R18" s="18">
        <f t="shared" si="2"/>
        <v>0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8210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102583.40000000001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7.4101886935503378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8210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7.1268214075639023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v>9.1809845051122607E-2</v>
      </c>
      <c r="E25" s="203"/>
      <c r="F25" s="202">
        <v>7.0977247612841063E-2</v>
      </c>
      <c r="G25" s="203"/>
      <c r="H25" s="202">
        <v>5.5518608952296801E-2</v>
      </c>
      <c r="I25" s="203"/>
      <c r="J25" s="202">
        <v>5.9962446517068363E-2</v>
      </c>
      <c r="K25" s="203"/>
      <c r="L25" s="202">
        <v>6.1741944737186728E-2</v>
      </c>
      <c r="M25" s="203"/>
      <c r="N25" s="202">
        <v>6.0603728783748118E-2</v>
      </c>
      <c r="O25" s="203"/>
      <c r="P25" s="202">
        <v>8.0874188931603919E-2</v>
      </c>
      <c r="Q25" s="203"/>
      <c r="R25" s="202">
        <v>7.4292828207509737E-2</v>
      </c>
      <c r="S25" s="203"/>
      <c r="T25" s="202">
        <f>'MAR-20'!T25:U25</f>
        <v>8.2799415027509399E-2</v>
      </c>
      <c r="U25" s="203"/>
      <c r="V25" s="202">
        <f>T20/100</f>
        <v>7.4101886935503375E-2</v>
      </c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550EBC0-ACB5-47C6-8C4E-C6F37203E4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'APR-20'!T24:T24</xm:f>
              <xm:sqref>T25</xm:sqref>
            </x14:sparkline>
          </x14:sparklines>
        </x14:sparklineGroup>
        <x14:sparklineGroup displayEmptyCellsAs="gap" xr2:uid="{0184CF37-C729-4D6A-88FC-CC5B1691BD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'APR-20'!R24:R24</xm:f>
              <xm:sqref>R25</xm:sqref>
            </x14:sparkline>
          </x14:sparklines>
        </x14:sparklineGroup>
        <x14:sparklineGroup displayEmptyCellsAs="gap" xr2:uid="{445E8C6A-C6BD-47C3-B2BB-D918ED78AE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'APR-20'!P24:P24</xm:f>
              <xm:sqref>P25</xm:sqref>
            </x14:sparkline>
          </x14:sparklines>
        </x14:sparklineGroup>
        <x14:sparklineGroup displayEmptyCellsAs="gap" xr2:uid="{A4A7294B-1148-4EB8-B1E7-F98ED337D8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'APR-20'!N24:N24</xm:f>
              <xm:sqref>N25</xm:sqref>
            </x14:sparkline>
          </x14:sparklines>
        </x14:sparklineGroup>
        <x14:sparklineGroup displayEmptyCellsAs="gap" xr2:uid="{DECE4435-05B0-45AF-8B5F-B79C5C1AD1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'APR-20'!L24:L24</xm:f>
              <xm:sqref>L25</xm:sqref>
            </x14:sparkline>
          </x14:sparklines>
        </x14:sparklineGroup>
        <x14:sparklineGroup displayEmptyCellsAs="gap" xr2:uid="{CD59D715-6EBD-4A2D-8F0C-AEF9B216A9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'APR-20'!D24:D24</xm:f>
              <xm:sqref>D25</xm:sqref>
            </x14:sparkline>
            <x14:sparkline>
              <xm:f>'APR-20'!H24:H24</xm:f>
              <xm:sqref>H25</xm:sqref>
            </x14:sparkline>
            <x14:sparkline>
              <xm:f>'APR-20'!J24:J24</xm:f>
              <xm:sqref>J25</xm:sqref>
            </x14:sparkline>
            <x14:sparkline>
              <xm:f>'APR-20'!X24:X24</xm:f>
              <xm:sqref>X25</xm:sqref>
            </x14:sparkline>
            <x14:sparkline>
              <xm:f>'APR-20'!Z24:Z24</xm:f>
              <xm:sqref>Z25</xm:sqref>
            </x14:sparkline>
            <x14:sparkline>
              <xm:f>'APR-20'!AB24:AB24</xm:f>
              <xm:sqref>AB25</xm:sqref>
            </x14:sparkline>
            <x14:sparkline>
              <xm:f>'APR-20'!AD24:AD24</xm:f>
              <xm:sqref>AD25</xm:sqref>
            </x14:sparkline>
            <x14:sparkline>
              <xm:f>'APR-20'!AF24:AF24</xm:f>
              <xm:sqref>AF25</xm:sqref>
            </x14:sparkline>
            <x14:sparkline>
              <xm:f>'APR-20'!AH24:AH24</xm:f>
              <xm:sqref>AH25</xm:sqref>
            </x14:sparkline>
            <x14:sparkline>
              <xm:f>'APR-20'!F24:F24</xm:f>
              <xm:sqref>F25</xm:sqref>
            </x14:sparkline>
          </x14:sparklines>
        </x14:sparklineGroup>
        <x14:sparklineGroup displayEmptyCellsAs="gap" xr2:uid="{8AF66E0F-9EE4-453C-B808-706602380D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'APR-20'!V24:V24</xm:f>
              <xm:sqref>V25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1D32-BBAB-4F11-90E6-6B5A06AFA78B}">
  <sheetPr codeName="工作表11">
    <pageSetUpPr fitToPage="1"/>
  </sheetPr>
  <dimension ref="C1:AI44"/>
  <sheetViews>
    <sheetView showGridLines="0" zoomScale="85" zoomScaleNormal="85" workbookViewId="0">
      <selection activeCell="AD18" sqref="AD18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50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58">
        <v>43952</v>
      </c>
      <c r="E5" s="58">
        <v>43953</v>
      </c>
      <c r="F5" s="58">
        <v>43954</v>
      </c>
      <c r="G5" s="58">
        <v>43955</v>
      </c>
      <c r="H5" s="58">
        <v>43956</v>
      </c>
      <c r="I5" s="58">
        <v>43957</v>
      </c>
      <c r="J5" s="58">
        <v>43958</v>
      </c>
      <c r="K5" s="58">
        <v>43959</v>
      </c>
      <c r="L5" s="58">
        <v>43960</v>
      </c>
      <c r="M5" s="58">
        <v>43961</v>
      </c>
      <c r="N5" s="58">
        <v>43962</v>
      </c>
      <c r="O5" s="58">
        <v>43963</v>
      </c>
      <c r="P5" s="58">
        <v>43964</v>
      </c>
      <c r="Q5" s="58">
        <v>43965</v>
      </c>
      <c r="R5" s="58">
        <v>43966</v>
      </c>
      <c r="S5" s="58">
        <v>43967</v>
      </c>
      <c r="T5" s="58">
        <v>43968</v>
      </c>
      <c r="U5" s="58">
        <v>43969</v>
      </c>
      <c r="V5" s="58">
        <v>43970</v>
      </c>
      <c r="W5" s="58">
        <v>43971</v>
      </c>
      <c r="X5" s="58">
        <v>43972</v>
      </c>
      <c r="Y5" s="58">
        <v>43973</v>
      </c>
      <c r="Z5" s="58">
        <v>43974</v>
      </c>
      <c r="AA5" s="58">
        <v>43975</v>
      </c>
      <c r="AB5" s="58">
        <v>43976</v>
      </c>
      <c r="AC5" s="58">
        <v>43977</v>
      </c>
      <c r="AD5" s="58">
        <v>43978</v>
      </c>
      <c r="AE5" s="58">
        <v>43979</v>
      </c>
      <c r="AF5" s="58">
        <v>43980</v>
      </c>
      <c r="AG5" s="58">
        <v>43981</v>
      </c>
      <c r="AH5" s="58">
        <v>43982</v>
      </c>
      <c r="AI5" s="188"/>
    </row>
    <row r="6" spans="3:35" s="2" customFormat="1" ht="27" customHeight="1">
      <c r="C6" s="5" t="s">
        <v>7</v>
      </c>
      <c r="D6" s="45">
        <v>1.8118000000000001</v>
      </c>
      <c r="E6" s="45">
        <v>3.0735999999999999</v>
      </c>
      <c r="F6" s="45">
        <v>1.7554000000000001</v>
      </c>
      <c r="G6" s="45">
        <v>3.1509999999999998</v>
      </c>
      <c r="H6" s="45">
        <v>3.8220000000000001</v>
      </c>
      <c r="I6" s="45">
        <v>3.2515999999999998</v>
      </c>
      <c r="J6" s="45">
        <v>3.1053999999999999</v>
      </c>
      <c r="K6" s="45">
        <v>2.9348000000000001</v>
      </c>
      <c r="L6" s="45">
        <v>2.8834</v>
      </c>
      <c r="M6" s="45">
        <v>1.837</v>
      </c>
      <c r="N6" s="45">
        <v>3.2164000000000001</v>
      </c>
      <c r="O6" s="45">
        <v>3.6968000000000001</v>
      </c>
      <c r="P6" s="45">
        <v>3.2256</v>
      </c>
      <c r="Q6" s="45">
        <v>3.6097999999999999</v>
      </c>
      <c r="R6" s="45">
        <v>3.2789999999999999</v>
      </c>
      <c r="S6" s="45">
        <v>2.7084000000000001</v>
      </c>
      <c r="T6" s="45">
        <v>1.6956</v>
      </c>
      <c r="U6" s="45">
        <v>3.4376000000000002</v>
      </c>
      <c r="V6" s="45">
        <v>3.8330000000000002</v>
      </c>
      <c r="W6" s="45">
        <v>3.3048000000000002</v>
      </c>
      <c r="X6" s="45">
        <v>3.7879999999999998</v>
      </c>
      <c r="Y6" s="45">
        <v>3.7587999999999999</v>
      </c>
      <c r="Z6" s="45">
        <v>3.2477999999999998</v>
      </c>
      <c r="AA6" s="45">
        <v>1.7078</v>
      </c>
      <c r="AB6" s="45">
        <v>3.1764000000000001</v>
      </c>
      <c r="AC6" s="45">
        <v>4.1105999999999998</v>
      </c>
      <c r="AD6" s="45">
        <v>3.3967999999999998</v>
      </c>
      <c r="AE6" s="45">
        <v>3.6337999999999999</v>
      </c>
      <c r="AF6" s="45">
        <v>3.7682000000000002</v>
      </c>
      <c r="AG6" s="45">
        <v>3.4620000000000002</v>
      </c>
      <c r="AH6" s="45">
        <v>2.0057999999999998</v>
      </c>
      <c r="AI6" s="39">
        <f>SUM(D6:AH6)</f>
        <v>95.688999999999979</v>
      </c>
    </row>
    <row r="7" spans="3:35" s="2" customFormat="1" ht="27" customHeight="1">
      <c r="C7" s="42" t="s">
        <v>8</v>
      </c>
      <c r="D7" s="50">
        <v>0</v>
      </c>
      <c r="E7" s="50">
        <v>1.68</v>
      </c>
      <c r="F7" s="50">
        <v>0</v>
      </c>
      <c r="G7" s="50">
        <v>2.33</v>
      </c>
      <c r="H7" s="50">
        <v>0.51</v>
      </c>
      <c r="I7" s="50">
        <v>1.45</v>
      </c>
      <c r="J7" s="50">
        <v>2.46</v>
      </c>
      <c r="K7" s="50">
        <v>0.93</v>
      </c>
      <c r="L7" s="51">
        <v>1.32</v>
      </c>
      <c r="M7" s="51">
        <v>0</v>
      </c>
      <c r="N7" s="51">
        <v>1.27</v>
      </c>
      <c r="O7" s="51">
        <v>3.4</v>
      </c>
      <c r="P7" s="51">
        <v>1.8</v>
      </c>
      <c r="Q7" s="51">
        <v>2.04</v>
      </c>
      <c r="R7" s="50">
        <v>1.31</v>
      </c>
      <c r="S7" s="50">
        <v>0.73</v>
      </c>
      <c r="T7" s="52">
        <v>0</v>
      </c>
      <c r="U7" s="51">
        <v>1.51</v>
      </c>
      <c r="V7" s="51">
        <v>2.09</v>
      </c>
      <c r="W7" s="51">
        <v>0.79</v>
      </c>
      <c r="X7" s="51">
        <v>2.65</v>
      </c>
      <c r="Y7" s="51">
        <v>1.52</v>
      </c>
      <c r="Z7" s="51">
        <v>1.53</v>
      </c>
      <c r="AA7" s="51">
        <v>0</v>
      </c>
      <c r="AB7" s="51">
        <v>3.47</v>
      </c>
      <c r="AC7" s="51">
        <v>2.33</v>
      </c>
      <c r="AD7" s="51">
        <v>3.82</v>
      </c>
      <c r="AE7" s="51">
        <v>2.17</v>
      </c>
      <c r="AF7" s="51">
        <v>2.77</v>
      </c>
      <c r="AG7" s="51">
        <v>0.75</v>
      </c>
      <c r="AH7" s="51">
        <v>0</v>
      </c>
      <c r="AI7" s="39">
        <f>SUM(D7:AH7)</f>
        <v>46.63</v>
      </c>
    </row>
    <row r="8" spans="3:35" s="2" customFormat="1" ht="35.25" customHeight="1" thickBot="1">
      <c r="C8" s="17" t="s">
        <v>9</v>
      </c>
      <c r="D8" s="37">
        <f>SUM(D6:D7)</f>
        <v>1.8118000000000001</v>
      </c>
      <c r="E8" s="37">
        <f t="shared" ref="E8:AH8" si="0">SUM(E6:E7)</f>
        <v>4.7535999999999996</v>
      </c>
      <c r="F8" s="37">
        <f t="shared" si="0"/>
        <v>1.7554000000000001</v>
      </c>
      <c r="G8" s="37">
        <f t="shared" si="0"/>
        <v>5.4809999999999999</v>
      </c>
      <c r="H8" s="37">
        <f t="shared" si="0"/>
        <v>4.3319999999999999</v>
      </c>
      <c r="I8" s="37">
        <f t="shared" si="0"/>
        <v>4.7016</v>
      </c>
      <c r="J8" s="37">
        <f t="shared" si="0"/>
        <v>5.5654000000000003</v>
      </c>
      <c r="K8" s="37">
        <f t="shared" si="0"/>
        <v>3.8648000000000002</v>
      </c>
      <c r="L8" s="37">
        <f t="shared" si="0"/>
        <v>4.2034000000000002</v>
      </c>
      <c r="M8" s="37">
        <f t="shared" si="0"/>
        <v>1.837</v>
      </c>
      <c r="N8" s="37">
        <f t="shared" si="0"/>
        <v>4.4863999999999997</v>
      </c>
      <c r="O8" s="37">
        <f t="shared" si="0"/>
        <v>7.0968</v>
      </c>
      <c r="P8" s="37">
        <f t="shared" si="0"/>
        <v>5.0255999999999998</v>
      </c>
      <c r="Q8" s="37">
        <f t="shared" si="0"/>
        <v>5.6497999999999999</v>
      </c>
      <c r="R8" s="37">
        <f t="shared" si="0"/>
        <v>4.5890000000000004</v>
      </c>
      <c r="S8" s="37">
        <f t="shared" si="0"/>
        <v>3.4384000000000001</v>
      </c>
      <c r="T8" s="37">
        <f t="shared" si="0"/>
        <v>1.6956</v>
      </c>
      <c r="U8" s="37">
        <f t="shared" si="0"/>
        <v>4.9476000000000004</v>
      </c>
      <c r="V8" s="37">
        <f t="shared" si="0"/>
        <v>5.923</v>
      </c>
      <c r="W8" s="37">
        <f t="shared" si="0"/>
        <v>4.0948000000000002</v>
      </c>
      <c r="X8" s="37">
        <f t="shared" si="0"/>
        <v>6.4379999999999997</v>
      </c>
      <c r="Y8" s="37">
        <f t="shared" si="0"/>
        <v>5.2788000000000004</v>
      </c>
      <c r="Z8" s="37">
        <f t="shared" si="0"/>
        <v>4.7778</v>
      </c>
      <c r="AA8" s="37">
        <f t="shared" si="0"/>
        <v>1.7078</v>
      </c>
      <c r="AB8" s="37">
        <f t="shared" si="0"/>
        <v>6.6463999999999999</v>
      </c>
      <c r="AC8" s="37">
        <f t="shared" si="0"/>
        <v>6.4405999999999999</v>
      </c>
      <c r="AD8" s="37">
        <f t="shared" si="0"/>
        <v>7.2167999999999992</v>
      </c>
      <c r="AE8" s="37">
        <f t="shared" si="0"/>
        <v>5.8037999999999998</v>
      </c>
      <c r="AF8" s="37">
        <f t="shared" si="0"/>
        <v>6.5381999999999998</v>
      </c>
      <c r="AG8" s="37">
        <f t="shared" si="0"/>
        <v>4.2119999999999997</v>
      </c>
      <c r="AH8" s="37">
        <f t="shared" si="0"/>
        <v>2.0057999999999998</v>
      </c>
      <c r="AI8" s="38">
        <f>SUM(AI6:AI7)</f>
        <v>142.31899999999999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58">
        <v>43952</v>
      </c>
      <c r="E11" s="58">
        <v>43956</v>
      </c>
      <c r="F11" s="58">
        <v>43959</v>
      </c>
      <c r="G11" s="58">
        <v>43960</v>
      </c>
      <c r="H11" s="58">
        <v>43963</v>
      </c>
      <c r="I11" s="58">
        <v>43966</v>
      </c>
      <c r="J11" s="58">
        <v>43967</v>
      </c>
      <c r="K11" s="58">
        <v>43970</v>
      </c>
      <c r="L11" s="58">
        <v>43972</v>
      </c>
      <c r="M11" s="58">
        <v>43973</v>
      </c>
      <c r="N11" s="58">
        <v>43977</v>
      </c>
      <c r="O11" s="58">
        <v>43979</v>
      </c>
      <c r="P11" s="58">
        <v>43980</v>
      </c>
      <c r="Q11" s="58">
        <v>43981</v>
      </c>
      <c r="R11" s="58"/>
      <c r="S11" s="59"/>
      <c r="T11" s="59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59"/>
      <c r="AI11" s="188"/>
    </row>
    <row r="12" spans="3:35" s="2" customFormat="1" ht="27" customHeight="1">
      <c r="C12" s="5" t="s">
        <v>13</v>
      </c>
      <c r="D12" s="28">
        <v>580</v>
      </c>
      <c r="E12" s="29">
        <v>602</v>
      </c>
      <c r="F12" s="29">
        <v>315</v>
      </c>
      <c r="G12" s="29">
        <v>210</v>
      </c>
      <c r="H12" s="29">
        <v>445</v>
      </c>
      <c r="I12" s="29">
        <v>560</v>
      </c>
      <c r="J12" s="29">
        <v>386</v>
      </c>
      <c r="K12" s="29">
        <v>208</v>
      </c>
      <c r="L12" s="29">
        <v>490</v>
      </c>
      <c r="M12" s="29">
        <v>223</v>
      </c>
      <c r="N12" s="29">
        <v>675</v>
      </c>
      <c r="O12" s="29">
        <v>433</v>
      </c>
      <c r="P12" s="29">
        <v>310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5437</v>
      </c>
    </row>
    <row r="13" spans="3:35" s="2" customFormat="1" ht="27" customHeight="1">
      <c r="C13" s="6" t="s">
        <v>14</v>
      </c>
      <c r="D13" s="31"/>
      <c r="E13" s="32"/>
      <c r="F13" s="32">
        <v>270</v>
      </c>
      <c r="G13" s="32"/>
      <c r="H13" s="32">
        <v>406</v>
      </c>
      <c r="I13" s="32">
        <v>488</v>
      </c>
      <c r="J13" s="32">
        <v>300</v>
      </c>
      <c r="K13" s="32">
        <v>215</v>
      </c>
      <c r="L13" s="32">
        <v>220</v>
      </c>
      <c r="M13" s="32">
        <v>212</v>
      </c>
      <c r="N13" s="32">
        <v>450</v>
      </c>
      <c r="O13" s="32">
        <v>437</v>
      </c>
      <c r="P13" s="32">
        <v>190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3188</v>
      </c>
    </row>
    <row r="14" spans="3:35" s="2" customFormat="1" ht="27" customHeight="1">
      <c r="C14" s="6" t="s">
        <v>15</v>
      </c>
      <c r="D14" s="34">
        <v>30</v>
      </c>
      <c r="E14" s="32"/>
      <c r="F14" s="32">
        <v>25</v>
      </c>
      <c r="G14" s="32"/>
      <c r="H14" s="32">
        <v>28</v>
      </c>
      <c r="I14" s="32"/>
      <c r="J14" s="32">
        <v>45</v>
      </c>
      <c r="K14" s="32"/>
      <c r="L14" s="32">
        <v>42</v>
      </c>
      <c r="M14" s="32"/>
      <c r="N14" s="32">
        <v>46</v>
      </c>
      <c r="O14" s="32"/>
      <c r="P14" s="32">
        <v>29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245</v>
      </c>
    </row>
    <row r="15" spans="3:35" s="2" customFormat="1" ht="27" customHeight="1">
      <c r="C15" s="6" t="s">
        <v>16</v>
      </c>
      <c r="D15" s="31">
        <v>11</v>
      </c>
      <c r="E15" s="35"/>
      <c r="F15" s="35">
        <v>12</v>
      </c>
      <c r="G15" s="35"/>
      <c r="H15" s="35">
        <v>10</v>
      </c>
      <c r="I15" s="35"/>
      <c r="J15" s="35">
        <v>11</v>
      </c>
      <c r="K15" s="35"/>
      <c r="L15" s="35">
        <v>8</v>
      </c>
      <c r="M15" s="35"/>
      <c r="N15" s="35">
        <v>6</v>
      </c>
      <c r="O15" s="35"/>
      <c r="P15" s="35">
        <v>9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67</v>
      </c>
    </row>
    <row r="16" spans="3:35" s="2" customFormat="1" ht="27" customHeight="1">
      <c r="C16" s="5" t="s">
        <v>17</v>
      </c>
      <c r="D16" s="28"/>
      <c r="E16" s="29">
        <v>42</v>
      </c>
      <c r="F16" s="29"/>
      <c r="G16" s="29">
        <v>36</v>
      </c>
      <c r="H16" s="29"/>
      <c r="I16" s="29">
        <v>39</v>
      </c>
      <c r="J16" s="29"/>
      <c r="K16" s="29">
        <v>35</v>
      </c>
      <c r="L16" s="29"/>
      <c r="M16" s="29">
        <v>40</v>
      </c>
      <c r="N16" s="29"/>
      <c r="O16" s="29">
        <v>51</v>
      </c>
      <c r="P16" s="29"/>
      <c r="Q16" s="29">
        <v>1500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1743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621</v>
      </c>
      <c r="E18" s="18">
        <f t="shared" ref="E18:AI18" si="2">SUM(E12:E17)</f>
        <v>644</v>
      </c>
      <c r="F18" s="18">
        <f t="shared" si="2"/>
        <v>622</v>
      </c>
      <c r="G18" s="18">
        <f t="shared" si="2"/>
        <v>246</v>
      </c>
      <c r="H18" s="18">
        <f t="shared" si="2"/>
        <v>889</v>
      </c>
      <c r="I18" s="18">
        <f t="shared" si="2"/>
        <v>1087</v>
      </c>
      <c r="J18" s="18">
        <f t="shared" si="2"/>
        <v>742</v>
      </c>
      <c r="K18" s="18">
        <f t="shared" si="2"/>
        <v>458</v>
      </c>
      <c r="L18" s="18">
        <f t="shared" si="2"/>
        <v>760</v>
      </c>
      <c r="M18" s="18">
        <f t="shared" si="2"/>
        <v>475</v>
      </c>
      <c r="N18" s="18">
        <f t="shared" si="2"/>
        <v>1177</v>
      </c>
      <c r="O18" s="18">
        <f t="shared" si="2"/>
        <v>921</v>
      </c>
      <c r="P18" s="18">
        <f t="shared" si="2"/>
        <v>538</v>
      </c>
      <c r="Q18" s="18">
        <f t="shared" si="2"/>
        <v>1500</v>
      </c>
      <c r="R18" s="18">
        <f t="shared" si="2"/>
        <v>0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10680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142319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6.9804377806390887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10680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7.1135138051161908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v>9.1809845051122607E-2</v>
      </c>
      <c r="E25" s="203"/>
      <c r="F25" s="202">
        <v>7.0977247612841063E-2</v>
      </c>
      <c r="G25" s="203"/>
      <c r="H25" s="202">
        <v>5.5518608952296801E-2</v>
      </c>
      <c r="I25" s="203"/>
      <c r="J25" s="202">
        <v>5.9962446517068363E-2</v>
      </c>
      <c r="K25" s="203"/>
      <c r="L25" s="202">
        <v>6.1741944737186728E-2</v>
      </c>
      <c r="M25" s="203"/>
      <c r="N25" s="202">
        <v>6.0603728783748118E-2</v>
      </c>
      <c r="O25" s="203"/>
      <c r="P25" s="202">
        <v>8.0874188931603919E-2</v>
      </c>
      <c r="Q25" s="203"/>
      <c r="R25" s="202">
        <v>7.4292828207509737E-2</v>
      </c>
      <c r="S25" s="203"/>
      <c r="T25" s="202">
        <f>'MAR-20'!T25:U25</f>
        <v>8.2799415027509399E-2</v>
      </c>
      <c r="U25" s="203"/>
      <c r="V25" s="202">
        <f>'APR-20'!V25:W25</f>
        <v>7.4101886935503375E-2</v>
      </c>
      <c r="W25" s="203"/>
      <c r="X25" s="202">
        <f>T20/100</f>
        <v>6.9804377806390885E-2</v>
      </c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2159206-FDB2-4167-9AE5-A9EE62D248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'MAY-20'!V24:V24</xm:f>
              <xm:sqref>V25</xm:sqref>
            </x14:sparkline>
          </x14:sparklines>
        </x14:sparklineGroup>
        <x14:sparklineGroup displayEmptyCellsAs="gap" xr2:uid="{E59DF019-0F34-409B-A5D5-ED5FBA3028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'MAY-20'!D24:D24</xm:f>
              <xm:sqref>D25</xm:sqref>
            </x14:sparkline>
            <x14:sparkline>
              <xm:f>'MAY-20'!H24:H24</xm:f>
              <xm:sqref>H25</xm:sqref>
            </x14:sparkline>
            <x14:sparkline>
              <xm:f>'MAY-20'!J24:J24</xm:f>
              <xm:sqref>J25</xm:sqref>
            </x14:sparkline>
            <x14:sparkline>
              <xm:f>'MAY-20'!Z24:Z24</xm:f>
              <xm:sqref>Z25</xm:sqref>
            </x14:sparkline>
            <x14:sparkline>
              <xm:f>'MAY-20'!AB24:AB24</xm:f>
              <xm:sqref>AB25</xm:sqref>
            </x14:sparkline>
            <x14:sparkline>
              <xm:f>'MAY-20'!AD24:AD24</xm:f>
              <xm:sqref>AD25</xm:sqref>
            </x14:sparkline>
            <x14:sparkline>
              <xm:f>'MAY-20'!AF24:AF24</xm:f>
              <xm:sqref>AF25</xm:sqref>
            </x14:sparkline>
            <x14:sparkline>
              <xm:f>'MAY-20'!AH24:AH24</xm:f>
              <xm:sqref>AH25</xm:sqref>
            </x14:sparkline>
            <x14:sparkline>
              <xm:f>'MAY-20'!F24:F24</xm:f>
              <xm:sqref>F25</xm:sqref>
            </x14:sparkline>
          </x14:sparklines>
        </x14:sparklineGroup>
        <x14:sparklineGroup displayEmptyCellsAs="gap" xr2:uid="{93486394-9962-48FF-B17A-485AC8D631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'MAY-20'!L24:L24</xm:f>
              <xm:sqref>L25</xm:sqref>
            </x14:sparkline>
          </x14:sparklines>
        </x14:sparklineGroup>
        <x14:sparklineGroup displayEmptyCellsAs="gap" xr2:uid="{8BF813C6-CB58-448F-864C-B4B4AD5F16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'MAY-20'!N24:N24</xm:f>
              <xm:sqref>N25</xm:sqref>
            </x14:sparkline>
          </x14:sparklines>
        </x14:sparklineGroup>
        <x14:sparklineGroup displayEmptyCellsAs="gap" xr2:uid="{72049611-A3F9-46B4-BC15-7DBD9A0F6A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'MAY-20'!P24:P24</xm:f>
              <xm:sqref>P25</xm:sqref>
            </x14:sparkline>
          </x14:sparklines>
        </x14:sparklineGroup>
        <x14:sparklineGroup displayEmptyCellsAs="gap" xr2:uid="{C6642497-3D8B-4872-813C-00783A0914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'MAY-20'!R24:R24</xm:f>
              <xm:sqref>R25</xm:sqref>
            </x14:sparkline>
          </x14:sparklines>
        </x14:sparklineGroup>
        <x14:sparklineGroup displayEmptyCellsAs="gap" xr2:uid="{7BADFC5B-652D-4B48-8D64-8ACEBE5C58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'MAY-20'!T24:T24</xm:f>
              <xm:sqref>T25</xm:sqref>
            </x14:sparkline>
          </x14:sparklines>
        </x14:sparklineGroup>
        <x14:sparklineGroup displayEmptyCellsAs="gap" xr2:uid="{4A211EC5-CF8B-40AF-AD88-44DF85D2D5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'MAY-20'!X24:X24</xm:f>
              <xm:sqref>X25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096C-EAA7-423C-B24E-625EA5151CB1}">
  <sheetPr codeName="工作表12">
    <pageSetUpPr fitToPage="1"/>
  </sheetPr>
  <dimension ref="C1:AI44"/>
  <sheetViews>
    <sheetView showGridLines="0" zoomScale="85" zoomScaleNormal="85" workbookViewId="0">
      <selection activeCell="R16" sqref="R1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52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58">
        <v>43983</v>
      </c>
      <c r="E5" s="58">
        <v>43984</v>
      </c>
      <c r="F5" s="58">
        <v>43985</v>
      </c>
      <c r="G5" s="58">
        <v>43986</v>
      </c>
      <c r="H5" s="58">
        <v>43987</v>
      </c>
      <c r="I5" s="58">
        <v>43988</v>
      </c>
      <c r="J5" s="58">
        <v>43989</v>
      </c>
      <c r="K5" s="58">
        <v>43990</v>
      </c>
      <c r="L5" s="58">
        <v>43991</v>
      </c>
      <c r="M5" s="58">
        <v>43992</v>
      </c>
      <c r="N5" s="58">
        <v>43993</v>
      </c>
      <c r="O5" s="58">
        <v>43994</v>
      </c>
      <c r="P5" s="58">
        <v>43995</v>
      </c>
      <c r="Q5" s="58">
        <v>43996</v>
      </c>
      <c r="R5" s="58">
        <v>43997</v>
      </c>
      <c r="S5" s="58">
        <v>43998</v>
      </c>
      <c r="T5" s="58">
        <v>43999</v>
      </c>
      <c r="U5" s="58">
        <v>44000</v>
      </c>
      <c r="V5" s="58">
        <v>44001</v>
      </c>
      <c r="W5" s="58">
        <v>44002</v>
      </c>
      <c r="X5" s="58">
        <v>44003</v>
      </c>
      <c r="Y5" s="58">
        <v>44004</v>
      </c>
      <c r="Z5" s="58">
        <v>44005</v>
      </c>
      <c r="AA5" s="58">
        <v>44006</v>
      </c>
      <c r="AB5" s="58">
        <v>44007</v>
      </c>
      <c r="AC5" s="58">
        <v>44008</v>
      </c>
      <c r="AD5" s="58">
        <v>44009</v>
      </c>
      <c r="AE5" s="58">
        <v>44010</v>
      </c>
      <c r="AF5" s="58">
        <v>44011</v>
      </c>
      <c r="AG5" s="58">
        <v>44012</v>
      </c>
      <c r="AH5" s="58"/>
      <c r="AI5" s="188"/>
    </row>
    <row r="6" spans="3:35" s="2" customFormat="1" ht="27" customHeight="1">
      <c r="C6" s="5" t="s">
        <v>7</v>
      </c>
      <c r="D6" s="45">
        <v>3.8348</v>
      </c>
      <c r="E6" s="45">
        <v>4.1273999999999997</v>
      </c>
      <c r="F6" s="45">
        <v>4.5217999999999998</v>
      </c>
      <c r="G6" s="45">
        <v>5.1492000000000004</v>
      </c>
      <c r="H6" s="45">
        <v>3.5407999999999999</v>
      </c>
      <c r="I6" s="45">
        <v>3.0762</v>
      </c>
      <c r="J6" s="45">
        <v>1.6636</v>
      </c>
      <c r="K6" s="45">
        <v>3.867</v>
      </c>
      <c r="L6" s="45">
        <v>3.9260000000000002</v>
      </c>
      <c r="M6" s="45">
        <v>3.2829999999999999</v>
      </c>
      <c r="N6" s="45">
        <v>3.3803999999999998</v>
      </c>
      <c r="O6" s="45">
        <v>3.6042000000000001</v>
      </c>
      <c r="P6" s="45">
        <v>2.9702000000000002</v>
      </c>
      <c r="Q6" s="45">
        <v>2.1227999999999998</v>
      </c>
      <c r="R6" s="45">
        <v>3.9434</v>
      </c>
      <c r="S6" s="45">
        <v>4.1016000000000004</v>
      </c>
      <c r="T6" s="45">
        <v>3.7158000000000002</v>
      </c>
      <c r="U6" s="45">
        <v>3.8001999999999998</v>
      </c>
      <c r="V6" s="45">
        <v>3.6930000000000001</v>
      </c>
      <c r="W6" s="45">
        <v>2.8008000000000002</v>
      </c>
      <c r="X6" s="45">
        <v>1.5762</v>
      </c>
      <c r="Y6" s="45">
        <v>3.6854</v>
      </c>
      <c r="Z6" s="45">
        <v>3.52</v>
      </c>
      <c r="AA6" s="45">
        <v>3.4834000000000001</v>
      </c>
      <c r="AB6" s="45">
        <v>2.0082</v>
      </c>
      <c r="AC6" s="45">
        <v>3.82</v>
      </c>
      <c r="AD6" s="45">
        <v>2.7829999999999999</v>
      </c>
      <c r="AE6" s="45">
        <v>1.8228</v>
      </c>
      <c r="AF6" s="45">
        <v>3.3458000000000001</v>
      </c>
      <c r="AG6" s="45">
        <v>3.7265999999999999</v>
      </c>
      <c r="AH6" s="45"/>
      <c r="AI6" s="39">
        <f>SUM(D6:AH6)</f>
        <v>100.89359999999999</v>
      </c>
    </row>
    <row r="7" spans="3:35" s="2" customFormat="1" ht="27" customHeight="1">
      <c r="C7" s="42" t="s">
        <v>8</v>
      </c>
      <c r="D7" s="50">
        <v>3.6</v>
      </c>
      <c r="E7" s="50">
        <v>0.92</v>
      </c>
      <c r="F7" s="50">
        <v>1</v>
      </c>
      <c r="G7" s="50">
        <v>0</v>
      </c>
      <c r="H7" s="50">
        <v>1.49</v>
      </c>
      <c r="I7" s="50">
        <v>2.3199999999999998</v>
      </c>
      <c r="J7" s="50">
        <v>0</v>
      </c>
      <c r="K7" s="50">
        <v>2.14</v>
      </c>
      <c r="L7" s="51">
        <v>3.08</v>
      </c>
      <c r="M7" s="51">
        <v>0</v>
      </c>
      <c r="N7" s="51">
        <v>0.92</v>
      </c>
      <c r="O7" s="51">
        <v>3.8</v>
      </c>
      <c r="P7" s="51">
        <v>0.73</v>
      </c>
      <c r="Q7" s="51">
        <v>0</v>
      </c>
      <c r="R7" s="50">
        <v>2.4500000000000002</v>
      </c>
      <c r="S7" s="50">
        <v>2.95</v>
      </c>
      <c r="T7" s="52">
        <v>0.67</v>
      </c>
      <c r="U7" s="51">
        <v>1.39</v>
      </c>
      <c r="V7" s="51">
        <v>1.78</v>
      </c>
      <c r="W7" s="51">
        <v>1.64</v>
      </c>
      <c r="X7" s="51">
        <v>0</v>
      </c>
      <c r="Y7" s="51">
        <v>1.58</v>
      </c>
      <c r="Z7" s="51">
        <v>2.0699999999999998</v>
      </c>
      <c r="AA7" s="51">
        <v>1.25</v>
      </c>
      <c r="AB7" s="51">
        <v>0</v>
      </c>
      <c r="AC7" s="51">
        <v>2.77</v>
      </c>
      <c r="AD7" s="51">
        <v>1.01</v>
      </c>
      <c r="AE7" s="51">
        <v>0</v>
      </c>
      <c r="AF7" s="51">
        <v>1.43</v>
      </c>
      <c r="AG7" s="51">
        <v>2.25</v>
      </c>
      <c r="AH7" s="51"/>
      <c r="AI7" s="39">
        <f>SUM(D7:AH7)</f>
        <v>43.24</v>
      </c>
    </row>
    <row r="8" spans="3:35" s="2" customFormat="1" ht="35.25" customHeight="1" thickBot="1">
      <c r="C8" s="17" t="s">
        <v>9</v>
      </c>
      <c r="D8" s="37">
        <f>SUM(D6:D7)</f>
        <v>7.4348000000000001</v>
      </c>
      <c r="E8" s="37">
        <f t="shared" ref="E8:AH8" si="0">SUM(E6:E7)</f>
        <v>5.0473999999999997</v>
      </c>
      <c r="F8" s="37">
        <f t="shared" si="0"/>
        <v>5.5217999999999998</v>
      </c>
      <c r="G8" s="37">
        <f t="shared" si="0"/>
        <v>5.1492000000000004</v>
      </c>
      <c r="H8" s="37">
        <f t="shared" si="0"/>
        <v>5.0308000000000002</v>
      </c>
      <c r="I8" s="37">
        <f t="shared" si="0"/>
        <v>5.3962000000000003</v>
      </c>
      <c r="J8" s="37">
        <f t="shared" si="0"/>
        <v>1.6636</v>
      </c>
      <c r="K8" s="37">
        <f t="shared" si="0"/>
        <v>6.0069999999999997</v>
      </c>
      <c r="L8" s="37">
        <f t="shared" si="0"/>
        <v>7.0060000000000002</v>
      </c>
      <c r="M8" s="37">
        <f t="shared" si="0"/>
        <v>3.2829999999999999</v>
      </c>
      <c r="N8" s="37">
        <f t="shared" si="0"/>
        <v>4.3003999999999998</v>
      </c>
      <c r="O8" s="37">
        <f t="shared" si="0"/>
        <v>7.4041999999999994</v>
      </c>
      <c r="P8" s="37">
        <f t="shared" si="0"/>
        <v>3.7002000000000002</v>
      </c>
      <c r="Q8" s="37">
        <f t="shared" si="0"/>
        <v>2.1227999999999998</v>
      </c>
      <c r="R8" s="37">
        <f t="shared" si="0"/>
        <v>6.3933999999999997</v>
      </c>
      <c r="S8" s="37">
        <f t="shared" si="0"/>
        <v>7.0516000000000005</v>
      </c>
      <c r="T8" s="37">
        <f t="shared" si="0"/>
        <v>4.3858000000000006</v>
      </c>
      <c r="U8" s="37">
        <f t="shared" si="0"/>
        <v>5.1901999999999999</v>
      </c>
      <c r="V8" s="37">
        <f t="shared" si="0"/>
        <v>5.4729999999999999</v>
      </c>
      <c r="W8" s="37">
        <f t="shared" si="0"/>
        <v>4.4408000000000003</v>
      </c>
      <c r="X8" s="37">
        <f t="shared" si="0"/>
        <v>1.5762</v>
      </c>
      <c r="Y8" s="37">
        <f t="shared" si="0"/>
        <v>5.2653999999999996</v>
      </c>
      <c r="Z8" s="37">
        <f t="shared" si="0"/>
        <v>5.59</v>
      </c>
      <c r="AA8" s="37">
        <f t="shared" si="0"/>
        <v>4.7333999999999996</v>
      </c>
      <c r="AB8" s="37">
        <f t="shared" si="0"/>
        <v>2.0082</v>
      </c>
      <c r="AC8" s="37">
        <f t="shared" si="0"/>
        <v>6.59</v>
      </c>
      <c r="AD8" s="37">
        <f t="shared" si="0"/>
        <v>3.7930000000000001</v>
      </c>
      <c r="AE8" s="37">
        <f t="shared" si="0"/>
        <v>1.8228</v>
      </c>
      <c r="AF8" s="37">
        <f t="shared" si="0"/>
        <v>4.7758000000000003</v>
      </c>
      <c r="AG8" s="37">
        <f t="shared" si="0"/>
        <v>5.9765999999999995</v>
      </c>
      <c r="AH8" s="37">
        <f t="shared" si="0"/>
        <v>0</v>
      </c>
      <c r="AI8" s="38">
        <f>SUM(AI6:AI7)</f>
        <v>144.1336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3" t="s">
        <v>11</v>
      </c>
      <c r="D10" s="185" t="s">
        <v>12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7" t="s">
        <v>6</v>
      </c>
    </row>
    <row r="11" spans="3:35" s="2" customFormat="1" ht="20.25" customHeight="1">
      <c r="C11" s="184"/>
      <c r="D11" s="69">
        <v>43984</v>
      </c>
      <c r="E11" s="69">
        <v>43986</v>
      </c>
      <c r="F11" s="69">
        <v>43987</v>
      </c>
      <c r="G11" s="69">
        <v>43990</v>
      </c>
      <c r="H11" s="69">
        <v>43991</v>
      </c>
      <c r="I11" s="69">
        <v>43994</v>
      </c>
      <c r="J11" s="69">
        <v>43995</v>
      </c>
      <c r="K11" s="69">
        <v>43998</v>
      </c>
      <c r="L11" s="69">
        <v>44000</v>
      </c>
      <c r="M11" s="69">
        <v>44001</v>
      </c>
      <c r="N11" s="69">
        <v>44002</v>
      </c>
      <c r="O11" s="69">
        <v>44004</v>
      </c>
      <c r="P11" s="69">
        <v>44005</v>
      </c>
      <c r="Q11" s="69">
        <v>44008</v>
      </c>
      <c r="R11" s="69">
        <v>44009</v>
      </c>
      <c r="S11" s="70">
        <v>44012</v>
      </c>
      <c r="T11" s="59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59"/>
      <c r="AI11" s="188"/>
    </row>
    <row r="12" spans="3:35" s="2" customFormat="1" ht="27" customHeight="1">
      <c r="C12" s="68" t="s">
        <v>13</v>
      </c>
      <c r="D12" s="73">
        <v>386</v>
      </c>
      <c r="E12" s="67">
        <v>490</v>
      </c>
      <c r="F12" s="67">
        <v>360</v>
      </c>
      <c r="G12" s="67">
        <v>388</v>
      </c>
      <c r="H12" s="67">
        <v>264</v>
      </c>
      <c r="I12" s="67">
        <v>523</v>
      </c>
      <c r="J12" s="67">
        <v>450</v>
      </c>
      <c r="K12" s="67">
        <v>246</v>
      </c>
      <c r="L12" s="67">
        <v>312</v>
      </c>
      <c r="M12" s="67">
        <v>584</v>
      </c>
      <c r="N12" s="67">
        <v>210</v>
      </c>
      <c r="O12" s="67">
        <v>238</v>
      </c>
      <c r="P12" s="67">
        <v>365</v>
      </c>
      <c r="Q12" s="67">
        <v>345</v>
      </c>
      <c r="R12" s="67">
        <v>934</v>
      </c>
      <c r="S12" s="67">
        <v>300</v>
      </c>
      <c r="T12" s="60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6395</v>
      </c>
    </row>
    <row r="13" spans="3:35" s="2" customFormat="1" ht="27" customHeight="1">
      <c r="C13" s="66" t="s">
        <v>14</v>
      </c>
      <c r="D13" s="73">
        <v>766</v>
      </c>
      <c r="E13" s="67"/>
      <c r="F13" s="67">
        <v>585</v>
      </c>
      <c r="G13" s="67"/>
      <c r="H13" s="67">
        <v>668</v>
      </c>
      <c r="I13" s="67"/>
      <c r="J13" s="67">
        <v>785</v>
      </c>
      <c r="K13" s="67">
        <v>640</v>
      </c>
      <c r="L13" s="67"/>
      <c r="M13" s="67"/>
      <c r="N13" s="67">
        <v>312</v>
      </c>
      <c r="O13" s="67"/>
      <c r="P13" s="67">
        <v>186</v>
      </c>
      <c r="Q13" s="67">
        <v>300</v>
      </c>
      <c r="R13" s="67"/>
      <c r="S13" s="67"/>
      <c r="T13" s="61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4242</v>
      </c>
    </row>
    <row r="14" spans="3:35" s="2" customFormat="1" ht="27" customHeight="1">
      <c r="C14" s="66" t="s">
        <v>15</v>
      </c>
      <c r="D14" s="73">
        <v>33</v>
      </c>
      <c r="E14" s="67"/>
      <c r="F14" s="67"/>
      <c r="G14" s="67">
        <v>45</v>
      </c>
      <c r="H14" s="72"/>
      <c r="I14" s="67">
        <v>43</v>
      </c>
      <c r="J14" s="67"/>
      <c r="K14" s="67">
        <v>46</v>
      </c>
      <c r="L14" s="67"/>
      <c r="M14" s="67"/>
      <c r="N14" s="67">
        <v>50</v>
      </c>
      <c r="O14" s="67"/>
      <c r="P14" s="67">
        <v>30</v>
      </c>
      <c r="Q14" s="67"/>
      <c r="R14" s="67"/>
      <c r="S14" s="67">
        <v>32</v>
      </c>
      <c r="T14" s="61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279</v>
      </c>
    </row>
    <row r="15" spans="3:35" s="2" customFormat="1" ht="27" customHeight="1">
      <c r="C15" s="66" t="s">
        <v>16</v>
      </c>
      <c r="D15" s="73">
        <v>12</v>
      </c>
      <c r="E15" s="67"/>
      <c r="F15" s="67"/>
      <c r="G15" s="67">
        <v>13</v>
      </c>
      <c r="H15" s="67"/>
      <c r="I15" s="67">
        <v>11</v>
      </c>
      <c r="J15" s="67"/>
      <c r="K15" s="67">
        <v>11</v>
      </c>
      <c r="L15" s="72"/>
      <c r="M15" s="67"/>
      <c r="N15" s="67">
        <v>9</v>
      </c>
      <c r="O15" s="72"/>
      <c r="P15" s="67">
        <v>11</v>
      </c>
      <c r="Q15" s="72"/>
      <c r="R15" s="72"/>
      <c r="S15" s="67">
        <v>10</v>
      </c>
      <c r="T15" s="62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77</v>
      </c>
    </row>
    <row r="16" spans="3:35" s="2" customFormat="1" ht="27" customHeight="1">
      <c r="C16" s="68" t="s">
        <v>17</v>
      </c>
      <c r="D16" s="74"/>
      <c r="E16" s="67">
        <v>50</v>
      </c>
      <c r="F16" s="67"/>
      <c r="G16" s="67"/>
      <c r="H16" s="67">
        <v>48</v>
      </c>
      <c r="I16" s="67"/>
      <c r="J16" s="67">
        <v>42</v>
      </c>
      <c r="K16" s="67"/>
      <c r="L16" s="67">
        <v>39</v>
      </c>
      <c r="M16" s="67"/>
      <c r="N16" s="72"/>
      <c r="O16" s="72">
        <v>45</v>
      </c>
      <c r="P16" s="72"/>
      <c r="Q16" s="67"/>
      <c r="R16" s="67">
        <v>2040</v>
      </c>
      <c r="S16" s="67"/>
      <c r="T16" s="65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2264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71">
        <f>SUM(D12:D17)</f>
        <v>1197</v>
      </c>
      <c r="E18" s="71">
        <f t="shared" ref="E18:AI18" si="2">SUM(E12:E17)</f>
        <v>540</v>
      </c>
      <c r="F18" s="71">
        <f t="shared" si="2"/>
        <v>945</v>
      </c>
      <c r="G18" s="71">
        <f t="shared" si="2"/>
        <v>446</v>
      </c>
      <c r="H18" s="71">
        <f t="shared" si="2"/>
        <v>980</v>
      </c>
      <c r="I18" s="71">
        <f t="shared" si="2"/>
        <v>577</v>
      </c>
      <c r="J18" s="71">
        <f t="shared" si="2"/>
        <v>1277</v>
      </c>
      <c r="K18" s="71">
        <f t="shared" si="2"/>
        <v>943</v>
      </c>
      <c r="L18" s="71">
        <f t="shared" si="2"/>
        <v>351</v>
      </c>
      <c r="M18" s="71">
        <f t="shared" si="2"/>
        <v>584</v>
      </c>
      <c r="N18" s="71">
        <f t="shared" si="2"/>
        <v>581</v>
      </c>
      <c r="O18" s="71">
        <f t="shared" si="2"/>
        <v>283</v>
      </c>
      <c r="P18" s="71">
        <f t="shared" si="2"/>
        <v>592</v>
      </c>
      <c r="Q18" s="71">
        <f t="shared" si="2"/>
        <v>645</v>
      </c>
      <c r="R18" s="71">
        <f t="shared" si="2"/>
        <v>2974</v>
      </c>
      <c r="S18" s="71">
        <f t="shared" si="2"/>
        <v>342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13257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144133.6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8.4229934951642598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13257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7.2226371126201965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v>9.1809845051122607E-2</v>
      </c>
      <c r="E25" s="203"/>
      <c r="F25" s="202">
        <v>7.0977247612841063E-2</v>
      </c>
      <c r="G25" s="203"/>
      <c r="H25" s="202">
        <v>5.5518608952296801E-2</v>
      </c>
      <c r="I25" s="203"/>
      <c r="J25" s="202">
        <v>5.9962446517068363E-2</v>
      </c>
      <c r="K25" s="203"/>
      <c r="L25" s="202">
        <v>6.1741944737186728E-2</v>
      </c>
      <c r="M25" s="203"/>
      <c r="N25" s="202">
        <v>6.0603728783748118E-2</v>
      </c>
      <c r="O25" s="203"/>
      <c r="P25" s="202">
        <v>8.0874188931603919E-2</v>
      </c>
      <c r="Q25" s="203"/>
      <c r="R25" s="202">
        <v>7.4292828207509737E-2</v>
      </c>
      <c r="S25" s="203"/>
      <c r="T25" s="202">
        <f>'MAR-20'!T25:U25</f>
        <v>8.2799415027509399E-2</v>
      </c>
      <c r="U25" s="203"/>
      <c r="V25" s="202">
        <f>'APR-20'!V25:W25</f>
        <v>7.4101886935503375E-2</v>
      </c>
      <c r="W25" s="203"/>
      <c r="X25" s="202">
        <f>'MAY-20'!X25:Y25</f>
        <v>6.9804377806390885E-2</v>
      </c>
      <c r="Y25" s="203"/>
      <c r="Z25" s="202">
        <f>T20/100</f>
        <v>8.4229934951642604E-2</v>
      </c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16BA8D4-6813-4123-8DE9-570CD7321D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'June-20'!Z24:Z24</xm:f>
              <xm:sqref>Z25</xm:sqref>
            </x14:sparkline>
          </x14:sparklines>
        </x14:sparklineGroup>
        <x14:sparklineGroup displayEmptyCellsAs="gap" xr2:uid="{7EEDD723-1210-46EF-8D02-58E88CE8B3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'June-20'!X24:X24</xm:f>
              <xm:sqref>X25</xm:sqref>
            </x14:sparkline>
          </x14:sparklines>
        </x14:sparklineGroup>
        <x14:sparklineGroup displayEmptyCellsAs="gap" xr2:uid="{CC455462-BA19-4AB9-9789-8A14EACC71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'June-20'!T24:T24</xm:f>
              <xm:sqref>T25</xm:sqref>
            </x14:sparkline>
          </x14:sparklines>
        </x14:sparklineGroup>
        <x14:sparklineGroup displayEmptyCellsAs="gap" xr2:uid="{32D25387-7B12-4AA7-AFB1-C931983C34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'June-20'!R24:R24</xm:f>
              <xm:sqref>R25</xm:sqref>
            </x14:sparkline>
          </x14:sparklines>
        </x14:sparklineGroup>
        <x14:sparklineGroup displayEmptyCellsAs="gap" xr2:uid="{64490D36-1609-435C-8F65-D6B33F0B3B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'June-20'!P24:P24</xm:f>
              <xm:sqref>P25</xm:sqref>
            </x14:sparkline>
          </x14:sparklines>
        </x14:sparklineGroup>
        <x14:sparklineGroup displayEmptyCellsAs="gap" xr2:uid="{3131C863-A784-4B8B-840D-5B676BF9B3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'June-20'!N24:N24</xm:f>
              <xm:sqref>N25</xm:sqref>
            </x14:sparkline>
          </x14:sparklines>
        </x14:sparklineGroup>
        <x14:sparklineGroup displayEmptyCellsAs="gap" xr2:uid="{8AAA766D-8C0F-4991-860C-04B208EDB0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'June-20'!L24:L24</xm:f>
              <xm:sqref>L25</xm:sqref>
            </x14:sparkline>
          </x14:sparklines>
        </x14:sparklineGroup>
        <x14:sparklineGroup displayEmptyCellsAs="gap" xr2:uid="{66E6AFB9-D2ED-4D6B-98DE-4A699F8677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'June-20'!D24:D24</xm:f>
              <xm:sqref>D25</xm:sqref>
            </x14:sparkline>
            <x14:sparkline>
              <xm:f>'June-20'!H24:H24</xm:f>
              <xm:sqref>H25</xm:sqref>
            </x14:sparkline>
            <x14:sparkline>
              <xm:f>'June-20'!J24:J24</xm:f>
              <xm:sqref>J25</xm:sqref>
            </x14:sparkline>
            <x14:sparkline>
              <xm:f>'June-20'!AB24:AB24</xm:f>
              <xm:sqref>AB25</xm:sqref>
            </x14:sparkline>
            <x14:sparkline>
              <xm:f>'June-20'!AD24:AD24</xm:f>
              <xm:sqref>AD25</xm:sqref>
            </x14:sparkline>
            <x14:sparkline>
              <xm:f>'June-20'!AF24:AF24</xm:f>
              <xm:sqref>AF25</xm:sqref>
            </x14:sparkline>
            <x14:sparkline>
              <xm:f>'June-20'!AH24:AH24</xm:f>
              <xm:sqref>AH25</xm:sqref>
            </x14:sparkline>
            <x14:sparkline>
              <xm:f>'June-20'!F24:F24</xm:f>
              <xm:sqref>F25</xm:sqref>
            </x14:sparkline>
          </x14:sparklines>
        </x14:sparklineGroup>
        <x14:sparklineGroup displayEmptyCellsAs="gap" xr2:uid="{B83D8334-9664-4A18-A181-858C756E10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'June-20'!V24:V24</xm:f>
              <xm:sqref>V25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0648-BEA5-4B32-B398-BE9F8EFF356B}">
  <sheetPr codeName="工作表13">
    <pageSetUpPr fitToPage="1"/>
  </sheetPr>
  <dimension ref="C1:AI44"/>
  <sheetViews>
    <sheetView showGridLines="0" zoomScale="85" zoomScaleNormal="85" workbookViewId="0">
      <selection activeCell="F11" sqref="F11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54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58">
        <v>44013</v>
      </c>
      <c r="E5" s="58">
        <v>44014</v>
      </c>
      <c r="F5" s="58">
        <v>44015</v>
      </c>
      <c r="G5" s="58">
        <v>44016</v>
      </c>
      <c r="H5" s="58">
        <v>44017</v>
      </c>
      <c r="I5" s="58">
        <v>44018</v>
      </c>
      <c r="J5" s="58">
        <v>44019</v>
      </c>
      <c r="K5" s="58">
        <v>44020</v>
      </c>
      <c r="L5" s="58">
        <v>44021</v>
      </c>
      <c r="M5" s="58">
        <v>44022</v>
      </c>
      <c r="N5" s="58">
        <v>44023</v>
      </c>
      <c r="O5" s="58">
        <v>44024</v>
      </c>
      <c r="P5" s="58">
        <v>44025</v>
      </c>
      <c r="Q5" s="58">
        <v>44026</v>
      </c>
      <c r="R5" s="58">
        <v>44027</v>
      </c>
      <c r="S5" s="58">
        <v>44028</v>
      </c>
      <c r="T5" s="58">
        <v>44029</v>
      </c>
      <c r="U5" s="58">
        <v>44030</v>
      </c>
      <c r="V5" s="58">
        <v>44031</v>
      </c>
      <c r="W5" s="58">
        <v>44032</v>
      </c>
      <c r="X5" s="58">
        <v>44033</v>
      </c>
      <c r="Y5" s="58">
        <v>44034</v>
      </c>
      <c r="Z5" s="58">
        <v>44035</v>
      </c>
      <c r="AA5" s="58">
        <v>44036</v>
      </c>
      <c r="AB5" s="58">
        <v>44037</v>
      </c>
      <c r="AC5" s="58">
        <v>44038</v>
      </c>
      <c r="AD5" s="58">
        <v>44039</v>
      </c>
      <c r="AE5" s="58">
        <v>44040</v>
      </c>
      <c r="AF5" s="58">
        <v>44041</v>
      </c>
      <c r="AG5" s="58">
        <v>44042</v>
      </c>
      <c r="AH5" s="58">
        <v>44043</v>
      </c>
      <c r="AI5" s="188"/>
    </row>
    <row r="6" spans="3:35" s="2" customFormat="1" ht="27" customHeight="1">
      <c r="C6" s="5" t="s">
        <v>7</v>
      </c>
      <c r="D6" s="45">
        <v>1.7272000000000001</v>
      </c>
      <c r="E6" s="45">
        <v>3.8119999999999998</v>
      </c>
      <c r="F6" s="45">
        <v>3.6680000000000001</v>
      </c>
      <c r="G6" s="45">
        <v>2.766</v>
      </c>
      <c r="H6" s="45">
        <v>1.5087999999999999</v>
      </c>
      <c r="I6" s="45">
        <v>3.6488</v>
      </c>
      <c r="J6" s="45">
        <v>3.8102</v>
      </c>
      <c r="K6" s="45">
        <v>3.3860000000000001</v>
      </c>
      <c r="L6" s="45">
        <v>3.6640000000000001</v>
      </c>
      <c r="M6" s="45">
        <v>3.5886</v>
      </c>
      <c r="N6" s="45">
        <v>2.7610000000000001</v>
      </c>
      <c r="O6" s="45">
        <v>1.6597999999999999</v>
      </c>
      <c r="P6" s="45">
        <v>3.8235999999999999</v>
      </c>
      <c r="Q6" s="45">
        <v>3.4363999999999999</v>
      </c>
      <c r="R6" s="45">
        <v>3.2686000000000002</v>
      </c>
      <c r="S6" s="45">
        <v>3.0632000000000001</v>
      </c>
      <c r="T6" s="45">
        <v>3.6722000000000001</v>
      </c>
      <c r="U6" s="45">
        <v>2.9546000000000001</v>
      </c>
      <c r="V6" s="45">
        <v>1.581</v>
      </c>
      <c r="W6" s="45">
        <v>3.8527999999999998</v>
      </c>
      <c r="X6" s="45">
        <v>3.4897999999999998</v>
      </c>
      <c r="Y6" s="45">
        <v>3.2704</v>
      </c>
      <c r="Z6" s="45">
        <v>3.5022000000000002</v>
      </c>
      <c r="AA6" s="45">
        <v>3.3696000000000002</v>
      </c>
      <c r="AB6" s="45">
        <v>2.9114</v>
      </c>
      <c r="AC6" s="45">
        <v>1.8146</v>
      </c>
      <c r="AD6" s="45">
        <v>3.6798000000000002</v>
      </c>
      <c r="AE6" s="45">
        <v>3.8504</v>
      </c>
      <c r="AF6" s="45">
        <v>3.7742</v>
      </c>
      <c r="AG6" s="45">
        <v>4.2850000000000001</v>
      </c>
      <c r="AH6" s="45">
        <v>3.9407999999999999</v>
      </c>
      <c r="AI6" s="39">
        <f>SUM(D6:AH6)</f>
        <v>99.540999999999983</v>
      </c>
    </row>
    <row r="7" spans="3:35" s="2" customFormat="1" ht="27" customHeight="1">
      <c r="C7" s="42" t="s">
        <v>8</v>
      </c>
      <c r="D7" s="50">
        <v>0</v>
      </c>
      <c r="E7" s="50">
        <v>1.53</v>
      </c>
      <c r="F7" s="50">
        <v>0.74</v>
      </c>
      <c r="G7" s="50">
        <v>0.38</v>
      </c>
      <c r="H7" s="50">
        <v>0</v>
      </c>
      <c r="I7" s="50">
        <v>1.1399999999999999</v>
      </c>
      <c r="J7" s="50">
        <v>1.59</v>
      </c>
      <c r="K7" s="50">
        <v>1.81</v>
      </c>
      <c r="L7" s="51">
        <v>1.5</v>
      </c>
      <c r="M7" s="51">
        <v>0</v>
      </c>
      <c r="N7" s="51">
        <v>0.8</v>
      </c>
      <c r="O7" s="51">
        <v>0</v>
      </c>
      <c r="P7" s="51">
        <v>1.1000000000000001</v>
      </c>
      <c r="Q7" s="51">
        <v>1.48</v>
      </c>
      <c r="R7" s="50">
        <v>0</v>
      </c>
      <c r="S7" s="50">
        <v>0.24</v>
      </c>
      <c r="T7" s="52">
        <v>2.68</v>
      </c>
      <c r="U7" s="51">
        <v>0</v>
      </c>
      <c r="V7" s="51">
        <v>0</v>
      </c>
      <c r="W7" s="51">
        <v>1.27</v>
      </c>
      <c r="X7" s="51">
        <v>0</v>
      </c>
      <c r="Y7" s="51">
        <v>0</v>
      </c>
      <c r="Z7" s="51">
        <v>2.27</v>
      </c>
      <c r="AA7" s="51">
        <v>0</v>
      </c>
      <c r="AB7" s="51">
        <v>1.18</v>
      </c>
      <c r="AC7" s="51">
        <v>0</v>
      </c>
      <c r="AD7" s="51">
        <v>0.44</v>
      </c>
      <c r="AE7" s="51">
        <v>1.1100000000000001</v>
      </c>
      <c r="AF7" s="51">
        <v>1.2</v>
      </c>
      <c r="AG7" s="51">
        <v>2.99</v>
      </c>
      <c r="AH7" s="51">
        <v>0</v>
      </c>
      <c r="AI7" s="39">
        <f>SUM(D7:AH7)</f>
        <v>25.450000000000003</v>
      </c>
    </row>
    <row r="8" spans="3:35" s="2" customFormat="1" ht="35.25" customHeight="1" thickBot="1">
      <c r="C8" s="17" t="s">
        <v>9</v>
      </c>
      <c r="D8" s="37">
        <f>SUM(D6:D7)</f>
        <v>1.7272000000000001</v>
      </c>
      <c r="E8" s="37">
        <f t="shared" ref="E8:AH8" si="0">SUM(E6:E7)</f>
        <v>5.3419999999999996</v>
      </c>
      <c r="F8" s="37">
        <f t="shared" si="0"/>
        <v>4.4080000000000004</v>
      </c>
      <c r="G8" s="37">
        <f t="shared" si="0"/>
        <v>3.1459999999999999</v>
      </c>
      <c r="H8" s="37">
        <f t="shared" si="0"/>
        <v>1.5087999999999999</v>
      </c>
      <c r="I8" s="37">
        <f t="shared" si="0"/>
        <v>4.7888000000000002</v>
      </c>
      <c r="J8" s="37">
        <f t="shared" si="0"/>
        <v>5.4001999999999999</v>
      </c>
      <c r="K8" s="37">
        <f t="shared" si="0"/>
        <v>5.1959999999999997</v>
      </c>
      <c r="L8" s="37">
        <f t="shared" si="0"/>
        <v>5.1639999999999997</v>
      </c>
      <c r="M8" s="37">
        <f t="shared" si="0"/>
        <v>3.5886</v>
      </c>
      <c r="N8" s="37">
        <f t="shared" si="0"/>
        <v>3.5609999999999999</v>
      </c>
      <c r="O8" s="37">
        <f t="shared" si="0"/>
        <v>1.6597999999999999</v>
      </c>
      <c r="P8" s="37">
        <f t="shared" si="0"/>
        <v>4.9236000000000004</v>
      </c>
      <c r="Q8" s="37">
        <f t="shared" si="0"/>
        <v>4.9163999999999994</v>
      </c>
      <c r="R8" s="37">
        <f t="shared" si="0"/>
        <v>3.2686000000000002</v>
      </c>
      <c r="S8" s="37">
        <f t="shared" si="0"/>
        <v>3.3032000000000004</v>
      </c>
      <c r="T8" s="37">
        <f t="shared" si="0"/>
        <v>6.3521999999999998</v>
      </c>
      <c r="U8" s="37">
        <f t="shared" si="0"/>
        <v>2.9546000000000001</v>
      </c>
      <c r="V8" s="37">
        <f t="shared" si="0"/>
        <v>1.581</v>
      </c>
      <c r="W8" s="37">
        <f t="shared" si="0"/>
        <v>5.1227999999999998</v>
      </c>
      <c r="X8" s="37">
        <f t="shared" si="0"/>
        <v>3.4897999999999998</v>
      </c>
      <c r="Y8" s="37">
        <f t="shared" si="0"/>
        <v>3.2704</v>
      </c>
      <c r="Z8" s="37">
        <f t="shared" si="0"/>
        <v>5.7721999999999998</v>
      </c>
      <c r="AA8" s="37">
        <f t="shared" si="0"/>
        <v>3.3696000000000002</v>
      </c>
      <c r="AB8" s="37">
        <f t="shared" si="0"/>
        <v>4.0914000000000001</v>
      </c>
      <c r="AC8" s="37">
        <f t="shared" si="0"/>
        <v>1.8146</v>
      </c>
      <c r="AD8" s="37">
        <f t="shared" si="0"/>
        <v>4.1198000000000006</v>
      </c>
      <c r="AE8" s="37">
        <f t="shared" si="0"/>
        <v>4.9603999999999999</v>
      </c>
      <c r="AF8" s="37">
        <f t="shared" si="0"/>
        <v>4.9741999999999997</v>
      </c>
      <c r="AG8" s="37">
        <f t="shared" si="0"/>
        <v>7.2750000000000004</v>
      </c>
      <c r="AH8" s="37">
        <f t="shared" si="0"/>
        <v>3.9407999999999999</v>
      </c>
      <c r="AI8" s="38">
        <f>SUM(AI6:AI7)</f>
        <v>124.99099999999999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9" t="s">
        <v>11</v>
      </c>
      <c r="D10" s="204" t="s">
        <v>12</v>
      </c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206"/>
      <c r="AI10" s="187" t="s">
        <v>6</v>
      </c>
    </row>
    <row r="11" spans="3:35" s="2" customFormat="1" ht="20.25" customHeight="1">
      <c r="C11" s="190"/>
      <c r="D11" s="75">
        <v>44015</v>
      </c>
      <c r="E11" s="76">
        <v>44019</v>
      </c>
      <c r="F11" s="76">
        <v>44021</v>
      </c>
      <c r="G11" s="76">
        <v>44022</v>
      </c>
      <c r="H11" s="76">
        <v>44023</v>
      </c>
      <c r="I11" s="76">
        <v>44025</v>
      </c>
      <c r="J11" s="76">
        <v>44026</v>
      </c>
      <c r="K11" s="76">
        <v>44028</v>
      </c>
      <c r="L11" s="76">
        <v>44029</v>
      </c>
      <c r="M11" s="76">
        <v>44030</v>
      </c>
      <c r="N11" s="76">
        <v>44033</v>
      </c>
      <c r="O11" s="76">
        <v>44035</v>
      </c>
      <c r="P11" s="76">
        <v>44037</v>
      </c>
      <c r="Q11" s="76">
        <v>44040</v>
      </c>
      <c r="R11" s="76">
        <v>44042</v>
      </c>
      <c r="S11" s="77">
        <v>44043</v>
      </c>
      <c r="T11" s="59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80"/>
      <c r="AI11" s="188"/>
    </row>
    <row r="12" spans="3:35" s="2" customFormat="1" ht="27" customHeight="1">
      <c r="C12" s="68" t="s">
        <v>13</v>
      </c>
      <c r="D12" s="81">
        <v>506</v>
      </c>
      <c r="E12" s="78">
        <v>580</v>
      </c>
      <c r="F12" s="78">
        <v>424</v>
      </c>
      <c r="G12" s="78">
        <v>503</v>
      </c>
      <c r="H12" s="78">
        <v>316</v>
      </c>
      <c r="I12" s="78">
        <v>285</v>
      </c>
      <c r="J12" s="78"/>
      <c r="K12" s="78">
        <v>620</v>
      </c>
      <c r="L12" s="78">
        <v>548</v>
      </c>
      <c r="M12" s="78">
        <v>305</v>
      </c>
      <c r="N12" s="78">
        <v>224</v>
      </c>
      <c r="O12" s="78">
        <v>560</v>
      </c>
      <c r="P12" s="78">
        <v>606</v>
      </c>
      <c r="Q12" s="78">
        <v>322</v>
      </c>
      <c r="R12" s="78">
        <v>421</v>
      </c>
      <c r="S12" s="78">
        <v>200</v>
      </c>
      <c r="T12" s="60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82"/>
      <c r="AI12" s="30">
        <f t="shared" ref="AI12:AI17" si="1">SUM(D12:AH12)</f>
        <v>6420</v>
      </c>
    </row>
    <row r="13" spans="3:35" s="2" customFormat="1" ht="27" customHeight="1">
      <c r="C13" s="66" t="s">
        <v>14</v>
      </c>
      <c r="D13" s="81">
        <v>1020</v>
      </c>
      <c r="E13" s="78"/>
      <c r="F13" s="78">
        <v>596</v>
      </c>
      <c r="G13" s="78"/>
      <c r="H13" s="78">
        <v>230</v>
      </c>
      <c r="I13" s="78"/>
      <c r="J13" s="78"/>
      <c r="K13" s="78">
        <v>582</v>
      </c>
      <c r="L13" s="78">
        <v>225</v>
      </c>
      <c r="M13" s="78">
        <v>568</v>
      </c>
      <c r="N13" s="78">
        <v>452</v>
      </c>
      <c r="O13" s="78"/>
      <c r="P13" s="78"/>
      <c r="Q13" s="78"/>
      <c r="R13" s="78">
        <v>552</v>
      </c>
      <c r="S13" s="78"/>
      <c r="T13" s="61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83"/>
      <c r="AI13" s="33">
        <f t="shared" si="1"/>
        <v>4225</v>
      </c>
    </row>
    <row r="14" spans="3:35" s="2" customFormat="1" ht="27" customHeight="1">
      <c r="C14" s="66" t="s">
        <v>15</v>
      </c>
      <c r="D14" s="81">
        <v>36</v>
      </c>
      <c r="E14" s="78"/>
      <c r="F14" s="78">
        <v>39</v>
      </c>
      <c r="G14" s="78"/>
      <c r="H14" s="78">
        <v>42</v>
      </c>
      <c r="I14" s="78"/>
      <c r="J14" s="78"/>
      <c r="K14" s="78">
        <v>40</v>
      </c>
      <c r="L14" s="78"/>
      <c r="M14" s="78">
        <v>43</v>
      </c>
      <c r="N14" s="78"/>
      <c r="O14" s="78">
        <v>45</v>
      </c>
      <c r="P14" s="78"/>
      <c r="Q14" s="78">
        <v>30</v>
      </c>
      <c r="R14" s="78"/>
      <c r="S14" s="78">
        <v>16</v>
      </c>
      <c r="T14" s="61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83"/>
      <c r="AI14" s="33">
        <f t="shared" si="1"/>
        <v>291</v>
      </c>
    </row>
    <row r="15" spans="3:35" s="2" customFormat="1" ht="27" customHeight="1">
      <c r="C15" s="66" t="s">
        <v>16</v>
      </c>
      <c r="D15" s="81">
        <v>13</v>
      </c>
      <c r="E15" s="78"/>
      <c r="F15" s="78">
        <v>10</v>
      </c>
      <c r="G15" s="78"/>
      <c r="H15" s="78">
        <v>9</v>
      </c>
      <c r="I15" s="78"/>
      <c r="J15" s="78"/>
      <c r="K15" s="78">
        <v>12</v>
      </c>
      <c r="L15" s="78"/>
      <c r="M15" s="78">
        <v>13</v>
      </c>
      <c r="N15" s="78"/>
      <c r="O15" s="78">
        <v>13</v>
      </c>
      <c r="P15" s="78"/>
      <c r="Q15" s="78">
        <v>11</v>
      </c>
      <c r="R15" s="78"/>
      <c r="S15" s="78">
        <v>12</v>
      </c>
      <c r="T15" s="62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84"/>
      <c r="AI15" s="33">
        <f t="shared" si="1"/>
        <v>93</v>
      </c>
    </row>
    <row r="16" spans="3:35" s="2" customFormat="1" ht="27" customHeight="1">
      <c r="C16" s="68" t="s">
        <v>17</v>
      </c>
      <c r="D16" s="81"/>
      <c r="E16" s="78">
        <v>40</v>
      </c>
      <c r="F16" s="78"/>
      <c r="G16" s="78">
        <v>33</v>
      </c>
      <c r="H16" s="78"/>
      <c r="I16" s="78">
        <v>45</v>
      </c>
      <c r="J16" s="78">
        <v>1200</v>
      </c>
      <c r="K16" s="78"/>
      <c r="L16" s="78">
        <v>42</v>
      </c>
      <c r="M16" s="78"/>
      <c r="N16" s="78">
        <v>30</v>
      </c>
      <c r="O16" s="78"/>
      <c r="P16" s="78">
        <v>31</v>
      </c>
      <c r="Q16" s="78"/>
      <c r="R16" s="78">
        <v>38</v>
      </c>
      <c r="S16" s="78"/>
      <c r="T16" s="65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82"/>
      <c r="AI16" s="30">
        <f t="shared" si="1"/>
        <v>1459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82"/>
      <c r="AI17" s="30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1575</v>
      </c>
      <c r="E18" s="71">
        <f t="shared" ref="E18:AI18" si="2">SUM(E12:E17)</f>
        <v>620</v>
      </c>
      <c r="F18" s="71">
        <f t="shared" si="2"/>
        <v>1069</v>
      </c>
      <c r="G18" s="71">
        <f t="shared" si="2"/>
        <v>536</v>
      </c>
      <c r="H18" s="71">
        <f t="shared" si="2"/>
        <v>597</v>
      </c>
      <c r="I18" s="71">
        <f t="shared" si="2"/>
        <v>330</v>
      </c>
      <c r="J18" s="71">
        <f t="shared" si="2"/>
        <v>1200</v>
      </c>
      <c r="K18" s="71">
        <f t="shared" si="2"/>
        <v>1254</v>
      </c>
      <c r="L18" s="71">
        <f t="shared" si="2"/>
        <v>815</v>
      </c>
      <c r="M18" s="71">
        <f t="shared" si="2"/>
        <v>929</v>
      </c>
      <c r="N18" s="71">
        <f t="shared" si="2"/>
        <v>706</v>
      </c>
      <c r="O18" s="71">
        <f t="shared" si="2"/>
        <v>618</v>
      </c>
      <c r="P18" s="71">
        <f t="shared" si="2"/>
        <v>637</v>
      </c>
      <c r="Q18" s="71">
        <f t="shared" si="2"/>
        <v>363</v>
      </c>
      <c r="R18" s="71">
        <f t="shared" si="2"/>
        <v>1011</v>
      </c>
      <c r="S18" s="71">
        <f t="shared" si="2"/>
        <v>228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9">
        <f t="shared" si="2"/>
        <v>12488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124990.99999999999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9.0835691269212031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12488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7.36578572910489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v>9.1809845051122607E-2</v>
      </c>
      <c r="E25" s="203"/>
      <c r="F25" s="202">
        <v>7.0977247612841063E-2</v>
      </c>
      <c r="G25" s="203"/>
      <c r="H25" s="202">
        <v>5.5518608952296801E-2</v>
      </c>
      <c r="I25" s="203"/>
      <c r="J25" s="202">
        <v>5.9962446517068363E-2</v>
      </c>
      <c r="K25" s="203"/>
      <c r="L25" s="202">
        <v>6.1741944737186728E-2</v>
      </c>
      <c r="M25" s="203"/>
      <c r="N25" s="202">
        <v>6.0603728783748118E-2</v>
      </c>
      <c r="O25" s="203"/>
      <c r="P25" s="202">
        <v>8.0874188931603919E-2</v>
      </c>
      <c r="Q25" s="203"/>
      <c r="R25" s="202">
        <v>7.4292828207509737E-2</v>
      </c>
      <c r="S25" s="203"/>
      <c r="T25" s="202">
        <f>'MAR-20'!T25:U25</f>
        <v>8.2799415027509399E-2</v>
      </c>
      <c r="U25" s="203"/>
      <c r="V25" s="202">
        <f>'APR-20'!V25:W25</f>
        <v>7.4101886935503375E-2</v>
      </c>
      <c r="W25" s="203"/>
      <c r="X25" s="202">
        <f>'MAY-20'!X25:Y25</f>
        <v>6.9804377806390885E-2</v>
      </c>
      <c r="Y25" s="203"/>
      <c r="Z25" s="202">
        <f>'June-20'!Z25:AA25</f>
        <v>8.4229934951642604E-2</v>
      </c>
      <c r="AA25" s="203"/>
      <c r="AB25" s="202">
        <f>T20/100</f>
        <v>9.0835691269212038E-2</v>
      </c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E0CF8FD-917C-47BA-AAD9-555471F2EB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'Jul-20'!V24:V24</xm:f>
              <xm:sqref>V25</xm:sqref>
            </x14:sparkline>
          </x14:sparklines>
        </x14:sparklineGroup>
        <x14:sparklineGroup displayEmptyCellsAs="gap" xr2:uid="{877660F9-CBAF-479B-B8A4-6EA0A2A8FC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'Jul-20'!D24:D24</xm:f>
              <xm:sqref>D25</xm:sqref>
            </x14:sparkline>
            <x14:sparkline>
              <xm:f>'Jul-20'!H24:H24</xm:f>
              <xm:sqref>H25</xm:sqref>
            </x14:sparkline>
            <x14:sparkline>
              <xm:f>'Jul-20'!J24:J24</xm:f>
              <xm:sqref>J25</xm:sqref>
            </x14:sparkline>
            <x14:sparkline>
              <xm:f>'Jul-20'!AB24:AB24</xm:f>
              <xm:sqref>AB25</xm:sqref>
            </x14:sparkline>
            <x14:sparkline>
              <xm:f>'Jul-20'!AD24:AD24</xm:f>
              <xm:sqref>AD25</xm:sqref>
            </x14:sparkline>
            <x14:sparkline>
              <xm:f>'Jul-20'!AF24:AF24</xm:f>
              <xm:sqref>AF25</xm:sqref>
            </x14:sparkline>
            <x14:sparkline>
              <xm:f>'Jul-20'!AH24:AH24</xm:f>
              <xm:sqref>AH25</xm:sqref>
            </x14:sparkline>
            <x14:sparkline>
              <xm:f>'Jul-20'!F24:F24</xm:f>
              <xm:sqref>F25</xm:sqref>
            </x14:sparkline>
          </x14:sparklines>
        </x14:sparklineGroup>
        <x14:sparklineGroup displayEmptyCellsAs="gap" xr2:uid="{F2453BAE-699B-4BC8-AAFC-7FF0908CE5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'Jul-20'!L24:L24</xm:f>
              <xm:sqref>L25</xm:sqref>
            </x14:sparkline>
          </x14:sparklines>
        </x14:sparklineGroup>
        <x14:sparklineGroup displayEmptyCellsAs="gap" xr2:uid="{AD70B67B-3FA2-4495-B23B-831C771DC8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'Jul-20'!N24:N24</xm:f>
              <xm:sqref>N25</xm:sqref>
            </x14:sparkline>
          </x14:sparklines>
        </x14:sparklineGroup>
        <x14:sparklineGroup displayEmptyCellsAs="gap" xr2:uid="{6F49B950-0EBA-4DE6-900D-C27C4DAB03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'Jul-20'!P24:P24</xm:f>
              <xm:sqref>P25</xm:sqref>
            </x14:sparkline>
          </x14:sparklines>
        </x14:sparklineGroup>
        <x14:sparklineGroup displayEmptyCellsAs="gap" xr2:uid="{D0230CC0-FD79-4483-A5BE-FA67ADC561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'Jul-20'!R24:R24</xm:f>
              <xm:sqref>R25</xm:sqref>
            </x14:sparkline>
          </x14:sparklines>
        </x14:sparklineGroup>
        <x14:sparklineGroup displayEmptyCellsAs="gap" xr2:uid="{C20ACF03-3640-4F0C-8D62-D2004B6626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'Jul-20'!T24:T24</xm:f>
              <xm:sqref>T25</xm:sqref>
            </x14:sparkline>
          </x14:sparklines>
        </x14:sparklineGroup>
        <x14:sparklineGroup displayEmptyCellsAs="gap" xr2:uid="{7F58B728-488A-4DD1-A4B5-31534CA6BE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'Jul-20'!X24:X24</xm:f>
              <xm:sqref>X25</xm:sqref>
            </x14:sparkline>
          </x14:sparklines>
        </x14:sparklineGroup>
        <x14:sparklineGroup displayEmptyCellsAs="gap" xr2:uid="{483D438B-18DB-446B-947F-7FD9FEC5D3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'Jul-20'!Z24:Z24</xm:f>
              <xm:sqref>Z25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1C74-04C5-4FF0-BA60-B80EB9A36627}">
  <sheetPr codeName="工作表14">
    <pageSetUpPr fitToPage="1"/>
  </sheetPr>
  <dimension ref="C1:AI44"/>
  <sheetViews>
    <sheetView showGridLines="0" zoomScale="85" zoomScaleNormal="85" workbookViewId="0">
      <selection activeCell="D11" sqref="D11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56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58">
        <v>44044</v>
      </c>
      <c r="E5" s="58">
        <v>44045</v>
      </c>
      <c r="F5" s="58">
        <v>44046</v>
      </c>
      <c r="G5" s="58">
        <v>44047</v>
      </c>
      <c r="H5" s="58">
        <v>44048</v>
      </c>
      <c r="I5" s="58">
        <v>44049</v>
      </c>
      <c r="J5" s="58">
        <v>44050</v>
      </c>
      <c r="K5" s="58">
        <v>44051</v>
      </c>
      <c r="L5" s="58">
        <v>44052</v>
      </c>
      <c r="M5" s="58">
        <v>44053</v>
      </c>
      <c r="N5" s="58">
        <v>44054</v>
      </c>
      <c r="O5" s="58">
        <v>44055</v>
      </c>
      <c r="P5" s="58">
        <v>44056</v>
      </c>
      <c r="Q5" s="58">
        <v>44057</v>
      </c>
      <c r="R5" s="58">
        <v>44058</v>
      </c>
      <c r="S5" s="58">
        <v>44059</v>
      </c>
      <c r="T5" s="58">
        <v>44060</v>
      </c>
      <c r="U5" s="58">
        <v>44061</v>
      </c>
      <c r="V5" s="58">
        <v>44062</v>
      </c>
      <c r="W5" s="58">
        <v>44063</v>
      </c>
      <c r="X5" s="58">
        <v>44064</v>
      </c>
      <c r="Y5" s="58">
        <v>44065</v>
      </c>
      <c r="Z5" s="58">
        <v>44066</v>
      </c>
      <c r="AA5" s="58">
        <v>44067</v>
      </c>
      <c r="AB5" s="58">
        <v>44068</v>
      </c>
      <c r="AC5" s="58">
        <v>44069</v>
      </c>
      <c r="AD5" s="58">
        <v>44070</v>
      </c>
      <c r="AE5" s="58">
        <v>44071</v>
      </c>
      <c r="AF5" s="58">
        <v>44072</v>
      </c>
      <c r="AG5" s="58">
        <v>44073</v>
      </c>
      <c r="AH5" s="58">
        <v>44074</v>
      </c>
      <c r="AI5" s="188"/>
    </row>
    <row r="6" spans="3:35" s="2" customFormat="1" ht="27" customHeight="1">
      <c r="C6" s="5" t="s">
        <v>7</v>
      </c>
      <c r="D6" s="45">
        <v>3.8746</v>
      </c>
      <c r="E6" s="45">
        <v>2.3986000000000001</v>
      </c>
      <c r="F6" s="45">
        <v>4.0620000000000003</v>
      </c>
      <c r="G6" s="45">
        <v>3.8344</v>
      </c>
      <c r="H6" s="45">
        <v>3.2214</v>
      </c>
      <c r="I6" s="45">
        <v>3.2679999999999998</v>
      </c>
      <c r="J6" s="45">
        <v>3.3727999999999998</v>
      </c>
      <c r="K6" s="45">
        <v>2.7480000000000002</v>
      </c>
      <c r="L6" s="45">
        <v>1.6943999999999999</v>
      </c>
      <c r="M6" s="45">
        <v>3.7052</v>
      </c>
      <c r="N6" s="45">
        <v>3.4948000000000001</v>
      </c>
      <c r="O6" s="45">
        <v>3.5703999999999998</v>
      </c>
      <c r="P6" s="45">
        <v>3.3391999999999999</v>
      </c>
      <c r="Q6" s="45">
        <v>3.4975999999999998</v>
      </c>
      <c r="R6" s="45">
        <v>3.4582000000000002</v>
      </c>
      <c r="S6" s="45">
        <v>2.0484</v>
      </c>
      <c r="T6" s="45">
        <v>3.9643999999999999</v>
      </c>
      <c r="U6" s="45">
        <v>3.3765999999999998</v>
      </c>
      <c r="V6" s="45">
        <v>2.6143999999999998</v>
      </c>
      <c r="W6" s="45">
        <v>3.6190000000000002</v>
      </c>
      <c r="X6" s="45">
        <v>3.1949999999999998</v>
      </c>
      <c r="Y6" s="45">
        <v>3.0857999999999999</v>
      </c>
      <c r="Z6" s="45">
        <v>1.8620000000000001</v>
      </c>
      <c r="AA6" s="45">
        <v>3.5973999999999999</v>
      </c>
      <c r="AB6" s="45">
        <v>3.4994000000000001</v>
      </c>
      <c r="AC6" s="45">
        <v>3.3845999999999998</v>
      </c>
      <c r="AD6" s="45">
        <v>3.5790000000000002</v>
      </c>
      <c r="AE6" s="45">
        <v>3.0848</v>
      </c>
      <c r="AF6" s="45">
        <v>2.7964000000000002</v>
      </c>
      <c r="AG6" s="45">
        <v>1.7130000000000001</v>
      </c>
      <c r="AH6" s="45">
        <v>3.2277999999999998</v>
      </c>
      <c r="AI6" s="39">
        <f>SUM(D6:AH6)</f>
        <v>98.187599999999975</v>
      </c>
    </row>
    <row r="7" spans="3:35" s="2" customFormat="1" ht="27" customHeight="1">
      <c r="C7" s="42" t="s">
        <v>8</v>
      </c>
      <c r="D7" s="50">
        <v>1.31</v>
      </c>
      <c r="E7" s="50">
        <v>0</v>
      </c>
      <c r="F7" s="50">
        <v>0.68</v>
      </c>
      <c r="G7" s="50">
        <v>1.39</v>
      </c>
      <c r="H7" s="50">
        <v>0</v>
      </c>
      <c r="I7" s="50">
        <v>0.7</v>
      </c>
      <c r="J7" s="50">
        <v>0.93</v>
      </c>
      <c r="K7" s="50">
        <v>0</v>
      </c>
      <c r="L7" s="51">
        <v>0</v>
      </c>
      <c r="M7" s="51">
        <v>2.38</v>
      </c>
      <c r="N7" s="51">
        <v>0</v>
      </c>
      <c r="O7" s="51">
        <v>2.13</v>
      </c>
      <c r="P7" s="51">
        <v>1.3</v>
      </c>
      <c r="Q7" s="51">
        <v>0.87</v>
      </c>
      <c r="R7" s="50">
        <v>0</v>
      </c>
      <c r="S7" s="50">
        <v>0</v>
      </c>
      <c r="T7" s="52">
        <v>3.29</v>
      </c>
      <c r="U7" s="51">
        <v>0</v>
      </c>
      <c r="V7" s="51">
        <v>0</v>
      </c>
      <c r="W7" s="51">
        <v>3.19</v>
      </c>
      <c r="X7" s="51">
        <v>0</v>
      </c>
      <c r="Y7" s="51">
        <v>1.06</v>
      </c>
      <c r="Z7" s="51">
        <v>0</v>
      </c>
      <c r="AA7" s="51">
        <v>0.84</v>
      </c>
      <c r="AB7" s="51">
        <v>0.88</v>
      </c>
      <c r="AC7" s="51">
        <v>0</v>
      </c>
      <c r="AD7" s="51">
        <v>2.0099999999999998</v>
      </c>
      <c r="AE7" s="51">
        <v>0.89</v>
      </c>
      <c r="AF7" s="51">
        <v>0</v>
      </c>
      <c r="AG7" s="51">
        <v>0</v>
      </c>
      <c r="AH7" s="51">
        <v>1.25</v>
      </c>
      <c r="AI7" s="39">
        <f>SUM(D7:AH7)</f>
        <v>25.1</v>
      </c>
    </row>
    <row r="8" spans="3:35" s="2" customFormat="1" ht="35.25" customHeight="1" thickBot="1">
      <c r="C8" s="17" t="s">
        <v>9</v>
      </c>
      <c r="D8" s="37">
        <f>SUM(D6:D7)</f>
        <v>5.1845999999999997</v>
      </c>
      <c r="E8" s="37">
        <f t="shared" ref="E8:AH8" si="0">SUM(E6:E7)</f>
        <v>2.3986000000000001</v>
      </c>
      <c r="F8" s="37">
        <f t="shared" si="0"/>
        <v>4.742</v>
      </c>
      <c r="G8" s="37">
        <f t="shared" si="0"/>
        <v>5.2244000000000002</v>
      </c>
      <c r="H8" s="37">
        <f t="shared" si="0"/>
        <v>3.2214</v>
      </c>
      <c r="I8" s="37">
        <f t="shared" si="0"/>
        <v>3.968</v>
      </c>
      <c r="J8" s="37">
        <f t="shared" si="0"/>
        <v>4.3027999999999995</v>
      </c>
      <c r="K8" s="37">
        <f t="shared" si="0"/>
        <v>2.7480000000000002</v>
      </c>
      <c r="L8" s="37">
        <f t="shared" si="0"/>
        <v>1.6943999999999999</v>
      </c>
      <c r="M8" s="37">
        <f t="shared" si="0"/>
        <v>6.0852000000000004</v>
      </c>
      <c r="N8" s="37">
        <f t="shared" si="0"/>
        <v>3.4948000000000001</v>
      </c>
      <c r="O8" s="37">
        <f t="shared" si="0"/>
        <v>5.7004000000000001</v>
      </c>
      <c r="P8" s="37">
        <f t="shared" si="0"/>
        <v>4.6391999999999998</v>
      </c>
      <c r="Q8" s="37">
        <f t="shared" si="0"/>
        <v>4.3675999999999995</v>
      </c>
      <c r="R8" s="37">
        <f t="shared" si="0"/>
        <v>3.4582000000000002</v>
      </c>
      <c r="S8" s="37">
        <f t="shared" si="0"/>
        <v>2.0484</v>
      </c>
      <c r="T8" s="37">
        <f t="shared" si="0"/>
        <v>7.2544000000000004</v>
      </c>
      <c r="U8" s="37">
        <f t="shared" si="0"/>
        <v>3.3765999999999998</v>
      </c>
      <c r="V8" s="37">
        <f t="shared" si="0"/>
        <v>2.6143999999999998</v>
      </c>
      <c r="W8" s="37">
        <f t="shared" si="0"/>
        <v>6.8090000000000002</v>
      </c>
      <c r="X8" s="37">
        <f t="shared" si="0"/>
        <v>3.1949999999999998</v>
      </c>
      <c r="Y8" s="37">
        <f t="shared" si="0"/>
        <v>4.1457999999999995</v>
      </c>
      <c r="Z8" s="37">
        <f t="shared" si="0"/>
        <v>1.8620000000000001</v>
      </c>
      <c r="AA8" s="37">
        <f t="shared" si="0"/>
        <v>4.4374000000000002</v>
      </c>
      <c r="AB8" s="37">
        <f t="shared" si="0"/>
        <v>4.3794000000000004</v>
      </c>
      <c r="AC8" s="37">
        <f t="shared" si="0"/>
        <v>3.3845999999999998</v>
      </c>
      <c r="AD8" s="37">
        <f t="shared" si="0"/>
        <v>5.5890000000000004</v>
      </c>
      <c r="AE8" s="37">
        <f t="shared" si="0"/>
        <v>3.9748000000000001</v>
      </c>
      <c r="AF8" s="37">
        <f t="shared" si="0"/>
        <v>2.7964000000000002</v>
      </c>
      <c r="AG8" s="37">
        <f t="shared" si="0"/>
        <v>1.7130000000000001</v>
      </c>
      <c r="AH8" s="37">
        <f t="shared" si="0"/>
        <v>4.4778000000000002</v>
      </c>
      <c r="AI8" s="38">
        <f>SUM(AI6:AI7)</f>
        <v>123.28759999999997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9" t="s">
        <v>11</v>
      </c>
      <c r="D10" s="204" t="s">
        <v>12</v>
      </c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206"/>
      <c r="AI10" s="187" t="s">
        <v>6</v>
      </c>
    </row>
    <row r="11" spans="3:35" s="2" customFormat="1" ht="20.25" customHeight="1">
      <c r="C11" s="190"/>
      <c r="D11" s="91">
        <v>44047</v>
      </c>
      <c r="E11" s="92">
        <v>44049</v>
      </c>
      <c r="F11" s="92">
        <v>44050</v>
      </c>
      <c r="G11" s="92">
        <v>44051</v>
      </c>
      <c r="H11" s="92">
        <v>44054</v>
      </c>
      <c r="I11" s="92">
        <v>44056</v>
      </c>
      <c r="J11" s="92">
        <v>44058</v>
      </c>
      <c r="K11" s="92">
        <v>44060</v>
      </c>
      <c r="L11" s="92">
        <v>44061</v>
      </c>
      <c r="M11" s="92">
        <v>44063</v>
      </c>
      <c r="N11" s="92">
        <v>44064</v>
      </c>
      <c r="O11" s="92">
        <v>44065</v>
      </c>
      <c r="P11" s="92">
        <v>44067</v>
      </c>
      <c r="Q11" s="92">
        <v>44069</v>
      </c>
      <c r="R11" s="92">
        <v>44070</v>
      </c>
      <c r="S11" s="92">
        <v>44071</v>
      </c>
      <c r="T11" s="58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80"/>
      <c r="AI11" s="188"/>
    </row>
    <row r="12" spans="3:35" s="2" customFormat="1" ht="27" customHeight="1">
      <c r="C12" s="68" t="s">
        <v>13</v>
      </c>
      <c r="D12" s="63">
        <v>556</v>
      </c>
      <c r="E12" s="64">
        <v>426</v>
      </c>
      <c r="F12" s="64">
        <v>445</v>
      </c>
      <c r="G12" s="64">
        <v>382</v>
      </c>
      <c r="H12" s="64">
        <v>433</v>
      </c>
      <c r="I12" s="64">
        <v>345</v>
      </c>
      <c r="J12" s="64">
        <v>468</v>
      </c>
      <c r="K12" s="64">
        <v>428</v>
      </c>
      <c r="L12" s="64">
        <v>455</v>
      </c>
      <c r="M12" s="64">
        <v>448</v>
      </c>
      <c r="N12" s="64">
        <v>609</v>
      </c>
      <c r="O12" s="64"/>
      <c r="P12" s="64">
        <v>526</v>
      </c>
      <c r="Q12" s="64">
        <v>360</v>
      </c>
      <c r="R12" s="64">
        <v>361</v>
      </c>
      <c r="S12" s="64">
        <v>485</v>
      </c>
      <c r="T12" s="87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82"/>
      <c r="AI12" s="30">
        <f t="shared" ref="AI12:AI17" si="1">SUM(D12:AH12)</f>
        <v>6727</v>
      </c>
    </row>
    <row r="13" spans="3:35" s="2" customFormat="1" ht="27" customHeight="1">
      <c r="C13" s="66" t="s">
        <v>14</v>
      </c>
      <c r="D13" s="63">
        <v>243</v>
      </c>
      <c r="E13" s="64">
        <v>480</v>
      </c>
      <c r="F13" s="64">
        <v>269</v>
      </c>
      <c r="G13" s="64"/>
      <c r="H13" s="64">
        <v>339</v>
      </c>
      <c r="I13" s="64"/>
      <c r="J13" s="64">
        <v>267</v>
      </c>
      <c r="K13" s="64">
        <v>508</v>
      </c>
      <c r="L13" s="64"/>
      <c r="M13" s="64"/>
      <c r="N13" s="64">
        <v>467</v>
      </c>
      <c r="O13" s="64"/>
      <c r="P13" s="64">
        <v>288</v>
      </c>
      <c r="Q13" s="64">
        <v>321</v>
      </c>
      <c r="R13" s="64"/>
      <c r="S13" s="64">
        <v>276</v>
      </c>
      <c r="T13" s="88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83"/>
      <c r="AI13" s="33">
        <f t="shared" si="1"/>
        <v>3458</v>
      </c>
    </row>
    <row r="14" spans="3:35" s="2" customFormat="1" ht="27" customHeight="1">
      <c r="C14" s="66" t="s">
        <v>15</v>
      </c>
      <c r="D14" s="63">
        <v>40</v>
      </c>
      <c r="E14" s="64"/>
      <c r="F14" s="64">
        <v>42</v>
      </c>
      <c r="G14" s="64"/>
      <c r="H14" s="64">
        <v>34</v>
      </c>
      <c r="I14" s="64"/>
      <c r="J14" s="64">
        <v>33</v>
      </c>
      <c r="K14" s="64"/>
      <c r="L14" s="64">
        <v>36</v>
      </c>
      <c r="M14" s="64"/>
      <c r="N14" s="64">
        <v>37</v>
      </c>
      <c r="O14" s="64"/>
      <c r="P14" s="64"/>
      <c r="Q14" s="64">
        <v>42</v>
      </c>
      <c r="R14" s="64"/>
      <c r="S14" s="64">
        <v>30</v>
      </c>
      <c r="T14" s="88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83"/>
      <c r="AI14" s="33">
        <f t="shared" si="1"/>
        <v>294</v>
      </c>
    </row>
    <row r="15" spans="3:35" s="2" customFormat="1" ht="27" customHeight="1">
      <c r="C15" s="66" t="s">
        <v>16</v>
      </c>
      <c r="D15" s="63">
        <v>11</v>
      </c>
      <c r="E15" s="64"/>
      <c r="F15" s="64">
        <v>12</v>
      </c>
      <c r="G15" s="64"/>
      <c r="H15" s="64">
        <v>10</v>
      </c>
      <c r="I15" s="64"/>
      <c r="J15" s="64">
        <v>11</v>
      </c>
      <c r="K15" s="64"/>
      <c r="L15" s="64">
        <v>14</v>
      </c>
      <c r="M15" s="64"/>
      <c r="N15" s="64">
        <v>12</v>
      </c>
      <c r="O15" s="93"/>
      <c r="P15" s="93"/>
      <c r="Q15" s="64">
        <v>10</v>
      </c>
      <c r="R15" s="64"/>
      <c r="S15" s="64">
        <v>13</v>
      </c>
      <c r="T15" s="89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84"/>
      <c r="AI15" s="33">
        <f t="shared" si="1"/>
        <v>93</v>
      </c>
    </row>
    <row r="16" spans="3:35" s="2" customFormat="1" ht="27" customHeight="1">
      <c r="C16" s="68" t="s">
        <v>17</v>
      </c>
      <c r="D16" s="94"/>
      <c r="E16" s="64">
        <v>46</v>
      </c>
      <c r="F16" s="64"/>
      <c r="G16" s="64">
        <v>35</v>
      </c>
      <c r="H16" s="64"/>
      <c r="I16" s="64">
        <v>30</v>
      </c>
      <c r="J16" s="64"/>
      <c r="K16" s="64">
        <v>43</v>
      </c>
      <c r="L16" s="64"/>
      <c r="M16" s="64">
        <v>41</v>
      </c>
      <c r="N16" s="93"/>
      <c r="O16" s="93">
        <v>1600</v>
      </c>
      <c r="P16" s="93">
        <v>39</v>
      </c>
      <c r="Q16" s="93"/>
      <c r="R16" s="64">
        <v>40</v>
      </c>
      <c r="S16" s="64"/>
      <c r="T16" s="9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82"/>
      <c r="AI16" s="30">
        <f t="shared" si="1"/>
        <v>1874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82"/>
      <c r="AI17" s="30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850</v>
      </c>
      <c r="E18" s="71">
        <f t="shared" ref="E18:AI18" si="2">SUM(E12:E17)</f>
        <v>952</v>
      </c>
      <c r="F18" s="71">
        <f t="shared" si="2"/>
        <v>768</v>
      </c>
      <c r="G18" s="71">
        <f t="shared" si="2"/>
        <v>417</v>
      </c>
      <c r="H18" s="71">
        <f t="shared" si="2"/>
        <v>816</v>
      </c>
      <c r="I18" s="71">
        <f t="shared" si="2"/>
        <v>375</v>
      </c>
      <c r="J18" s="71">
        <f t="shared" si="2"/>
        <v>779</v>
      </c>
      <c r="K18" s="71">
        <f t="shared" si="2"/>
        <v>979</v>
      </c>
      <c r="L18" s="71">
        <f t="shared" si="2"/>
        <v>505</v>
      </c>
      <c r="M18" s="71">
        <f t="shared" si="2"/>
        <v>489</v>
      </c>
      <c r="N18" s="71">
        <f t="shared" si="2"/>
        <v>1125</v>
      </c>
      <c r="O18" s="71">
        <f t="shared" si="2"/>
        <v>1600</v>
      </c>
      <c r="P18" s="71">
        <f t="shared" si="2"/>
        <v>853</v>
      </c>
      <c r="Q18" s="71">
        <f t="shared" si="2"/>
        <v>733</v>
      </c>
      <c r="R18" s="71">
        <f t="shared" si="2"/>
        <v>401</v>
      </c>
      <c r="S18" s="71">
        <f t="shared" si="2"/>
        <v>804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9">
        <f t="shared" si="2"/>
        <v>12446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123287.59999999996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9.1694318871672174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12446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7.4946175975379132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v>9.1809845051122607E-2</v>
      </c>
      <c r="E25" s="203"/>
      <c r="F25" s="202">
        <v>7.0977247612841063E-2</v>
      </c>
      <c r="G25" s="203"/>
      <c r="H25" s="202">
        <v>5.5518608952296801E-2</v>
      </c>
      <c r="I25" s="203"/>
      <c r="J25" s="202">
        <v>5.9962446517068363E-2</v>
      </c>
      <c r="K25" s="203"/>
      <c r="L25" s="202">
        <v>6.1741944737186728E-2</v>
      </c>
      <c r="M25" s="203"/>
      <c r="N25" s="202">
        <v>6.0603728783748118E-2</v>
      </c>
      <c r="O25" s="203"/>
      <c r="P25" s="202">
        <v>8.0874188931603919E-2</v>
      </c>
      <c r="Q25" s="203"/>
      <c r="R25" s="202">
        <v>7.4292828207509737E-2</v>
      </c>
      <c r="S25" s="203"/>
      <c r="T25" s="202">
        <f>'MAR-20'!T25:U25</f>
        <v>8.2799415027509399E-2</v>
      </c>
      <c r="U25" s="203"/>
      <c r="V25" s="202">
        <f>'APR-20'!V25:W25</f>
        <v>7.4101886935503375E-2</v>
      </c>
      <c r="W25" s="203"/>
      <c r="X25" s="202">
        <f>'MAY-20'!X25:Y25</f>
        <v>6.9804377806390885E-2</v>
      </c>
      <c r="Y25" s="203"/>
      <c r="Z25" s="202">
        <f>'June-20'!Z25:AA25</f>
        <v>8.4229934951642604E-2</v>
      </c>
      <c r="AA25" s="203"/>
      <c r="AB25" s="202">
        <f>'Jul-20'!AB25:AC25</f>
        <v>9.0835691269212038E-2</v>
      </c>
      <c r="AC25" s="203"/>
      <c r="AD25" s="202">
        <f>T20/100</f>
        <v>9.1694318871672176E-2</v>
      </c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BD6A83D-21AD-4FBA-8D73-C2E78588A8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'Aug-20'!AD24:AD24</xm:f>
              <xm:sqref>AD25</xm:sqref>
            </x14:sparkline>
          </x14:sparklines>
        </x14:sparklineGroup>
        <x14:sparklineGroup displayEmptyCellsAs="gap" xr2:uid="{2FC2A7F0-9E5F-464C-A879-81CF05BFB1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'Aug-20'!Z24:Z24</xm:f>
              <xm:sqref>Z25</xm:sqref>
            </x14:sparkline>
          </x14:sparklines>
        </x14:sparklineGroup>
        <x14:sparklineGroup displayEmptyCellsAs="gap" xr2:uid="{5A6CEA15-9AE3-4351-A82C-FA8446FA5D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'Aug-20'!X24:X24</xm:f>
              <xm:sqref>X25</xm:sqref>
            </x14:sparkline>
          </x14:sparklines>
        </x14:sparklineGroup>
        <x14:sparklineGroup displayEmptyCellsAs="gap" xr2:uid="{C3886EA5-38D8-47B2-A2F4-02705D128C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'Aug-20'!T24:T24</xm:f>
              <xm:sqref>T25</xm:sqref>
            </x14:sparkline>
          </x14:sparklines>
        </x14:sparklineGroup>
        <x14:sparklineGroup displayEmptyCellsAs="gap" xr2:uid="{5924D75C-EF87-4A7B-AFB1-9EA1B07D18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'Aug-20'!R24:R24</xm:f>
              <xm:sqref>R25</xm:sqref>
            </x14:sparkline>
          </x14:sparklines>
        </x14:sparklineGroup>
        <x14:sparklineGroup displayEmptyCellsAs="gap" xr2:uid="{D13DE390-BDAC-420B-BB5D-B76E19E2A3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'Aug-20'!P24:P24</xm:f>
              <xm:sqref>P25</xm:sqref>
            </x14:sparkline>
          </x14:sparklines>
        </x14:sparklineGroup>
        <x14:sparklineGroup displayEmptyCellsAs="gap" xr2:uid="{409E6F31-E29A-4E08-B132-6776BE9C86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'Aug-20'!N24:N24</xm:f>
              <xm:sqref>N25</xm:sqref>
            </x14:sparkline>
          </x14:sparklines>
        </x14:sparklineGroup>
        <x14:sparklineGroup displayEmptyCellsAs="gap" xr2:uid="{C32D294E-18BE-49D6-9009-5ED90434D3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'Aug-20'!L24:L24</xm:f>
              <xm:sqref>L25</xm:sqref>
            </x14:sparkline>
          </x14:sparklines>
        </x14:sparklineGroup>
        <x14:sparklineGroup displayEmptyCellsAs="gap" xr2:uid="{29BCC45C-0CF6-4504-9017-F43B0E2030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'Aug-20'!D24:D24</xm:f>
              <xm:sqref>D25</xm:sqref>
            </x14:sparkline>
            <x14:sparkline>
              <xm:f>'Aug-20'!H24:H24</xm:f>
              <xm:sqref>H25</xm:sqref>
            </x14:sparkline>
            <x14:sparkline>
              <xm:f>'Aug-20'!J24:J24</xm:f>
              <xm:sqref>J25</xm:sqref>
            </x14:sparkline>
            <x14:sparkline>
              <xm:f>'Aug-20'!AB24:AB24</xm:f>
              <xm:sqref>AB25</xm:sqref>
            </x14:sparkline>
            <x14:sparkline>
              <xm:f>'Aug-20'!AF24:AF24</xm:f>
              <xm:sqref>AF25</xm:sqref>
            </x14:sparkline>
            <x14:sparkline>
              <xm:f>'Aug-20'!AH24:AH24</xm:f>
              <xm:sqref>AH25</xm:sqref>
            </x14:sparkline>
            <x14:sparkline>
              <xm:f>'Aug-20'!F24:F24</xm:f>
              <xm:sqref>F25</xm:sqref>
            </x14:sparkline>
          </x14:sparklines>
        </x14:sparklineGroup>
        <x14:sparklineGroup displayEmptyCellsAs="gap" xr2:uid="{4CF2DB69-97BC-45B3-B4D8-75EB5230E7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'Aug-20'!V24:V24</xm:f>
              <xm:sqref>V25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4A52-1D9B-44D6-827B-7D3C44106CBA}">
  <sheetPr codeName="工作表15">
    <pageSetUpPr fitToPage="1"/>
  </sheetPr>
  <dimension ref="C1:AI44"/>
  <sheetViews>
    <sheetView showGridLines="0" zoomScale="85" zoomScaleNormal="85" workbookViewId="0">
      <selection activeCell="T21" sqref="T21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58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58">
        <v>44075</v>
      </c>
      <c r="E5" s="58">
        <v>44076</v>
      </c>
      <c r="F5" s="58">
        <v>44077</v>
      </c>
      <c r="G5" s="58">
        <v>44078</v>
      </c>
      <c r="H5" s="58">
        <v>44079</v>
      </c>
      <c r="I5" s="58">
        <v>44080</v>
      </c>
      <c r="J5" s="58">
        <v>44081</v>
      </c>
      <c r="K5" s="58">
        <v>44082</v>
      </c>
      <c r="L5" s="58">
        <v>44083</v>
      </c>
      <c r="M5" s="58">
        <v>44084</v>
      </c>
      <c r="N5" s="58">
        <v>44085</v>
      </c>
      <c r="O5" s="58">
        <v>44086</v>
      </c>
      <c r="P5" s="58">
        <v>44087</v>
      </c>
      <c r="Q5" s="58">
        <v>44088</v>
      </c>
      <c r="R5" s="58">
        <v>44089</v>
      </c>
      <c r="S5" s="58">
        <v>44090</v>
      </c>
      <c r="T5" s="58">
        <v>44091</v>
      </c>
      <c r="U5" s="58">
        <v>44092</v>
      </c>
      <c r="V5" s="58">
        <v>44093</v>
      </c>
      <c r="W5" s="58">
        <v>44094</v>
      </c>
      <c r="X5" s="58">
        <v>44095</v>
      </c>
      <c r="Y5" s="58">
        <v>44096</v>
      </c>
      <c r="Z5" s="58">
        <v>44097</v>
      </c>
      <c r="AA5" s="58">
        <v>44098</v>
      </c>
      <c r="AB5" s="58">
        <v>44099</v>
      </c>
      <c r="AC5" s="58">
        <v>44100</v>
      </c>
      <c r="AD5" s="58">
        <v>44101</v>
      </c>
      <c r="AE5" s="58">
        <v>44102</v>
      </c>
      <c r="AF5" s="58">
        <v>44103</v>
      </c>
      <c r="AG5" s="58">
        <v>44104</v>
      </c>
      <c r="AH5" s="58"/>
      <c r="AI5" s="188"/>
    </row>
    <row r="6" spans="3:35" s="2" customFormat="1" ht="27" customHeight="1">
      <c r="C6" s="5" t="s">
        <v>7</v>
      </c>
      <c r="D6" s="45">
        <v>3.8022</v>
      </c>
      <c r="E6" s="45">
        <v>3.2734000000000001</v>
      </c>
      <c r="F6" s="45">
        <v>3.1941999999999999</v>
      </c>
      <c r="G6" s="45">
        <v>3.5766</v>
      </c>
      <c r="H6" s="45">
        <v>3.0716000000000001</v>
      </c>
      <c r="I6" s="45">
        <v>2.0634000000000001</v>
      </c>
      <c r="J6" s="45">
        <v>4.0175999999999998</v>
      </c>
      <c r="K6" s="45">
        <v>4.1406000000000001</v>
      </c>
      <c r="L6" s="45">
        <v>3.9769999999999999</v>
      </c>
      <c r="M6" s="45">
        <v>3.6244000000000001</v>
      </c>
      <c r="N6" s="45">
        <v>3.7311999999999999</v>
      </c>
      <c r="O6" s="45">
        <v>2.8826000000000001</v>
      </c>
      <c r="P6" s="45">
        <v>1.6355999999999999</v>
      </c>
      <c r="Q6" s="45">
        <v>3.8698000000000001</v>
      </c>
      <c r="R6" s="45">
        <v>4.0998000000000001</v>
      </c>
      <c r="S6" s="45">
        <v>3.8702000000000001</v>
      </c>
      <c r="T6" s="45">
        <v>3.9056000000000002</v>
      </c>
      <c r="U6" s="45">
        <v>3.6025999999999998</v>
      </c>
      <c r="V6" s="45">
        <v>3.4590000000000001</v>
      </c>
      <c r="W6" s="45">
        <v>1.7163999999999999</v>
      </c>
      <c r="X6" s="45">
        <v>3.8889999999999998</v>
      </c>
      <c r="Y6" s="45">
        <v>4.4859999999999998</v>
      </c>
      <c r="Z6" s="45">
        <v>3.6614</v>
      </c>
      <c r="AA6" s="45">
        <v>3.5701999999999998</v>
      </c>
      <c r="AB6" s="45">
        <v>3.7168000000000001</v>
      </c>
      <c r="AC6" s="45">
        <v>3.0912000000000002</v>
      </c>
      <c r="AD6" s="45">
        <v>1.8604000000000001</v>
      </c>
      <c r="AE6" s="45">
        <v>3.7618</v>
      </c>
      <c r="AF6" s="45">
        <v>3.8456000000000001</v>
      </c>
      <c r="AG6" s="45">
        <v>4.0834000000000001</v>
      </c>
      <c r="AH6" s="45"/>
      <c r="AI6" s="39">
        <f>SUM(D6:AH6)</f>
        <v>103.47959999999999</v>
      </c>
    </row>
    <row r="7" spans="3:35" s="2" customFormat="1" ht="27" customHeight="1">
      <c r="C7" s="42" t="s">
        <v>8</v>
      </c>
      <c r="D7" s="50">
        <v>1.4</v>
      </c>
      <c r="E7" s="50">
        <v>0</v>
      </c>
      <c r="F7" s="50">
        <v>1.88</v>
      </c>
      <c r="G7" s="50">
        <v>0.92</v>
      </c>
      <c r="H7" s="50">
        <v>0</v>
      </c>
      <c r="I7" s="50">
        <v>0</v>
      </c>
      <c r="J7" s="50">
        <v>2.46</v>
      </c>
      <c r="K7" s="50">
        <v>0.44</v>
      </c>
      <c r="L7" s="51">
        <v>0</v>
      </c>
      <c r="M7" s="51">
        <v>2.81</v>
      </c>
      <c r="N7" s="51">
        <v>0</v>
      </c>
      <c r="O7" s="51">
        <v>1.25</v>
      </c>
      <c r="P7" s="51">
        <v>0</v>
      </c>
      <c r="Q7" s="51">
        <v>1.69</v>
      </c>
      <c r="R7" s="50">
        <v>1.05</v>
      </c>
      <c r="S7" s="50">
        <v>0</v>
      </c>
      <c r="T7" s="52">
        <v>1.08</v>
      </c>
      <c r="U7" s="51">
        <v>1.84</v>
      </c>
      <c r="V7" s="51">
        <v>0</v>
      </c>
      <c r="W7" s="51">
        <v>0</v>
      </c>
      <c r="X7" s="51">
        <v>1.36</v>
      </c>
      <c r="Y7" s="51">
        <v>0</v>
      </c>
      <c r="Z7" s="51">
        <v>1.22</v>
      </c>
      <c r="AA7" s="51">
        <v>1.61</v>
      </c>
      <c r="AB7" s="51">
        <v>0.74</v>
      </c>
      <c r="AC7" s="51">
        <v>0</v>
      </c>
      <c r="AD7" s="51">
        <v>0</v>
      </c>
      <c r="AE7" s="51">
        <v>1.93</v>
      </c>
      <c r="AF7" s="51">
        <v>0</v>
      </c>
      <c r="AG7" s="51">
        <v>2.77</v>
      </c>
      <c r="AH7" s="51"/>
      <c r="AI7" s="39">
        <f>SUM(D7:AH7)</f>
        <v>26.449999999999996</v>
      </c>
    </row>
    <row r="8" spans="3:35" s="2" customFormat="1" ht="35.25" customHeight="1" thickBot="1">
      <c r="C8" s="17" t="s">
        <v>9</v>
      </c>
      <c r="D8" s="37">
        <f>SUM(D6:D7)</f>
        <v>5.2021999999999995</v>
      </c>
      <c r="E8" s="37">
        <f t="shared" ref="E8:AH8" si="0">SUM(E6:E7)</f>
        <v>3.2734000000000001</v>
      </c>
      <c r="F8" s="37">
        <f t="shared" si="0"/>
        <v>5.0741999999999994</v>
      </c>
      <c r="G8" s="37">
        <f t="shared" si="0"/>
        <v>4.4965999999999999</v>
      </c>
      <c r="H8" s="37">
        <f t="shared" si="0"/>
        <v>3.0716000000000001</v>
      </c>
      <c r="I8" s="37">
        <f t="shared" si="0"/>
        <v>2.0634000000000001</v>
      </c>
      <c r="J8" s="37">
        <f t="shared" si="0"/>
        <v>6.4775999999999998</v>
      </c>
      <c r="K8" s="37">
        <f t="shared" si="0"/>
        <v>4.5806000000000004</v>
      </c>
      <c r="L8" s="37">
        <f t="shared" si="0"/>
        <v>3.9769999999999999</v>
      </c>
      <c r="M8" s="37">
        <f t="shared" si="0"/>
        <v>6.4344000000000001</v>
      </c>
      <c r="N8" s="37">
        <f t="shared" si="0"/>
        <v>3.7311999999999999</v>
      </c>
      <c r="O8" s="37">
        <f t="shared" si="0"/>
        <v>4.1326000000000001</v>
      </c>
      <c r="P8" s="37">
        <f t="shared" si="0"/>
        <v>1.6355999999999999</v>
      </c>
      <c r="Q8" s="37">
        <f t="shared" si="0"/>
        <v>5.5598000000000001</v>
      </c>
      <c r="R8" s="37">
        <f t="shared" si="0"/>
        <v>5.1497999999999999</v>
      </c>
      <c r="S8" s="37">
        <f t="shared" si="0"/>
        <v>3.8702000000000001</v>
      </c>
      <c r="T8" s="37">
        <f t="shared" si="0"/>
        <v>4.9855999999999998</v>
      </c>
      <c r="U8" s="37">
        <f t="shared" si="0"/>
        <v>5.4425999999999997</v>
      </c>
      <c r="V8" s="37">
        <f t="shared" si="0"/>
        <v>3.4590000000000001</v>
      </c>
      <c r="W8" s="37">
        <f t="shared" si="0"/>
        <v>1.7163999999999999</v>
      </c>
      <c r="X8" s="37">
        <f t="shared" si="0"/>
        <v>5.2489999999999997</v>
      </c>
      <c r="Y8" s="37">
        <f t="shared" si="0"/>
        <v>4.4859999999999998</v>
      </c>
      <c r="Z8" s="37">
        <f t="shared" si="0"/>
        <v>4.8814000000000002</v>
      </c>
      <c r="AA8" s="37">
        <f t="shared" si="0"/>
        <v>5.1802000000000001</v>
      </c>
      <c r="AB8" s="37">
        <f t="shared" si="0"/>
        <v>4.4568000000000003</v>
      </c>
      <c r="AC8" s="37">
        <f t="shared" si="0"/>
        <v>3.0912000000000002</v>
      </c>
      <c r="AD8" s="37">
        <f t="shared" si="0"/>
        <v>1.8604000000000001</v>
      </c>
      <c r="AE8" s="37">
        <f t="shared" si="0"/>
        <v>5.6917999999999997</v>
      </c>
      <c r="AF8" s="37">
        <f t="shared" si="0"/>
        <v>3.8456000000000001</v>
      </c>
      <c r="AG8" s="37">
        <f t="shared" si="0"/>
        <v>6.8534000000000006</v>
      </c>
      <c r="AH8" s="37">
        <f t="shared" si="0"/>
        <v>0</v>
      </c>
      <c r="AI8" s="38">
        <f>SUM(AI6:AI7)</f>
        <v>129.92959999999999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9" t="s">
        <v>11</v>
      </c>
      <c r="D10" s="204" t="s">
        <v>12</v>
      </c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206"/>
      <c r="AI10" s="187" t="s">
        <v>6</v>
      </c>
    </row>
    <row r="11" spans="3:35" s="2" customFormat="1" ht="20.25" customHeight="1">
      <c r="C11" s="190"/>
      <c r="D11" s="96">
        <v>44075</v>
      </c>
      <c r="E11" s="95">
        <v>44076</v>
      </c>
      <c r="F11" s="95">
        <v>44077</v>
      </c>
      <c r="G11" s="95">
        <v>44078</v>
      </c>
      <c r="H11" s="95">
        <v>44081</v>
      </c>
      <c r="I11" s="95">
        <v>44083</v>
      </c>
      <c r="J11" s="95">
        <v>44085</v>
      </c>
      <c r="K11" s="95">
        <v>44089</v>
      </c>
      <c r="L11" s="95">
        <v>44091</v>
      </c>
      <c r="M11" s="95">
        <v>44092</v>
      </c>
      <c r="N11" s="95">
        <v>44096</v>
      </c>
      <c r="O11" s="95">
        <v>44098</v>
      </c>
      <c r="P11" s="95">
        <v>44100</v>
      </c>
      <c r="Q11" s="95">
        <v>44103</v>
      </c>
      <c r="R11" s="95">
        <v>44104</v>
      </c>
      <c r="S11" s="92"/>
      <c r="T11" s="58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80"/>
      <c r="AI11" s="188"/>
    </row>
    <row r="12" spans="3:35" s="2" customFormat="1" ht="27" customHeight="1">
      <c r="C12" s="68" t="s">
        <v>13</v>
      </c>
      <c r="D12" s="63">
        <v>512</v>
      </c>
      <c r="E12" s="64">
        <v>340</v>
      </c>
      <c r="F12" s="64">
        <v>348</v>
      </c>
      <c r="G12" s="64">
        <v>410</v>
      </c>
      <c r="H12" s="64">
        <v>425</v>
      </c>
      <c r="I12" s="64">
        <v>426</v>
      </c>
      <c r="J12" s="64">
        <v>504</v>
      </c>
      <c r="K12" s="64">
        <v>382</v>
      </c>
      <c r="L12" s="64">
        <v>426</v>
      </c>
      <c r="M12" s="64">
        <v>500</v>
      </c>
      <c r="N12" s="64">
        <v>675</v>
      </c>
      <c r="O12" s="64">
        <v>619</v>
      </c>
      <c r="P12" s="64">
        <v>528</v>
      </c>
      <c r="Q12" s="64">
        <v>538</v>
      </c>
      <c r="R12" s="64">
        <v>365</v>
      </c>
      <c r="S12" s="64"/>
      <c r="T12" s="87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82"/>
      <c r="AI12" s="30">
        <f t="shared" ref="AI12:AI17" si="1">SUM(D12:AH12)</f>
        <v>6998</v>
      </c>
    </row>
    <row r="13" spans="3:35" s="2" customFormat="1" ht="27" customHeight="1">
      <c r="C13" s="66" t="s">
        <v>14</v>
      </c>
      <c r="D13" s="63">
        <v>342</v>
      </c>
      <c r="E13" s="64"/>
      <c r="F13" s="64">
        <v>390</v>
      </c>
      <c r="G13" s="64">
        <v>362</v>
      </c>
      <c r="H13" s="64"/>
      <c r="I13" s="64">
        <v>359</v>
      </c>
      <c r="J13" s="64"/>
      <c r="K13" s="64">
        <v>375</v>
      </c>
      <c r="L13" s="64">
        <v>450</v>
      </c>
      <c r="M13" s="64"/>
      <c r="N13" s="64">
        <v>384</v>
      </c>
      <c r="O13" s="64">
        <v>117</v>
      </c>
      <c r="P13" s="64"/>
      <c r="Q13" s="64">
        <v>332</v>
      </c>
      <c r="R13" s="64">
        <v>700</v>
      </c>
      <c r="S13" s="64"/>
      <c r="T13" s="88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83"/>
      <c r="AI13" s="33">
        <f t="shared" si="1"/>
        <v>3811</v>
      </c>
    </row>
    <row r="14" spans="3:35" s="2" customFormat="1" ht="27" customHeight="1">
      <c r="C14" s="66" t="s">
        <v>15</v>
      </c>
      <c r="D14" s="63">
        <v>36</v>
      </c>
      <c r="E14" s="64"/>
      <c r="F14" s="64">
        <v>38</v>
      </c>
      <c r="G14" s="64"/>
      <c r="H14" s="64">
        <v>41</v>
      </c>
      <c r="I14" s="64"/>
      <c r="J14" s="64">
        <v>39</v>
      </c>
      <c r="K14" s="64"/>
      <c r="L14" s="64">
        <v>32</v>
      </c>
      <c r="M14" s="64"/>
      <c r="N14" s="64">
        <v>35</v>
      </c>
      <c r="O14" s="64"/>
      <c r="P14" s="64">
        <v>52</v>
      </c>
      <c r="Q14" s="64"/>
      <c r="R14" s="64">
        <v>28</v>
      </c>
      <c r="S14" s="64"/>
      <c r="T14" s="88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83"/>
      <c r="AI14" s="33">
        <f t="shared" si="1"/>
        <v>301</v>
      </c>
    </row>
    <row r="15" spans="3:35" s="2" customFormat="1" ht="27" customHeight="1">
      <c r="C15" s="66" t="s">
        <v>16</v>
      </c>
      <c r="D15" s="63">
        <v>10</v>
      </c>
      <c r="E15" s="64"/>
      <c r="F15" s="64">
        <v>12</v>
      </c>
      <c r="G15" s="64"/>
      <c r="H15" s="64">
        <v>8</v>
      </c>
      <c r="I15" s="64"/>
      <c r="J15" s="64">
        <v>14</v>
      </c>
      <c r="K15" s="64"/>
      <c r="L15" s="64">
        <v>11</v>
      </c>
      <c r="M15" s="64"/>
      <c r="N15" s="64">
        <v>10</v>
      </c>
      <c r="O15" s="93"/>
      <c r="P15" s="93">
        <v>14</v>
      </c>
      <c r="Q15" s="64"/>
      <c r="R15" s="64">
        <v>13</v>
      </c>
      <c r="S15" s="64"/>
      <c r="T15" s="89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84"/>
      <c r="AI15" s="33">
        <f t="shared" si="1"/>
        <v>92</v>
      </c>
    </row>
    <row r="16" spans="3:35" s="2" customFormat="1" ht="27" customHeight="1">
      <c r="C16" s="68" t="s">
        <v>17</v>
      </c>
      <c r="D16" s="94"/>
      <c r="E16" s="64">
        <v>37</v>
      </c>
      <c r="F16" s="64"/>
      <c r="G16" s="64">
        <v>42</v>
      </c>
      <c r="H16" s="64"/>
      <c r="I16" s="64">
        <v>33</v>
      </c>
      <c r="J16" s="64"/>
      <c r="K16" s="64">
        <v>38</v>
      </c>
      <c r="L16" s="64"/>
      <c r="M16" s="64">
        <v>44</v>
      </c>
      <c r="N16" s="93"/>
      <c r="O16" s="93">
        <v>32</v>
      </c>
      <c r="P16" s="93"/>
      <c r="Q16" s="93">
        <v>40</v>
      </c>
      <c r="R16" s="64"/>
      <c r="S16" s="64"/>
      <c r="T16" s="9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82"/>
      <c r="AI16" s="30">
        <f t="shared" si="1"/>
        <v>266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82"/>
      <c r="AI17" s="30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900</v>
      </c>
      <c r="E18" s="71">
        <f t="shared" ref="E18:AI18" si="2">SUM(E12:E17)</f>
        <v>377</v>
      </c>
      <c r="F18" s="71">
        <f t="shared" si="2"/>
        <v>788</v>
      </c>
      <c r="G18" s="71">
        <f t="shared" si="2"/>
        <v>814</v>
      </c>
      <c r="H18" s="71">
        <f t="shared" si="2"/>
        <v>474</v>
      </c>
      <c r="I18" s="71">
        <f t="shared" si="2"/>
        <v>818</v>
      </c>
      <c r="J18" s="71">
        <f t="shared" si="2"/>
        <v>557</v>
      </c>
      <c r="K18" s="71">
        <f t="shared" si="2"/>
        <v>795</v>
      </c>
      <c r="L18" s="71">
        <f t="shared" si="2"/>
        <v>919</v>
      </c>
      <c r="M18" s="71">
        <f t="shared" si="2"/>
        <v>544</v>
      </c>
      <c r="N18" s="71">
        <f t="shared" si="2"/>
        <v>1104</v>
      </c>
      <c r="O18" s="71">
        <f t="shared" si="2"/>
        <v>768</v>
      </c>
      <c r="P18" s="71">
        <f t="shared" si="2"/>
        <v>594</v>
      </c>
      <c r="Q18" s="71">
        <f t="shared" si="2"/>
        <v>910</v>
      </c>
      <c r="R18" s="71">
        <f t="shared" si="2"/>
        <v>1106</v>
      </c>
      <c r="S18" s="71">
        <f t="shared" si="2"/>
        <v>0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9">
        <f t="shared" si="2"/>
        <v>11468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129929.59999999999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8.1104629781552173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11468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7.5356739562457324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43647</v>
      </c>
      <c r="E24" s="197"/>
      <c r="F24" s="196">
        <v>43678</v>
      </c>
      <c r="G24" s="197"/>
      <c r="H24" s="196">
        <v>43709</v>
      </c>
      <c r="I24" s="197"/>
      <c r="J24" s="196">
        <v>43739</v>
      </c>
      <c r="K24" s="197"/>
      <c r="L24" s="196">
        <v>43770</v>
      </c>
      <c r="M24" s="197"/>
      <c r="N24" s="196">
        <v>43800</v>
      </c>
      <c r="O24" s="197"/>
      <c r="P24" s="196">
        <v>43831</v>
      </c>
      <c r="Q24" s="197"/>
      <c r="R24" s="196">
        <v>43862</v>
      </c>
      <c r="S24" s="197"/>
      <c r="T24" s="196">
        <v>43891</v>
      </c>
      <c r="U24" s="197"/>
      <c r="V24" s="196">
        <v>43922</v>
      </c>
      <c r="W24" s="197"/>
      <c r="X24" s="196">
        <v>43952</v>
      </c>
      <c r="Y24" s="197"/>
      <c r="Z24" s="196">
        <v>43983</v>
      </c>
      <c r="AA24" s="197"/>
      <c r="AB24" s="196">
        <v>44013</v>
      </c>
      <c r="AC24" s="197"/>
      <c r="AD24" s="196">
        <v>44044</v>
      </c>
      <c r="AE24" s="197"/>
      <c r="AF24" s="196">
        <v>44075</v>
      </c>
      <c r="AG24" s="197"/>
      <c r="AH24" s="196">
        <v>44105</v>
      </c>
      <c r="AI24" s="197"/>
    </row>
    <row r="25" spans="3:35" s="2" customFormat="1" ht="39.75" customHeight="1">
      <c r="C25" s="21" t="s">
        <v>29</v>
      </c>
      <c r="D25" s="202">
        <v>9.1809845051122607E-2</v>
      </c>
      <c r="E25" s="203"/>
      <c r="F25" s="202">
        <v>7.0977247612841063E-2</v>
      </c>
      <c r="G25" s="203"/>
      <c r="H25" s="202">
        <v>5.5518608952296801E-2</v>
      </c>
      <c r="I25" s="203"/>
      <c r="J25" s="202">
        <v>5.9962446517068363E-2</v>
      </c>
      <c r="K25" s="203"/>
      <c r="L25" s="202">
        <v>6.1741944737186728E-2</v>
      </c>
      <c r="M25" s="203"/>
      <c r="N25" s="202">
        <v>6.0603728783748118E-2</v>
      </c>
      <c r="O25" s="203"/>
      <c r="P25" s="202">
        <v>8.0874188931603919E-2</v>
      </c>
      <c r="Q25" s="203"/>
      <c r="R25" s="202">
        <v>7.4292828207509737E-2</v>
      </c>
      <c r="S25" s="203"/>
      <c r="T25" s="202">
        <f>'MAR-20'!T25:U25</f>
        <v>8.2799415027509399E-2</v>
      </c>
      <c r="U25" s="203"/>
      <c r="V25" s="202">
        <f>'APR-20'!V25:W25</f>
        <v>7.4101886935503375E-2</v>
      </c>
      <c r="W25" s="203"/>
      <c r="X25" s="202">
        <f>'MAY-20'!X25:Y25</f>
        <v>6.9804377806390885E-2</v>
      </c>
      <c r="Y25" s="203"/>
      <c r="Z25" s="202">
        <f>'June-20'!Z25:AA25</f>
        <v>8.4229934951642604E-2</v>
      </c>
      <c r="AA25" s="203"/>
      <c r="AB25" s="202">
        <f>'Jul-20'!AB25:AC25</f>
        <v>9.0835691269212038E-2</v>
      </c>
      <c r="AC25" s="203"/>
      <c r="AD25" s="202">
        <f>'Aug-20'!AD25:AE25</f>
        <v>9.1694318871672176E-2</v>
      </c>
      <c r="AE25" s="203"/>
      <c r="AF25" s="202">
        <f>T20/100</f>
        <v>8.1104629781552168E-2</v>
      </c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333D842-AF2D-42D3-89CC-6F6E2EE7D4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'SEP-20'!V24:V24</xm:f>
              <xm:sqref>V25</xm:sqref>
            </x14:sparkline>
          </x14:sparklines>
        </x14:sparklineGroup>
        <x14:sparklineGroup displayEmptyCellsAs="gap" xr2:uid="{B6751F49-0246-48D4-90CB-389103D84A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'SEP-20'!D24:D24</xm:f>
              <xm:sqref>D25</xm:sqref>
            </x14:sparkline>
            <x14:sparkline>
              <xm:f>'SEP-20'!H24:H24</xm:f>
              <xm:sqref>H25</xm:sqref>
            </x14:sparkline>
            <x14:sparkline>
              <xm:f>'SEP-20'!J24:J24</xm:f>
              <xm:sqref>J25</xm:sqref>
            </x14:sparkline>
            <x14:sparkline>
              <xm:f>'SEP-20'!AB24:AB24</xm:f>
              <xm:sqref>AB25</xm:sqref>
            </x14:sparkline>
            <x14:sparkline>
              <xm:f>'SEP-20'!AH24:AH24</xm:f>
              <xm:sqref>AH25</xm:sqref>
            </x14:sparkline>
            <x14:sparkline>
              <xm:f>'SEP-20'!F24:F24</xm:f>
              <xm:sqref>F25</xm:sqref>
            </x14:sparkline>
          </x14:sparklines>
        </x14:sparklineGroup>
        <x14:sparklineGroup displayEmptyCellsAs="gap" xr2:uid="{42058D21-1D6A-4989-A2BF-A81FDE1F33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'SEP-20'!L24:L24</xm:f>
              <xm:sqref>L25</xm:sqref>
            </x14:sparkline>
          </x14:sparklines>
        </x14:sparklineGroup>
        <x14:sparklineGroup displayEmptyCellsAs="gap" xr2:uid="{4512FA09-27D8-4599-813F-2CA9FA136A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'SEP-20'!N24:N24</xm:f>
              <xm:sqref>N25</xm:sqref>
            </x14:sparkline>
          </x14:sparklines>
        </x14:sparklineGroup>
        <x14:sparklineGroup displayEmptyCellsAs="gap" xr2:uid="{F0F61016-110F-429C-833A-C6CA6E2A38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'SEP-20'!P24:P24</xm:f>
              <xm:sqref>P25</xm:sqref>
            </x14:sparkline>
          </x14:sparklines>
        </x14:sparklineGroup>
        <x14:sparklineGroup displayEmptyCellsAs="gap" xr2:uid="{3B42CD03-D94A-48F8-9D2F-63D49BCD75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'SEP-20'!R24:R24</xm:f>
              <xm:sqref>R25</xm:sqref>
            </x14:sparkline>
          </x14:sparklines>
        </x14:sparklineGroup>
        <x14:sparklineGroup displayEmptyCellsAs="gap" xr2:uid="{092BDBA7-CEFB-4A21-A646-0C58F8B4A9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'SEP-20'!T24:T24</xm:f>
              <xm:sqref>T25</xm:sqref>
            </x14:sparkline>
          </x14:sparklines>
        </x14:sparklineGroup>
        <x14:sparklineGroup displayEmptyCellsAs="gap" xr2:uid="{D87C0154-081C-49C5-A069-8F0B3F89A4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'SEP-20'!X24:X24</xm:f>
              <xm:sqref>X25</xm:sqref>
            </x14:sparkline>
          </x14:sparklines>
        </x14:sparklineGroup>
        <x14:sparklineGroup displayEmptyCellsAs="gap" xr2:uid="{C0C446EA-11C0-46D1-BA2B-012BF6A135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'SEP-20'!Z24:Z24</xm:f>
              <xm:sqref>Z25</xm:sqref>
            </x14:sparkline>
          </x14:sparklines>
        </x14:sparklineGroup>
        <x14:sparklineGroup displayEmptyCellsAs="gap" xr2:uid="{DFA761C9-8AC2-4FB2-8C3F-F360F6772E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'SEP-20'!AD24:AD24</xm:f>
              <xm:sqref>AD25</xm:sqref>
            </x14:sparkline>
          </x14:sparklines>
        </x14:sparklineGroup>
        <x14:sparklineGroup displayEmptyCellsAs="gap" xr2:uid="{8EED736C-FA8E-4A08-8F79-C39361A5E2D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'SEP-20'!AF24:AF24</xm:f>
              <xm:sqref>AF25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8BF8-E339-4CD0-967A-918088DAA2AA}">
  <sheetPr codeName="工作表16">
    <pageSetUpPr fitToPage="1"/>
  </sheetPr>
  <dimension ref="C1:AI44"/>
  <sheetViews>
    <sheetView showGridLines="0" zoomScale="85" zoomScaleNormal="85" workbookViewId="0">
      <selection activeCell="E11" sqref="E11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60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58">
        <v>44105</v>
      </c>
      <c r="E5" s="58">
        <v>44106</v>
      </c>
      <c r="F5" s="58">
        <v>44107</v>
      </c>
      <c r="G5" s="58">
        <v>44108</v>
      </c>
      <c r="H5" s="58">
        <v>44109</v>
      </c>
      <c r="I5" s="58">
        <v>44110</v>
      </c>
      <c r="J5" s="58">
        <v>44111</v>
      </c>
      <c r="K5" s="58">
        <v>44112</v>
      </c>
      <c r="L5" s="58">
        <v>44113</v>
      </c>
      <c r="M5" s="58">
        <v>44114</v>
      </c>
      <c r="N5" s="58">
        <v>44115</v>
      </c>
      <c r="O5" s="58">
        <v>44116</v>
      </c>
      <c r="P5" s="58">
        <v>44117</v>
      </c>
      <c r="Q5" s="58">
        <v>44118</v>
      </c>
      <c r="R5" s="58">
        <v>44119</v>
      </c>
      <c r="S5" s="58">
        <v>44120</v>
      </c>
      <c r="T5" s="58">
        <v>44121</v>
      </c>
      <c r="U5" s="58">
        <v>44122</v>
      </c>
      <c r="V5" s="58">
        <v>44123</v>
      </c>
      <c r="W5" s="58">
        <v>44124</v>
      </c>
      <c r="X5" s="58">
        <v>44125</v>
      </c>
      <c r="Y5" s="58">
        <v>44126</v>
      </c>
      <c r="Z5" s="58">
        <v>44127</v>
      </c>
      <c r="AA5" s="58">
        <v>44128</v>
      </c>
      <c r="AB5" s="58">
        <v>44129</v>
      </c>
      <c r="AC5" s="58">
        <v>44130</v>
      </c>
      <c r="AD5" s="58">
        <v>44131</v>
      </c>
      <c r="AE5" s="58">
        <v>44132</v>
      </c>
      <c r="AF5" s="58">
        <v>44133</v>
      </c>
      <c r="AG5" s="58">
        <v>44134</v>
      </c>
      <c r="AH5" s="58">
        <v>44135</v>
      </c>
      <c r="AI5" s="188"/>
    </row>
    <row r="6" spans="3:35" s="2" customFormat="1" ht="27" customHeight="1">
      <c r="C6" s="5" t="s">
        <v>7</v>
      </c>
      <c r="D6" s="45">
        <v>2.1354000000000002</v>
      </c>
      <c r="E6" s="45">
        <v>1.5906</v>
      </c>
      <c r="F6" s="45">
        <v>3.7793999999999999</v>
      </c>
      <c r="G6" s="45">
        <v>1.8852</v>
      </c>
      <c r="H6" s="45">
        <v>4.4306000000000001</v>
      </c>
      <c r="I6" s="45">
        <v>4.0266000000000002</v>
      </c>
      <c r="J6" s="45">
        <v>3.7111999999999998</v>
      </c>
      <c r="K6" s="45">
        <v>3.5722</v>
      </c>
      <c r="L6" s="45">
        <v>3.8069999999999999</v>
      </c>
      <c r="M6" s="45">
        <v>3.0430000000000001</v>
      </c>
      <c r="N6" s="45">
        <v>1.8360000000000001</v>
      </c>
      <c r="O6" s="45">
        <v>3.8546</v>
      </c>
      <c r="P6" s="45">
        <v>0</v>
      </c>
      <c r="Q6" s="45">
        <v>5.5624000000000002</v>
      </c>
      <c r="R6" s="45">
        <v>4.2443999999999997</v>
      </c>
      <c r="S6" s="45">
        <v>3.5432000000000001</v>
      </c>
      <c r="T6" s="45">
        <v>3.4828000000000001</v>
      </c>
      <c r="U6" s="45">
        <v>1.6160000000000001</v>
      </c>
      <c r="V6" s="45">
        <v>3.6936</v>
      </c>
      <c r="W6" s="45">
        <v>4.0209999999999999</v>
      </c>
      <c r="X6" s="45">
        <v>3.5215999999999998</v>
      </c>
      <c r="Y6" s="45">
        <v>3.7033999999999998</v>
      </c>
      <c r="Z6" s="45">
        <v>3.4554</v>
      </c>
      <c r="AA6" s="45">
        <v>2.9188000000000001</v>
      </c>
      <c r="AB6" s="45">
        <v>1.5818000000000001</v>
      </c>
      <c r="AC6" s="45">
        <v>1.9112</v>
      </c>
      <c r="AD6" s="45">
        <v>3.8712</v>
      </c>
      <c r="AE6" s="45">
        <v>3.9796</v>
      </c>
      <c r="AF6" s="45">
        <v>4.1159999999999997</v>
      </c>
      <c r="AG6" s="45">
        <v>3.7650000000000001</v>
      </c>
      <c r="AH6" s="45">
        <v>2.9409999999999998</v>
      </c>
      <c r="AI6" s="39">
        <f>SUM(D6:AH6)</f>
        <v>99.600200000000001</v>
      </c>
    </row>
    <row r="7" spans="3:35" s="2" customFormat="1" ht="27" customHeight="1">
      <c r="C7" s="42" t="s">
        <v>8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1.01</v>
      </c>
      <c r="J7" s="50">
        <v>0.81</v>
      </c>
      <c r="K7" s="50">
        <v>1.66</v>
      </c>
      <c r="L7" s="51">
        <v>1.22</v>
      </c>
      <c r="M7" s="51">
        <v>0</v>
      </c>
      <c r="N7" s="51">
        <v>0</v>
      </c>
      <c r="O7" s="51">
        <v>0</v>
      </c>
      <c r="P7" s="51">
        <v>0</v>
      </c>
      <c r="Q7" s="51">
        <v>0.78</v>
      </c>
      <c r="R7" s="50">
        <v>0.95</v>
      </c>
      <c r="S7" s="50">
        <v>1.17</v>
      </c>
      <c r="T7" s="52">
        <v>1.17</v>
      </c>
      <c r="U7" s="51">
        <v>0</v>
      </c>
      <c r="V7" s="51">
        <v>0</v>
      </c>
      <c r="W7" s="51">
        <v>0</v>
      </c>
      <c r="X7" s="51">
        <v>3.18</v>
      </c>
      <c r="Y7" s="51">
        <v>1.34</v>
      </c>
      <c r="Z7" s="51">
        <v>0</v>
      </c>
      <c r="AA7" s="51">
        <v>1.02</v>
      </c>
      <c r="AB7" s="51">
        <v>0</v>
      </c>
      <c r="AC7" s="51">
        <v>0</v>
      </c>
      <c r="AD7" s="51">
        <v>1.26</v>
      </c>
      <c r="AE7" s="51">
        <v>0</v>
      </c>
      <c r="AF7" s="51">
        <v>2.41</v>
      </c>
      <c r="AG7" s="51">
        <v>0</v>
      </c>
      <c r="AH7" s="51">
        <v>0.86</v>
      </c>
      <c r="AI7" s="39">
        <f>SUM(D7:AH7)</f>
        <v>18.839999999999996</v>
      </c>
    </row>
    <row r="8" spans="3:35" s="2" customFormat="1" ht="35.25" customHeight="1" thickBot="1">
      <c r="C8" s="17" t="s">
        <v>9</v>
      </c>
      <c r="D8" s="37">
        <f>SUM(D6:D7)</f>
        <v>2.1354000000000002</v>
      </c>
      <c r="E8" s="37">
        <f t="shared" ref="E8:AH8" si="0">SUM(E6:E7)</f>
        <v>1.5906</v>
      </c>
      <c r="F8" s="37">
        <f t="shared" si="0"/>
        <v>3.7793999999999999</v>
      </c>
      <c r="G8" s="37">
        <f t="shared" si="0"/>
        <v>1.8852</v>
      </c>
      <c r="H8" s="37">
        <f t="shared" si="0"/>
        <v>4.4306000000000001</v>
      </c>
      <c r="I8" s="37">
        <f t="shared" si="0"/>
        <v>5.0366</v>
      </c>
      <c r="J8" s="37">
        <f t="shared" si="0"/>
        <v>4.5212000000000003</v>
      </c>
      <c r="K8" s="37">
        <f t="shared" si="0"/>
        <v>5.2321999999999997</v>
      </c>
      <c r="L8" s="37">
        <f t="shared" si="0"/>
        <v>5.0270000000000001</v>
      </c>
      <c r="M8" s="37">
        <f t="shared" si="0"/>
        <v>3.0430000000000001</v>
      </c>
      <c r="N8" s="37">
        <f t="shared" si="0"/>
        <v>1.8360000000000001</v>
      </c>
      <c r="O8" s="37">
        <f t="shared" si="0"/>
        <v>3.8546</v>
      </c>
      <c r="P8" s="37">
        <f t="shared" si="0"/>
        <v>0</v>
      </c>
      <c r="Q8" s="37">
        <f t="shared" si="0"/>
        <v>6.3424000000000005</v>
      </c>
      <c r="R8" s="37">
        <f t="shared" si="0"/>
        <v>5.1943999999999999</v>
      </c>
      <c r="S8" s="37">
        <f t="shared" si="0"/>
        <v>4.7132000000000005</v>
      </c>
      <c r="T8" s="37">
        <f t="shared" si="0"/>
        <v>4.6528</v>
      </c>
      <c r="U8" s="37">
        <f t="shared" si="0"/>
        <v>1.6160000000000001</v>
      </c>
      <c r="V8" s="37">
        <f t="shared" si="0"/>
        <v>3.6936</v>
      </c>
      <c r="W8" s="37">
        <f t="shared" si="0"/>
        <v>4.0209999999999999</v>
      </c>
      <c r="X8" s="37">
        <f t="shared" si="0"/>
        <v>6.7016</v>
      </c>
      <c r="Y8" s="37">
        <f t="shared" si="0"/>
        <v>5.0434000000000001</v>
      </c>
      <c r="Z8" s="37">
        <f t="shared" si="0"/>
        <v>3.4554</v>
      </c>
      <c r="AA8" s="37">
        <f t="shared" si="0"/>
        <v>3.9388000000000001</v>
      </c>
      <c r="AB8" s="37">
        <f t="shared" si="0"/>
        <v>1.5818000000000001</v>
      </c>
      <c r="AC8" s="37">
        <f t="shared" si="0"/>
        <v>1.9112</v>
      </c>
      <c r="AD8" s="37">
        <f t="shared" si="0"/>
        <v>5.1311999999999998</v>
      </c>
      <c r="AE8" s="37">
        <f t="shared" si="0"/>
        <v>3.9796</v>
      </c>
      <c r="AF8" s="37">
        <f t="shared" si="0"/>
        <v>6.5259999999999998</v>
      </c>
      <c r="AG8" s="37">
        <f t="shared" si="0"/>
        <v>3.7650000000000001</v>
      </c>
      <c r="AH8" s="37">
        <f t="shared" si="0"/>
        <v>3.8009999999999997</v>
      </c>
      <c r="AI8" s="38">
        <f>SUM(AI6:AI7)</f>
        <v>118.4402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9" t="s">
        <v>11</v>
      </c>
      <c r="D10" s="204" t="s">
        <v>12</v>
      </c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206"/>
      <c r="AI10" s="187" t="s">
        <v>6</v>
      </c>
    </row>
    <row r="11" spans="3:35" s="2" customFormat="1" ht="20.25" customHeight="1">
      <c r="C11" s="190"/>
      <c r="D11" s="96">
        <v>44109</v>
      </c>
      <c r="E11" s="95">
        <v>44110</v>
      </c>
      <c r="F11" s="95">
        <v>44112</v>
      </c>
      <c r="G11" s="95">
        <v>44113</v>
      </c>
      <c r="H11" s="95">
        <v>44116</v>
      </c>
      <c r="I11" s="95">
        <v>44119</v>
      </c>
      <c r="J11" s="95">
        <v>44123</v>
      </c>
      <c r="K11" s="95">
        <v>44124</v>
      </c>
      <c r="L11" s="95">
        <v>44126</v>
      </c>
      <c r="M11" s="95">
        <v>44127</v>
      </c>
      <c r="N11" s="95">
        <v>44128</v>
      </c>
      <c r="O11" s="95">
        <v>44131</v>
      </c>
      <c r="P11" s="95">
        <v>44133</v>
      </c>
      <c r="Q11" s="95">
        <v>44134</v>
      </c>
      <c r="R11" s="95">
        <v>44135</v>
      </c>
      <c r="S11" s="92"/>
      <c r="T11" s="97"/>
      <c r="U11" s="58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80"/>
      <c r="AI11" s="188"/>
    </row>
    <row r="12" spans="3:35" s="2" customFormat="1" ht="27" customHeight="1">
      <c r="C12" s="68" t="s">
        <v>13</v>
      </c>
      <c r="D12" s="100">
        <v>548</v>
      </c>
      <c r="E12" s="101">
        <v>140</v>
      </c>
      <c r="F12" s="101">
        <v>526</v>
      </c>
      <c r="G12" s="101">
        <v>885</v>
      </c>
      <c r="H12" s="101">
        <v>423</v>
      </c>
      <c r="I12" s="101">
        <v>727</v>
      </c>
      <c r="J12" s="101">
        <v>560</v>
      </c>
      <c r="K12" s="101">
        <v>458</v>
      </c>
      <c r="L12" s="101">
        <v>433</v>
      </c>
      <c r="M12" s="101">
        <v>520</v>
      </c>
      <c r="N12" s="101">
        <v>421</v>
      </c>
      <c r="O12" s="101">
        <v>488</v>
      </c>
      <c r="P12" s="101">
        <v>550</v>
      </c>
      <c r="Q12" s="101">
        <v>616</v>
      </c>
      <c r="R12" s="101">
        <v>110</v>
      </c>
      <c r="S12" s="64"/>
      <c r="T12" s="64"/>
      <c r="U12" s="28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82"/>
      <c r="AI12" s="30">
        <f t="shared" ref="AI12:AI17" si="1">SUM(D12:AH12)</f>
        <v>7405</v>
      </c>
    </row>
    <row r="13" spans="3:35" s="2" customFormat="1" ht="27" customHeight="1">
      <c r="C13" s="66" t="s">
        <v>14</v>
      </c>
      <c r="D13" s="100">
        <v>302</v>
      </c>
      <c r="E13" s="101">
        <v>394</v>
      </c>
      <c r="F13" s="101">
        <v>162</v>
      </c>
      <c r="G13" s="101">
        <v>1010</v>
      </c>
      <c r="H13" s="101"/>
      <c r="I13" s="101">
        <v>688</v>
      </c>
      <c r="J13" s="101">
        <v>300</v>
      </c>
      <c r="K13" s="101"/>
      <c r="L13" s="101">
        <v>306</v>
      </c>
      <c r="M13" s="101">
        <v>179</v>
      </c>
      <c r="N13" s="101">
        <v>394</v>
      </c>
      <c r="O13" s="101"/>
      <c r="P13" s="101">
        <v>365</v>
      </c>
      <c r="Q13" s="101"/>
      <c r="R13" s="101"/>
      <c r="S13" s="64"/>
      <c r="T13" s="98"/>
      <c r="U13" s="34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83"/>
      <c r="AI13" s="33">
        <f t="shared" si="1"/>
        <v>4100</v>
      </c>
    </row>
    <row r="14" spans="3:35" s="2" customFormat="1" ht="27" customHeight="1">
      <c r="C14" s="66" t="s">
        <v>15</v>
      </c>
      <c r="D14" s="100">
        <v>50</v>
      </c>
      <c r="E14" s="101"/>
      <c r="F14" s="101">
        <v>36</v>
      </c>
      <c r="G14" s="101"/>
      <c r="H14" s="101">
        <v>40</v>
      </c>
      <c r="I14" s="101"/>
      <c r="J14" s="101">
        <v>25</v>
      </c>
      <c r="K14" s="101"/>
      <c r="L14" s="101">
        <v>48</v>
      </c>
      <c r="M14" s="101"/>
      <c r="N14" s="101">
        <v>49</v>
      </c>
      <c r="O14" s="101"/>
      <c r="P14" s="101">
        <v>46</v>
      </c>
      <c r="Q14" s="101"/>
      <c r="R14" s="101"/>
      <c r="S14" s="64"/>
      <c r="T14" s="98"/>
      <c r="U14" s="34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83"/>
      <c r="AI14" s="33">
        <f t="shared" si="1"/>
        <v>294</v>
      </c>
    </row>
    <row r="15" spans="3:35" s="2" customFormat="1" ht="27" customHeight="1">
      <c r="C15" s="66" t="s">
        <v>16</v>
      </c>
      <c r="D15" s="100">
        <v>12</v>
      </c>
      <c r="E15" s="101"/>
      <c r="F15" s="101">
        <v>15</v>
      </c>
      <c r="G15" s="101"/>
      <c r="H15" s="101">
        <v>10</v>
      </c>
      <c r="I15" s="101"/>
      <c r="J15" s="101">
        <v>10</v>
      </c>
      <c r="K15" s="101"/>
      <c r="L15" s="101">
        <v>11</v>
      </c>
      <c r="M15" s="101"/>
      <c r="N15" s="101">
        <v>12</v>
      </c>
      <c r="O15" s="102"/>
      <c r="P15" s="102">
        <v>14</v>
      </c>
      <c r="Q15" s="101"/>
      <c r="R15" s="101"/>
      <c r="S15" s="64"/>
      <c r="T15" s="99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84"/>
      <c r="AI15" s="33">
        <f t="shared" si="1"/>
        <v>84</v>
      </c>
    </row>
    <row r="16" spans="3:35" s="2" customFormat="1" ht="27" customHeight="1">
      <c r="C16" s="68" t="s">
        <v>17</v>
      </c>
      <c r="D16" s="103"/>
      <c r="E16" s="101">
        <v>45</v>
      </c>
      <c r="F16" s="101"/>
      <c r="G16" s="101">
        <v>40</v>
      </c>
      <c r="H16" s="101"/>
      <c r="I16" s="101">
        <v>36</v>
      </c>
      <c r="J16" s="101"/>
      <c r="K16" s="101">
        <v>42</v>
      </c>
      <c r="L16" s="101"/>
      <c r="M16" s="101">
        <v>46</v>
      </c>
      <c r="N16" s="102"/>
      <c r="O16" s="102">
        <v>40</v>
      </c>
      <c r="P16" s="102"/>
      <c r="Q16" s="102"/>
      <c r="R16" s="101"/>
      <c r="S16" s="64"/>
      <c r="T16" s="64"/>
      <c r="U16" s="28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82"/>
      <c r="AI16" s="30">
        <f t="shared" si="1"/>
        <v>249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28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82"/>
      <c r="AI17" s="30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912</v>
      </c>
      <c r="E18" s="71">
        <f t="shared" ref="E18:AI18" si="2">SUM(E12:E17)</f>
        <v>579</v>
      </c>
      <c r="F18" s="71">
        <f t="shared" si="2"/>
        <v>739</v>
      </c>
      <c r="G18" s="71">
        <f t="shared" si="2"/>
        <v>1935</v>
      </c>
      <c r="H18" s="71">
        <f t="shared" si="2"/>
        <v>473</v>
      </c>
      <c r="I18" s="71">
        <f t="shared" si="2"/>
        <v>1451</v>
      </c>
      <c r="J18" s="71">
        <f t="shared" si="2"/>
        <v>895</v>
      </c>
      <c r="K18" s="71">
        <f t="shared" si="2"/>
        <v>500</v>
      </c>
      <c r="L18" s="71">
        <f t="shared" si="2"/>
        <v>798</v>
      </c>
      <c r="M18" s="71">
        <f t="shared" si="2"/>
        <v>745</v>
      </c>
      <c r="N18" s="71">
        <f t="shared" si="2"/>
        <v>876</v>
      </c>
      <c r="O18" s="71">
        <f t="shared" si="2"/>
        <v>528</v>
      </c>
      <c r="P18" s="71">
        <f t="shared" si="2"/>
        <v>975</v>
      </c>
      <c r="Q18" s="71">
        <f t="shared" si="2"/>
        <v>616</v>
      </c>
      <c r="R18" s="71">
        <f t="shared" si="2"/>
        <v>110</v>
      </c>
      <c r="S18" s="71">
        <f t="shared" si="2"/>
        <v>0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9">
        <f t="shared" si="2"/>
        <v>12132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118440.20000000001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9.2914111885991044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12132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8.343554581618422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f>T20/100</f>
        <v>9.2914111885991038E-2</v>
      </c>
      <c r="S25" s="203"/>
      <c r="T25" s="202"/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E65C81A-52C4-4AE6-AE3F-88AC2908BD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'OCT-20'!AF24:AF24</xm:f>
              <xm:sqref>AF25</xm:sqref>
            </x14:sparkline>
          </x14:sparklines>
        </x14:sparklineGroup>
        <x14:sparklineGroup displayEmptyCellsAs="gap" xr2:uid="{E12B02F9-E763-4403-A040-65F0908C01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'OCT-20'!AH24:AH24</xm:f>
              <xm:sqref>AH25</xm:sqref>
            </x14:sparkline>
          </x14:sparklines>
        </x14:sparklineGroup>
        <x14:sparklineGroup displayEmptyCellsAs="gap" xr2:uid="{F29A3989-E598-4DA9-8747-36D583C423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'OCT-20'!AD24:AD24</xm:f>
              <xm:sqref>AD25</xm:sqref>
            </x14:sparkline>
          </x14:sparklines>
        </x14:sparklineGroup>
        <x14:sparklineGroup displayEmptyCellsAs="gap" xr2:uid="{87A32B88-D75E-4B40-8C74-647306E61F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'OCT-20'!Z24:Z24</xm:f>
              <xm:sqref>Z25</xm:sqref>
            </x14:sparkline>
          </x14:sparklines>
        </x14:sparklineGroup>
        <x14:sparklineGroup displayEmptyCellsAs="gap" xr2:uid="{30C4E48D-151C-4074-942B-C844C5DA51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'OCT-20'!X24:X24</xm:f>
              <xm:sqref>X25</xm:sqref>
            </x14:sparkline>
          </x14:sparklines>
        </x14:sparklineGroup>
        <x14:sparklineGroup displayEmptyCellsAs="gap" xr2:uid="{637D9C4C-2599-43D7-9AEF-E9A9E794B1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'OCT-20'!T24:T24</xm:f>
              <xm:sqref>T25</xm:sqref>
            </x14:sparkline>
          </x14:sparklines>
        </x14:sparklineGroup>
        <x14:sparklineGroup displayEmptyCellsAs="gap" xr2:uid="{BDB14DB4-A1E2-45A3-9F11-EE5DB19759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'OCT-20'!R24:R24</xm:f>
              <xm:sqref>R25</xm:sqref>
            </x14:sparkline>
          </x14:sparklines>
        </x14:sparklineGroup>
        <x14:sparklineGroup displayEmptyCellsAs="gap" xr2:uid="{560DFC3C-0706-4D29-B28F-1D9DB0765E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'OCT-20'!P24:P24</xm:f>
              <xm:sqref>P25</xm:sqref>
            </x14:sparkline>
          </x14:sparklines>
        </x14:sparklineGroup>
        <x14:sparklineGroup displayEmptyCellsAs="gap" xr2:uid="{AA76FC7D-31CE-44CA-9485-6A25DC4871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'OCT-20'!N24:N24</xm:f>
              <xm:sqref>N25</xm:sqref>
            </x14:sparkline>
          </x14:sparklines>
        </x14:sparklineGroup>
        <x14:sparklineGroup displayEmptyCellsAs="gap" xr2:uid="{AD14E18E-3DD1-46B6-8A98-5427E6E4DB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'OCT-20'!L24:L24</xm:f>
              <xm:sqref>L25</xm:sqref>
            </x14:sparkline>
          </x14:sparklines>
        </x14:sparklineGroup>
        <x14:sparklineGroup displayEmptyCellsAs="gap" xr2:uid="{1F4FD7D3-268A-426C-8609-A8E3E9BD18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'OCT-20'!D24:D24</xm:f>
              <xm:sqref>D25</xm:sqref>
            </x14:sparkline>
            <x14:sparkline>
              <xm:f>'OCT-20'!H24:H24</xm:f>
              <xm:sqref>H25</xm:sqref>
            </x14:sparkline>
            <x14:sparkline>
              <xm:f>'OCT-20'!J24:J24</xm:f>
              <xm:sqref>J25</xm:sqref>
            </x14:sparkline>
            <x14:sparkline>
              <xm:f>'OCT-20'!AB24:AB24</xm:f>
              <xm:sqref>AB25</xm:sqref>
            </x14:sparkline>
            <x14:sparkline>
              <xm:f>'OCT-20'!F24:F24</xm:f>
              <xm:sqref>F25</xm:sqref>
            </x14:sparkline>
          </x14:sparklines>
        </x14:sparklineGroup>
        <x14:sparklineGroup displayEmptyCellsAs="gap" xr2:uid="{BB6D8B2A-E62E-49DA-94EE-784D29839E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'OCT-20'!V24:V24</xm:f>
              <xm:sqref>V25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976A-BC4E-428F-A31D-B3FBAD0DB946}">
  <sheetPr codeName="工作表17">
    <pageSetUpPr fitToPage="1"/>
  </sheetPr>
  <dimension ref="C1:AI44"/>
  <sheetViews>
    <sheetView showGridLines="0" zoomScale="85" zoomScaleNormal="85" workbookViewId="0">
      <selection activeCell="D5" sqref="D5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62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58">
        <v>44136</v>
      </c>
      <c r="E5" s="58">
        <v>44137</v>
      </c>
      <c r="F5" s="58">
        <v>44138</v>
      </c>
      <c r="G5" s="58">
        <v>44139</v>
      </c>
      <c r="H5" s="58">
        <v>44140</v>
      </c>
      <c r="I5" s="58">
        <v>44141</v>
      </c>
      <c r="J5" s="58">
        <v>44142</v>
      </c>
      <c r="K5" s="58">
        <v>44143</v>
      </c>
      <c r="L5" s="58">
        <v>44144</v>
      </c>
      <c r="M5" s="58">
        <v>44145</v>
      </c>
      <c r="N5" s="58">
        <v>44146</v>
      </c>
      <c r="O5" s="58">
        <v>44147</v>
      </c>
      <c r="P5" s="58">
        <v>44148</v>
      </c>
      <c r="Q5" s="58">
        <v>44149</v>
      </c>
      <c r="R5" s="58">
        <v>44150</v>
      </c>
      <c r="S5" s="58">
        <v>44151</v>
      </c>
      <c r="T5" s="58">
        <v>44152</v>
      </c>
      <c r="U5" s="58">
        <v>44153</v>
      </c>
      <c r="V5" s="58">
        <v>44154</v>
      </c>
      <c r="W5" s="58">
        <v>44155</v>
      </c>
      <c r="X5" s="58">
        <v>44156</v>
      </c>
      <c r="Y5" s="58">
        <v>44157</v>
      </c>
      <c r="Z5" s="58">
        <v>44158</v>
      </c>
      <c r="AA5" s="58">
        <v>44159</v>
      </c>
      <c r="AB5" s="58">
        <v>44160</v>
      </c>
      <c r="AC5" s="58">
        <v>44161</v>
      </c>
      <c r="AD5" s="58">
        <v>44162</v>
      </c>
      <c r="AE5" s="58">
        <v>44163</v>
      </c>
      <c r="AF5" s="58">
        <v>44164</v>
      </c>
      <c r="AG5" s="58">
        <v>44165</v>
      </c>
      <c r="AH5" s="58"/>
      <c r="AI5" s="188"/>
    </row>
    <row r="6" spans="3:35" s="2" customFormat="1" ht="27" customHeight="1">
      <c r="C6" s="5" t="s">
        <v>7</v>
      </c>
      <c r="D6" s="45">
        <v>2.0726</v>
      </c>
      <c r="E6" s="45">
        <v>3.4011999999999998</v>
      </c>
      <c r="F6" s="45">
        <v>4.0853999999999999</v>
      </c>
      <c r="G6" s="45">
        <v>3.5990000000000002</v>
      </c>
      <c r="H6" s="45">
        <v>3.3431999999999999</v>
      </c>
      <c r="I6" s="45">
        <v>3.8428</v>
      </c>
      <c r="J6" s="45">
        <v>2.9011999999999998</v>
      </c>
      <c r="K6" s="45">
        <v>1.796</v>
      </c>
      <c r="L6" s="45">
        <v>3.3283999999999998</v>
      </c>
      <c r="M6" s="45">
        <v>4.1150000000000002</v>
      </c>
      <c r="N6" s="45">
        <v>3.6726000000000001</v>
      </c>
      <c r="O6" s="45">
        <v>3.7482000000000002</v>
      </c>
      <c r="P6" s="45">
        <v>3.8553999999999999</v>
      </c>
      <c r="Q6" s="45">
        <v>2.5819999999999999</v>
      </c>
      <c r="R6" s="45">
        <v>2.3822000000000001</v>
      </c>
      <c r="S6" s="45">
        <v>3.7101999999999999</v>
      </c>
      <c r="T6" s="45">
        <v>3.8157999999999999</v>
      </c>
      <c r="U6" s="45">
        <v>3.637</v>
      </c>
      <c r="V6" s="45">
        <v>4.09</v>
      </c>
      <c r="W6" s="45">
        <v>4.0495999999999999</v>
      </c>
      <c r="X6" s="45">
        <v>3.0790000000000002</v>
      </c>
      <c r="Y6" s="45">
        <v>1.9838</v>
      </c>
      <c r="Z6" s="45">
        <v>3.8607999999999998</v>
      </c>
      <c r="AA6" s="45">
        <v>4.0940000000000003</v>
      </c>
      <c r="AB6" s="45">
        <v>3.714</v>
      </c>
      <c r="AC6" s="45">
        <v>3.6352000000000002</v>
      </c>
      <c r="AD6" s="45">
        <v>3.9039999999999999</v>
      </c>
      <c r="AE6" s="45">
        <v>2.9489999999999998</v>
      </c>
      <c r="AF6" s="45">
        <v>1.8714</v>
      </c>
      <c r="AG6" s="45">
        <v>3.6614</v>
      </c>
      <c r="AH6" s="45"/>
      <c r="AI6" s="39">
        <f>SUM(D6:AH6)</f>
        <v>100.78039999999997</v>
      </c>
    </row>
    <row r="7" spans="3:35" s="2" customFormat="1" ht="27" customHeight="1">
      <c r="C7" s="42" t="s">
        <v>8</v>
      </c>
      <c r="D7" s="50">
        <v>0</v>
      </c>
      <c r="E7" s="50">
        <v>0</v>
      </c>
      <c r="F7" s="50">
        <v>1.57</v>
      </c>
      <c r="G7" s="50">
        <v>0</v>
      </c>
      <c r="H7" s="50">
        <v>1.19</v>
      </c>
      <c r="I7" s="50">
        <v>0</v>
      </c>
      <c r="J7" s="50">
        <v>0.87</v>
      </c>
      <c r="K7" s="50">
        <v>0</v>
      </c>
      <c r="L7" s="51">
        <v>0</v>
      </c>
      <c r="M7" s="51">
        <v>1.4</v>
      </c>
      <c r="N7" s="51">
        <v>1.72</v>
      </c>
      <c r="O7" s="51">
        <v>0</v>
      </c>
      <c r="P7" s="51">
        <v>0.97</v>
      </c>
      <c r="Q7" s="51">
        <v>0</v>
      </c>
      <c r="R7" s="50">
        <v>0</v>
      </c>
      <c r="S7" s="50">
        <v>1.18</v>
      </c>
      <c r="T7" s="52">
        <v>1.55</v>
      </c>
      <c r="U7" s="51">
        <v>0.96</v>
      </c>
      <c r="V7" s="51">
        <v>2.0699999999999998</v>
      </c>
      <c r="W7" s="51">
        <v>0</v>
      </c>
      <c r="X7" s="51">
        <v>1.04</v>
      </c>
      <c r="Y7" s="51">
        <v>0</v>
      </c>
      <c r="Z7" s="51">
        <v>0</v>
      </c>
      <c r="AA7" s="51">
        <v>1.1000000000000001</v>
      </c>
      <c r="AB7" s="51">
        <v>0.85</v>
      </c>
      <c r="AC7" s="51">
        <v>2.75</v>
      </c>
      <c r="AD7" s="51">
        <v>1.18</v>
      </c>
      <c r="AE7" s="51">
        <v>0</v>
      </c>
      <c r="AF7" s="51">
        <v>0</v>
      </c>
      <c r="AG7" s="51">
        <v>0</v>
      </c>
      <c r="AH7" s="51"/>
      <c r="AI7" s="39">
        <f>SUM(D7:AH7)</f>
        <v>20.399999999999999</v>
      </c>
    </row>
    <row r="8" spans="3:35" s="2" customFormat="1" ht="35.25" customHeight="1" thickBot="1">
      <c r="C8" s="17" t="s">
        <v>9</v>
      </c>
      <c r="D8" s="37">
        <f>SUM(D6:D7)</f>
        <v>2.0726</v>
      </c>
      <c r="E8" s="37">
        <f t="shared" ref="E8:AH8" si="0">SUM(E6:E7)</f>
        <v>3.4011999999999998</v>
      </c>
      <c r="F8" s="37">
        <f t="shared" si="0"/>
        <v>5.6554000000000002</v>
      </c>
      <c r="G8" s="37">
        <f t="shared" si="0"/>
        <v>3.5990000000000002</v>
      </c>
      <c r="H8" s="37">
        <f t="shared" si="0"/>
        <v>4.5331999999999999</v>
      </c>
      <c r="I8" s="37">
        <f t="shared" si="0"/>
        <v>3.8428</v>
      </c>
      <c r="J8" s="37">
        <f t="shared" si="0"/>
        <v>3.7711999999999999</v>
      </c>
      <c r="K8" s="37">
        <f t="shared" si="0"/>
        <v>1.796</v>
      </c>
      <c r="L8" s="37">
        <f t="shared" si="0"/>
        <v>3.3283999999999998</v>
      </c>
      <c r="M8" s="37">
        <f t="shared" si="0"/>
        <v>5.5150000000000006</v>
      </c>
      <c r="N8" s="37">
        <f t="shared" si="0"/>
        <v>5.3925999999999998</v>
      </c>
      <c r="O8" s="37">
        <f t="shared" si="0"/>
        <v>3.7482000000000002</v>
      </c>
      <c r="P8" s="37">
        <f t="shared" si="0"/>
        <v>4.8254000000000001</v>
      </c>
      <c r="Q8" s="37">
        <f t="shared" si="0"/>
        <v>2.5819999999999999</v>
      </c>
      <c r="R8" s="37">
        <f t="shared" si="0"/>
        <v>2.3822000000000001</v>
      </c>
      <c r="S8" s="37">
        <f t="shared" si="0"/>
        <v>4.8902000000000001</v>
      </c>
      <c r="T8" s="37">
        <f t="shared" si="0"/>
        <v>5.3658000000000001</v>
      </c>
      <c r="U8" s="37">
        <f t="shared" si="0"/>
        <v>4.5969999999999995</v>
      </c>
      <c r="V8" s="37">
        <f t="shared" si="0"/>
        <v>6.16</v>
      </c>
      <c r="W8" s="37">
        <f t="shared" si="0"/>
        <v>4.0495999999999999</v>
      </c>
      <c r="X8" s="37">
        <f t="shared" si="0"/>
        <v>4.1189999999999998</v>
      </c>
      <c r="Y8" s="37">
        <f t="shared" si="0"/>
        <v>1.9838</v>
      </c>
      <c r="Z8" s="37">
        <f t="shared" si="0"/>
        <v>3.8607999999999998</v>
      </c>
      <c r="AA8" s="37">
        <f t="shared" si="0"/>
        <v>5.1940000000000008</v>
      </c>
      <c r="AB8" s="37">
        <f t="shared" si="0"/>
        <v>4.5640000000000001</v>
      </c>
      <c r="AC8" s="37">
        <f t="shared" si="0"/>
        <v>6.3852000000000002</v>
      </c>
      <c r="AD8" s="37">
        <f t="shared" si="0"/>
        <v>5.0839999999999996</v>
      </c>
      <c r="AE8" s="37">
        <f t="shared" si="0"/>
        <v>2.9489999999999998</v>
      </c>
      <c r="AF8" s="37">
        <f t="shared" si="0"/>
        <v>1.8714</v>
      </c>
      <c r="AG8" s="37">
        <f t="shared" si="0"/>
        <v>3.6614</v>
      </c>
      <c r="AH8" s="37">
        <f t="shared" si="0"/>
        <v>0</v>
      </c>
      <c r="AI8" s="38">
        <f>SUM(AI6:AI7)</f>
        <v>121.18039999999996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44137</v>
      </c>
      <c r="E11" s="95">
        <v>44138</v>
      </c>
      <c r="F11" s="95">
        <v>44140</v>
      </c>
      <c r="G11" s="95">
        <v>44141</v>
      </c>
      <c r="H11" s="95">
        <v>44142</v>
      </c>
      <c r="I11" s="95">
        <v>44144</v>
      </c>
      <c r="J11" s="95">
        <v>44145</v>
      </c>
      <c r="K11" s="95">
        <v>44147</v>
      </c>
      <c r="L11" s="95">
        <v>44148</v>
      </c>
      <c r="M11" s="95">
        <v>44151</v>
      </c>
      <c r="N11" s="95">
        <v>44152</v>
      </c>
      <c r="O11" s="95">
        <v>44154</v>
      </c>
      <c r="P11" s="95">
        <v>44155</v>
      </c>
      <c r="Q11" s="95">
        <v>44156</v>
      </c>
      <c r="R11" s="95">
        <v>44158</v>
      </c>
      <c r="S11" s="95">
        <v>44159</v>
      </c>
      <c r="T11" s="95">
        <v>44161</v>
      </c>
      <c r="U11" s="95">
        <v>44162</v>
      </c>
      <c r="V11" s="95">
        <v>44165</v>
      </c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>
        <v>336</v>
      </c>
      <c r="E12" s="101">
        <v>440</v>
      </c>
      <c r="F12" s="101">
        <v>311</v>
      </c>
      <c r="G12" s="101">
        <v>603</v>
      </c>
      <c r="H12" s="101">
        <v>126</v>
      </c>
      <c r="I12" s="101"/>
      <c r="J12" s="101">
        <v>338</v>
      </c>
      <c r="K12" s="101">
        <v>560</v>
      </c>
      <c r="L12" s="101">
        <v>425</v>
      </c>
      <c r="M12" s="101">
        <v>568</v>
      </c>
      <c r="N12" s="101">
        <v>225</v>
      </c>
      <c r="O12" s="101">
        <v>330</v>
      </c>
      <c r="P12" s="101">
        <v>546</v>
      </c>
      <c r="Q12" s="101">
        <v>530</v>
      </c>
      <c r="R12" s="101"/>
      <c r="S12" s="101">
        <v>582</v>
      </c>
      <c r="T12" s="101">
        <v>416</v>
      </c>
      <c r="U12" s="113">
        <v>334</v>
      </c>
      <c r="V12" s="113">
        <v>465</v>
      </c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110"/>
      <c r="AI12" s="104">
        <f t="shared" ref="AI12:AI17" si="1">SUM(D12:AH12)</f>
        <v>7135</v>
      </c>
    </row>
    <row r="13" spans="3:35" s="2" customFormat="1" ht="27" customHeight="1">
      <c r="C13" s="66" t="s">
        <v>14</v>
      </c>
      <c r="D13" s="100">
        <v>288</v>
      </c>
      <c r="E13" s="101"/>
      <c r="F13" s="101">
        <v>390</v>
      </c>
      <c r="G13" s="101"/>
      <c r="H13" s="101">
        <v>523</v>
      </c>
      <c r="I13" s="101"/>
      <c r="J13" s="101">
        <v>105</v>
      </c>
      <c r="K13" s="101"/>
      <c r="L13" s="101">
        <v>466</v>
      </c>
      <c r="M13" s="101">
        <v>279</v>
      </c>
      <c r="N13" s="101"/>
      <c r="O13" s="101">
        <v>322</v>
      </c>
      <c r="P13" s="101"/>
      <c r="Q13" s="101">
        <v>378</v>
      </c>
      <c r="R13" s="101"/>
      <c r="S13" s="101"/>
      <c r="T13" s="101">
        <v>404</v>
      </c>
      <c r="U13" s="113">
        <v>345</v>
      </c>
      <c r="V13" s="113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11"/>
      <c r="AI13" s="105">
        <f t="shared" si="1"/>
        <v>3500</v>
      </c>
    </row>
    <row r="14" spans="3:35" s="2" customFormat="1" ht="27" customHeight="1">
      <c r="C14" s="66" t="s">
        <v>15</v>
      </c>
      <c r="D14" s="100"/>
      <c r="E14" s="101"/>
      <c r="F14" s="101"/>
      <c r="G14" s="101"/>
      <c r="H14" s="101"/>
      <c r="I14" s="101">
        <v>70</v>
      </c>
      <c r="J14" s="101"/>
      <c r="K14" s="101">
        <v>47</v>
      </c>
      <c r="L14" s="101"/>
      <c r="M14" s="101"/>
      <c r="N14" s="101"/>
      <c r="O14" s="101">
        <v>128</v>
      </c>
      <c r="P14" s="101"/>
      <c r="Q14" s="101"/>
      <c r="R14" s="101">
        <v>72</v>
      </c>
      <c r="S14" s="101"/>
      <c r="T14" s="101">
        <v>96</v>
      </c>
      <c r="U14" s="101"/>
      <c r="V14" s="113">
        <v>64</v>
      </c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111"/>
      <c r="AI14" s="105">
        <f t="shared" si="1"/>
        <v>477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12</v>
      </c>
      <c r="G15" s="101"/>
      <c r="H15" s="101">
        <v>11</v>
      </c>
      <c r="I15" s="101"/>
      <c r="J15" s="101"/>
      <c r="K15" s="101">
        <v>9</v>
      </c>
      <c r="L15" s="101"/>
      <c r="M15" s="101">
        <v>9</v>
      </c>
      <c r="N15" s="101"/>
      <c r="O15" s="101">
        <v>8</v>
      </c>
      <c r="P15" s="102"/>
      <c r="Q15" s="102">
        <v>10</v>
      </c>
      <c r="R15" s="101"/>
      <c r="S15" s="101"/>
      <c r="T15" s="101">
        <v>8</v>
      </c>
      <c r="U15" s="101"/>
      <c r="V15" s="113">
        <v>10</v>
      </c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12"/>
      <c r="AI15" s="105">
        <f t="shared" si="1"/>
        <v>87</v>
      </c>
    </row>
    <row r="16" spans="3:35" s="2" customFormat="1" ht="27" customHeight="1">
      <c r="C16" s="68" t="s">
        <v>17</v>
      </c>
      <c r="D16" s="103"/>
      <c r="E16" s="101">
        <v>38</v>
      </c>
      <c r="F16" s="101"/>
      <c r="G16" s="101">
        <v>40</v>
      </c>
      <c r="H16" s="101"/>
      <c r="I16" s="101"/>
      <c r="J16" s="101">
        <v>36</v>
      </c>
      <c r="K16" s="101"/>
      <c r="L16" s="101">
        <v>49</v>
      </c>
      <c r="M16" s="101"/>
      <c r="N16" s="101">
        <v>28</v>
      </c>
      <c r="O16" s="102"/>
      <c r="P16" s="102">
        <v>50</v>
      </c>
      <c r="Q16" s="102"/>
      <c r="R16" s="102"/>
      <c r="S16" s="102">
        <v>32</v>
      </c>
      <c r="T16" s="101"/>
      <c r="U16" s="101">
        <v>48</v>
      </c>
      <c r="V16" s="11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10"/>
      <c r="AI16" s="104">
        <f t="shared" si="1"/>
        <v>321</v>
      </c>
    </row>
    <row r="17" spans="3:35" s="2" customFormat="1" ht="27" customHeight="1">
      <c r="C17" s="68" t="s">
        <v>18</v>
      </c>
      <c r="D17" s="114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6"/>
      <c r="V17" s="117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7"/>
      <c r="AI17" s="104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634</v>
      </c>
      <c r="E18" s="71">
        <f t="shared" ref="E18:AI18" si="2">SUM(E12:E17)</f>
        <v>478</v>
      </c>
      <c r="F18" s="71">
        <f t="shared" si="2"/>
        <v>713</v>
      </c>
      <c r="G18" s="71">
        <f t="shared" si="2"/>
        <v>643</v>
      </c>
      <c r="H18" s="71">
        <f t="shared" si="2"/>
        <v>660</v>
      </c>
      <c r="I18" s="71">
        <f t="shared" si="2"/>
        <v>70</v>
      </c>
      <c r="J18" s="71">
        <f t="shared" si="2"/>
        <v>479</v>
      </c>
      <c r="K18" s="71">
        <f t="shared" si="2"/>
        <v>616</v>
      </c>
      <c r="L18" s="71">
        <f t="shared" si="2"/>
        <v>940</v>
      </c>
      <c r="M18" s="71">
        <f t="shared" si="2"/>
        <v>856</v>
      </c>
      <c r="N18" s="71">
        <f t="shared" si="2"/>
        <v>253</v>
      </c>
      <c r="O18" s="71">
        <f t="shared" si="2"/>
        <v>788</v>
      </c>
      <c r="P18" s="71">
        <f t="shared" si="2"/>
        <v>596</v>
      </c>
      <c r="Q18" s="71">
        <f t="shared" si="2"/>
        <v>918</v>
      </c>
      <c r="R18" s="71">
        <f t="shared" si="2"/>
        <v>72</v>
      </c>
      <c r="S18" s="71">
        <f t="shared" si="2"/>
        <v>614</v>
      </c>
      <c r="T18" s="71">
        <f t="shared" si="2"/>
        <v>924</v>
      </c>
      <c r="U18" s="18">
        <f t="shared" si="2"/>
        <v>727</v>
      </c>
      <c r="V18" s="18">
        <f t="shared" si="2"/>
        <v>539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11520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121180.39999999997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8.6812097024575685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11520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8.3810718172672161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f>'OCT-20'!R25:S25</f>
        <v>9.2914111885991038E-2</v>
      </c>
      <c r="S25" s="203"/>
      <c r="T25" s="202">
        <f>T20/100</f>
        <v>8.681209702457568E-2</v>
      </c>
      <c r="U25" s="203"/>
      <c r="V25" s="202"/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26D4886-9B96-4911-B9FB-09C1596247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'NOV-20'!V24:V24</xm:f>
              <xm:sqref>V25</xm:sqref>
            </x14:sparkline>
          </x14:sparklines>
        </x14:sparklineGroup>
        <x14:sparklineGroup displayEmptyCellsAs="gap" xr2:uid="{B1BAAE1C-46A1-4A22-B127-B8EFC6D9BD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'NOV-20'!D24:D24</xm:f>
              <xm:sqref>D25</xm:sqref>
            </x14:sparkline>
            <x14:sparkline>
              <xm:f>'NOV-20'!H24:H24</xm:f>
              <xm:sqref>H25</xm:sqref>
            </x14:sparkline>
            <x14:sparkline>
              <xm:f>'NOV-20'!J24:J24</xm:f>
              <xm:sqref>J25</xm:sqref>
            </x14:sparkline>
            <x14:sparkline>
              <xm:f>'NOV-20'!AB24:AB24</xm:f>
              <xm:sqref>AB25</xm:sqref>
            </x14:sparkline>
            <x14:sparkline>
              <xm:f>'NOV-20'!F24:F24</xm:f>
              <xm:sqref>F25</xm:sqref>
            </x14:sparkline>
          </x14:sparklines>
        </x14:sparklineGroup>
        <x14:sparklineGroup displayEmptyCellsAs="gap" xr2:uid="{BACD2D5E-5DB9-47AD-8A9E-903DE125A6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'NOV-20'!L24:L24</xm:f>
              <xm:sqref>L25</xm:sqref>
            </x14:sparkline>
          </x14:sparklines>
        </x14:sparklineGroup>
        <x14:sparklineGroup displayEmptyCellsAs="gap" xr2:uid="{BE036F9B-B2D0-4B13-A72F-B8BB436F13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'NOV-20'!N24:N24</xm:f>
              <xm:sqref>N25</xm:sqref>
            </x14:sparkline>
          </x14:sparklines>
        </x14:sparklineGroup>
        <x14:sparklineGroup displayEmptyCellsAs="gap" xr2:uid="{17138E2D-9A31-471A-90E8-FE996804D2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'NOV-20'!P24:P24</xm:f>
              <xm:sqref>P25</xm:sqref>
            </x14:sparkline>
          </x14:sparklines>
        </x14:sparklineGroup>
        <x14:sparklineGroup displayEmptyCellsAs="gap" xr2:uid="{0B64C2D0-D327-4980-A2C4-CEA0BA5372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'NOV-20'!R24:R24</xm:f>
              <xm:sqref>R25</xm:sqref>
            </x14:sparkline>
          </x14:sparklines>
        </x14:sparklineGroup>
        <x14:sparklineGroup displayEmptyCellsAs="gap" xr2:uid="{4DABD04E-7C8A-4274-96ED-AC89642370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'NOV-20'!T24:T24</xm:f>
              <xm:sqref>T25</xm:sqref>
            </x14:sparkline>
          </x14:sparklines>
        </x14:sparklineGroup>
        <x14:sparklineGroup displayEmptyCellsAs="gap" xr2:uid="{CBE31B75-5441-41FE-B3D3-5D0218938C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'NOV-20'!X24:X24</xm:f>
              <xm:sqref>X25</xm:sqref>
            </x14:sparkline>
          </x14:sparklines>
        </x14:sparklineGroup>
        <x14:sparklineGroup displayEmptyCellsAs="gap" xr2:uid="{8F8A9B10-6D68-420C-91DD-2784558DC4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'NOV-20'!Z24:Z24</xm:f>
              <xm:sqref>Z25</xm:sqref>
            </x14:sparkline>
          </x14:sparklines>
        </x14:sparklineGroup>
        <x14:sparklineGroup displayEmptyCellsAs="gap" xr2:uid="{38669AD3-5DC0-4D85-B1E4-7DB421EE7C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'NOV-20'!AD24:AD24</xm:f>
              <xm:sqref>AD25</xm:sqref>
            </x14:sparkline>
          </x14:sparklines>
        </x14:sparklineGroup>
        <x14:sparklineGroup displayEmptyCellsAs="gap" xr2:uid="{444E1644-A8A4-4E67-A8CA-2A410A39D2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'NOV-20'!AH24:AH24</xm:f>
              <xm:sqref>AH25</xm:sqref>
            </x14:sparkline>
          </x14:sparklines>
        </x14:sparklineGroup>
        <x14:sparklineGroup displayEmptyCellsAs="gap" xr2:uid="{660148C5-7EB8-42C8-85B9-06C424AEA8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'NOV-20'!AF24:AF24</xm:f>
              <xm:sqref>AF25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4040-E10F-4ED2-8AF4-84C1B4A71381}">
  <sheetPr codeName="工作表18">
    <pageSetUpPr fitToPage="1"/>
  </sheetPr>
  <dimension ref="C1:AI44"/>
  <sheetViews>
    <sheetView showGridLines="0" zoomScale="85" zoomScaleNormal="85" workbookViewId="0">
      <selection activeCell="G12" sqref="G12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64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44166</v>
      </c>
      <c r="E5" s="3">
        <v>44167</v>
      </c>
      <c r="F5" s="3">
        <v>44168</v>
      </c>
      <c r="G5" s="3">
        <v>44169</v>
      </c>
      <c r="H5" s="3">
        <v>44170</v>
      </c>
      <c r="I5" s="3">
        <v>44171</v>
      </c>
      <c r="J5" s="3">
        <v>44172</v>
      </c>
      <c r="K5" s="3">
        <v>44173</v>
      </c>
      <c r="L5" s="3">
        <v>44174</v>
      </c>
      <c r="M5" s="3">
        <v>44175</v>
      </c>
      <c r="N5" s="3">
        <v>44176</v>
      </c>
      <c r="O5" s="3">
        <v>44177</v>
      </c>
      <c r="P5" s="3">
        <v>44178</v>
      </c>
      <c r="Q5" s="3">
        <v>44179</v>
      </c>
      <c r="R5" s="3">
        <v>44180</v>
      </c>
      <c r="S5" s="3">
        <v>44181</v>
      </c>
      <c r="T5" s="3">
        <v>44182</v>
      </c>
      <c r="U5" s="3">
        <v>44183</v>
      </c>
      <c r="V5" s="3">
        <v>44184</v>
      </c>
      <c r="W5" s="3">
        <v>44185</v>
      </c>
      <c r="X5" s="3">
        <v>44186</v>
      </c>
      <c r="Y5" s="3">
        <v>44187</v>
      </c>
      <c r="Z5" s="3">
        <v>44188</v>
      </c>
      <c r="AA5" s="3">
        <v>44189</v>
      </c>
      <c r="AB5" s="3">
        <v>44190</v>
      </c>
      <c r="AC5" s="3">
        <v>44191</v>
      </c>
      <c r="AD5" s="3">
        <v>44192</v>
      </c>
      <c r="AE5" s="3">
        <v>44193</v>
      </c>
      <c r="AF5" s="3">
        <v>44194</v>
      </c>
      <c r="AG5" s="3">
        <v>44195</v>
      </c>
      <c r="AH5" s="3">
        <v>44196</v>
      </c>
      <c r="AI5" s="188"/>
    </row>
    <row r="6" spans="3:35" s="2" customFormat="1" ht="27" customHeight="1">
      <c r="C6" s="5" t="s">
        <v>7</v>
      </c>
      <c r="D6" s="118">
        <v>3.3812000000000002</v>
      </c>
      <c r="E6" s="118">
        <v>3.7629999999999999</v>
      </c>
      <c r="F6" s="118">
        <v>3.0661999999999998</v>
      </c>
      <c r="G6" s="118">
        <v>3.1657999999999999</v>
      </c>
      <c r="H6" s="118">
        <v>3.0106000000000002</v>
      </c>
      <c r="I6" s="118">
        <v>1.9368000000000001</v>
      </c>
      <c r="J6" s="118">
        <v>3.367</v>
      </c>
      <c r="K6" s="118">
        <v>3.5823999999999998</v>
      </c>
      <c r="L6" s="118">
        <v>3.3043999999999998</v>
      </c>
      <c r="M6" s="118">
        <v>3.1956000000000002</v>
      </c>
      <c r="N6" s="118">
        <v>3.1848000000000001</v>
      </c>
      <c r="O6" s="118">
        <v>3.1846000000000001</v>
      </c>
      <c r="P6" s="118">
        <v>2.0156000000000001</v>
      </c>
      <c r="Q6" s="118">
        <v>3.5045999999999999</v>
      </c>
      <c r="R6" s="118">
        <v>3.5903999999999998</v>
      </c>
      <c r="S6" s="118">
        <v>3.2764000000000002</v>
      </c>
      <c r="T6" s="118">
        <v>1.3344</v>
      </c>
      <c r="U6" s="118">
        <v>2.7370000000000001</v>
      </c>
      <c r="V6" s="118">
        <v>2.9845999999999999</v>
      </c>
      <c r="W6" s="118">
        <v>2.016</v>
      </c>
      <c r="X6" s="118">
        <v>3.3029999999999999</v>
      </c>
      <c r="Y6" s="118">
        <v>3.4224000000000001</v>
      </c>
      <c r="Z6" s="118">
        <v>3.3142</v>
      </c>
      <c r="AA6" s="118">
        <v>3.3835999999999999</v>
      </c>
      <c r="AB6" s="118">
        <v>2.1743999999999999</v>
      </c>
      <c r="AC6" s="118">
        <v>1.984</v>
      </c>
      <c r="AD6" s="118">
        <v>1.8351999999999999</v>
      </c>
      <c r="AE6" s="118">
        <v>3.7978000000000001</v>
      </c>
      <c r="AF6" s="118">
        <v>3.5941999999999998</v>
      </c>
      <c r="AG6" s="118">
        <v>3.4416000000000002</v>
      </c>
      <c r="AH6" s="118">
        <v>2.9910000000000001</v>
      </c>
      <c r="AI6" s="122">
        <f>SUM(D6:AH6)</f>
        <v>92.842800000000011</v>
      </c>
    </row>
    <row r="7" spans="3:35" s="2" customFormat="1" ht="27" customHeight="1">
      <c r="C7" s="42" t="s">
        <v>8</v>
      </c>
      <c r="D7" s="119">
        <v>0.78</v>
      </c>
      <c r="E7" s="119">
        <v>2.2200000000000002</v>
      </c>
      <c r="F7" s="119">
        <v>0.73</v>
      </c>
      <c r="G7" s="119">
        <v>1.27</v>
      </c>
      <c r="H7" s="119">
        <v>0</v>
      </c>
      <c r="I7" s="119">
        <v>0</v>
      </c>
      <c r="J7" s="119">
        <v>0.68</v>
      </c>
      <c r="K7" s="119">
        <v>0</v>
      </c>
      <c r="L7" s="120">
        <v>0.56999999999999995</v>
      </c>
      <c r="M7" s="120">
        <v>0.81</v>
      </c>
      <c r="N7" s="120">
        <v>0</v>
      </c>
      <c r="O7" s="120">
        <v>0</v>
      </c>
      <c r="P7" s="120">
        <v>0</v>
      </c>
      <c r="Q7" s="120">
        <v>1.06</v>
      </c>
      <c r="R7" s="119">
        <v>0</v>
      </c>
      <c r="S7" s="119">
        <v>2</v>
      </c>
      <c r="T7" s="121">
        <v>0</v>
      </c>
      <c r="U7" s="120">
        <v>0.86</v>
      </c>
      <c r="V7" s="120">
        <v>0</v>
      </c>
      <c r="W7" s="120">
        <v>0</v>
      </c>
      <c r="X7" s="120">
        <v>2.58</v>
      </c>
      <c r="Y7" s="120">
        <v>1.1200000000000001</v>
      </c>
      <c r="Z7" s="120">
        <v>1.89</v>
      </c>
      <c r="AA7" s="120">
        <v>0</v>
      </c>
      <c r="AB7" s="120">
        <v>0</v>
      </c>
      <c r="AC7" s="120">
        <v>0</v>
      </c>
      <c r="AD7" s="120">
        <v>0</v>
      </c>
      <c r="AE7" s="120">
        <v>1.05</v>
      </c>
      <c r="AF7" s="120">
        <v>0</v>
      </c>
      <c r="AG7" s="120">
        <v>1.5</v>
      </c>
      <c r="AH7" s="120">
        <v>0</v>
      </c>
      <c r="AI7" s="122">
        <f>SUM(D7:AH7)</f>
        <v>19.12</v>
      </c>
    </row>
    <row r="8" spans="3:35" s="2" customFormat="1" ht="35.25" customHeight="1" thickBot="1">
      <c r="C8" s="17" t="s">
        <v>9</v>
      </c>
      <c r="D8" s="37">
        <f>SUM(D6:D7)</f>
        <v>4.1612</v>
      </c>
      <c r="E8" s="37">
        <f t="shared" ref="E8:AH8" si="0">SUM(E6:E7)</f>
        <v>5.9830000000000005</v>
      </c>
      <c r="F8" s="37">
        <f t="shared" si="0"/>
        <v>3.7961999999999998</v>
      </c>
      <c r="G8" s="37">
        <f t="shared" si="0"/>
        <v>4.4358000000000004</v>
      </c>
      <c r="H8" s="37">
        <f t="shared" si="0"/>
        <v>3.0106000000000002</v>
      </c>
      <c r="I8" s="37">
        <f t="shared" si="0"/>
        <v>1.9368000000000001</v>
      </c>
      <c r="J8" s="37">
        <f t="shared" si="0"/>
        <v>4.0469999999999997</v>
      </c>
      <c r="K8" s="37">
        <f t="shared" si="0"/>
        <v>3.5823999999999998</v>
      </c>
      <c r="L8" s="37">
        <f t="shared" si="0"/>
        <v>3.8743999999999996</v>
      </c>
      <c r="M8" s="37">
        <f t="shared" si="0"/>
        <v>4.0056000000000003</v>
      </c>
      <c r="N8" s="37">
        <f t="shared" si="0"/>
        <v>3.1848000000000001</v>
      </c>
      <c r="O8" s="37">
        <f t="shared" si="0"/>
        <v>3.1846000000000001</v>
      </c>
      <c r="P8" s="37">
        <f t="shared" si="0"/>
        <v>2.0156000000000001</v>
      </c>
      <c r="Q8" s="37">
        <f t="shared" si="0"/>
        <v>4.5646000000000004</v>
      </c>
      <c r="R8" s="37">
        <f t="shared" si="0"/>
        <v>3.5903999999999998</v>
      </c>
      <c r="S8" s="37">
        <f t="shared" si="0"/>
        <v>5.2764000000000006</v>
      </c>
      <c r="T8" s="37">
        <f t="shared" si="0"/>
        <v>1.3344</v>
      </c>
      <c r="U8" s="37">
        <f t="shared" si="0"/>
        <v>3.597</v>
      </c>
      <c r="V8" s="37">
        <f t="shared" si="0"/>
        <v>2.9845999999999999</v>
      </c>
      <c r="W8" s="37">
        <f t="shared" si="0"/>
        <v>2.016</v>
      </c>
      <c r="X8" s="37">
        <f t="shared" si="0"/>
        <v>5.883</v>
      </c>
      <c r="Y8" s="37">
        <f t="shared" si="0"/>
        <v>4.5424000000000007</v>
      </c>
      <c r="Z8" s="37">
        <f t="shared" si="0"/>
        <v>5.2042000000000002</v>
      </c>
      <c r="AA8" s="37">
        <f t="shared" si="0"/>
        <v>3.3835999999999999</v>
      </c>
      <c r="AB8" s="37">
        <f t="shared" si="0"/>
        <v>2.1743999999999999</v>
      </c>
      <c r="AC8" s="37">
        <f t="shared" si="0"/>
        <v>1.984</v>
      </c>
      <c r="AD8" s="37">
        <f t="shared" si="0"/>
        <v>1.8351999999999999</v>
      </c>
      <c r="AE8" s="37">
        <f t="shared" si="0"/>
        <v>4.8478000000000003</v>
      </c>
      <c r="AF8" s="37">
        <f t="shared" si="0"/>
        <v>3.5941999999999998</v>
      </c>
      <c r="AG8" s="37">
        <f t="shared" si="0"/>
        <v>4.9416000000000002</v>
      </c>
      <c r="AH8" s="37">
        <f t="shared" si="0"/>
        <v>2.9910000000000001</v>
      </c>
      <c r="AI8" s="38">
        <f>SUM(AI6:AI7)</f>
        <v>111.96280000000002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44166</v>
      </c>
      <c r="E11" s="95">
        <v>44168</v>
      </c>
      <c r="F11" s="95">
        <v>44169</v>
      </c>
      <c r="G11" s="95">
        <v>44170</v>
      </c>
      <c r="H11" s="95">
        <v>44537</v>
      </c>
      <c r="I11" s="95">
        <v>44173</v>
      </c>
      <c r="J11" s="95">
        <v>44175</v>
      </c>
      <c r="K11" s="95">
        <v>44176</v>
      </c>
      <c r="L11" s="95">
        <v>44544</v>
      </c>
      <c r="M11" s="95">
        <v>44180</v>
      </c>
      <c r="N11" s="95">
        <v>44182</v>
      </c>
      <c r="O11" s="95">
        <v>44183</v>
      </c>
      <c r="P11" s="95">
        <v>44186</v>
      </c>
      <c r="Q11" s="95">
        <v>44188</v>
      </c>
      <c r="R11" s="95">
        <v>44189</v>
      </c>
      <c r="S11" s="95">
        <v>44193</v>
      </c>
      <c r="T11" s="95">
        <v>44194</v>
      </c>
      <c r="U11" s="95">
        <v>44196</v>
      </c>
      <c r="V11" s="95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>
        <v>302</v>
      </c>
      <c r="E12" s="101">
        <v>415</v>
      </c>
      <c r="F12" s="101">
        <v>214</v>
      </c>
      <c r="G12" s="101">
        <v>399</v>
      </c>
      <c r="H12" s="101"/>
      <c r="I12" s="101">
        <v>469</v>
      </c>
      <c r="J12" s="101">
        <v>393</v>
      </c>
      <c r="K12" s="101">
        <v>457</v>
      </c>
      <c r="L12" s="101"/>
      <c r="M12" s="101">
        <v>485</v>
      </c>
      <c r="N12" s="101">
        <v>448</v>
      </c>
      <c r="O12" s="101">
        <v>568</v>
      </c>
      <c r="P12" s="101">
        <v>418</v>
      </c>
      <c r="Q12" s="101">
        <v>542</v>
      </c>
      <c r="R12" s="101">
        <v>452</v>
      </c>
      <c r="S12" s="101">
        <v>526</v>
      </c>
      <c r="T12" s="101">
        <v>523</v>
      </c>
      <c r="U12" s="101">
        <v>460</v>
      </c>
      <c r="V12" s="113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110"/>
      <c r="AI12" s="123">
        <f t="shared" ref="AI12:AI17" si="1">SUM(D12:AH12)</f>
        <v>7071</v>
      </c>
    </row>
    <row r="13" spans="3:35" s="2" customFormat="1" ht="27" customHeight="1">
      <c r="C13" s="66" t="s">
        <v>14</v>
      </c>
      <c r="D13" s="100">
        <v>0</v>
      </c>
      <c r="E13" s="101">
        <v>152</v>
      </c>
      <c r="F13" s="101">
        <v>500</v>
      </c>
      <c r="G13" s="101">
        <v>254</v>
      </c>
      <c r="H13" s="101"/>
      <c r="I13" s="101">
        <v>136</v>
      </c>
      <c r="J13" s="101">
        <v>283</v>
      </c>
      <c r="K13" s="101"/>
      <c r="L13" s="101"/>
      <c r="M13" s="101">
        <v>288</v>
      </c>
      <c r="N13" s="101">
        <v>414</v>
      </c>
      <c r="O13" s="101">
        <v>136</v>
      </c>
      <c r="P13" s="101"/>
      <c r="Q13" s="101">
        <v>250</v>
      </c>
      <c r="R13" s="101">
        <v>104</v>
      </c>
      <c r="S13" s="101">
        <v>245</v>
      </c>
      <c r="T13" s="101">
        <v>90</v>
      </c>
      <c r="U13" s="101">
        <v>556</v>
      </c>
      <c r="V13" s="113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11"/>
      <c r="AI13" s="124">
        <f t="shared" si="1"/>
        <v>3408</v>
      </c>
    </row>
    <row r="14" spans="3:35" s="2" customFormat="1" ht="27" customHeight="1">
      <c r="C14" s="66" t="s">
        <v>15</v>
      </c>
      <c r="D14" s="100"/>
      <c r="E14" s="101">
        <v>64</v>
      </c>
      <c r="F14" s="101"/>
      <c r="G14" s="101"/>
      <c r="H14" s="101">
        <v>50</v>
      </c>
      <c r="I14" s="101"/>
      <c r="J14" s="101">
        <v>40</v>
      </c>
      <c r="K14" s="101"/>
      <c r="L14" s="101">
        <v>24</v>
      </c>
      <c r="M14" s="101"/>
      <c r="N14" s="101">
        <v>54</v>
      </c>
      <c r="O14" s="101"/>
      <c r="P14" s="101">
        <v>24</v>
      </c>
      <c r="Q14" s="101"/>
      <c r="R14" s="101">
        <v>36</v>
      </c>
      <c r="S14" s="101"/>
      <c r="T14" s="101"/>
      <c r="U14" s="101">
        <v>60</v>
      </c>
      <c r="V14" s="113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111"/>
      <c r="AI14" s="124">
        <f t="shared" si="1"/>
        <v>352</v>
      </c>
    </row>
    <row r="15" spans="3:35" s="2" customFormat="1" ht="27" customHeight="1">
      <c r="C15" s="66" t="s">
        <v>16</v>
      </c>
      <c r="D15" s="100"/>
      <c r="E15" s="101">
        <v>9</v>
      </c>
      <c r="F15" s="101"/>
      <c r="G15" s="101">
        <v>10</v>
      </c>
      <c r="H15" s="101"/>
      <c r="I15" s="101"/>
      <c r="J15" s="101">
        <v>12</v>
      </c>
      <c r="K15" s="101"/>
      <c r="L15" s="101"/>
      <c r="M15" s="101">
        <v>9</v>
      </c>
      <c r="N15" s="101"/>
      <c r="O15" s="101">
        <v>7</v>
      </c>
      <c r="P15" s="101"/>
      <c r="Q15" s="101">
        <v>10</v>
      </c>
      <c r="R15" s="102"/>
      <c r="S15" s="102">
        <v>10</v>
      </c>
      <c r="T15" s="101"/>
      <c r="U15" s="101">
        <v>11</v>
      </c>
      <c r="V15" s="113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12"/>
      <c r="AI15" s="124">
        <f t="shared" si="1"/>
        <v>78</v>
      </c>
    </row>
    <row r="16" spans="3:35" s="2" customFormat="1" ht="27" customHeight="1">
      <c r="C16" s="68" t="s">
        <v>17</v>
      </c>
      <c r="D16" s="103">
        <v>30</v>
      </c>
      <c r="E16" s="101"/>
      <c r="F16" s="101">
        <v>41</v>
      </c>
      <c r="G16" s="101"/>
      <c r="H16" s="101"/>
      <c r="I16" s="101">
        <v>39</v>
      </c>
      <c r="J16" s="101"/>
      <c r="K16" s="101">
        <v>45</v>
      </c>
      <c r="L16" s="101"/>
      <c r="M16" s="101"/>
      <c r="N16" s="101">
        <v>48</v>
      </c>
      <c r="O16" s="101"/>
      <c r="P16" s="101">
        <v>36</v>
      </c>
      <c r="Q16" s="102"/>
      <c r="R16" s="102">
        <v>42</v>
      </c>
      <c r="S16" s="102"/>
      <c r="T16" s="102">
        <v>40</v>
      </c>
      <c r="U16" s="102"/>
      <c r="V16" s="11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10"/>
      <c r="AI16" s="123">
        <f t="shared" si="1"/>
        <v>321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16"/>
      <c r="V17" s="117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332</v>
      </c>
      <c r="E18" s="71">
        <f t="shared" ref="E18:AI18" si="2">SUM(E12:E17)</f>
        <v>640</v>
      </c>
      <c r="F18" s="71">
        <f t="shared" si="2"/>
        <v>755</v>
      </c>
      <c r="G18" s="71">
        <f t="shared" si="2"/>
        <v>663</v>
      </c>
      <c r="H18" s="71">
        <f t="shared" si="2"/>
        <v>50</v>
      </c>
      <c r="I18" s="71">
        <f t="shared" si="2"/>
        <v>644</v>
      </c>
      <c r="J18" s="71">
        <f t="shared" si="2"/>
        <v>728</v>
      </c>
      <c r="K18" s="71">
        <f t="shared" si="2"/>
        <v>502</v>
      </c>
      <c r="L18" s="71">
        <f t="shared" si="2"/>
        <v>24</v>
      </c>
      <c r="M18" s="71">
        <f t="shared" si="2"/>
        <v>782</v>
      </c>
      <c r="N18" s="71">
        <f t="shared" si="2"/>
        <v>964</v>
      </c>
      <c r="O18" s="71">
        <f t="shared" si="2"/>
        <v>711</v>
      </c>
      <c r="P18" s="71">
        <f t="shared" si="2"/>
        <v>478</v>
      </c>
      <c r="Q18" s="71">
        <f t="shared" si="2"/>
        <v>802</v>
      </c>
      <c r="R18" s="71">
        <f t="shared" si="2"/>
        <v>634</v>
      </c>
      <c r="S18" s="71">
        <f t="shared" si="2"/>
        <v>781</v>
      </c>
      <c r="T18" s="71">
        <f t="shared" si="2"/>
        <v>653</v>
      </c>
      <c r="U18" s="18">
        <f t="shared" si="2"/>
        <v>1087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11230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111962.80000000002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9.1157924813787794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11230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8.4545438836783724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f>'OCT-20'!R25:S25</f>
        <v>9.2914111885991038E-2</v>
      </c>
      <c r="S25" s="203"/>
      <c r="T25" s="202">
        <f>'NOV-20'!T25:U25</f>
        <v>8.681209702457568E-2</v>
      </c>
      <c r="U25" s="203"/>
      <c r="V25" s="202">
        <f>T20/100</f>
        <v>9.1157924813787788E-2</v>
      </c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1D94992-8640-4F65-AE62-C07E221F3F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'DEC-20'!AF24:AF24</xm:f>
              <xm:sqref>AF25</xm:sqref>
            </x14:sparkline>
          </x14:sparklines>
        </x14:sparklineGroup>
        <x14:sparklineGroup displayEmptyCellsAs="gap" xr2:uid="{BC84F832-A5D0-40F6-9A8C-14BCB27729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'DEC-20'!AH24:AH24</xm:f>
              <xm:sqref>AH25</xm:sqref>
            </x14:sparkline>
          </x14:sparklines>
        </x14:sparklineGroup>
        <x14:sparklineGroup displayEmptyCellsAs="gap" xr2:uid="{A63EA2B8-0763-4154-B328-C7A1EAF2DD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'DEC-20'!AD24:AD24</xm:f>
              <xm:sqref>AD25</xm:sqref>
            </x14:sparkline>
          </x14:sparklines>
        </x14:sparklineGroup>
        <x14:sparklineGroup displayEmptyCellsAs="gap" xr2:uid="{0DFE5E36-322A-4B1E-8BAB-2BB5C716C9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'DEC-20'!Z24:Z24</xm:f>
              <xm:sqref>Z25</xm:sqref>
            </x14:sparkline>
          </x14:sparklines>
        </x14:sparklineGroup>
        <x14:sparklineGroup displayEmptyCellsAs="gap" xr2:uid="{4F87047C-B946-4821-975A-BADA94A286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'DEC-20'!X24:X24</xm:f>
              <xm:sqref>X25</xm:sqref>
            </x14:sparkline>
          </x14:sparklines>
        </x14:sparklineGroup>
        <x14:sparklineGroup displayEmptyCellsAs="gap" xr2:uid="{DD8CCD86-217C-42B0-8ACE-D4A774ADD0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'DEC-20'!T24:T24</xm:f>
              <xm:sqref>T25</xm:sqref>
            </x14:sparkline>
          </x14:sparklines>
        </x14:sparklineGroup>
        <x14:sparklineGroup displayEmptyCellsAs="gap" xr2:uid="{BB096185-B240-4E20-83D2-8CFBBF9B5D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'DEC-20'!R24:R24</xm:f>
              <xm:sqref>R25</xm:sqref>
            </x14:sparkline>
          </x14:sparklines>
        </x14:sparklineGroup>
        <x14:sparklineGroup displayEmptyCellsAs="gap" xr2:uid="{5F747FB2-68AC-4E82-8EFA-84299FEBF4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'DEC-20'!P24:P24</xm:f>
              <xm:sqref>P25</xm:sqref>
            </x14:sparkline>
          </x14:sparklines>
        </x14:sparklineGroup>
        <x14:sparklineGroup displayEmptyCellsAs="gap" xr2:uid="{64E6FE22-26D0-4206-B27C-E8F8B84713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'DEC-20'!N24:N24</xm:f>
              <xm:sqref>N25</xm:sqref>
            </x14:sparkline>
          </x14:sparklines>
        </x14:sparklineGroup>
        <x14:sparklineGroup displayEmptyCellsAs="gap" xr2:uid="{BDF5615F-A60B-4471-8539-677B659783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'DEC-20'!L24:L24</xm:f>
              <xm:sqref>L25</xm:sqref>
            </x14:sparkline>
          </x14:sparklines>
        </x14:sparklineGroup>
        <x14:sparklineGroup displayEmptyCellsAs="gap" xr2:uid="{ADAB0991-20F3-4CC9-A5E1-67DBFB4829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'DEC-20'!D24:D24</xm:f>
              <xm:sqref>D25</xm:sqref>
            </x14:sparkline>
            <x14:sparkline>
              <xm:f>'DEC-20'!H24:H24</xm:f>
              <xm:sqref>H25</xm:sqref>
            </x14:sparkline>
            <x14:sparkline>
              <xm:f>'DEC-20'!J24:J24</xm:f>
              <xm:sqref>J25</xm:sqref>
            </x14:sparkline>
            <x14:sparkline>
              <xm:f>'DEC-20'!AB24:AB24</xm:f>
              <xm:sqref>AB25</xm:sqref>
            </x14:sparkline>
            <x14:sparkline>
              <xm:f>'DEC-20'!F24:F24</xm:f>
              <xm:sqref>F25</xm:sqref>
            </x14:sparkline>
          </x14:sparklines>
        </x14:sparklineGroup>
        <x14:sparklineGroup displayEmptyCellsAs="gap" xr2:uid="{888413E3-49F5-486F-8F2A-71DE8E3573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'DEC-20'!V24:V24</xm:f>
              <xm:sqref>V25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CB56-B896-4A9F-84F7-6ECA4E092874}">
  <sheetPr codeName="工作表19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66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44197</v>
      </c>
      <c r="E5" s="3">
        <v>44198</v>
      </c>
      <c r="F5" s="3">
        <v>44199</v>
      </c>
      <c r="G5" s="3">
        <v>44200</v>
      </c>
      <c r="H5" s="3">
        <v>44201</v>
      </c>
      <c r="I5" s="3">
        <v>44202</v>
      </c>
      <c r="J5" s="3">
        <v>44203</v>
      </c>
      <c r="K5" s="3">
        <v>44204</v>
      </c>
      <c r="L5" s="3">
        <v>44205</v>
      </c>
      <c r="M5" s="3">
        <v>44206</v>
      </c>
      <c r="N5" s="3">
        <v>44207</v>
      </c>
      <c r="O5" s="3">
        <v>44208</v>
      </c>
      <c r="P5" s="3">
        <v>44209</v>
      </c>
      <c r="Q5" s="3">
        <v>44210</v>
      </c>
      <c r="R5" s="3">
        <v>44211</v>
      </c>
      <c r="S5" s="3">
        <v>44212</v>
      </c>
      <c r="T5" s="3">
        <v>44213</v>
      </c>
      <c r="U5" s="3">
        <v>44214</v>
      </c>
      <c r="V5" s="3">
        <v>44215</v>
      </c>
      <c r="W5" s="3">
        <v>44216</v>
      </c>
      <c r="X5" s="3">
        <v>44217</v>
      </c>
      <c r="Y5" s="3">
        <v>44218</v>
      </c>
      <c r="Z5" s="3">
        <v>44219</v>
      </c>
      <c r="AA5" s="3">
        <v>44220</v>
      </c>
      <c r="AB5" s="3">
        <v>44221</v>
      </c>
      <c r="AC5" s="3">
        <v>44222</v>
      </c>
      <c r="AD5" s="3">
        <v>44223</v>
      </c>
      <c r="AE5" s="3">
        <v>44224</v>
      </c>
      <c r="AF5" s="3">
        <v>44225</v>
      </c>
      <c r="AG5" s="3">
        <v>44226</v>
      </c>
      <c r="AH5" s="3">
        <v>44227</v>
      </c>
      <c r="AI5" s="188"/>
    </row>
    <row r="6" spans="3:35" s="2" customFormat="1" ht="27" customHeight="1">
      <c r="C6" s="5" t="s">
        <v>7</v>
      </c>
      <c r="D6" s="118">
        <v>1.6026</v>
      </c>
      <c r="E6" s="118">
        <v>2.14</v>
      </c>
      <c r="F6" s="118">
        <v>1.7467999999999999</v>
      </c>
      <c r="G6" s="118">
        <v>3.222</v>
      </c>
      <c r="H6" s="118">
        <v>3.4436</v>
      </c>
      <c r="I6" s="118">
        <v>3.0533999999999999</v>
      </c>
      <c r="J6" s="118">
        <v>3.1903999999999999</v>
      </c>
      <c r="K6" s="118">
        <v>2.9072</v>
      </c>
      <c r="L6" s="118">
        <v>2.4274</v>
      </c>
      <c r="M6" s="118">
        <v>1.7250000000000001</v>
      </c>
      <c r="N6" s="118">
        <v>2.7761999999999998</v>
      </c>
      <c r="O6" s="118">
        <v>2.8308</v>
      </c>
      <c r="P6" s="118">
        <v>2.9361999999999999</v>
      </c>
      <c r="Q6" s="118">
        <v>2.6345999999999998</v>
      </c>
      <c r="R6" s="118">
        <v>3.0712000000000002</v>
      </c>
      <c r="S6" s="118">
        <v>2.3548</v>
      </c>
      <c r="T6" s="118">
        <v>1.7536</v>
      </c>
      <c r="U6" s="118">
        <v>3.0110000000000001</v>
      </c>
      <c r="V6" s="118">
        <v>3.4822000000000002</v>
      </c>
      <c r="W6" s="118">
        <v>3.4220000000000002</v>
      </c>
      <c r="X6" s="118">
        <v>2.7229999999999999</v>
      </c>
      <c r="Y6" s="118">
        <v>3.2183999999999999</v>
      </c>
      <c r="Z6" s="118">
        <v>2.9114</v>
      </c>
      <c r="AA6" s="118">
        <v>1.9845999999999999</v>
      </c>
      <c r="AB6" s="118">
        <v>3.6583999999999999</v>
      </c>
      <c r="AC6" s="118">
        <v>3.7633999999999999</v>
      </c>
      <c r="AD6" s="118">
        <v>3.3146</v>
      </c>
      <c r="AE6" s="118">
        <v>3.6709999999999998</v>
      </c>
      <c r="AF6" s="118">
        <v>3.2732000000000001</v>
      </c>
      <c r="AG6" s="118">
        <v>3.0884</v>
      </c>
      <c r="AH6" s="118">
        <v>1.931</v>
      </c>
      <c r="AI6" s="122">
        <f>SUM(D6:AH6)</f>
        <v>87.2684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</v>
      </c>
      <c r="G7" s="119">
        <v>0.69</v>
      </c>
      <c r="H7" s="119">
        <v>0</v>
      </c>
      <c r="I7" s="119">
        <v>1.84</v>
      </c>
      <c r="J7" s="119">
        <v>0</v>
      </c>
      <c r="K7" s="119">
        <v>1.17</v>
      </c>
      <c r="L7" s="120">
        <v>0</v>
      </c>
      <c r="M7" s="120">
        <v>0</v>
      </c>
      <c r="N7" s="120">
        <v>0.95</v>
      </c>
      <c r="O7" s="120">
        <v>0.21</v>
      </c>
      <c r="P7" s="120">
        <v>1.54</v>
      </c>
      <c r="Q7" s="120">
        <v>1.44</v>
      </c>
      <c r="R7" s="119">
        <v>1.69</v>
      </c>
      <c r="S7" s="119">
        <v>0</v>
      </c>
      <c r="T7" s="121">
        <v>0</v>
      </c>
      <c r="U7" s="120">
        <v>1.07</v>
      </c>
      <c r="V7" s="120">
        <v>0</v>
      </c>
      <c r="W7" s="120">
        <v>0.91</v>
      </c>
      <c r="X7" s="120">
        <v>1.56</v>
      </c>
      <c r="Y7" s="120">
        <v>1.07</v>
      </c>
      <c r="Z7" s="120">
        <v>0</v>
      </c>
      <c r="AA7" s="120">
        <v>0</v>
      </c>
      <c r="AB7" s="120">
        <v>0</v>
      </c>
      <c r="AC7" s="120">
        <v>1.2</v>
      </c>
      <c r="AD7" s="120">
        <v>1.82</v>
      </c>
      <c r="AE7" s="120">
        <v>1.46</v>
      </c>
      <c r="AF7" s="120">
        <v>0.98</v>
      </c>
      <c r="AG7" s="120">
        <v>0</v>
      </c>
      <c r="AH7" s="120">
        <v>0</v>
      </c>
      <c r="AI7" s="122">
        <f>SUM(D7:AH7)</f>
        <v>19.600000000000001</v>
      </c>
    </row>
    <row r="8" spans="3:35" s="2" customFormat="1" ht="35.25" customHeight="1" thickBot="1">
      <c r="C8" s="17" t="s">
        <v>9</v>
      </c>
      <c r="D8" s="37">
        <f>SUM(D6:D7)</f>
        <v>1.6026</v>
      </c>
      <c r="E8" s="37">
        <f t="shared" ref="E8:AH8" si="0">SUM(E6:E7)</f>
        <v>2.14</v>
      </c>
      <c r="F8" s="37">
        <f t="shared" si="0"/>
        <v>1.7467999999999999</v>
      </c>
      <c r="G8" s="37">
        <f t="shared" si="0"/>
        <v>3.9119999999999999</v>
      </c>
      <c r="H8" s="37">
        <f t="shared" si="0"/>
        <v>3.4436</v>
      </c>
      <c r="I8" s="37">
        <f t="shared" si="0"/>
        <v>4.8933999999999997</v>
      </c>
      <c r="J8" s="37">
        <f t="shared" si="0"/>
        <v>3.1903999999999999</v>
      </c>
      <c r="K8" s="37">
        <f t="shared" si="0"/>
        <v>4.0771999999999995</v>
      </c>
      <c r="L8" s="37">
        <f t="shared" si="0"/>
        <v>2.4274</v>
      </c>
      <c r="M8" s="37">
        <f t="shared" si="0"/>
        <v>1.7250000000000001</v>
      </c>
      <c r="N8" s="37">
        <f t="shared" si="0"/>
        <v>3.7261999999999995</v>
      </c>
      <c r="O8" s="37">
        <f t="shared" si="0"/>
        <v>3.0407999999999999</v>
      </c>
      <c r="P8" s="37">
        <f t="shared" si="0"/>
        <v>4.4762000000000004</v>
      </c>
      <c r="Q8" s="37">
        <f t="shared" si="0"/>
        <v>4.0746000000000002</v>
      </c>
      <c r="R8" s="37">
        <f t="shared" si="0"/>
        <v>4.7612000000000005</v>
      </c>
      <c r="S8" s="37">
        <f t="shared" si="0"/>
        <v>2.3548</v>
      </c>
      <c r="T8" s="37">
        <f t="shared" si="0"/>
        <v>1.7536</v>
      </c>
      <c r="U8" s="37">
        <f t="shared" si="0"/>
        <v>4.0810000000000004</v>
      </c>
      <c r="V8" s="37">
        <f t="shared" si="0"/>
        <v>3.4822000000000002</v>
      </c>
      <c r="W8" s="37">
        <f t="shared" si="0"/>
        <v>4.3319999999999999</v>
      </c>
      <c r="X8" s="37">
        <f t="shared" si="0"/>
        <v>4.2829999999999995</v>
      </c>
      <c r="Y8" s="37">
        <f t="shared" si="0"/>
        <v>4.2884000000000002</v>
      </c>
      <c r="Z8" s="37">
        <f t="shared" si="0"/>
        <v>2.9114</v>
      </c>
      <c r="AA8" s="37">
        <f t="shared" si="0"/>
        <v>1.9845999999999999</v>
      </c>
      <c r="AB8" s="37">
        <f t="shared" si="0"/>
        <v>3.6583999999999999</v>
      </c>
      <c r="AC8" s="37">
        <f t="shared" si="0"/>
        <v>4.9634</v>
      </c>
      <c r="AD8" s="37">
        <f t="shared" si="0"/>
        <v>5.1345999999999998</v>
      </c>
      <c r="AE8" s="37">
        <f t="shared" si="0"/>
        <v>5.1310000000000002</v>
      </c>
      <c r="AF8" s="37">
        <f t="shared" si="0"/>
        <v>4.2531999999999996</v>
      </c>
      <c r="AG8" s="37">
        <f t="shared" si="0"/>
        <v>3.0884</v>
      </c>
      <c r="AH8" s="37">
        <f t="shared" si="0"/>
        <v>1.931</v>
      </c>
      <c r="AI8" s="38">
        <f>SUM(AI6:AI7)</f>
        <v>106.86840000000001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44198</v>
      </c>
      <c r="E11" s="95">
        <v>44200</v>
      </c>
      <c r="F11" s="95">
        <v>44201</v>
      </c>
      <c r="G11" s="95">
        <v>44203</v>
      </c>
      <c r="H11" s="95">
        <v>44204</v>
      </c>
      <c r="I11" s="95">
        <v>44207</v>
      </c>
      <c r="J11" s="95">
        <v>44208</v>
      </c>
      <c r="K11" s="95">
        <v>44210</v>
      </c>
      <c r="L11" s="95">
        <v>44212</v>
      </c>
      <c r="M11" s="95">
        <v>44214</v>
      </c>
      <c r="N11" s="95">
        <v>44215</v>
      </c>
      <c r="O11" s="95">
        <v>44217</v>
      </c>
      <c r="P11" s="95">
        <v>44219</v>
      </c>
      <c r="Q11" s="95">
        <v>44221</v>
      </c>
      <c r="R11" s="95">
        <v>44222</v>
      </c>
      <c r="S11" s="95">
        <v>44224</v>
      </c>
      <c r="T11" s="95">
        <v>44225</v>
      </c>
      <c r="U11" s="95">
        <v>44226</v>
      </c>
      <c r="V11" s="125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7"/>
      <c r="AI11" s="208"/>
    </row>
    <row r="12" spans="3:35" s="2" customFormat="1" ht="27" customHeight="1">
      <c r="C12" s="68" t="s">
        <v>13</v>
      </c>
      <c r="D12" s="100">
        <v>446</v>
      </c>
      <c r="E12" s="101"/>
      <c r="F12" s="101">
        <v>460</v>
      </c>
      <c r="G12" s="101">
        <v>468</v>
      </c>
      <c r="H12" s="101">
        <v>525</v>
      </c>
      <c r="I12" s="101"/>
      <c r="J12" s="101">
        <v>408</v>
      </c>
      <c r="K12" s="101">
        <v>366</v>
      </c>
      <c r="L12" s="101">
        <v>608</v>
      </c>
      <c r="M12" s="101"/>
      <c r="N12" s="101">
        <v>405</v>
      </c>
      <c r="O12" s="101">
        <v>572</v>
      </c>
      <c r="P12" s="101">
        <v>760</v>
      </c>
      <c r="Q12" s="101"/>
      <c r="R12" s="101">
        <v>540</v>
      </c>
      <c r="S12" s="101">
        <v>682</v>
      </c>
      <c r="T12" s="101">
        <v>570</v>
      </c>
      <c r="U12" s="101">
        <v>426</v>
      </c>
      <c r="V12" s="113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110"/>
      <c r="AI12" s="123">
        <f t="shared" ref="AI12:AI17" si="1">SUM(D12:AH12)</f>
        <v>7236</v>
      </c>
    </row>
    <row r="13" spans="3:35" s="2" customFormat="1" ht="27" customHeight="1">
      <c r="C13" s="66" t="s">
        <v>14</v>
      </c>
      <c r="D13" s="100"/>
      <c r="E13" s="101"/>
      <c r="F13" s="101"/>
      <c r="G13" s="101">
        <v>210</v>
      </c>
      <c r="H13" s="101">
        <v>285</v>
      </c>
      <c r="I13" s="101"/>
      <c r="J13" s="101">
        <v>472</v>
      </c>
      <c r="K13" s="101">
        <v>300</v>
      </c>
      <c r="L13" s="101">
        <v>516</v>
      </c>
      <c r="M13" s="101"/>
      <c r="N13" s="101">
        <v>329</v>
      </c>
      <c r="O13" s="101">
        <v>230</v>
      </c>
      <c r="P13" s="101">
        <v>493</v>
      </c>
      <c r="Q13" s="101"/>
      <c r="R13" s="101">
        <v>520</v>
      </c>
      <c r="S13" s="101">
        <v>210</v>
      </c>
      <c r="T13" s="101">
        <v>311</v>
      </c>
      <c r="U13" s="101">
        <v>470</v>
      </c>
      <c r="V13" s="113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11"/>
      <c r="AI13" s="124">
        <f t="shared" si="1"/>
        <v>4346</v>
      </c>
    </row>
    <row r="14" spans="3:35" s="2" customFormat="1" ht="27" customHeight="1">
      <c r="C14" s="66" t="s">
        <v>15</v>
      </c>
      <c r="D14" s="100"/>
      <c r="E14" s="101">
        <v>39</v>
      </c>
      <c r="F14" s="101"/>
      <c r="G14" s="101">
        <v>48</v>
      </c>
      <c r="H14" s="101"/>
      <c r="I14" s="101">
        <v>42</v>
      </c>
      <c r="J14" s="101"/>
      <c r="K14" s="101">
        <v>33</v>
      </c>
      <c r="L14" s="101"/>
      <c r="M14" s="101">
        <v>42</v>
      </c>
      <c r="N14" s="101"/>
      <c r="O14" s="101">
        <v>24</v>
      </c>
      <c r="P14" s="101"/>
      <c r="Q14" s="101">
        <v>47</v>
      </c>
      <c r="R14" s="101"/>
      <c r="S14" s="101">
        <v>30</v>
      </c>
      <c r="T14" s="101"/>
      <c r="U14" s="101"/>
      <c r="V14" s="113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111"/>
      <c r="AI14" s="124">
        <f t="shared" si="1"/>
        <v>305</v>
      </c>
    </row>
    <row r="15" spans="3:35" s="2" customFormat="1" ht="27" customHeight="1">
      <c r="C15" s="66" t="s">
        <v>16</v>
      </c>
      <c r="D15" s="100">
        <v>12</v>
      </c>
      <c r="E15" s="101"/>
      <c r="F15" s="101"/>
      <c r="G15" s="101">
        <v>11</v>
      </c>
      <c r="H15" s="101"/>
      <c r="I15" s="101"/>
      <c r="J15" s="101">
        <v>13</v>
      </c>
      <c r="K15" s="101"/>
      <c r="L15" s="101">
        <v>9</v>
      </c>
      <c r="M15" s="101"/>
      <c r="N15" s="101"/>
      <c r="O15" s="101">
        <v>7</v>
      </c>
      <c r="P15" s="101"/>
      <c r="Q15" s="101"/>
      <c r="R15" s="101">
        <v>10</v>
      </c>
      <c r="S15" s="101"/>
      <c r="T15" s="102">
        <v>11</v>
      </c>
      <c r="U15" s="102"/>
      <c r="V15" s="113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12"/>
      <c r="AI15" s="124">
        <f t="shared" si="1"/>
        <v>73</v>
      </c>
    </row>
    <row r="16" spans="3:35" s="2" customFormat="1" ht="27" customHeight="1">
      <c r="C16" s="68" t="s">
        <v>17</v>
      </c>
      <c r="D16" s="103"/>
      <c r="E16" s="101"/>
      <c r="F16" s="101">
        <v>32</v>
      </c>
      <c r="G16" s="101"/>
      <c r="H16" s="101">
        <v>40</v>
      </c>
      <c r="I16" s="101"/>
      <c r="J16" s="101"/>
      <c r="K16" s="101">
        <v>36</v>
      </c>
      <c r="L16" s="101"/>
      <c r="M16" s="101"/>
      <c r="N16" s="101">
        <v>45</v>
      </c>
      <c r="O16" s="101"/>
      <c r="P16" s="101">
        <v>41</v>
      </c>
      <c r="Q16" s="101"/>
      <c r="R16" s="101"/>
      <c r="S16" s="102">
        <v>33</v>
      </c>
      <c r="T16" s="102"/>
      <c r="U16" s="102">
        <v>35</v>
      </c>
      <c r="V16" s="11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10"/>
      <c r="AI16" s="123">
        <f t="shared" si="1"/>
        <v>262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16"/>
      <c r="V17" s="117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458</v>
      </c>
      <c r="E18" s="71">
        <f t="shared" ref="E18:AI18" si="2">SUM(E12:E17)</f>
        <v>39</v>
      </c>
      <c r="F18" s="71">
        <f t="shared" si="2"/>
        <v>492</v>
      </c>
      <c r="G18" s="71">
        <f t="shared" si="2"/>
        <v>737</v>
      </c>
      <c r="H18" s="71">
        <f t="shared" si="2"/>
        <v>850</v>
      </c>
      <c r="I18" s="71">
        <f t="shared" si="2"/>
        <v>42</v>
      </c>
      <c r="J18" s="71">
        <f t="shared" si="2"/>
        <v>893</v>
      </c>
      <c r="K18" s="71">
        <f t="shared" si="2"/>
        <v>735</v>
      </c>
      <c r="L18" s="71">
        <f t="shared" si="2"/>
        <v>1133</v>
      </c>
      <c r="M18" s="71">
        <f t="shared" si="2"/>
        <v>42</v>
      </c>
      <c r="N18" s="71">
        <f t="shared" si="2"/>
        <v>779</v>
      </c>
      <c r="O18" s="71">
        <f t="shared" si="2"/>
        <v>833</v>
      </c>
      <c r="P18" s="71">
        <f t="shared" si="2"/>
        <v>1294</v>
      </c>
      <c r="Q18" s="71">
        <f t="shared" si="2"/>
        <v>47</v>
      </c>
      <c r="R18" s="71">
        <f t="shared" si="2"/>
        <v>1070</v>
      </c>
      <c r="S18" s="71">
        <f t="shared" si="2"/>
        <v>955</v>
      </c>
      <c r="T18" s="71">
        <f t="shared" si="2"/>
        <v>892</v>
      </c>
      <c r="U18" s="18">
        <f t="shared" si="2"/>
        <v>931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12222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106868.40000000001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10.262791963080147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12222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8.6189300727148979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f>'OCT-20'!R25:S25</f>
        <v>9.2914111885991038E-2</v>
      </c>
      <c r="S25" s="203"/>
      <c r="T25" s="202">
        <f>'NOV-20'!T25:U25</f>
        <v>8.681209702457568E-2</v>
      </c>
      <c r="U25" s="203"/>
      <c r="V25" s="202">
        <f>'DEC-20'!V25:W25</f>
        <v>9.1157924813787788E-2</v>
      </c>
      <c r="W25" s="203"/>
      <c r="X25" s="202">
        <f>T20/100</f>
        <v>0.10262791963080148</v>
      </c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F991252-04C7-4DB4-88F5-3004D33C57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'JAN-21'!V24:V24</xm:f>
              <xm:sqref>V25</xm:sqref>
            </x14:sparkline>
          </x14:sparklines>
        </x14:sparklineGroup>
        <x14:sparklineGroup displayEmptyCellsAs="gap" xr2:uid="{A004DA1F-417B-4D33-A7F4-4B4666D88E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'JAN-21'!D24:D24</xm:f>
              <xm:sqref>D25</xm:sqref>
            </x14:sparkline>
            <x14:sparkline>
              <xm:f>'JAN-21'!H24:H24</xm:f>
              <xm:sqref>H25</xm:sqref>
            </x14:sparkline>
            <x14:sparkline>
              <xm:f>'JAN-21'!J24:J24</xm:f>
              <xm:sqref>J25</xm:sqref>
            </x14:sparkline>
            <x14:sparkline>
              <xm:f>'JAN-21'!AB24:AB24</xm:f>
              <xm:sqref>AB25</xm:sqref>
            </x14:sparkline>
            <x14:sparkline>
              <xm:f>'JAN-21'!F24:F24</xm:f>
              <xm:sqref>F25</xm:sqref>
            </x14:sparkline>
          </x14:sparklines>
        </x14:sparklineGroup>
        <x14:sparklineGroup displayEmptyCellsAs="gap" xr2:uid="{85359B31-61C0-4FFA-9E13-659B1A165A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'JAN-21'!L24:L24</xm:f>
              <xm:sqref>L25</xm:sqref>
            </x14:sparkline>
          </x14:sparklines>
        </x14:sparklineGroup>
        <x14:sparklineGroup displayEmptyCellsAs="gap" xr2:uid="{A97025EE-88C9-4637-80C6-21AAA0E9DF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'JAN-21'!N24:N24</xm:f>
              <xm:sqref>N25</xm:sqref>
            </x14:sparkline>
          </x14:sparklines>
        </x14:sparklineGroup>
        <x14:sparklineGroup displayEmptyCellsAs="gap" xr2:uid="{CF8EB46F-D8C0-4EDD-9D9D-4999E37B24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'JAN-21'!P24:P24</xm:f>
              <xm:sqref>P25</xm:sqref>
            </x14:sparkline>
          </x14:sparklines>
        </x14:sparklineGroup>
        <x14:sparklineGroup displayEmptyCellsAs="gap" xr2:uid="{13927C07-2E34-48C9-BBBD-EF10818AEB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'JAN-21'!R24:R24</xm:f>
              <xm:sqref>R25</xm:sqref>
            </x14:sparkline>
          </x14:sparklines>
        </x14:sparklineGroup>
        <x14:sparklineGroup displayEmptyCellsAs="gap" xr2:uid="{7E1F3D7F-51CF-4C30-B1F7-D611522C43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'JAN-21'!T24:T24</xm:f>
              <xm:sqref>T25</xm:sqref>
            </x14:sparkline>
          </x14:sparklines>
        </x14:sparklineGroup>
        <x14:sparklineGroup displayEmptyCellsAs="gap" xr2:uid="{47C1771B-9AC9-41D1-B81B-1F28DFC2D6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'JAN-21'!X24:X24</xm:f>
              <xm:sqref>X25</xm:sqref>
            </x14:sparkline>
          </x14:sparklines>
        </x14:sparklineGroup>
        <x14:sparklineGroup displayEmptyCellsAs="gap" xr2:uid="{152CAF91-7CD3-46C2-BD44-BD65AAF5A9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'JAN-21'!Z24:Z24</xm:f>
              <xm:sqref>Z25</xm:sqref>
            </x14:sparkline>
          </x14:sparklines>
        </x14:sparklineGroup>
        <x14:sparklineGroup displayEmptyCellsAs="gap" xr2:uid="{0871421A-743C-44A0-9E14-C07329AA7A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'JAN-21'!AD24:AD24</xm:f>
              <xm:sqref>AD25</xm:sqref>
            </x14:sparkline>
          </x14:sparklines>
        </x14:sparklineGroup>
        <x14:sparklineGroup displayEmptyCellsAs="gap" xr2:uid="{50F2618E-57BA-46C5-BFB7-5BCABB26EF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'JAN-21'!AH24:AH24</xm:f>
              <xm:sqref>AH25</xm:sqref>
            </x14:sparkline>
          </x14:sparklines>
        </x14:sparklineGroup>
        <x14:sparklineGroup displayEmptyCellsAs="gap" xr2:uid="{DC5331F7-0DA3-4B9C-8B19-9D6BDE1438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'JAN-21'!AF24:AF24</xm:f>
              <xm:sqref>AF25</xm:sqref>
            </x14:sparkline>
          </x14:sparklines>
        </x14:sparklineGroup>
      </x14:sparklineGroup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AAFD-D5C1-446B-9FEA-DDE8C459E555}">
  <sheetPr codeName="工作表20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68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44228</v>
      </c>
      <c r="E5" s="3">
        <v>44229</v>
      </c>
      <c r="F5" s="3">
        <v>44230</v>
      </c>
      <c r="G5" s="3">
        <v>44231</v>
      </c>
      <c r="H5" s="3">
        <v>44232</v>
      </c>
      <c r="I5" s="3">
        <v>44233</v>
      </c>
      <c r="J5" s="3">
        <v>44234</v>
      </c>
      <c r="K5" s="3">
        <v>44235</v>
      </c>
      <c r="L5" s="3">
        <v>44236</v>
      </c>
      <c r="M5" s="3">
        <v>44237</v>
      </c>
      <c r="N5" s="3">
        <v>44238</v>
      </c>
      <c r="O5" s="3">
        <v>44239</v>
      </c>
      <c r="P5" s="3">
        <v>44240</v>
      </c>
      <c r="Q5" s="3">
        <v>44241</v>
      </c>
      <c r="R5" s="3">
        <v>44242</v>
      </c>
      <c r="S5" s="3">
        <v>44243</v>
      </c>
      <c r="T5" s="3">
        <v>44244</v>
      </c>
      <c r="U5" s="3">
        <v>44245</v>
      </c>
      <c r="V5" s="3">
        <v>44246</v>
      </c>
      <c r="W5" s="3">
        <v>44247</v>
      </c>
      <c r="X5" s="3">
        <v>44248</v>
      </c>
      <c r="Y5" s="3">
        <v>44249</v>
      </c>
      <c r="Z5" s="3">
        <v>44250</v>
      </c>
      <c r="AA5" s="3">
        <v>44251</v>
      </c>
      <c r="AB5" s="3">
        <v>44252</v>
      </c>
      <c r="AC5" s="3">
        <v>44253</v>
      </c>
      <c r="AD5" s="3">
        <v>44254</v>
      </c>
      <c r="AE5" s="3">
        <v>44255</v>
      </c>
      <c r="AF5" s="3"/>
      <c r="AG5" s="3"/>
      <c r="AH5" s="3"/>
      <c r="AI5" s="188"/>
    </row>
    <row r="6" spans="3:35" s="2" customFormat="1" ht="27" customHeight="1">
      <c r="C6" s="5" t="s">
        <v>7</v>
      </c>
      <c r="D6" s="118">
        <v>2.9474</v>
      </c>
      <c r="E6" s="118">
        <v>4.0292000000000003</v>
      </c>
      <c r="F6" s="118">
        <v>3.6301999999999999</v>
      </c>
      <c r="G6" s="118">
        <v>3.7267999999999999</v>
      </c>
      <c r="H6" s="118">
        <v>4.0031999999999996</v>
      </c>
      <c r="I6" s="118">
        <v>2.9864000000000002</v>
      </c>
      <c r="J6" s="118">
        <v>1.9830000000000001</v>
      </c>
      <c r="K6" s="118">
        <v>3.379</v>
      </c>
      <c r="L6" s="118">
        <v>4.1974</v>
      </c>
      <c r="M6" s="118">
        <v>4.2918000000000003</v>
      </c>
      <c r="N6" s="118">
        <v>3.8614000000000002</v>
      </c>
      <c r="O6" s="118">
        <v>2.4866000000000001</v>
      </c>
      <c r="P6" s="118">
        <v>1.5422</v>
      </c>
      <c r="Q6" s="118">
        <v>1.7362</v>
      </c>
      <c r="R6" s="118">
        <v>2.1594000000000002</v>
      </c>
      <c r="S6" s="118">
        <v>3.9727999999999999</v>
      </c>
      <c r="T6" s="118">
        <v>4.1833999999999998</v>
      </c>
      <c r="U6" s="118">
        <v>2.9964</v>
      </c>
      <c r="V6" s="118">
        <v>3.8029999999999999</v>
      </c>
      <c r="W6" s="118">
        <v>3.1648000000000001</v>
      </c>
      <c r="X6" s="118">
        <v>1.9214</v>
      </c>
      <c r="Y6" s="118">
        <v>3.1905999999999999</v>
      </c>
      <c r="Z6" s="118">
        <v>3.8064</v>
      </c>
      <c r="AA6" s="118">
        <v>4.2198000000000002</v>
      </c>
      <c r="AB6" s="118">
        <v>3.8852000000000002</v>
      </c>
      <c r="AC6" s="118">
        <v>3.3022</v>
      </c>
      <c r="AD6" s="118">
        <v>3.7684000000000002</v>
      </c>
      <c r="AE6" s="118">
        <v>1.8655999999999999</v>
      </c>
      <c r="AF6" s="118"/>
      <c r="AG6" s="118"/>
      <c r="AH6" s="118"/>
      <c r="AI6" s="122">
        <f>SUM(D6:AH6)</f>
        <v>91.040200000000013</v>
      </c>
    </row>
    <row r="7" spans="3:35" s="2" customFormat="1" ht="27" customHeight="1">
      <c r="C7" s="42" t="s">
        <v>8</v>
      </c>
      <c r="D7" s="119">
        <v>1.0900000000000001</v>
      </c>
      <c r="E7" s="119">
        <v>0</v>
      </c>
      <c r="F7" s="119">
        <v>1.81</v>
      </c>
      <c r="G7" s="119">
        <v>0</v>
      </c>
      <c r="H7" s="119">
        <v>0.93</v>
      </c>
      <c r="I7" s="119">
        <v>0</v>
      </c>
      <c r="J7" s="119">
        <v>0</v>
      </c>
      <c r="K7" s="119">
        <v>0.89</v>
      </c>
      <c r="L7" s="120">
        <v>0.99</v>
      </c>
      <c r="M7" s="120">
        <v>2.4500000000000002</v>
      </c>
      <c r="N7" s="120">
        <v>0</v>
      </c>
      <c r="O7" s="120">
        <v>0</v>
      </c>
      <c r="P7" s="120">
        <v>0</v>
      </c>
      <c r="Q7" s="120">
        <v>0</v>
      </c>
      <c r="R7" s="119">
        <v>0</v>
      </c>
      <c r="S7" s="119">
        <v>0.93</v>
      </c>
      <c r="T7" s="121">
        <v>0</v>
      </c>
      <c r="U7" s="120">
        <v>1.54</v>
      </c>
      <c r="V7" s="120">
        <v>0</v>
      </c>
      <c r="W7" s="120">
        <v>0</v>
      </c>
      <c r="X7" s="120">
        <v>0</v>
      </c>
      <c r="Y7" s="120">
        <v>1.63</v>
      </c>
      <c r="Z7" s="120">
        <v>0.56999999999999995</v>
      </c>
      <c r="AA7" s="120">
        <v>1.07</v>
      </c>
      <c r="AB7" s="120">
        <v>2.38</v>
      </c>
      <c r="AC7" s="120">
        <v>0</v>
      </c>
      <c r="AD7" s="120">
        <v>0.71</v>
      </c>
      <c r="AE7" s="120">
        <v>0</v>
      </c>
      <c r="AF7" s="120"/>
      <c r="AG7" s="120"/>
      <c r="AH7" s="120"/>
      <c r="AI7" s="122">
        <f>SUM(D7:AH7)</f>
        <v>16.989999999999998</v>
      </c>
    </row>
    <row r="8" spans="3:35" s="2" customFormat="1" ht="35.25" customHeight="1" thickBot="1">
      <c r="C8" s="17" t="s">
        <v>9</v>
      </c>
      <c r="D8" s="37">
        <f>SUM(D6:D7)</f>
        <v>4.0373999999999999</v>
      </c>
      <c r="E8" s="37">
        <f t="shared" ref="E8:AH8" si="0">SUM(E6:E7)</f>
        <v>4.0292000000000003</v>
      </c>
      <c r="F8" s="37">
        <f t="shared" si="0"/>
        <v>5.4401999999999999</v>
      </c>
      <c r="G8" s="37">
        <f t="shared" si="0"/>
        <v>3.7267999999999999</v>
      </c>
      <c r="H8" s="37">
        <f t="shared" si="0"/>
        <v>4.9331999999999994</v>
      </c>
      <c r="I8" s="37">
        <f t="shared" si="0"/>
        <v>2.9864000000000002</v>
      </c>
      <c r="J8" s="37">
        <f t="shared" si="0"/>
        <v>1.9830000000000001</v>
      </c>
      <c r="K8" s="37">
        <f t="shared" si="0"/>
        <v>4.2690000000000001</v>
      </c>
      <c r="L8" s="37">
        <f t="shared" si="0"/>
        <v>5.1874000000000002</v>
      </c>
      <c r="M8" s="37">
        <f t="shared" si="0"/>
        <v>6.7418000000000005</v>
      </c>
      <c r="N8" s="37">
        <f t="shared" si="0"/>
        <v>3.8614000000000002</v>
      </c>
      <c r="O8" s="37">
        <f t="shared" si="0"/>
        <v>2.4866000000000001</v>
      </c>
      <c r="P8" s="37">
        <f t="shared" si="0"/>
        <v>1.5422</v>
      </c>
      <c r="Q8" s="37">
        <f t="shared" si="0"/>
        <v>1.7362</v>
      </c>
      <c r="R8" s="37">
        <f t="shared" si="0"/>
        <v>2.1594000000000002</v>
      </c>
      <c r="S8" s="37">
        <f t="shared" si="0"/>
        <v>4.9028</v>
      </c>
      <c r="T8" s="37">
        <f t="shared" si="0"/>
        <v>4.1833999999999998</v>
      </c>
      <c r="U8" s="37">
        <f t="shared" si="0"/>
        <v>4.5364000000000004</v>
      </c>
      <c r="V8" s="37">
        <f t="shared" si="0"/>
        <v>3.8029999999999999</v>
      </c>
      <c r="W8" s="37">
        <f t="shared" si="0"/>
        <v>3.1648000000000001</v>
      </c>
      <c r="X8" s="37">
        <f t="shared" si="0"/>
        <v>1.9214</v>
      </c>
      <c r="Y8" s="37">
        <f t="shared" si="0"/>
        <v>4.8205999999999998</v>
      </c>
      <c r="Z8" s="37">
        <f t="shared" si="0"/>
        <v>4.3764000000000003</v>
      </c>
      <c r="AA8" s="37">
        <f t="shared" si="0"/>
        <v>5.2898000000000005</v>
      </c>
      <c r="AB8" s="37">
        <f t="shared" si="0"/>
        <v>6.2652000000000001</v>
      </c>
      <c r="AC8" s="37">
        <f t="shared" si="0"/>
        <v>3.3022</v>
      </c>
      <c r="AD8" s="37">
        <f t="shared" si="0"/>
        <v>4.4784000000000006</v>
      </c>
      <c r="AE8" s="37">
        <f t="shared" si="0"/>
        <v>1.8655999999999999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108.03020000000001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209"/>
      <c r="F10" s="209"/>
      <c r="G10" s="209"/>
      <c r="H10" s="209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134">
        <v>44228</v>
      </c>
      <c r="E11" s="132">
        <v>44229</v>
      </c>
      <c r="F11" s="132">
        <v>44231</v>
      </c>
      <c r="G11" s="132">
        <v>44232</v>
      </c>
      <c r="H11" s="132">
        <v>44233</v>
      </c>
      <c r="I11" s="133">
        <v>44235</v>
      </c>
      <c r="J11" s="132">
        <v>44236</v>
      </c>
      <c r="K11" s="132">
        <v>44238</v>
      </c>
      <c r="L11" s="132">
        <v>44244</v>
      </c>
      <c r="M11" s="132">
        <v>44245</v>
      </c>
      <c r="N11" s="132">
        <v>44247</v>
      </c>
      <c r="O11" s="132">
        <v>44249</v>
      </c>
      <c r="P11" s="132">
        <v>44250</v>
      </c>
      <c r="Q11" s="132">
        <v>44251</v>
      </c>
      <c r="R11" s="132">
        <v>44252</v>
      </c>
      <c r="S11" s="132">
        <v>44253</v>
      </c>
      <c r="T11" s="132"/>
      <c r="U11" s="132"/>
      <c r="V11" s="132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35"/>
      <c r="E12" s="101">
        <v>650</v>
      </c>
      <c r="F12" s="101">
        <v>474</v>
      </c>
      <c r="G12" s="101">
        <v>346</v>
      </c>
      <c r="H12" s="101">
        <v>565</v>
      </c>
      <c r="I12" s="131">
        <v>420</v>
      </c>
      <c r="J12" s="101">
        <v>286</v>
      </c>
      <c r="K12" s="101">
        <v>840</v>
      </c>
      <c r="L12" s="101">
        <v>442</v>
      </c>
      <c r="M12" s="101">
        <v>612</v>
      </c>
      <c r="N12" s="101">
        <v>600</v>
      </c>
      <c r="O12" s="101"/>
      <c r="P12" s="101">
        <v>686</v>
      </c>
      <c r="Q12" s="101">
        <v>378</v>
      </c>
      <c r="R12" s="101">
        <v>365</v>
      </c>
      <c r="S12" s="101">
        <v>287</v>
      </c>
      <c r="T12" s="115"/>
      <c r="U12" s="115"/>
      <c r="V12" s="128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30"/>
      <c r="AI12" s="123">
        <f t="shared" ref="AI12:AI17" si="1">SUM(D12:AH12)</f>
        <v>6951</v>
      </c>
    </row>
    <row r="13" spans="3:35" s="2" customFormat="1" ht="27" customHeight="1">
      <c r="C13" s="66" t="s">
        <v>14</v>
      </c>
      <c r="D13" s="135"/>
      <c r="E13" s="101">
        <v>226</v>
      </c>
      <c r="F13" s="101">
        <v>430</v>
      </c>
      <c r="G13" s="101">
        <v>412</v>
      </c>
      <c r="H13" s="101">
        <v>101</v>
      </c>
      <c r="I13" s="131">
        <v>368</v>
      </c>
      <c r="J13" s="101">
        <v>250</v>
      </c>
      <c r="K13" s="101">
        <v>306</v>
      </c>
      <c r="L13" s="101">
        <v>438</v>
      </c>
      <c r="M13" s="101"/>
      <c r="N13" s="101">
        <v>286</v>
      </c>
      <c r="O13" s="101"/>
      <c r="P13" s="101"/>
      <c r="Q13" s="101">
        <v>290</v>
      </c>
      <c r="R13" s="101">
        <v>290</v>
      </c>
      <c r="S13" s="101">
        <v>245</v>
      </c>
      <c r="T13" s="101"/>
      <c r="U13" s="101"/>
      <c r="V13" s="113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11"/>
      <c r="AI13" s="124">
        <f t="shared" si="1"/>
        <v>3642</v>
      </c>
    </row>
    <row r="14" spans="3:35" s="2" customFormat="1" ht="27" customHeight="1">
      <c r="C14" s="66" t="s">
        <v>15</v>
      </c>
      <c r="D14" s="135">
        <v>48</v>
      </c>
      <c r="E14" s="101"/>
      <c r="F14" s="101">
        <v>42</v>
      </c>
      <c r="G14" s="101"/>
      <c r="H14" s="101"/>
      <c r="I14" s="131">
        <v>54</v>
      </c>
      <c r="J14" s="101"/>
      <c r="K14" s="101">
        <v>50</v>
      </c>
      <c r="L14" s="101"/>
      <c r="M14" s="101">
        <v>60</v>
      </c>
      <c r="N14" s="101"/>
      <c r="O14" s="101">
        <v>58</v>
      </c>
      <c r="P14" s="101"/>
      <c r="Q14" s="101"/>
      <c r="R14" s="101">
        <v>54</v>
      </c>
      <c r="S14" s="101"/>
      <c r="T14" s="101"/>
      <c r="U14" s="101"/>
      <c r="V14" s="113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111"/>
      <c r="AI14" s="124">
        <f t="shared" si="1"/>
        <v>366</v>
      </c>
    </row>
    <row r="15" spans="3:35" s="2" customFormat="1" ht="27" customHeight="1">
      <c r="C15" s="66" t="s">
        <v>16</v>
      </c>
      <c r="D15" s="135"/>
      <c r="E15" s="101">
        <v>10</v>
      </c>
      <c r="F15" s="101"/>
      <c r="G15" s="101">
        <v>9</v>
      </c>
      <c r="H15" s="101"/>
      <c r="I15" s="131">
        <v>13</v>
      </c>
      <c r="J15" s="101"/>
      <c r="K15" s="101">
        <v>10</v>
      </c>
      <c r="L15" s="101"/>
      <c r="M15" s="101">
        <v>15</v>
      </c>
      <c r="N15" s="101"/>
      <c r="O15" s="101"/>
      <c r="P15" s="101">
        <v>11</v>
      </c>
      <c r="Q15" s="101"/>
      <c r="R15" s="102"/>
      <c r="S15" s="102">
        <v>12</v>
      </c>
      <c r="T15" s="102"/>
      <c r="U15" s="102"/>
      <c r="V15" s="113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12"/>
      <c r="AI15" s="124">
        <f t="shared" si="1"/>
        <v>80</v>
      </c>
    </row>
    <row r="16" spans="3:35" s="2" customFormat="1" ht="27" customHeight="1">
      <c r="C16" s="68" t="s">
        <v>17</v>
      </c>
      <c r="D16" s="136"/>
      <c r="E16" s="102"/>
      <c r="F16" s="101">
        <v>42</v>
      </c>
      <c r="G16" s="101"/>
      <c r="H16" s="101">
        <v>33</v>
      </c>
      <c r="I16" s="131"/>
      <c r="J16" s="101">
        <v>35</v>
      </c>
      <c r="K16" s="101"/>
      <c r="L16" s="101">
        <v>40</v>
      </c>
      <c r="M16" s="101"/>
      <c r="N16" s="101">
        <v>458</v>
      </c>
      <c r="O16" s="101"/>
      <c r="P16" s="101"/>
      <c r="Q16" s="102">
        <v>1050</v>
      </c>
      <c r="R16" s="102">
        <v>43</v>
      </c>
      <c r="S16" s="102"/>
      <c r="T16" s="102"/>
      <c r="U16" s="102"/>
      <c r="V16" s="11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10"/>
      <c r="AI16" s="123">
        <f t="shared" si="1"/>
        <v>1701</v>
      </c>
    </row>
    <row r="17" spans="3:35" s="2" customFormat="1" ht="27" customHeight="1">
      <c r="C17" s="68" t="s">
        <v>18</v>
      </c>
      <c r="D17" s="100"/>
      <c r="E17" s="115"/>
      <c r="F17" s="115"/>
      <c r="G17" s="115"/>
      <c r="H17" s="115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16"/>
      <c r="V17" s="117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48</v>
      </c>
      <c r="E18" s="71">
        <f t="shared" ref="E18:AI18" si="2">SUM(E12:E17)</f>
        <v>886</v>
      </c>
      <c r="F18" s="71">
        <f t="shared" si="2"/>
        <v>988</v>
      </c>
      <c r="G18" s="71">
        <f t="shared" si="2"/>
        <v>767</v>
      </c>
      <c r="H18" s="71">
        <f t="shared" si="2"/>
        <v>699</v>
      </c>
      <c r="I18" s="71">
        <f t="shared" si="2"/>
        <v>855</v>
      </c>
      <c r="J18" s="71">
        <f t="shared" si="2"/>
        <v>571</v>
      </c>
      <c r="K18" s="71">
        <f t="shared" si="2"/>
        <v>1206</v>
      </c>
      <c r="L18" s="71">
        <f t="shared" si="2"/>
        <v>920</v>
      </c>
      <c r="M18" s="71">
        <f t="shared" si="2"/>
        <v>687</v>
      </c>
      <c r="N18" s="71">
        <f t="shared" si="2"/>
        <v>1344</v>
      </c>
      <c r="O18" s="71">
        <f t="shared" si="2"/>
        <v>58</v>
      </c>
      <c r="P18" s="71">
        <f t="shared" si="2"/>
        <v>697</v>
      </c>
      <c r="Q18" s="71">
        <f t="shared" si="2"/>
        <v>1718</v>
      </c>
      <c r="R18" s="71">
        <f t="shared" si="2"/>
        <v>752</v>
      </c>
      <c r="S18" s="71">
        <f t="shared" si="2"/>
        <v>544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12740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108030.20000000001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10.548959925544546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12740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8.7797658937840346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f>'OCT-20'!R25:S25</f>
        <v>9.2914111885991038E-2</v>
      </c>
      <c r="S25" s="203"/>
      <c r="T25" s="202">
        <f>'NOV-20'!T25:U25</f>
        <v>8.681209702457568E-2</v>
      </c>
      <c r="U25" s="203"/>
      <c r="V25" s="202">
        <f>'DEC-20'!V25:W25</f>
        <v>9.1157924813787788E-2</v>
      </c>
      <c r="W25" s="203"/>
      <c r="X25" s="202">
        <v>0.10262791963080148</v>
      </c>
      <c r="Y25" s="203"/>
      <c r="Z25" s="202">
        <f>T20/100</f>
        <v>0.10548959925544546</v>
      </c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C7B9FF3-C4C8-4667-AD12-1C61945128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'FEB-21'!AF24:AF24</xm:f>
              <xm:sqref>AF25</xm:sqref>
            </x14:sparkline>
          </x14:sparklines>
        </x14:sparklineGroup>
        <x14:sparklineGroup displayEmptyCellsAs="gap" xr2:uid="{62859B97-51C4-4363-B9DE-A4450589A4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'FEB-21'!AH24:AH24</xm:f>
              <xm:sqref>AH25</xm:sqref>
            </x14:sparkline>
          </x14:sparklines>
        </x14:sparklineGroup>
        <x14:sparklineGroup displayEmptyCellsAs="gap" xr2:uid="{BF4A64C7-9978-4D3A-B066-BF48E11898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'FEB-21'!AD24:AD24</xm:f>
              <xm:sqref>AD25</xm:sqref>
            </x14:sparkline>
          </x14:sparklines>
        </x14:sparklineGroup>
        <x14:sparklineGroup displayEmptyCellsAs="gap" xr2:uid="{C1F3EA76-BD75-422B-BDBF-75C17B1CF2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'FEB-21'!Z24:Z24</xm:f>
              <xm:sqref>Z25</xm:sqref>
            </x14:sparkline>
          </x14:sparklines>
        </x14:sparklineGroup>
        <x14:sparklineGroup displayEmptyCellsAs="gap" xr2:uid="{B8B3FB62-00AD-4CCE-A42D-1447F89E1F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'FEB-21'!X24:X24</xm:f>
              <xm:sqref>X25</xm:sqref>
            </x14:sparkline>
          </x14:sparklines>
        </x14:sparklineGroup>
        <x14:sparklineGroup displayEmptyCellsAs="gap" xr2:uid="{58330D30-19E7-4761-BCB9-72716F9573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'FEB-21'!T24:T24</xm:f>
              <xm:sqref>T25</xm:sqref>
            </x14:sparkline>
          </x14:sparklines>
        </x14:sparklineGroup>
        <x14:sparklineGroup displayEmptyCellsAs="gap" xr2:uid="{641F3868-0F46-48A9-AFA6-97DCF07EBD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'FEB-21'!R24:R24</xm:f>
              <xm:sqref>R25</xm:sqref>
            </x14:sparkline>
          </x14:sparklines>
        </x14:sparklineGroup>
        <x14:sparklineGroup displayEmptyCellsAs="gap" xr2:uid="{4B870DC8-7444-4AEE-9815-860AC50891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'FEB-21'!P24:P24</xm:f>
              <xm:sqref>P25</xm:sqref>
            </x14:sparkline>
          </x14:sparklines>
        </x14:sparklineGroup>
        <x14:sparklineGroup displayEmptyCellsAs="gap" xr2:uid="{38890F94-3DB2-4119-9DC2-2DE52686EF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'FEB-21'!N24:N24</xm:f>
              <xm:sqref>N25</xm:sqref>
            </x14:sparkline>
          </x14:sparklines>
        </x14:sparklineGroup>
        <x14:sparklineGroup displayEmptyCellsAs="gap" xr2:uid="{2199E319-EEB0-4235-8F54-A96EE205E1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'FEB-21'!L24:L24</xm:f>
              <xm:sqref>L25</xm:sqref>
            </x14:sparkline>
          </x14:sparklines>
        </x14:sparklineGroup>
        <x14:sparklineGroup displayEmptyCellsAs="gap" xr2:uid="{BC466DFD-4214-437C-B3C1-7FD8D94254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'FEB-21'!D24:D24</xm:f>
              <xm:sqref>D25</xm:sqref>
            </x14:sparkline>
            <x14:sparkline>
              <xm:f>'FEB-21'!H24:H24</xm:f>
              <xm:sqref>H25</xm:sqref>
            </x14:sparkline>
            <x14:sparkline>
              <xm:f>'FEB-21'!J24:J24</xm:f>
              <xm:sqref>J25</xm:sqref>
            </x14:sparkline>
            <x14:sparkline>
              <xm:f>'FEB-21'!AB24:AB24</xm:f>
              <xm:sqref>AB25</xm:sqref>
            </x14:sparkline>
            <x14:sparkline>
              <xm:f>'FEB-21'!F24:F24</xm:f>
              <xm:sqref>F25</xm:sqref>
            </x14:sparkline>
          </x14:sparklines>
        </x14:sparklineGroup>
        <x14:sparklineGroup displayEmptyCellsAs="gap" xr2:uid="{0BC41AEC-F73E-47DB-B260-EB55F5AAFC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'FEB-21'!V24:V24</xm:f>
              <xm:sqref>V25</xm:sqref>
            </x14:sparkline>
          </x14:sparklines>
        </x14:sparklineGroup>
      </x14:sparklineGroup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B5DE-F188-4216-8F38-FB536C1989AF}">
  <sheetPr codeName="工作表21">
    <pageSetUpPr fitToPage="1"/>
  </sheetPr>
  <dimension ref="C1:AI44"/>
  <sheetViews>
    <sheetView showGridLines="0" topLeftCell="A4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70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44256</v>
      </c>
      <c r="E5" s="3">
        <v>44257</v>
      </c>
      <c r="F5" s="3">
        <v>44258</v>
      </c>
      <c r="G5" s="3">
        <v>44259</v>
      </c>
      <c r="H5" s="3">
        <v>44260</v>
      </c>
      <c r="I5" s="3">
        <v>44261</v>
      </c>
      <c r="J5" s="3">
        <v>44262</v>
      </c>
      <c r="K5" s="3">
        <v>44263</v>
      </c>
      <c r="L5" s="3">
        <v>44264</v>
      </c>
      <c r="M5" s="3">
        <v>44265</v>
      </c>
      <c r="N5" s="3">
        <v>44266</v>
      </c>
      <c r="O5" s="3">
        <v>44267</v>
      </c>
      <c r="P5" s="3">
        <v>44268</v>
      </c>
      <c r="Q5" s="3">
        <v>44269</v>
      </c>
      <c r="R5" s="3">
        <v>44270</v>
      </c>
      <c r="S5" s="3">
        <v>44271</v>
      </c>
      <c r="T5" s="3">
        <v>44272</v>
      </c>
      <c r="U5" s="3">
        <v>44273</v>
      </c>
      <c r="V5" s="3">
        <v>44274</v>
      </c>
      <c r="W5" s="3">
        <v>44275</v>
      </c>
      <c r="X5" s="3">
        <v>44276</v>
      </c>
      <c r="Y5" s="3">
        <v>44277</v>
      </c>
      <c r="Z5" s="3">
        <v>44278</v>
      </c>
      <c r="AA5" s="3">
        <v>44279</v>
      </c>
      <c r="AB5" s="3">
        <v>44280</v>
      </c>
      <c r="AC5" s="3">
        <v>44281</v>
      </c>
      <c r="AD5" s="3">
        <v>44282</v>
      </c>
      <c r="AE5" s="3">
        <v>44283</v>
      </c>
      <c r="AF5" s="3">
        <v>44284</v>
      </c>
      <c r="AG5" s="3">
        <v>44285</v>
      </c>
      <c r="AH5" s="3">
        <v>44286</v>
      </c>
      <c r="AI5" s="188"/>
    </row>
    <row r="6" spans="3:35" s="2" customFormat="1" ht="27" customHeight="1">
      <c r="C6" s="5" t="s">
        <v>7</v>
      </c>
      <c r="D6" s="118">
        <v>3.6175999999999999</v>
      </c>
      <c r="E6" s="118">
        <v>3.9544000000000001</v>
      </c>
      <c r="F6" s="118">
        <v>3.794</v>
      </c>
      <c r="G6" s="118">
        <v>3.4096000000000002</v>
      </c>
      <c r="H6" s="118">
        <v>2.8492000000000002</v>
      </c>
      <c r="I6" s="118">
        <v>3.3782000000000001</v>
      </c>
      <c r="J6" s="118">
        <v>1.5906</v>
      </c>
      <c r="K6" s="118">
        <v>3.6356000000000002</v>
      </c>
      <c r="L6" s="118">
        <v>4.1681999999999997</v>
      </c>
      <c r="M6" s="118">
        <v>3.79</v>
      </c>
      <c r="N6" s="118">
        <v>4.3806000000000003</v>
      </c>
      <c r="O6" s="118">
        <v>3.7753999999999999</v>
      </c>
      <c r="P6" s="118">
        <v>3.6598000000000002</v>
      </c>
      <c r="Q6" s="118">
        <v>2.0710000000000002</v>
      </c>
      <c r="R6" s="118">
        <v>4.0823999999999998</v>
      </c>
      <c r="S6" s="118">
        <v>4.4489999999999998</v>
      </c>
      <c r="T6" s="118">
        <v>4.2691999999999997</v>
      </c>
      <c r="U6" s="118">
        <v>3.9620000000000002</v>
      </c>
      <c r="V6" s="118">
        <v>4.4320000000000004</v>
      </c>
      <c r="W6" s="118">
        <v>3.6206</v>
      </c>
      <c r="X6" s="118">
        <v>1.954</v>
      </c>
      <c r="Y6" s="118">
        <v>4.1147999999999998</v>
      </c>
      <c r="Z6" s="118">
        <v>3.7553999999999998</v>
      </c>
      <c r="AA6" s="118">
        <v>3.6833999999999998</v>
      </c>
      <c r="AB6" s="118">
        <v>4.4404000000000003</v>
      </c>
      <c r="AC6" s="118">
        <v>4.0688000000000004</v>
      </c>
      <c r="AD6" s="118">
        <v>2.0655999999999999</v>
      </c>
      <c r="AE6" s="118">
        <v>1.4281999999999999</v>
      </c>
      <c r="AF6" s="118">
        <v>2.9327999999999999</v>
      </c>
      <c r="AG6" s="118">
        <v>3.4860000000000002</v>
      </c>
      <c r="AH6" s="118">
        <v>3.3426</v>
      </c>
      <c r="AI6" s="122">
        <f>SUM(D6:AH6)</f>
        <v>108.16139999999999</v>
      </c>
    </row>
    <row r="7" spans="3:35" s="2" customFormat="1" ht="27" customHeight="1">
      <c r="C7" s="42" t="s">
        <v>8</v>
      </c>
      <c r="D7" s="119">
        <v>0.46</v>
      </c>
      <c r="E7" s="119">
        <v>1.19</v>
      </c>
      <c r="F7" s="119">
        <v>0</v>
      </c>
      <c r="G7" s="119">
        <v>1.29</v>
      </c>
      <c r="H7" s="119">
        <v>0</v>
      </c>
      <c r="I7" s="119">
        <v>0.97</v>
      </c>
      <c r="J7" s="119">
        <v>0</v>
      </c>
      <c r="K7" s="119">
        <v>0</v>
      </c>
      <c r="L7" s="120">
        <v>0.92</v>
      </c>
      <c r="M7" s="120">
        <v>1.61</v>
      </c>
      <c r="N7" s="120">
        <v>0</v>
      </c>
      <c r="O7" s="120">
        <v>0.53</v>
      </c>
      <c r="P7" s="120">
        <v>0</v>
      </c>
      <c r="Q7" s="120">
        <v>0</v>
      </c>
      <c r="R7" s="119">
        <v>0.8</v>
      </c>
      <c r="S7" s="119">
        <v>1.07</v>
      </c>
      <c r="T7" s="121">
        <v>1.08</v>
      </c>
      <c r="U7" s="120">
        <v>0</v>
      </c>
      <c r="V7" s="120">
        <v>1.44</v>
      </c>
      <c r="W7" s="120">
        <v>0.85</v>
      </c>
      <c r="X7" s="120">
        <v>0</v>
      </c>
      <c r="Y7" s="120">
        <v>0</v>
      </c>
      <c r="Z7" s="120">
        <v>1.48</v>
      </c>
      <c r="AA7" s="120">
        <v>1.76</v>
      </c>
      <c r="AB7" s="120">
        <v>0.77</v>
      </c>
      <c r="AC7" s="120">
        <v>1.1399999999999999</v>
      </c>
      <c r="AD7" s="120">
        <v>0</v>
      </c>
      <c r="AE7" s="120">
        <v>0</v>
      </c>
      <c r="AF7" s="120">
        <v>1.74</v>
      </c>
      <c r="AG7" s="120">
        <v>0</v>
      </c>
      <c r="AH7" s="120">
        <v>1.2</v>
      </c>
      <c r="AI7" s="122">
        <f>SUM(D7:AH7)</f>
        <v>20.299999999999997</v>
      </c>
    </row>
    <row r="8" spans="3:35" s="2" customFormat="1" ht="35.25" customHeight="1" thickBot="1">
      <c r="C8" s="17" t="s">
        <v>9</v>
      </c>
      <c r="D8" s="37">
        <f>SUM(D6:D7)</f>
        <v>4.0776000000000003</v>
      </c>
      <c r="E8" s="37">
        <f t="shared" ref="E8:AH8" si="0">SUM(E6:E7)</f>
        <v>5.1444000000000001</v>
      </c>
      <c r="F8" s="37">
        <f t="shared" si="0"/>
        <v>3.794</v>
      </c>
      <c r="G8" s="37">
        <f t="shared" si="0"/>
        <v>4.6996000000000002</v>
      </c>
      <c r="H8" s="37">
        <f t="shared" si="0"/>
        <v>2.8492000000000002</v>
      </c>
      <c r="I8" s="37">
        <f t="shared" si="0"/>
        <v>4.3482000000000003</v>
      </c>
      <c r="J8" s="37">
        <f t="shared" si="0"/>
        <v>1.5906</v>
      </c>
      <c r="K8" s="37">
        <f t="shared" si="0"/>
        <v>3.6356000000000002</v>
      </c>
      <c r="L8" s="37">
        <f t="shared" si="0"/>
        <v>5.0881999999999996</v>
      </c>
      <c r="M8" s="37">
        <f t="shared" si="0"/>
        <v>5.4</v>
      </c>
      <c r="N8" s="37">
        <f t="shared" si="0"/>
        <v>4.3806000000000003</v>
      </c>
      <c r="O8" s="37">
        <f t="shared" si="0"/>
        <v>4.3053999999999997</v>
      </c>
      <c r="P8" s="37">
        <f t="shared" si="0"/>
        <v>3.6598000000000002</v>
      </c>
      <c r="Q8" s="37">
        <f t="shared" si="0"/>
        <v>2.0710000000000002</v>
      </c>
      <c r="R8" s="37">
        <f t="shared" si="0"/>
        <v>4.8823999999999996</v>
      </c>
      <c r="S8" s="37">
        <f t="shared" si="0"/>
        <v>5.5190000000000001</v>
      </c>
      <c r="T8" s="37">
        <f t="shared" si="0"/>
        <v>5.3491999999999997</v>
      </c>
      <c r="U8" s="37">
        <f t="shared" si="0"/>
        <v>3.9620000000000002</v>
      </c>
      <c r="V8" s="37">
        <f t="shared" si="0"/>
        <v>5.8719999999999999</v>
      </c>
      <c r="W8" s="37">
        <f t="shared" si="0"/>
        <v>4.4706000000000001</v>
      </c>
      <c r="X8" s="37">
        <f t="shared" si="0"/>
        <v>1.954</v>
      </c>
      <c r="Y8" s="37">
        <f t="shared" si="0"/>
        <v>4.1147999999999998</v>
      </c>
      <c r="Z8" s="37">
        <f t="shared" si="0"/>
        <v>5.2354000000000003</v>
      </c>
      <c r="AA8" s="37">
        <f t="shared" si="0"/>
        <v>5.4433999999999996</v>
      </c>
      <c r="AB8" s="37">
        <f t="shared" si="0"/>
        <v>5.2103999999999999</v>
      </c>
      <c r="AC8" s="37">
        <f t="shared" si="0"/>
        <v>5.2088000000000001</v>
      </c>
      <c r="AD8" s="37">
        <f t="shared" si="0"/>
        <v>2.0655999999999999</v>
      </c>
      <c r="AE8" s="37">
        <f t="shared" si="0"/>
        <v>1.4281999999999999</v>
      </c>
      <c r="AF8" s="37">
        <f t="shared" si="0"/>
        <v>4.6727999999999996</v>
      </c>
      <c r="AG8" s="37">
        <f t="shared" si="0"/>
        <v>3.4860000000000002</v>
      </c>
      <c r="AH8" s="37">
        <f t="shared" si="0"/>
        <v>4.5426000000000002</v>
      </c>
      <c r="AI8" s="38">
        <f>SUM(AI6:AI7)</f>
        <v>128.46139999999997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210" t="s">
        <v>12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44256</v>
      </c>
      <c r="E11" s="95">
        <v>44257</v>
      </c>
      <c r="F11" s="95">
        <v>44259</v>
      </c>
      <c r="G11" s="95">
        <v>44261</v>
      </c>
      <c r="H11" s="95">
        <v>44263</v>
      </c>
      <c r="I11" s="95">
        <v>44264</v>
      </c>
      <c r="J11" s="95">
        <v>44265</v>
      </c>
      <c r="K11" s="95">
        <v>44266</v>
      </c>
      <c r="L11" s="95">
        <v>44268</v>
      </c>
      <c r="M11" s="95">
        <v>44270</v>
      </c>
      <c r="N11" s="95">
        <v>44271</v>
      </c>
      <c r="O11" s="95">
        <v>44273</v>
      </c>
      <c r="P11" s="95">
        <v>44275</v>
      </c>
      <c r="Q11" s="95">
        <v>44277</v>
      </c>
      <c r="R11" s="95">
        <v>44278</v>
      </c>
      <c r="S11" s="95">
        <v>44280</v>
      </c>
      <c r="T11" s="95">
        <v>44281</v>
      </c>
      <c r="U11" s="95">
        <v>44284</v>
      </c>
      <c r="V11" s="95">
        <v>44285</v>
      </c>
      <c r="W11" s="13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/>
      <c r="E12" s="101">
        <v>556</v>
      </c>
      <c r="F12" s="101">
        <v>700</v>
      </c>
      <c r="G12" s="101">
        <v>522</v>
      </c>
      <c r="H12" s="101"/>
      <c r="I12" s="101">
        <v>505</v>
      </c>
      <c r="J12" s="101">
        <v>505</v>
      </c>
      <c r="K12" s="101">
        <v>354</v>
      </c>
      <c r="L12" s="101">
        <v>446</v>
      </c>
      <c r="M12" s="101"/>
      <c r="N12" s="101">
        <v>565</v>
      </c>
      <c r="O12" s="101">
        <v>590</v>
      </c>
      <c r="P12" s="101">
        <v>648</v>
      </c>
      <c r="Q12" s="101">
        <v>450</v>
      </c>
      <c r="R12" s="101">
        <v>528</v>
      </c>
      <c r="S12" s="101">
        <v>542</v>
      </c>
      <c r="T12" s="101">
        <v>526</v>
      </c>
      <c r="U12" s="101"/>
      <c r="V12" s="101">
        <v>500</v>
      </c>
      <c r="W12" s="138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7937</v>
      </c>
    </row>
    <row r="13" spans="3:35" s="2" customFormat="1" ht="27" customHeight="1">
      <c r="C13" s="66" t="s">
        <v>14</v>
      </c>
      <c r="D13" s="100"/>
      <c r="E13" s="101">
        <v>300</v>
      </c>
      <c r="F13" s="101">
        <v>362</v>
      </c>
      <c r="G13" s="101">
        <v>354</v>
      </c>
      <c r="H13" s="101"/>
      <c r="I13" s="101">
        <v>220</v>
      </c>
      <c r="J13" s="101">
        <v>336</v>
      </c>
      <c r="K13" s="101">
        <v>380</v>
      </c>
      <c r="L13" s="101">
        <v>289</v>
      </c>
      <c r="M13" s="101"/>
      <c r="N13" s="101">
        <v>368</v>
      </c>
      <c r="O13" s="101">
        <v>382</v>
      </c>
      <c r="P13" s="101"/>
      <c r="Q13" s="101">
        <v>460</v>
      </c>
      <c r="R13" s="101">
        <v>265</v>
      </c>
      <c r="S13" s="101"/>
      <c r="T13" s="101">
        <v>298</v>
      </c>
      <c r="U13" s="101"/>
      <c r="V13" s="101">
        <v>320</v>
      </c>
      <c r="W13" s="140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4334</v>
      </c>
    </row>
    <row r="14" spans="3:35" s="2" customFormat="1" ht="27" customHeight="1">
      <c r="C14" s="66" t="s">
        <v>15</v>
      </c>
      <c r="D14" s="100">
        <v>60</v>
      </c>
      <c r="E14" s="101"/>
      <c r="F14" s="101">
        <v>40</v>
      </c>
      <c r="G14" s="101"/>
      <c r="H14" s="101">
        <v>70</v>
      </c>
      <c r="I14" s="101"/>
      <c r="J14" s="101"/>
      <c r="K14" s="101"/>
      <c r="L14" s="101"/>
      <c r="M14" s="101">
        <v>85.5</v>
      </c>
      <c r="N14" s="101"/>
      <c r="O14" s="101">
        <v>42</v>
      </c>
      <c r="P14" s="101"/>
      <c r="Q14" s="101">
        <v>30</v>
      </c>
      <c r="R14" s="101"/>
      <c r="S14" s="101">
        <v>59</v>
      </c>
      <c r="T14" s="101"/>
      <c r="U14" s="101">
        <v>46</v>
      </c>
      <c r="V14" s="101"/>
      <c r="W14" s="140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432.5</v>
      </c>
    </row>
    <row r="15" spans="3:35" s="2" customFormat="1" ht="27" customHeight="1">
      <c r="C15" s="66" t="s">
        <v>16</v>
      </c>
      <c r="D15" s="100"/>
      <c r="E15" s="101">
        <v>11</v>
      </c>
      <c r="F15" s="101"/>
      <c r="G15" s="101">
        <v>8</v>
      </c>
      <c r="H15" s="101"/>
      <c r="I15" s="101"/>
      <c r="J15" s="101">
        <v>10</v>
      </c>
      <c r="K15" s="101"/>
      <c r="L15" s="101">
        <v>14</v>
      </c>
      <c r="M15" s="101"/>
      <c r="N15" s="101"/>
      <c r="O15" s="101">
        <v>13</v>
      </c>
      <c r="P15" s="101"/>
      <c r="Q15" s="101">
        <v>11</v>
      </c>
      <c r="R15" s="101"/>
      <c r="S15" s="102"/>
      <c r="T15" s="102">
        <v>12</v>
      </c>
      <c r="U15" s="101"/>
      <c r="V15" s="101"/>
      <c r="W15" s="14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79</v>
      </c>
    </row>
    <row r="16" spans="3:35" s="2" customFormat="1" ht="27" customHeight="1">
      <c r="C16" s="68" t="s">
        <v>17</v>
      </c>
      <c r="D16" s="103"/>
      <c r="E16" s="102"/>
      <c r="F16" s="101">
        <v>45</v>
      </c>
      <c r="G16" s="101"/>
      <c r="H16" s="101"/>
      <c r="I16" s="101">
        <v>39</v>
      </c>
      <c r="J16" s="101"/>
      <c r="K16" s="101">
        <v>40</v>
      </c>
      <c r="L16" s="101"/>
      <c r="M16" s="101"/>
      <c r="N16" s="101">
        <v>44</v>
      </c>
      <c r="O16" s="101"/>
      <c r="P16" s="101">
        <v>46</v>
      </c>
      <c r="Q16" s="101"/>
      <c r="R16" s="102"/>
      <c r="S16" s="102">
        <v>37</v>
      </c>
      <c r="T16" s="102"/>
      <c r="U16" s="102"/>
      <c r="V16" s="113"/>
      <c r="W16" s="13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251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16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60</v>
      </c>
      <c r="E18" s="71">
        <f t="shared" ref="E18:AI18" si="2">SUM(E12:E17)</f>
        <v>867</v>
      </c>
      <c r="F18" s="71">
        <f t="shared" si="2"/>
        <v>1147</v>
      </c>
      <c r="G18" s="71">
        <f t="shared" si="2"/>
        <v>884</v>
      </c>
      <c r="H18" s="71">
        <f t="shared" si="2"/>
        <v>70</v>
      </c>
      <c r="I18" s="71">
        <f t="shared" si="2"/>
        <v>764</v>
      </c>
      <c r="J18" s="71">
        <f t="shared" si="2"/>
        <v>851</v>
      </c>
      <c r="K18" s="71">
        <f t="shared" si="2"/>
        <v>774</v>
      </c>
      <c r="L18" s="71">
        <f t="shared" si="2"/>
        <v>749</v>
      </c>
      <c r="M18" s="71">
        <f t="shared" si="2"/>
        <v>85.5</v>
      </c>
      <c r="N18" s="71">
        <f t="shared" si="2"/>
        <v>977</v>
      </c>
      <c r="O18" s="71">
        <f t="shared" si="2"/>
        <v>1027</v>
      </c>
      <c r="P18" s="71">
        <f t="shared" si="2"/>
        <v>694</v>
      </c>
      <c r="Q18" s="71">
        <f t="shared" si="2"/>
        <v>951</v>
      </c>
      <c r="R18" s="71">
        <f t="shared" si="2"/>
        <v>793</v>
      </c>
      <c r="S18" s="71">
        <f t="shared" si="2"/>
        <v>638</v>
      </c>
      <c r="T18" s="71">
        <f t="shared" si="2"/>
        <v>836</v>
      </c>
      <c r="U18" s="71">
        <f t="shared" si="2"/>
        <v>46</v>
      </c>
      <c r="V18" s="71">
        <f t="shared" si="2"/>
        <v>820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13033.5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128461.39999999997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9.2112860604869873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13033.5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8.8129597527611825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v>9.2914111885991038E-2</v>
      </c>
      <c r="S25" s="203"/>
      <c r="T25" s="202">
        <v>8.681209702457568E-2</v>
      </c>
      <c r="U25" s="203"/>
      <c r="V25" s="202">
        <v>9.1157924813787788E-2</v>
      </c>
      <c r="W25" s="203"/>
      <c r="X25" s="202">
        <v>0.10262791963080148</v>
      </c>
      <c r="Y25" s="203"/>
      <c r="Z25" s="202">
        <v>0.10548959925544546</v>
      </c>
      <c r="AA25" s="203"/>
      <c r="AB25" s="202">
        <f>T20/100</f>
        <v>9.2112860604869867E-2</v>
      </c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E450F87-67B2-4FDA-95E8-57F7F399C3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'MAR-21'!V24:V24</xm:f>
              <xm:sqref>V25</xm:sqref>
            </x14:sparkline>
          </x14:sparklines>
        </x14:sparklineGroup>
        <x14:sparklineGroup displayEmptyCellsAs="gap" xr2:uid="{26619149-06B8-4AB9-9847-279D692C61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'MAR-21'!AD24:AD24</xm:f>
              <xm:sqref>AD25</xm:sqref>
            </x14:sparkline>
          </x14:sparklines>
        </x14:sparklineGroup>
        <x14:sparklineGroup displayEmptyCellsAs="gap" xr2:uid="{D229555E-3211-4C45-843C-387BD38D0E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'MAR-21'!L24:L24</xm:f>
              <xm:sqref>L25</xm:sqref>
            </x14:sparkline>
          </x14:sparklines>
        </x14:sparklineGroup>
        <x14:sparklineGroup displayEmptyCellsAs="gap" xr2:uid="{39949D25-CCAC-4E6C-83D3-3635C02EE9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'MAR-21'!N24:N24</xm:f>
              <xm:sqref>N25</xm:sqref>
            </x14:sparkline>
          </x14:sparklines>
        </x14:sparklineGroup>
        <x14:sparklineGroup displayEmptyCellsAs="gap" xr2:uid="{13F418BA-C83A-4204-A1F7-53EB25B9DA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'MAR-21'!P24:P24</xm:f>
              <xm:sqref>P25</xm:sqref>
            </x14:sparkline>
          </x14:sparklines>
        </x14:sparklineGroup>
        <x14:sparklineGroup displayEmptyCellsAs="gap" xr2:uid="{5F8E44E7-8696-4725-AC6C-88AFFFDF3C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'MAR-21'!R24:R24</xm:f>
              <xm:sqref>R25</xm:sqref>
            </x14:sparkline>
          </x14:sparklines>
        </x14:sparklineGroup>
        <x14:sparklineGroup displayEmptyCellsAs="gap" xr2:uid="{E6B66C8D-9676-4088-9D83-60CA65F2D6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'MAR-21'!T24:T24</xm:f>
              <xm:sqref>T25</xm:sqref>
            </x14:sparkline>
          </x14:sparklines>
        </x14:sparklineGroup>
        <x14:sparklineGroup displayEmptyCellsAs="gap" xr2:uid="{5D673D70-DCFF-4ACA-9BEB-FC98BD6BC9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'MAR-21'!X24:X24</xm:f>
              <xm:sqref>X25</xm:sqref>
            </x14:sparkline>
          </x14:sparklines>
        </x14:sparklineGroup>
        <x14:sparklineGroup displayEmptyCellsAs="gap" xr2:uid="{98F2E6FE-7EDC-4406-8564-29F54E0930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'MAR-21'!Z24:Z24</xm:f>
              <xm:sqref>Z25</xm:sqref>
            </x14:sparkline>
          </x14:sparklines>
        </x14:sparklineGroup>
        <x14:sparklineGroup displayEmptyCellsAs="gap" xr2:uid="{8697F6D3-B2DE-4D07-9D43-3F976035E0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'MAR-21'!D24:D24</xm:f>
              <xm:sqref>D25</xm:sqref>
            </x14:sparkline>
            <x14:sparkline>
              <xm:f>'MAR-21'!H24:H24</xm:f>
              <xm:sqref>H25</xm:sqref>
            </x14:sparkline>
            <x14:sparkline>
              <xm:f>'MAR-21'!J24:J24</xm:f>
              <xm:sqref>J25</xm:sqref>
            </x14:sparkline>
            <x14:sparkline>
              <xm:f>'MAR-21'!AB24:AB24</xm:f>
              <xm:sqref>AB25</xm:sqref>
            </x14:sparkline>
            <x14:sparkline>
              <xm:f>'MAR-21'!F24:F24</xm:f>
              <xm:sqref>F25</xm:sqref>
            </x14:sparkline>
          </x14:sparklines>
        </x14:sparklineGroup>
        <x14:sparklineGroup displayEmptyCellsAs="gap" xr2:uid="{1BC061C0-58DF-4EFE-B706-D52A8D74A6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'MAR-21'!AH24:AH24</xm:f>
              <xm:sqref>AH25</xm:sqref>
            </x14:sparkline>
          </x14:sparklines>
        </x14:sparklineGroup>
        <x14:sparklineGroup displayEmptyCellsAs="gap" xr2:uid="{F040380B-B14D-4147-BF8A-5D2F39A919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'MAR-21'!AF24:AF24</xm:f>
              <xm:sqref>AF25</xm:sqref>
            </x14:sparkline>
          </x14:sparklines>
        </x14:sparklineGroup>
      </x14:sparklineGroup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5674-49BB-4AEC-A3DD-1C738EC36A18}">
  <sheetPr codeName="工作表22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2" width="9.59765625" style="1" customWidth="1"/>
    <col min="33" max="34" width="10.39843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72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44287</v>
      </c>
      <c r="E5" s="3">
        <v>44288</v>
      </c>
      <c r="F5" s="3">
        <v>44289</v>
      </c>
      <c r="G5" s="3">
        <v>44290</v>
      </c>
      <c r="H5" s="3">
        <v>44291</v>
      </c>
      <c r="I5" s="3">
        <v>44292</v>
      </c>
      <c r="J5" s="3">
        <v>44293</v>
      </c>
      <c r="K5" s="3">
        <v>44294</v>
      </c>
      <c r="L5" s="3">
        <v>44295</v>
      </c>
      <c r="M5" s="3">
        <v>44296</v>
      </c>
      <c r="N5" s="3">
        <v>44297</v>
      </c>
      <c r="O5" s="3">
        <v>44298</v>
      </c>
      <c r="P5" s="3">
        <v>44299</v>
      </c>
      <c r="Q5" s="3">
        <v>44300</v>
      </c>
      <c r="R5" s="3">
        <v>44301</v>
      </c>
      <c r="S5" s="3">
        <v>44302</v>
      </c>
      <c r="T5" s="3">
        <v>44303</v>
      </c>
      <c r="U5" s="3">
        <v>44304</v>
      </c>
      <c r="V5" s="3">
        <v>44305</v>
      </c>
      <c r="W5" s="3">
        <v>44306</v>
      </c>
      <c r="X5" s="3">
        <v>44307</v>
      </c>
      <c r="Y5" s="3">
        <v>44308</v>
      </c>
      <c r="Z5" s="3">
        <v>44309</v>
      </c>
      <c r="AA5" s="3">
        <v>44310</v>
      </c>
      <c r="AB5" s="3">
        <v>44311</v>
      </c>
      <c r="AC5" s="3">
        <v>44312</v>
      </c>
      <c r="AD5" s="3">
        <v>44313</v>
      </c>
      <c r="AE5" s="3">
        <v>44314</v>
      </c>
      <c r="AF5" s="3">
        <v>44315</v>
      </c>
      <c r="AG5" s="3">
        <v>44316</v>
      </c>
      <c r="AH5" s="3"/>
      <c r="AI5" s="188"/>
    </row>
    <row r="6" spans="3:35" s="2" customFormat="1" ht="27" customHeight="1">
      <c r="C6" s="5" t="s">
        <v>7</v>
      </c>
      <c r="D6" s="118">
        <v>3.3140000000000001</v>
      </c>
      <c r="E6" s="118">
        <v>2.4278000000000004</v>
      </c>
      <c r="F6" s="118">
        <v>2.3405999999999998</v>
      </c>
      <c r="G6" s="118">
        <v>2.306</v>
      </c>
      <c r="H6" s="118">
        <v>1.752</v>
      </c>
      <c r="I6" s="118">
        <v>2.6698000000000004</v>
      </c>
      <c r="J6" s="118">
        <v>4.6186000000000007</v>
      </c>
      <c r="K6" s="118">
        <v>4.5129999999999999</v>
      </c>
      <c r="L6" s="118">
        <v>3.8798000000000004</v>
      </c>
      <c r="M6" s="118">
        <v>3.8306</v>
      </c>
      <c r="N6" s="118">
        <v>2.0718000000000001</v>
      </c>
      <c r="O6" s="118">
        <v>2.5455999999999999</v>
      </c>
      <c r="P6" s="118">
        <v>4.4737999999999998</v>
      </c>
      <c r="Q6" s="118">
        <v>3.5960000000000001</v>
      </c>
      <c r="R6" s="118">
        <v>3.5362</v>
      </c>
      <c r="S6" s="118">
        <v>3.3895999999999997</v>
      </c>
      <c r="T6" s="118">
        <v>3.5064000000000002</v>
      </c>
      <c r="U6" s="118">
        <v>1.9064000000000001</v>
      </c>
      <c r="V6" s="118">
        <v>3.1320000000000001</v>
      </c>
      <c r="W6" s="118">
        <v>3.8485999999999998</v>
      </c>
      <c r="X6" s="118">
        <v>3.7494000000000001</v>
      </c>
      <c r="Y6" s="118">
        <v>2.9590000000000001</v>
      </c>
      <c r="Z6" s="118">
        <v>3.5751999999999997</v>
      </c>
      <c r="AA6" s="118">
        <v>2.4318</v>
      </c>
      <c r="AB6" s="118">
        <v>2.1101999999999999</v>
      </c>
      <c r="AC6" s="118">
        <v>2.7881999999999998</v>
      </c>
      <c r="AD6" s="118">
        <v>4.2101999999999995</v>
      </c>
      <c r="AE6" s="118">
        <v>4.1306000000000003</v>
      </c>
      <c r="AF6" s="118">
        <v>3.9711999999999996</v>
      </c>
      <c r="AG6" s="118">
        <v>4.3182</v>
      </c>
      <c r="AH6" s="118"/>
      <c r="AI6" s="122">
        <f>SUM(D6:AH6)</f>
        <v>97.902599999999993</v>
      </c>
    </row>
    <row r="7" spans="3:35" s="2" customFormat="1" ht="27" customHeight="1">
      <c r="C7" s="42" t="s">
        <v>8</v>
      </c>
      <c r="D7" s="119">
        <v>1.23</v>
      </c>
      <c r="E7" s="119">
        <v>0</v>
      </c>
      <c r="F7" s="119">
        <v>0</v>
      </c>
      <c r="G7" s="119">
        <v>0</v>
      </c>
      <c r="H7" s="119">
        <v>1.03</v>
      </c>
      <c r="I7" s="119">
        <v>0</v>
      </c>
      <c r="J7" s="119">
        <v>1.44</v>
      </c>
      <c r="K7" s="119">
        <v>3.51</v>
      </c>
      <c r="L7" s="120">
        <v>1.91</v>
      </c>
      <c r="M7" s="120">
        <v>0.88</v>
      </c>
      <c r="N7" s="120">
        <v>0</v>
      </c>
      <c r="O7" s="120">
        <v>1.82</v>
      </c>
      <c r="P7" s="120">
        <v>2.5099999999999998</v>
      </c>
      <c r="Q7" s="120">
        <v>0</v>
      </c>
      <c r="R7" s="119">
        <v>2.09</v>
      </c>
      <c r="S7" s="119">
        <v>0</v>
      </c>
      <c r="T7" s="121">
        <v>0.77</v>
      </c>
      <c r="U7" s="120">
        <v>0</v>
      </c>
      <c r="V7" s="120">
        <v>1.2</v>
      </c>
      <c r="W7" s="120">
        <v>0</v>
      </c>
      <c r="X7" s="120">
        <v>1.83</v>
      </c>
      <c r="Y7" s="120">
        <v>0</v>
      </c>
      <c r="Z7" s="120">
        <v>0.74</v>
      </c>
      <c r="AA7" s="120">
        <v>0</v>
      </c>
      <c r="AB7" s="120">
        <v>0</v>
      </c>
      <c r="AC7" s="120">
        <v>0.84</v>
      </c>
      <c r="AD7" s="120">
        <v>0.76</v>
      </c>
      <c r="AE7" s="120">
        <v>1.1000000000000001</v>
      </c>
      <c r="AF7" s="120">
        <v>0.79</v>
      </c>
      <c r="AG7" s="120">
        <v>1.07</v>
      </c>
      <c r="AH7" s="120"/>
      <c r="AI7" s="122">
        <f>SUM(D7:AH7)</f>
        <v>25.52</v>
      </c>
    </row>
    <row r="8" spans="3:35" s="2" customFormat="1" ht="35.25" customHeight="1" thickBot="1">
      <c r="C8" s="17" t="s">
        <v>9</v>
      </c>
      <c r="D8" s="37">
        <f>SUM(D6:D7)</f>
        <v>4.5440000000000005</v>
      </c>
      <c r="E8" s="37">
        <f t="shared" ref="E8:AG8" si="0">SUM(E6:E7)</f>
        <v>2.4278000000000004</v>
      </c>
      <c r="F8" s="37">
        <f t="shared" si="0"/>
        <v>2.3405999999999998</v>
      </c>
      <c r="G8" s="37">
        <f t="shared" si="0"/>
        <v>2.306</v>
      </c>
      <c r="H8" s="37">
        <f t="shared" si="0"/>
        <v>2.782</v>
      </c>
      <c r="I8" s="37">
        <f t="shared" si="0"/>
        <v>2.6698000000000004</v>
      </c>
      <c r="J8" s="37">
        <f t="shared" si="0"/>
        <v>6.0586000000000002</v>
      </c>
      <c r="K8" s="37">
        <f t="shared" si="0"/>
        <v>8.0229999999999997</v>
      </c>
      <c r="L8" s="37">
        <f t="shared" si="0"/>
        <v>5.7898000000000005</v>
      </c>
      <c r="M8" s="37">
        <f t="shared" si="0"/>
        <v>4.7106000000000003</v>
      </c>
      <c r="N8" s="37">
        <f t="shared" si="0"/>
        <v>2.0718000000000001</v>
      </c>
      <c r="O8" s="37">
        <f t="shared" si="0"/>
        <v>4.3655999999999997</v>
      </c>
      <c r="P8" s="37">
        <f t="shared" si="0"/>
        <v>6.9837999999999996</v>
      </c>
      <c r="Q8" s="37">
        <f t="shared" si="0"/>
        <v>3.5960000000000001</v>
      </c>
      <c r="R8" s="37">
        <f t="shared" si="0"/>
        <v>5.6261999999999999</v>
      </c>
      <c r="S8" s="37">
        <f t="shared" si="0"/>
        <v>3.3895999999999997</v>
      </c>
      <c r="T8" s="37">
        <f t="shared" si="0"/>
        <v>4.2764000000000006</v>
      </c>
      <c r="U8" s="37">
        <f t="shared" si="0"/>
        <v>1.9064000000000001</v>
      </c>
      <c r="V8" s="37">
        <f t="shared" si="0"/>
        <v>4.3319999999999999</v>
      </c>
      <c r="W8" s="37">
        <f t="shared" si="0"/>
        <v>3.8485999999999998</v>
      </c>
      <c r="X8" s="37">
        <f t="shared" si="0"/>
        <v>5.5793999999999997</v>
      </c>
      <c r="Y8" s="37">
        <f t="shared" si="0"/>
        <v>2.9590000000000001</v>
      </c>
      <c r="Z8" s="37">
        <f t="shared" si="0"/>
        <v>4.3151999999999999</v>
      </c>
      <c r="AA8" s="37">
        <f t="shared" si="0"/>
        <v>2.4318</v>
      </c>
      <c r="AB8" s="37">
        <f t="shared" si="0"/>
        <v>2.1101999999999999</v>
      </c>
      <c r="AC8" s="37">
        <f t="shared" si="0"/>
        <v>3.6281999999999996</v>
      </c>
      <c r="AD8" s="37">
        <f t="shared" si="0"/>
        <v>4.9701999999999993</v>
      </c>
      <c r="AE8" s="37">
        <f t="shared" si="0"/>
        <v>5.2306000000000008</v>
      </c>
      <c r="AF8" s="37">
        <f t="shared" si="0"/>
        <v>4.7611999999999997</v>
      </c>
      <c r="AG8" s="37">
        <f t="shared" si="0"/>
        <v>5.3882000000000003</v>
      </c>
      <c r="AH8" s="37"/>
      <c r="AI8" s="38">
        <f>SUM(AI6:AI7)</f>
        <v>123.42259999999999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210" t="s">
        <v>12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44287</v>
      </c>
      <c r="E11" s="95">
        <v>44291</v>
      </c>
      <c r="F11" s="95">
        <v>44293</v>
      </c>
      <c r="G11" s="95">
        <v>44294</v>
      </c>
      <c r="H11" s="95">
        <v>44295</v>
      </c>
      <c r="I11" s="95">
        <v>44296</v>
      </c>
      <c r="J11" s="95">
        <v>44298</v>
      </c>
      <c r="K11" s="95">
        <v>44299</v>
      </c>
      <c r="L11" s="95">
        <v>44301</v>
      </c>
      <c r="M11" s="95">
        <v>44303</v>
      </c>
      <c r="N11" s="95">
        <v>44305</v>
      </c>
      <c r="O11" s="95">
        <v>44306</v>
      </c>
      <c r="P11" s="95">
        <v>44308</v>
      </c>
      <c r="Q11" s="95">
        <v>44309</v>
      </c>
      <c r="R11" s="95">
        <v>44310</v>
      </c>
      <c r="S11" s="95">
        <v>44312</v>
      </c>
      <c r="T11" s="95">
        <v>44313</v>
      </c>
      <c r="U11" s="95">
        <v>44315</v>
      </c>
      <c r="V11" s="95"/>
      <c r="W11" s="13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>
        <v>654</v>
      </c>
      <c r="E12" s="101"/>
      <c r="F12" s="101">
        <v>622</v>
      </c>
      <c r="G12" s="101">
        <v>450</v>
      </c>
      <c r="H12" s="101">
        <v>398</v>
      </c>
      <c r="I12" s="101">
        <v>390</v>
      </c>
      <c r="J12" s="101"/>
      <c r="K12" s="101">
        <v>486</v>
      </c>
      <c r="L12" s="101">
        <v>470</v>
      </c>
      <c r="M12" s="101">
        <v>533</v>
      </c>
      <c r="N12" s="101"/>
      <c r="O12" s="101">
        <v>520</v>
      </c>
      <c r="P12" s="101">
        <v>650</v>
      </c>
      <c r="Q12" s="101">
        <v>488</v>
      </c>
      <c r="R12" s="101">
        <v>420</v>
      </c>
      <c r="S12" s="101"/>
      <c r="T12" s="101">
        <v>655</v>
      </c>
      <c r="U12" s="101">
        <v>635</v>
      </c>
      <c r="V12" s="101"/>
      <c r="W12" s="138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7371</v>
      </c>
    </row>
    <row r="13" spans="3:35" s="2" customFormat="1" ht="27" customHeight="1">
      <c r="C13" s="66" t="s">
        <v>14</v>
      </c>
      <c r="D13" s="100">
        <v>1020</v>
      </c>
      <c r="E13" s="101"/>
      <c r="F13" s="101">
        <v>590</v>
      </c>
      <c r="G13" s="101"/>
      <c r="H13" s="101">
        <v>80</v>
      </c>
      <c r="I13" s="101"/>
      <c r="J13" s="101"/>
      <c r="K13" s="101">
        <v>380</v>
      </c>
      <c r="L13" s="101"/>
      <c r="M13" s="101">
        <v>492</v>
      </c>
      <c r="N13" s="101"/>
      <c r="O13" s="101">
        <v>265</v>
      </c>
      <c r="P13" s="101">
        <v>244</v>
      </c>
      <c r="Q13" s="101">
        <v>240</v>
      </c>
      <c r="R13" s="101"/>
      <c r="S13" s="101"/>
      <c r="T13" s="101">
        <v>318</v>
      </c>
      <c r="U13" s="101">
        <v>330</v>
      </c>
      <c r="V13" s="101"/>
      <c r="W13" s="140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3959</v>
      </c>
    </row>
    <row r="14" spans="3:35" s="2" customFormat="1" ht="27" customHeight="1">
      <c r="C14" s="66" t="s">
        <v>15</v>
      </c>
      <c r="D14" s="100">
        <v>72</v>
      </c>
      <c r="E14" s="101">
        <v>23</v>
      </c>
      <c r="F14" s="101"/>
      <c r="G14" s="101"/>
      <c r="H14" s="101"/>
      <c r="I14" s="101"/>
      <c r="J14" s="101">
        <v>60</v>
      </c>
      <c r="K14" s="101"/>
      <c r="L14" s="101">
        <v>36</v>
      </c>
      <c r="M14" s="101"/>
      <c r="N14" s="101">
        <v>82</v>
      </c>
      <c r="O14" s="101"/>
      <c r="P14" s="101">
        <v>50</v>
      </c>
      <c r="Q14" s="101"/>
      <c r="R14" s="101"/>
      <c r="S14" s="101">
        <v>60</v>
      </c>
      <c r="T14" s="101"/>
      <c r="U14" s="101"/>
      <c r="V14" s="101"/>
      <c r="W14" s="140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383</v>
      </c>
    </row>
    <row r="15" spans="3:35" s="2" customFormat="1" ht="27" customHeight="1">
      <c r="C15" s="66" t="s">
        <v>16</v>
      </c>
      <c r="D15" s="100">
        <v>10</v>
      </c>
      <c r="E15" s="101"/>
      <c r="F15" s="101"/>
      <c r="G15" s="101">
        <v>9</v>
      </c>
      <c r="H15" s="101"/>
      <c r="I15" s="101">
        <v>8</v>
      </c>
      <c r="J15" s="101"/>
      <c r="K15" s="101"/>
      <c r="L15" s="101">
        <v>9</v>
      </c>
      <c r="M15" s="101"/>
      <c r="N15" s="101"/>
      <c r="O15" s="101">
        <v>11</v>
      </c>
      <c r="P15" s="101"/>
      <c r="Q15" s="101">
        <v>12</v>
      </c>
      <c r="R15" s="101"/>
      <c r="S15" s="101"/>
      <c r="T15" s="101">
        <v>8</v>
      </c>
      <c r="U15" s="101"/>
      <c r="V15" s="101"/>
      <c r="W15" s="14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67</v>
      </c>
    </row>
    <row r="16" spans="3:35" s="2" customFormat="1" ht="27" customHeight="1">
      <c r="C16" s="68" t="s">
        <v>17</v>
      </c>
      <c r="D16" s="103"/>
      <c r="E16" s="102"/>
      <c r="F16" s="102">
        <v>42</v>
      </c>
      <c r="G16" s="101"/>
      <c r="H16" s="101">
        <v>39</v>
      </c>
      <c r="I16" s="101"/>
      <c r="J16" s="101"/>
      <c r="K16" s="101">
        <v>46</v>
      </c>
      <c r="L16" s="101"/>
      <c r="M16" s="101">
        <v>35</v>
      </c>
      <c r="N16" s="101"/>
      <c r="O16" s="101">
        <v>1000</v>
      </c>
      <c r="P16" s="101">
        <v>38</v>
      </c>
      <c r="Q16" s="101"/>
      <c r="R16" s="101">
        <v>29</v>
      </c>
      <c r="S16" s="101"/>
      <c r="T16" s="101"/>
      <c r="U16" s="101">
        <v>45</v>
      </c>
      <c r="V16" s="113"/>
      <c r="W16" s="13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1274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16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1756</v>
      </c>
      <c r="E18" s="71">
        <f t="shared" ref="E18:AI18" si="2">SUM(E12:E17)</f>
        <v>23</v>
      </c>
      <c r="F18" s="71">
        <f t="shared" si="2"/>
        <v>1254</v>
      </c>
      <c r="G18" s="71">
        <f t="shared" si="2"/>
        <v>459</v>
      </c>
      <c r="H18" s="71">
        <f t="shared" si="2"/>
        <v>517</v>
      </c>
      <c r="I18" s="71">
        <f t="shared" si="2"/>
        <v>398</v>
      </c>
      <c r="J18" s="71">
        <f t="shared" si="2"/>
        <v>60</v>
      </c>
      <c r="K18" s="71">
        <f t="shared" si="2"/>
        <v>912</v>
      </c>
      <c r="L18" s="71">
        <f t="shared" si="2"/>
        <v>515</v>
      </c>
      <c r="M18" s="71">
        <f t="shared" si="2"/>
        <v>1060</v>
      </c>
      <c r="N18" s="71">
        <f t="shared" si="2"/>
        <v>82</v>
      </c>
      <c r="O18" s="71">
        <f t="shared" si="2"/>
        <v>1796</v>
      </c>
      <c r="P18" s="71">
        <f t="shared" si="2"/>
        <v>982</v>
      </c>
      <c r="Q18" s="71">
        <f t="shared" si="2"/>
        <v>740</v>
      </c>
      <c r="R18" s="71">
        <f t="shared" si="2"/>
        <v>449</v>
      </c>
      <c r="S18" s="71">
        <f t="shared" si="2"/>
        <v>60</v>
      </c>
      <c r="T18" s="71">
        <f t="shared" si="2"/>
        <v>981</v>
      </c>
      <c r="U18" s="71">
        <f t="shared" si="2"/>
        <v>1010</v>
      </c>
      <c r="V18" s="71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13054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123422.59999999999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9.5650096793149917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13054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8.8666776046578839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v>9.2914111885991038E-2</v>
      </c>
      <c r="S25" s="203"/>
      <c r="T25" s="202">
        <v>8.681209702457568E-2</v>
      </c>
      <c r="U25" s="203"/>
      <c r="V25" s="202">
        <v>9.1157924813787788E-2</v>
      </c>
      <c r="W25" s="203"/>
      <c r="X25" s="202">
        <v>0.10262791963080148</v>
      </c>
      <c r="Y25" s="203"/>
      <c r="Z25" s="202">
        <v>0.10548959925544546</v>
      </c>
      <c r="AA25" s="203"/>
      <c r="AB25" s="202">
        <v>9.2112860604869867E-2</v>
      </c>
      <c r="AC25" s="203"/>
      <c r="AD25" s="202">
        <f>T20/100</f>
        <v>9.5650096793149911E-2</v>
      </c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8404B7D-362F-41B6-A654-E9BCD8BC46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'APR-21'!AF24:AF24</xm:f>
              <xm:sqref>AF25</xm:sqref>
            </x14:sparkline>
          </x14:sparklines>
        </x14:sparklineGroup>
        <x14:sparklineGroup displayEmptyCellsAs="gap" xr2:uid="{657A375C-3029-4376-8A76-1C92F119E6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'APR-21'!AH24:AH24</xm:f>
              <xm:sqref>AH25</xm:sqref>
            </x14:sparkline>
          </x14:sparklines>
        </x14:sparklineGroup>
        <x14:sparklineGroup displayEmptyCellsAs="gap" xr2:uid="{3DF53391-715F-4A82-8C49-A535190E4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'APR-21'!D24:D24</xm:f>
              <xm:sqref>D25</xm:sqref>
            </x14:sparkline>
            <x14:sparkline>
              <xm:f>'APR-21'!H24:H24</xm:f>
              <xm:sqref>H25</xm:sqref>
            </x14:sparkline>
            <x14:sparkline>
              <xm:f>'APR-21'!J24:J24</xm:f>
              <xm:sqref>J25</xm:sqref>
            </x14:sparkline>
            <x14:sparkline>
              <xm:f>'APR-21'!AB24:AB24</xm:f>
              <xm:sqref>AB25</xm:sqref>
            </x14:sparkline>
            <x14:sparkline>
              <xm:f>'APR-21'!F24:F24</xm:f>
              <xm:sqref>F25</xm:sqref>
            </x14:sparkline>
          </x14:sparklines>
        </x14:sparklineGroup>
        <x14:sparklineGroup displayEmptyCellsAs="gap" xr2:uid="{799861B8-D0D0-4C40-8221-B99C27FFCB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'APR-21'!Z24:Z24</xm:f>
              <xm:sqref>Z25</xm:sqref>
            </x14:sparkline>
          </x14:sparklines>
        </x14:sparklineGroup>
        <x14:sparklineGroup displayEmptyCellsAs="gap" xr2:uid="{96768168-2455-4B84-922E-D231855ACE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'APR-21'!X24:X24</xm:f>
              <xm:sqref>X25</xm:sqref>
            </x14:sparkline>
          </x14:sparklines>
        </x14:sparklineGroup>
        <x14:sparklineGroup displayEmptyCellsAs="gap" xr2:uid="{08A30D5E-239A-4053-B84B-BE72C21EE7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'APR-21'!T24:T24</xm:f>
              <xm:sqref>T25</xm:sqref>
            </x14:sparkline>
          </x14:sparklines>
        </x14:sparklineGroup>
        <x14:sparklineGroup displayEmptyCellsAs="gap" xr2:uid="{445EE902-D170-43E4-9653-D3BC56C717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'APR-21'!R24:R24</xm:f>
              <xm:sqref>R25</xm:sqref>
            </x14:sparkline>
          </x14:sparklines>
        </x14:sparklineGroup>
        <x14:sparklineGroup displayEmptyCellsAs="gap" xr2:uid="{B5C5E89E-1097-4120-A382-C1F8765DC4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'APR-21'!P24:P24</xm:f>
              <xm:sqref>P25</xm:sqref>
            </x14:sparkline>
          </x14:sparklines>
        </x14:sparklineGroup>
        <x14:sparklineGroup displayEmptyCellsAs="gap" xr2:uid="{98F292A6-8EA3-4F91-A2D3-F5D6E18EB5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'APR-21'!N24:N24</xm:f>
              <xm:sqref>N25</xm:sqref>
            </x14:sparkline>
          </x14:sparklines>
        </x14:sparklineGroup>
        <x14:sparklineGroup displayEmptyCellsAs="gap" xr2:uid="{BF8086F2-2A45-4724-B58B-232952A05D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'APR-21'!L24:L24</xm:f>
              <xm:sqref>L25</xm:sqref>
            </x14:sparkline>
          </x14:sparklines>
        </x14:sparklineGroup>
        <x14:sparklineGroup displayEmptyCellsAs="gap" xr2:uid="{27172FAD-E7CC-4077-9B21-75FA03E52C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'APR-21'!AD24:AD24</xm:f>
              <xm:sqref>AD25</xm:sqref>
            </x14:sparkline>
          </x14:sparklines>
        </x14:sparklineGroup>
        <x14:sparklineGroup displayEmptyCellsAs="gap" xr2:uid="{C7128BAD-B783-43EC-92E1-74D4CBDDD7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'APR-21'!V24:V24</xm:f>
              <xm:sqref>V25</xm:sqref>
            </x14:sparkline>
          </x14:sparklines>
        </x14:sparklineGroup>
      </x14:sparklineGroup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75D9-CE03-4160-B1EF-0AFBE1AEEEAE}">
  <sheetPr codeName="工作表23">
    <pageSetUpPr fitToPage="1"/>
  </sheetPr>
  <dimension ref="C1:AI44"/>
  <sheetViews>
    <sheetView showGridLines="0" topLeftCell="C1" zoomScale="85" zoomScaleNormal="85" workbookViewId="0">
      <selection activeCell="AI6" sqref="AI6:AI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74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44317</v>
      </c>
      <c r="E5" s="3">
        <v>44318</v>
      </c>
      <c r="F5" s="3">
        <v>44319</v>
      </c>
      <c r="G5" s="3">
        <v>44320</v>
      </c>
      <c r="H5" s="3">
        <v>44321</v>
      </c>
      <c r="I5" s="3">
        <v>44322</v>
      </c>
      <c r="J5" s="3">
        <v>44323</v>
      </c>
      <c r="K5" s="3">
        <v>44324</v>
      </c>
      <c r="L5" s="3">
        <v>44325</v>
      </c>
      <c r="M5" s="3">
        <v>44326</v>
      </c>
      <c r="N5" s="3">
        <v>44327</v>
      </c>
      <c r="O5" s="3">
        <v>44328</v>
      </c>
      <c r="P5" s="3">
        <v>44329</v>
      </c>
      <c r="Q5" s="3">
        <v>44330</v>
      </c>
      <c r="R5" s="3">
        <v>44331</v>
      </c>
      <c r="S5" s="3">
        <v>44332</v>
      </c>
      <c r="T5" s="3">
        <v>44333</v>
      </c>
      <c r="U5" s="3">
        <v>44334</v>
      </c>
      <c r="V5" s="3">
        <v>44335</v>
      </c>
      <c r="W5" s="3">
        <v>44336</v>
      </c>
      <c r="X5" s="3">
        <v>44337</v>
      </c>
      <c r="Y5" s="3">
        <v>44338</v>
      </c>
      <c r="Z5" s="3">
        <v>44339</v>
      </c>
      <c r="AA5" s="3">
        <v>44340</v>
      </c>
      <c r="AB5" s="3">
        <v>44341</v>
      </c>
      <c r="AC5" s="3">
        <v>44342</v>
      </c>
      <c r="AD5" s="3">
        <v>44343</v>
      </c>
      <c r="AE5" s="3">
        <v>44344</v>
      </c>
      <c r="AF5" s="3">
        <v>44345</v>
      </c>
      <c r="AG5" s="3">
        <v>44346</v>
      </c>
      <c r="AH5" s="3">
        <v>44347</v>
      </c>
      <c r="AI5" s="188"/>
    </row>
    <row r="6" spans="3:35" s="2" customFormat="1" ht="27" customHeight="1">
      <c r="C6" s="5" t="s">
        <v>7</v>
      </c>
      <c r="D6" s="118">
        <v>2.0206</v>
      </c>
      <c r="E6" s="118">
        <v>2.3924000000000003</v>
      </c>
      <c r="F6" s="118">
        <v>4.9820000000000002</v>
      </c>
      <c r="G6" s="118">
        <v>4.6707999999999998</v>
      </c>
      <c r="H6" s="118">
        <v>4.1968000000000005</v>
      </c>
      <c r="I6" s="118">
        <v>3.8184</v>
      </c>
      <c r="J6" s="118">
        <v>4.7294</v>
      </c>
      <c r="K6" s="118">
        <v>3.5385999999999997</v>
      </c>
      <c r="L6" s="118">
        <v>1.8685999999999998</v>
      </c>
      <c r="M6" s="118">
        <v>3.7031999999999998</v>
      </c>
      <c r="N6" s="118">
        <v>4.6526000000000005</v>
      </c>
      <c r="O6" s="118">
        <v>4.6701999999999995</v>
      </c>
      <c r="P6" s="118">
        <v>3.5621999999999998</v>
      </c>
      <c r="Q6" s="118">
        <v>4.4383999999999997</v>
      </c>
      <c r="R6" s="118">
        <v>3.9455999999999998</v>
      </c>
      <c r="S6" s="118">
        <v>2.2201999999999997</v>
      </c>
      <c r="T6" s="118">
        <v>4.5356000000000005</v>
      </c>
      <c r="U6" s="118">
        <v>4.9923999999999999</v>
      </c>
      <c r="V6" s="118">
        <v>2.76</v>
      </c>
      <c r="W6" s="118">
        <v>4.5236000000000001</v>
      </c>
      <c r="X6" s="118">
        <v>4.5872000000000002</v>
      </c>
      <c r="Y6" s="118">
        <v>3.7731999999999997</v>
      </c>
      <c r="Z6" s="118">
        <v>2.2749999999999999</v>
      </c>
      <c r="AA6" s="118">
        <v>4.3369999999999997</v>
      </c>
      <c r="AB6" s="118">
        <v>3.7755999999999998</v>
      </c>
      <c r="AC6" s="118">
        <v>4.7241999999999997</v>
      </c>
      <c r="AD6" s="118">
        <v>2.6025999999999998</v>
      </c>
      <c r="AE6" s="118">
        <v>3.0394000000000001</v>
      </c>
      <c r="AF6" s="118">
        <v>2.9445999999999999</v>
      </c>
      <c r="AG6" s="118">
        <v>2.2835999999999999</v>
      </c>
      <c r="AH6" s="118">
        <v>3.5218000000000003</v>
      </c>
      <c r="AI6" s="122">
        <f>SUM(D6:AH6)</f>
        <v>114.08579999999999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1.35</v>
      </c>
      <c r="G7" s="119">
        <v>0</v>
      </c>
      <c r="H7" s="119">
        <v>0.98</v>
      </c>
      <c r="I7" s="119">
        <v>1.1599999999999999</v>
      </c>
      <c r="J7" s="119">
        <v>1.9</v>
      </c>
      <c r="K7" s="119">
        <v>0</v>
      </c>
      <c r="L7" s="120">
        <v>0</v>
      </c>
      <c r="M7" s="120">
        <v>0.64</v>
      </c>
      <c r="N7" s="120">
        <v>0.74</v>
      </c>
      <c r="O7" s="120">
        <v>1.24</v>
      </c>
      <c r="P7" s="120">
        <v>0.89</v>
      </c>
      <c r="Q7" s="120">
        <v>1.88</v>
      </c>
      <c r="R7" s="119">
        <v>0</v>
      </c>
      <c r="S7" s="119">
        <v>0</v>
      </c>
      <c r="T7" s="121">
        <v>1.29</v>
      </c>
      <c r="U7" s="120">
        <v>0.69</v>
      </c>
      <c r="V7" s="120">
        <v>0</v>
      </c>
      <c r="W7" s="120">
        <v>2.48</v>
      </c>
      <c r="X7" s="120">
        <v>2.23</v>
      </c>
      <c r="Y7" s="120">
        <v>0</v>
      </c>
      <c r="Z7" s="120">
        <v>0</v>
      </c>
      <c r="AA7" s="120">
        <v>0</v>
      </c>
      <c r="AB7" s="120">
        <v>2.2999999999999998</v>
      </c>
      <c r="AC7" s="120">
        <v>0.82</v>
      </c>
      <c r="AD7" s="120">
        <v>0</v>
      </c>
      <c r="AE7" s="120">
        <v>1.4</v>
      </c>
      <c r="AF7" s="120">
        <v>0</v>
      </c>
      <c r="AG7" s="120">
        <v>0</v>
      </c>
      <c r="AH7" s="120">
        <v>0.78</v>
      </c>
      <c r="AI7" s="122">
        <f>SUM(D7:AH7)</f>
        <v>22.77</v>
      </c>
    </row>
    <row r="8" spans="3:35" s="2" customFormat="1" ht="35.25" customHeight="1" thickBot="1">
      <c r="C8" s="17" t="s">
        <v>9</v>
      </c>
      <c r="D8" s="37">
        <f>SUM(D6:D7)</f>
        <v>2.0206</v>
      </c>
      <c r="E8" s="37">
        <f t="shared" ref="E8:AH8" si="0">SUM(E6:E7)</f>
        <v>2.3924000000000003</v>
      </c>
      <c r="F8" s="37">
        <f t="shared" si="0"/>
        <v>6.3320000000000007</v>
      </c>
      <c r="G8" s="37">
        <f t="shared" si="0"/>
        <v>4.6707999999999998</v>
      </c>
      <c r="H8" s="37">
        <f t="shared" si="0"/>
        <v>5.1768000000000001</v>
      </c>
      <c r="I8" s="37">
        <f t="shared" si="0"/>
        <v>4.9783999999999997</v>
      </c>
      <c r="J8" s="37">
        <f t="shared" si="0"/>
        <v>6.6294000000000004</v>
      </c>
      <c r="K8" s="37">
        <f t="shared" si="0"/>
        <v>3.5385999999999997</v>
      </c>
      <c r="L8" s="37">
        <f t="shared" si="0"/>
        <v>1.8685999999999998</v>
      </c>
      <c r="M8" s="37">
        <f t="shared" si="0"/>
        <v>4.3431999999999995</v>
      </c>
      <c r="N8" s="37">
        <f t="shared" si="0"/>
        <v>5.3926000000000007</v>
      </c>
      <c r="O8" s="37">
        <f t="shared" si="0"/>
        <v>5.9101999999999997</v>
      </c>
      <c r="P8" s="37">
        <f t="shared" si="0"/>
        <v>4.4521999999999995</v>
      </c>
      <c r="Q8" s="37">
        <f t="shared" si="0"/>
        <v>6.3183999999999996</v>
      </c>
      <c r="R8" s="37">
        <f t="shared" si="0"/>
        <v>3.9455999999999998</v>
      </c>
      <c r="S8" s="37">
        <f t="shared" si="0"/>
        <v>2.2201999999999997</v>
      </c>
      <c r="T8" s="37">
        <f t="shared" si="0"/>
        <v>5.8256000000000006</v>
      </c>
      <c r="U8" s="37">
        <f t="shared" si="0"/>
        <v>5.6823999999999995</v>
      </c>
      <c r="V8" s="37">
        <f t="shared" si="0"/>
        <v>2.76</v>
      </c>
      <c r="W8" s="37">
        <f t="shared" si="0"/>
        <v>7.0036000000000005</v>
      </c>
      <c r="X8" s="37">
        <f t="shared" si="0"/>
        <v>6.8171999999999997</v>
      </c>
      <c r="Y8" s="37">
        <f t="shared" si="0"/>
        <v>3.7731999999999997</v>
      </c>
      <c r="Z8" s="37">
        <f t="shared" si="0"/>
        <v>2.2749999999999999</v>
      </c>
      <c r="AA8" s="37">
        <f t="shared" si="0"/>
        <v>4.3369999999999997</v>
      </c>
      <c r="AB8" s="37">
        <f t="shared" si="0"/>
        <v>6.0755999999999997</v>
      </c>
      <c r="AC8" s="37">
        <f t="shared" si="0"/>
        <v>5.5442</v>
      </c>
      <c r="AD8" s="37">
        <f t="shared" si="0"/>
        <v>2.6025999999999998</v>
      </c>
      <c r="AE8" s="37">
        <f t="shared" si="0"/>
        <v>4.4394</v>
      </c>
      <c r="AF8" s="37">
        <f t="shared" si="0"/>
        <v>2.9445999999999999</v>
      </c>
      <c r="AG8" s="37">
        <f t="shared" si="0"/>
        <v>2.2835999999999999</v>
      </c>
      <c r="AH8" s="37">
        <f t="shared" si="0"/>
        <v>4.3018000000000001</v>
      </c>
      <c r="AI8" s="38">
        <f>SUM(AI6:AI7)</f>
        <v>136.85579999999999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210" t="s">
        <v>12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44317</v>
      </c>
      <c r="E11" s="95">
        <v>44319</v>
      </c>
      <c r="F11" s="95">
        <v>44320</v>
      </c>
      <c r="G11" s="95">
        <v>44322</v>
      </c>
      <c r="H11" s="95">
        <v>44323</v>
      </c>
      <c r="I11" s="95">
        <v>44324</v>
      </c>
      <c r="J11" s="95">
        <v>44326</v>
      </c>
      <c r="K11" s="95">
        <v>44327</v>
      </c>
      <c r="L11" s="95">
        <v>44329</v>
      </c>
      <c r="M11" s="95">
        <v>44331</v>
      </c>
      <c r="N11" s="95">
        <v>44333</v>
      </c>
      <c r="O11" s="95">
        <v>44334</v>
      </c>
      <c r="P11" s="95">
        <v>44336</v>
      </c>
      <c r="Q11" s="95">
        <v>44337</v>
      </c>
      <c r="R11" s="95">
        <v>44338</v>
      </c>
      <c r="S11" s="95">
        <v>44340</v>
      </c>
      <c r="T11" s="95">
        <v>44341</v>
      </c>
      <c r="U11" s="95">
        <v>44343</v>
      </c>
      <c r="V11" s="95">
        <v>44345</v>
      </c>
      <c r="W11" s="95">
        <v>44347</v>
      </c>
      <c r="X11" s="148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>
        <v>485</v>
      </c>
      <c r="E12" s="101"/>
      <c r="F12" s="101">
        <v>468</v>
      </c>
      <c r="G12" s="101">
        <v>535</v>
      </c>
      <c r="H12" s="101">
        <v>436</v>
      </c>
      <c r="I12" s="101">
        <v>477</v>
      </c>
      <c r="J12" s="101"/>
      <c r="K12" s="101">
        <v>445</v>
      </c>
      <c r="L12" s="101">
        <v>550</v>
      </c>
      <c r="M12" s="101">
        <v>453</v>
      </c>
      <c r="N12" s="101"/>
      <c r="O12" s="101">
        <v>510</v>
      </c>
      <c r="P12" s="101"/>
      <c r="Q12" s="101">
        <v>466</v>
      </c>
      <c r="R12" s="101">
        <v>508</v>
      </c>
      <c r="S12" s="101"/>
      <c r="T12" s="101">
        <v>680</v>
      </c>
      <c r="U12" s="101">
        <v>495</v>
      </c>
      <c r="V12" s="101">
        <v>600</v>
      </c>
      <c r="W12" s="53"/>
      <c r="X12" s="101"/>
      <c r="Y12" s="138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7108</v>
      </c>
    </row>
    <row r="13" spans="3:35" s="2" customFormat="1" ht="27" customHeight="1">
      <c r="C13" s="66" t="s">
        <v>14</v>
      </c>
      <c r="D13" s="100">
        <v>300</v>
      </c>
      <c r="E13" s="101"/>
      <c r="F13" s="101">
        <v>267</v>
      </c>
      <c r="G13" s="101">
        <v>312</v>
      </c>
      <c r="H13" s="101">
        <v>334</v>
      </c>
      <c r="I13" s="101"/>
      <c r="J13" s="101"/>
      <c r="K13" s="101"/>
      <c r="L13" s="101">
        <v>365</v>
      </c>
      <c r="M13" s="101"/>
      <c r="N13" s="101"/>
      <c r="O13" s="101">
        <v>540</v>
      </c>
      <c r="P13" s="101"/>
      <c r="Q13" s="101">
        <v>349</v>
      </c>
      <c r="R13" s="101"/>
      <c r="S13" s="101"/>
      <c r="T13" s="101">
        <v>650</v>
      </c>
      <c r="U13" s="101">
        <v>466</v>
      </c>
      <c r="V13" s="101">
        <v>423</v>
      </c>
      <c r="W13" s="53"/>
      <c r="X13" s="141"/>
      <c r="Y13" s="140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4006</v>
      </c>
    </row>
    <row r="14" spans="3:35" s="2" customFormat="1" ht="27" customHeight="1">
      <c r="C14" s="66" t="s">
        <v>15</v>
      </c>
      <c r="D14" s="100"/>
      <c r="E14" s="101">
        <v>70</v>
      </c>
      <c r="F14" s="101"/>
      <c r="G14" s="101">
        <v>46</v>
      </c>
      <c r="H14" s="101"/>
      <c r="I14" s="101"/>
      <c r="J14" s="101">
        <v>66</v>
      </c>
      <c r="K14" s="101"/>
      <c r="L14" s="101">
        <v>42</v>
      </c>
      <c r="M14" s="101"/>
      <c r="N14" s="101">
        <v>60</v>
      </c>
      <c r="O14" s="101"/>
      <c r="P14" s="101">
        <v>40</v>
      </c>
      <c r="Q14" s="101"/>
      <c r="R14" s="101"/>
      <c r="S14" s="101">
        <v>122</v>
      </c>
      <c r="T14" s="101"/>
      <c r="U14" s="101">
        <v>50</v>
      </c>
      <c r="V14" s="101"/>
      <c r="W14" s="101">
        <v>67</v>
      </c>
      <c r="X14" s="141"/>
      <c r="Y14" s="140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563</v>
      </c>
    </row>
    <row r="15" spans="3:35" s="2" customFormat="1" ht="27" customHeight="1">
      <c r="C15" s="66" t="s">
        <v>16</v>
      </c>
      <c r="D15" s="100">
        <v>8</v>
      </c>
      <c r="E15" s="101"/>
      <c r="F15" s="101"/>
      <c r="G15" s="101">
        <v>10</v>
      </c>
      <c r="H15" s="101"/>
      <c r="I15" s="101">
        <v>9</v>
      </c>
      <c r="J15" s="101"/>
      <c r="K15" s="101"/>
      <c r="L15" s="101">
        <v>9</v>
      </c>
      <c r="M15" s="101"/>
      <c r="N15" s="101"/>
      <c r="O15" s="101">
        <v>8</v>
      </c>
      <c r="P15" s="101"/>
      <c r="Q15" s="101"/>
      <c r="R15" s="101">
        <v>12</v>
      </c>
      <c r="S15" s="101"/>
      <c r="T15" s="101"/>
      <c r="U15" s="101">
        <v>11</v>
      </c>
      <c r="V15" s="101"/>
      <c r="W15" s="53"/>
      <c r="X15" s="144"/>
      <c r="Y15" s="143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67</v>
      </c>
    </row>
    <row r="16" spans="3:35" s="2" customFormat="1" ht="27" customHeight="1">
      <c r="C16" s="68" t="s">
        <v>17</v>
      </c>
      <c r="D16" s="103"/>
      <c r="E16" s="102"/>
      <c r="F16" s="102">
        <v>36</v>
      </c>
      <c r="G16" s="101"/>
      <c r="H16" s="101">
        <v>40</v>
      </c>
      <c r="I16" s="101">
        <v>500</v>
      </c>
      <c r="J16" s="101"/>
      <c r="K16" s="101">
        <v>39</v>
      </c>
      <c r="L16" s="101"/>
      <c r="M16" s="101">
        <v>45</v>
      </c>
      <c r="N16" s="101"/>
      <c r="O16" s="101"/>
      <c r="P16" s="101"/>
      <c r="Q16" s="101">
        <v>42</v>
      </c>
      <c r="R16" s="101"/>
      <c r="S16" s="101"/>
      <c r="T16" s="101">
        <v>36</v>
      </c>
      <c r="U16" s="101"/>
      <c r="V16" s="101">
        <v>64</v>
      </c>
      <c r="W16" s="53"/>
      <c r="X16" s="101"/>
      <c r="Y16" s="13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802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16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793</v>
      </c>
      <c r="E18" s="71">
        <f t="shared" ref="E18:AI18" si="2">SUM(E12:E17)</f>
        <v>70</v>
      </c>
      <c r="F18" s="71">
        <f t="shared" si="2"/>
        <v>771</v>
      </c>
      <c r="G18" s="71">
        <f t="shared" si="2"/>
        <v>903</v>
      </c>
      <c r="H18" s="71">
        <f t="shared" si="2"/>
        <v>810</v>
      </c>
      <c r="I18" s="71">
        <f t="shared" si="2"/>
        <v>986</v>
      </c>
      <c r="J18" s="71">
        <f t="shared" si="2"/>
        <v>66</v>
      </c>
      <c r="K18" s="71">
        <f t="shared" si="2"/>
        <v>484</v>
      </c>
      <c r="L18" s="71">
        <f t="shared" si="2"/>
        <v>966</v>
      </c>
      <c r="M18" s="71">
        <f t="shared" si="2"/>
        <v>498</v>
      </c>
      <c r="N18" s="71">
        <f t="shared" si="2"/>
        <v>60</v>
      </c>
      <c r="O18" s="71">
        <f t="shared" si="2"/>
        <v>1058</v>
      </c>
      <c r="P18" s="71">
        <f t="shared" si="2"/>
        <v>40</v>
      </c>
      <c r="Q18" s="71">
        <f t="shared" si="2"/>
        <v>857</v>
      </c>
      <c r="R18" s="71">
        <f t="shared" si="2"/>
        <v>520</v>
      </c>
      <c r="S18" s="71">
        <f t="shared" si="2"/>
        <v>122</v>
      </c>
      <c r="T18" s="71">
        <f t="shared" si="2"/>
        <v>1366</v>
      </c>
      <c r="U18" s="71">
        <f t="shared" si="2"/>
        <v>1022</v>
      </c>
      <c r="V18" s="71">
        <f t="shared" si="2"/>
        <v>1087</v>
      </c>
      <c r="W18" s="71">
        <f t="shared" si="2"/>
        <v>67</v>
      </c>
      <c r="X18" s="71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12546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136855.79999999999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8.3974891868772676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12546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8.8353983768058431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v>9.2914111885991038E-2</v>
      </c>
      <c r="S25" s="203"/>
      <c r="T25" s="202">
        <v>8.681209702457568E-2</v>
      </c>
      <c r="U25" s="203"/>
      <c r="V25" s="202">
        <v>9.1157924813787788E-2</v>
      </c>
      <c r="W25" s="203"/>
      <c r="X25" s="202">
        <v>0.10262791963080148</v>
      </c>
      <c r="Y25" s="203"/>
      <c r="Z25" s="202">
        <v>0.10548959925544546</v>
      </c>
      <c r="AA25" s="203"/>
      <c r="AB25" s="202">
        <v>9.2112860604869867E-2</v>
      </c>
      <c r="AC25" s="203"/>
      <c r="AD25" s="202">
        <v>9.5650096793149911E-2</v>
      </c>
      <c r="AE25" s="203"/>
      <c r="AF25" s="202">
        <f>T20/100</f>
        <v>8.3974891868772675E-2</v>
      </c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F3731A1-8964-4105-AD9A-52CC7A67BD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'MAY-21'!V24:V24</xm:f>
              <xm:sqref>V25</xm:sqref>
            </x14:sparkline>
          </x14:sparklines>
        </x14:sparklineGroup>
        <x14:sparklineGroup displayEmptyCellsAs="gap" xr2:uid="{81EF8759-9028-4FD1-B6C8-27F77E3B0D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'MAY-21'!AD24:AD24</xm:f>
              <xm:sqref>AD25</xm:sqref>
            </x14:sparkline>
          </x14:sparklines>
        </x14:sparklineGroup>
        <x14:sparklineGroup displayEmptyCellsAs="gap" xr2:uid="{CC196801-577A-4979-B867-B19E945E6A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'MAY-21'!L24:L24</xm:f>
              <xm:sqref>L25</xm:sqref>
            </x14:sparkline>
          </x14:sparklines>
        </x14:sparklineGroup>
        <x14:sparklineGroup displayEmptyCellsAs="gap" xr2:uid="{44D40859-0E1A-420A-AB96-0F0766EB04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'MAY-21'!N24:N24</xm:f>
              <xm:sqref>N25</xm:sqref>
            </x14:sparkline>
          </x14:sparklines>
        </x14:sparklineGroup>
        <x14:sparklineGroup displayEmptyCellsAs="gap" xr2:uid="{C447C82A-D869-44BA-B059-BA9A9D98F8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'MAY-21'!P24:P24</xm:f>
              <xm:sqref>P25</xm:sqref>
            </x14:sparkline>
          </x14:sparklines>
        </x14:sparklineGroup>
        <x14:sparklineGroup displayEmptyCellsAs="gap" xr2:uid="{44A2DC4B-DEEA-477C-8CD7-213E830027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'MAY-21'!R24:R24</xm:f>
              <xm:sqref>R25</xm:sqref>
            </x14:sparkline>
          </x14:sparklines>
        </x14:sparklineGroup>
        <x14:sparklineGroup displayEmptyCellsAs="gap" xr2:uid="{3F69A7E3-CD99-457F-BF95-6A1F3BACF6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'MAY-21'!T24:T24</xm:f>
              <xm:sqref>T25</xm:sqref>
            </x14:sparkline>
          </x14:sparklines>
        </x14:sparklineGroup>
        <x14:sparklineGroup displayEmptyCellsAs="gap" xr2:uid="{A2DA9ADB-B295-48E0-BA74-A2BF554A76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'MAY-21'!X24:X24</xm:f>
              <xm:sqref>X25</xm:sqref>
            </x14:sparkline>
          </x14:sparklines>
        </x14:sparklineGroup>
        <x14:sparklineGroup displayEmptyCellsAs="gap" xr2:uid="{7606F8B1-1A49-4E74-8ACB-86AD30FB73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'MAY-21'!Z24:Z24</xm:f>
              <xm:sqref>Z25</xm:sqref>
            </x14:sparkline>
          </x14:sparklines>
        </x14:sparklineGroup>
        <x14:sparklineGroup displayEmptyCellsAs="gap" xr2:uid="{FA7E1B75-32D7-447D-A1FD-AB79DDC7CC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'MAY-21'!D24:D24</xm:f>
              <xm:sqref>D25</xm:sqref>
            </x14:sparkline>
            <x14:sparkline>
              <xm:f>'MAY-21'!H24:H24</xm:f>
              <xm:sqref>H25</xm:sqref>
            </x14:sparkline>
            <x14:sparkline>
              <xm:f>'MAY-21'!J24:J24</xm:f>
              <xm:sqref>J25</xm:sqref>
            </x14:sparkline>
            <x14:sparkline>
              <xm:f>'MAY-21'!AB24:AB24</xm:f>
              <xm:sqref>AB25</xm:sqref>
            </x14:sparkline>
            <x14:sparkline>
              <xm:f>'MAY-21'!F24:F24</xm:f>
              <xm:sqref>F25</xm:sqref>
            </x14:sparkline>
          </x14:sparklines>
        </x14:sparklineGroup>
        <x14:sparklineGroup displayEmptyCellsAs="gap" xr2:uid="{D497B09D-4FCD-4D6E-83F4-C4F8C4CB20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'MAY-21'!AH24:AH24</xm:f>
              <xm:sqref>AH25</xm:sqref>
            </x14:sparkline>
          </x14:sparklines>
        </x14:sparklineGroup>
        <x14:sparklineGroup displayEmptyCellsAs="gap" xr2:uid="{52763B29-59B8-4872-A10E-4063244C3E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'MAY-21'!AF24:AF24</xm:f>
              <xm:sqref>AF25</xm:sqref>
            </x14:sparkline>
          </x14:sparklines>
        </x14:sparklineGroup>
      </x14:sparklineGroup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1174-5743-4B0D-972A-3A02B2395063}">
  <sheetPr codeName="工作表24">
    <pageSetUpPr fitToPage="1"/>
  </sheetPr>
  <dimension ref="C1:AI44"/>
  <sheetViews>
    <sheetView showGridLines="0" topLeftCell="D1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76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44348</v>
      </c>
      <c r="E5" s="3">
        <v>44349</v>
      </c>
      <c r="F5" s="3">
        <v>44350</v>
      </c>
      <c r="G5" s="3">
        <v>44351</v>
      </c>
      <c r="H5" s="3">
        <v>44352</v>
      </c>
      <c r="I5" s="3">
        <v>44353</v>
      </c>
      <c r="J5" s="3">
        <v>44354</v>
      </c>
      <c r="K5" s="3">
        <v>44355</v>
      </c>
      <c r="L5" s="3">
        <v>44356</v>
      </c>
      <c r="M5" s="3">
        <v>44357</v>
      </c>
      <c r="N5" s="3">
        <v>44358</v>
      </c>
      <c r="O5" s="3">
        <v>44359</v>
      </c>
      <c r="P5" s="3">
        <v>44360</v>
      </c>
      <c r="Q5" s="3">
        <v>44361</v>
      </c>
      <c r="R5" s="3">
        <v>44362</v>
      </c>
      <c r="S5" s="3">
        <v>44363</v>
      </c>
      <c r="T5" s="3">
        <v>44364</v>
      </c>
      <c r="U5" s="3">
        <v>44365</v>
      </c>
      <c r="V5" s="3">
        <v>44366</v>
      </c>
      <c r="W5" s="3">
        <v>44367</v>
      </c>
      <c r="X5" s="3">
        <v>44368</v>
      </c>
      <c r="Y5" s="3">
        <v>44369</v>
      </c>
      <c r="Z5" s="3">
        <v>44370</v>
      </c>
      <c r="AA5" s="3">
        <v>44371</v>
      </c>
      <c r="AB5" s="3">
        <v>44372</v>
      </c>
      <c r="AC5" s="3">
        <v>44373</v>
      </c>
      <c r="AD5" s="3">
        <v>44374</v>
      </c>
      <c r="AE5" s="3">
        <v>44375</v>
      </c>
      <c r="AF5" s="3">
        <v>44376</v>
      </c>
      <c r="AG5" s="3">
        <v>44377</v>
      </c>
      <c r="AH5" s="3"/>
      <c r="AI5" s="188"/>
    </row>
    <row r="6" spans="3:35" s="2" customFormat="1" ht="27" customHeight="1">
      <c r="C6" s="5" t="s">
        <v>7</v>
      </c>
      <c r="D6" s="118">
        <v>4.4556000000000004</v>
      </c>
      <c r="E6" s="118">
        <v>4.4023999999999992</v>
      </c>
      <c r="F6" s="118">
        <v>4.7963999999999993</v>
      </c>
      <c r="G6" s="118">
        <v>3.3969999999999998</v>
      </c>
      <c r="H6" s="118">
        <v>2.2378</v>
      </c>
      <c r="I6" s="118">
        <v>1.0744</v>
      </c>
      <c r="J6" s="118">
        <v>2.8748</v>
      </c>
      <c r="K6" s="118">
        <v>2.8351999999999999</v>
      </c>
      <c r="L6" s="118">
        <v>3.1126</v>
      </c>
      <c r="M6" s="118">
        <v>2.8298000000000001</v>
      </c>
      <c r="N6" s="118">
        <v>2.9751999999999996</v>
      </c>
      <c r="O6" s="118">
        <v>2.1852</v>
      </c>
      <c r="P6" s="118">
        <v>1.4915999999999998</v>
      </c>
      <c r="Q6" s="118">
        <v>0.98620000000000008</v>
      </c>
      <c r="R6" s="118">
        <v>2.7989999999999999</v>
      </c>
      <c r="S6" s="118">
        <v>2.8448000000000002</v>
      </c>
      <c r="T6" s="118">
        <v>2.7490000000000001</v>
      </c>
      <c r="U6" s="118">
        <v>3.9214000000000002</v>
      </c>
      <c r="V6" s="118">
        <v>2.8478000000000003</v>
      </c>
      <c r="W6" s="118">
        <v>2.1534</v>
      </c>
      <c r="X6" s="118">
        <v>3.5658000000000003</v>
      </c>
      <c r="Y6" s="118">
        <v>3.3386</v>
      </c>
      <c r="Z6" s="118">
        <v>3.9741999999999997</v>
      </c>
      <c r="AA6" s="118">
        <v>3.6481999999999997</v>
      </c>
      <c r="AB6" s="118">
        <v>3.7309999999999999</v>
      </c>
      <c r="AC6" s="118">
        <v>3.2223999999999999</v>
      </c>
      <c r="AD6" s="118">
        <v>1.9625999999999999</v>
      </c>
      <c r="AE6" s="118">
        <v>3.4982000000000002</v>
      </c>
      <c r="AF6" s="118">
        <v>4.2134</v>
      </c>
      <c r="AG6" s="118">
        <v>3.75</v>
      </c>
      <c r="AH6" s="118"/>
      <c r="AI6" s="122">
        <f>SUM(D6:AH6)</f>
        <v>91.873999999999967</v>
      </c>
    </row>
    <row r="7" spans="3:35" s="2" customFormat="1" ht="27" customHeight="1">
      <c r="C7" s="42" t="s">
        <v>8</v>
      </c>
      <c r="D7" s="119">
        <v>1.6</v>
      </c>
      <c r="E7" s="119">
        <v>0.67</v>
      </c>
      <c r="F7" s="119">
        <v>0.79</v>
      </c>
      <c r="G7" s="119">
        <v>0.56000000000000005</v>
      </c>
      <c r="H7" s="119">
        <v>0</v>
      </c>
      <c r="I7" s="119">
        <v>0</v>
      </c>
      <c r="J7" s="119">
        <v>0</v>
      </c>
      <c r="K7" s="119">
        <v>0</v>
      </c>
      <c r="L7" s="120">
        <v>0.6</v>
      </c>
      <c r="M7" s="120">
        <v>0.81</v>
      </c>
      <c r="N7" s="120">
        <v>0.91</v>
      </c>
      <c r="O7" s="120">
        <v>1.58</v>
      </c>
      <c r="P7" s="120">
        <v>0</v>
      </c>
      <c r="Q7" s="120">
        <v>0</v>
      </c>
      <c r="R7" s="119">
        <v>0.96</v>
      </c>
      <c r="S7" s="119">
        <v>2.12</v>
      </c>
      <c r="T7" s="121">
        <v>0.72</v>
      </c>
      <c r="U7" s="120">
        <v>0</v>
      </c>
      <c r="V7" s="120">
        <v>1.05</v>
      </c>
      <c r="W7" s="120">
        <v>0</v>
      </c>
      <c r="X7" s="120">
        <v>0</v>
      </c>
      <c r="Y7" s="120">
        <v>2.6</v>
      </c>
      <c r="Z7" s="120">
        <v>0</v>
      </c>
      <c r="AA7" s="120">
        <v>0.83</v>
      </c>
      <c r="AB7" s="120">
        <v>0</v>
      </c>
      <c r="AC7" s="120">
        <v>0</v>
      </c>
      <c r="AD7" s="120">
        <v>0</v>
      </c>
      <c r="AE7" s="120">
        <v>1.73</v>
      </c>
      <c r="AF7" s="120">
        <v>0.95</v>
      </c>
      <c r="AG7" s="120">
        <v>0.84</v>
      </c>
      <c r="AH7" s="120"/>
      <c r="AI7" s="122">
        <f>SUM(D7:AH7)</f>
        <v>19.32</v>
      </c>
    </row>
    <row r="8" spans="3:35" s="2" customFormat="1" ht="35.25" customHeight="1" thickBot="1">
      <c r="C8" s="17" t="s">
        <v>9</v>
      </c>
      <c r="D8" s="37">
        <f>SUM(D6:D7)</f>
        <v>6.0556000000000001</v>
      </c>
      <c r="E8" s="37">
        <f t="shared" ref="E8:AH8" si="0">SUM(E6:E7)</f>
        <v>5.0723999999999991</v>
      </c>
      <c r="F8" s="37">
        <f t="shared" si="0"/>
        <v>5.5863999999999994</v>
      </c>
      <c r="G8" s="37">
        <f t="shared" si="0"/>
        <v>3.9569999999999999</v>
      </c>
      <c r="H8" s="37">
        <f t="shared" si="0"/>
        <v>2.2378</v>
      </c>
      <c r="I8" s="37">
        <f t="shared" si="0"/>
        <v>1.0744</v>
      </c>
      <c r="J8" s="37">
        <f t="shared" si="0"/>
        <v>2.8748</v>
      </c>
      <c r="K8" s="37">
        <f t="shared" si="0"/>
        <v>2.8351999999999999</v>
      </c>
      <c r="L8" s="37">
        <f t="shared" si="0"/>
        <v>3.7126000000000001</v>
      </c>
      <c r="M8" s="37">
        <f t="shared" si="0"/>
        <v>3.6398000000000001</v>
      </c>
      <c r="N8" s="37">
        <f t="shared" si="0"/>
        <v>3.8851999999999998</v>
      </c>
      <c r="O8" s="37">
        <f t="shared" si="0"/>
        <v>3.7652000000000001</v>
      </c>
      <c r="P8" s="37">
        <f t="shared" si="0"/>
        <v>1.4915999999999998</v>
      </c>
      <c r="Q8" s="37">
        <f t="shared" si="0"/>
        <v>0.98620000000000008</v>
      </c>
      <c r="R8" s="37">
        <f t="shared" si="0"/>
        <v>3.7589999999999999</v>
      </c>
      <c r="S8" s="37">
        <f t="shared" si="0"/>
        <v>4.9648000000000003</v>
      </c>
      <c r="T8" s="37">
        <f t="shared" si="0"/>
        <v>3.4690000000000003</v>
      </c>
      <c r="U8" s="37">
        <f t="shared" si="0"/>
        <v>3.9214000000000002</v>
      </c>
      <c r="V8" s="37">
        <f t="shared" si="0"/>
        <v>3.8978000000000002</v>
      </c>
      <c r="W8" s="37">
        <f t="shared" si="0"/>
        <v>2.1534</v>
      </c>
      <c r="X8" s="37">
        <f t="shared" si="0"/>
        <v>3.5658000000000003</v>
      </c>
      <c r="Y8" s="37">
        <f t="shared" si="0"/>
        <v>5.9386000000000001</v>
      </c>
      <c r="Z8" s="37">
        <f t="shared" si="0"/>
        <v>3.9741999999999997</v>
      </c>
      <c r="AA8" s="37">
        <f t="shared" si="0"/>
        <v>4.4781999999999993</v>
      </c>
      <c r="AB8" s="37">
        <f t="shared" si="0"/>
        <v>3.7309999999999999</v>
      </c>
      <c r="AC8" s="37">
        <f t="shared" si="0"/>
        <v>3.2223999999999999</v>
      </c>
      <c r="AD8" s="37">
        <f t="shared" si="0"/>
        <v>1.9625999999999999</v>
      </c>
      <c r="AE8" s="37">
        <f t="shared" si="0"/>
        <v>5.2282000000000002</v>
      </c>
      <c r="AF8" s="37">
        <f t="shared" si="0"/>
        <v>5.1634000000000002</v>
      </c>
      <c r="AG8" s="37">
        <f t="shared" si="0"/>
        <v>4.59</v>
      </c>
      <c r="AH8" s="37">
        <f t="shared" si="0"/>
        <v>0</v>
      </c>
      <c r="AI8" s="38">
        <f>SUM(AI6:AI7)</f>
        <v>111.19399999999996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210" t="s">
        <v>12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44348</v>
      </c>
      <c r="E11" s="95">
        <v>44350</v>
      </c>
      <c r="F11" s="95">
        <v>44352</v>
      </c>
      <c r="G11" s="95">
        <v>44354</v>
      </c>
      <c r="H11" s="95">
        <v>44355</v>
      </c>
      <c r="I11" s="95">
        <v>44357</v>
      </c>
      <c r="J11" s="95">
        <v>44359</v>
      </c>
      <c r="K11" s="95">
        <v>44361</v>
      </c>
      <c r="L11" s="95">
        <v>44364</v>
      </c>
      <c r="M11" s="95">
        <v>44366</v>
      </c>
      <c r="N11" s="95">
        <v>44368</v>
      </c>
      <c r="O11" s="95">
        <v>44369</v>
      </c>
      <c r="P11" s="95">
        <v>44371</v>
      </c>
      <c r="Q11" s="95">
        <v>44373</v>
      </c>
      <c r="R11" s="95">
        <v>44376</v>
      </c>
      <c r="S11" s="95"/>
      <c r="T11" s="95"/>
      <c r="U11" s="95"/>
      <c r="V11" s="95"/>
      <c r="W11" s="95"/>
      <c r="X11" s="148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>
        <v>525</v>
      </c>
      <c r="E12" s="101">
        <v>644</v>
      </c>
      <c r="F12" s="101">
        <v>650</v>
      </c>
      <c r="G12" s="101"/>
      <c r="H12" s="101">
        <v>568</v>
      </c>
      <c r="I12" s="101">
        <v>605</v>
      </c>
      <c r="J12" s="101">
        <v>552</v>
      </c>
      <c r="K12" s="101"/>
      <c r="L12" s="101">
        <v>676</v>
      </c>
      <c r="M12" s="101">
        <v>550</v>
      </c>
      <c r="N12" s="101"/>
      <c r="O12" s="101">
        <v>742</v>
      </c>
      <c r="P12" s="101">
        <v>563</v>
      </c>
      <c r="Q12" s="101">
        <v>665</v>
      </c>
      <c r="R12" s="101">
        <v>530</v>
      </c>
      <c r="S12" s="101"/>
      <c r="T12" s="101"/>
      <c r="U12" s="101"/>
      <c r="V12" s="101"/>
      <c r="W12" s="53"/>
      <c r="X12" s="101"/>
      <c r="Y12" s="138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7270</v>
      </c>
    </row>
    <row r="13" spans="3:35" s="2" customFormat="1" ht="27" customHeight="1">
      <c r="C13" s="66" t="s">
        <v>14</v>
      </c>
      <c r="D13" s="100"/>
      <c r="E13" s="101">
        <v>560</v>
      </c>
      <c r="F13" s="101"/>
      <c r="G13" s="101"/>
      <c r="H13" s="101">
        <v>633</v>
      </c>
      <c r="I13" s="101"/>
      <c r="J13" s="101">
        <v>506</v>
      </c>
      <c r="K13" s="101"/>
      <c r="L13" s="101">
        <v>480</v>
      </c>
      <c r="M13" s="101">
        <v>345</v>
      </c>
      <c r="N13" s="101"/>
      <c r="O13" s="101">
        <v>335</v>
      </c>
      <c r="P13" s="101">
        <v>1000</v>
      </c>
      <c r="Q13" s="101"/>
      <c r="R13" s="101">
        <v>488</v>
      </c>
      <c r="S13" s="101"/>
      <c r="T13" s="101"/>
      <c r="U13" s="101"/>
      <c r="V13" s="101"/>
      <c r="W13" s="53"/>
      <c r="X13" s="141"/>
      <c r="Y13" s="140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4347</v>
      </c>
    </row>
    <row r="14" spans="3:35" s="2" customFormat="1" ht="27" customHeight="1">
      <c r="C14" s="66" t="s">
        <v>15</v>
      </c>
      <c r="D14" s="100"/>
      <c r="E14" s="101">
        <v>30</v>
      </c>
      <c r="F14" s="101"/>
      <c r="G14" s="101">
        <v>102</v>
      </c>
      <c r="H14" s="101"/>
      <c r="I14" s="101">
        <v>50</v>
      </c>
      <c r="J14" s="101"/>
      <c r="K14" s="101">
        <v>23</v>
      </c>
      <c r="L14" s="101">
        <v>56</v>
      </c>
      <c r="M14" s="101"/>
      <c r="N14" s="101">
        <v>54</v>
      </c>
      <c r="O14" s="101"/>
      <c r="P14" s="101">
        <v>35</v>
      </c>
      <c r="Q14" s="101"/>
      <c r="R14" s="101"/>
      <c r="S14" s="101"/>
      <c r="T14" s="101"/>
      <c r="U14" s="101"/>
      <c r="V14" s="101"/>
      <c r="W14" s="101"/>
      <c r="X14" s="141"/>
      <c r="Y14" s="140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350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12</v>
      </c>
      <c r="G15" s="101"/>
      <c r="H15" s="101"/>
      <c r="I15" s="101">
        <v>10</v>
      </c>
      <c r="J15" s="101"/>
      <c r="K15" s="101"/>
      <c r="L15" s="101">
        <v>10</v>
      </c>
      <c r="M15" s="101"/>
      <c r="N15" s="101"/>
      <c r="O15" s="101">
        <v>9</v>
      </c>
      <c r="P15" s="101"/>
      <c r="Q15" s="101">
        <v>13</v>
      </c>
      <c r="R15" s="101"/>
      <c r="S15" s="101"/>
      <c r="T15" s="101"/>
      <c r="U15" s="101"/>
      <c r="V15" s="101"/>
      <c r="W15" s="53"/>
      <c r="X15" s="144"/>
      <c r="Y15" s="143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63</v>
      </c>
    </row>
    <row r="16" spans="3:35" s="2" customFormat="1" ht="27" customHeight="1">
      <c r="C16" s="68" t="s">
        <v>17</v>
      </c>
      <c r="D16" s="103"/>
      <c r="E16" s="102">
        <v>50</v>
      </c>
      <c r="F16" s="102"/>
      <c r="G16" s="101"/>
      <c r="H16" s="101">
        <v>48</v>
      </c>
      <c r="I16" s="101"/>
      <c r="J16" s="101">
        <v>33</v>
      </c>
      <c r="K16" s="101"/>
      <c r="L16" s="101"/>
      <c r="M16" s="101">
        <v>46</v>
      </c>
      <c r="N16" s="101"/>
      <c r="O16" s="101"/>
      <c r="P16" s="101">
        <v>42</v>
      </c>
      <c r="Q16" s="101"/>
      <c r="R16" s="101">
        <v>40</v>
      </c>
      <c r="S16" s="101"/>
      <c r="T16" s="101"/>
      <c r="U16" s="101"/>
      <c r="V16" s="101"/>
      <c r="W16" s="53"/>
      <c r="X16" s="101"/>
      <c r="Y16" s="13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259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16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534</v>
      </c>
      <c r="E18" s="71">
        <f t="shared" ref="E18:AI18" si="2">SUM(E12:E17)</f>
        <v>1284</v>
      </c>
      <c r="F18" s="71">
        <f t="shared" si="2"/>
        <v>662</v>
      </c>
      <c r="G18" s="71">
        <f t="shared" si="2"/>
        <v>102</v>
      </c>
      <c r="H18" s="71">
        <f t="shared" si="2"/>
        <v>1249</v>
      </c>
      <c r="I18" s="71">
        <f t="shared" si="2"/>
        <v>665</v>
      </c>
      <c r="J18" s="71">
        <f t="shared" si="2"/>
        <v>1091</v>
      </c>
      <c r="K18" s="71">
        <f t="shared" si="2"/>
        <v>23</v>
      </c>
      <c r="L18" s="71">
        <f t="shared" si="2"/>
        <v>1222</v>
      </c>
      <c r="M18" s="71">
        <f t="shared" si="2"/>
        <v>941</v>
      </c>
      <c r="N18" s="71">
        <f t="shared" si="2"/>
        <v>54</v>
      </c>
      <c r="O18" s="71">
        <f t="shared" si="2"/>
        <v>1086</v>
      </c>
      <c r="P18" s="71">
        <f t="shared" si="2"/>
        <v>1640</v>
      </c>
      <c r="Q18" s="71">
        <f t="shared" si="2"/>
        <v>678</v>
      </c>
      <c r="R18" s="71">
        <f t="shared" si="2"/>
        <v>1058</v>
      </c>
      <c r="S18" s="71">
        <f t="shared" si="2"/>
        <v>0</v>
      </c>
      <c r="T18" s="71">
        <f t="shared" si="2"/>
        <v>0</v>
      </c>
      <c r="U18" s="71">
        <f t="shared" si="2"/>
        <v>0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12289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111193.99999999996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9.9519771952414544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12289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8.9051845529580689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43891</v>
      </c>
      <c r="E24" s="197"/>
      <c r="F24" s="196">
        <v>43922</v>
      </c>
      <c r="G24" s="197"/>
      <c r="H24" s="196">
        <v>43952</v>
      </c>
      <c r="I24" s="197"/>
      <c r="J24" s="196">
        <v>43983</v>
      </c>
      <c r="K24" s="197"/>
      <c r="L24" s="196">
        <v>44013</v>
      </c>
      <c r="M24" s="197"/>
      <c r="N24" s="196">
        <v>44044</v>
      </c>
      <c r="O24" s="197"/>
      <c r="P24" s="196">
        <v>44075</v>
      </c>
      <c r="Q24" s="197"/>
      <c r="R24" s="196">
        <v>44105</v>
      </c>
      <c r="S24" s="197"/>
      <c r="T24" s="196">
        <v>44136</v>
      </c>
      <c r="U24" s="197"/>
      <c r="V24" s="196">
        <v>44166</v>
      </c>
      <c r="W24" s="197"/>
      <c r="X24" s="196">
        <v>44197</v>
      </c>
      <c r="Y24" s="197"/>
      <c r="Z24" s="196">
        <v>44228</v>
      </c>
      <c r="AA24" s="197"/>
      <c r="AB24" s="196">
        <v>44256</v>
      </c>
      <c r="AC24" s="197"/>
      <c r="AD24" s="196">
        <v>44287</v>
      </c>
      <c r="AE24" s="197"/>
      <c r="AF24" s="196">
        <v>44317</v>
      </c>
      <c r="AG24" s="197"/>
      <c r="AH24" s="196">
        <v>44348</v>
      </c>
      <c r="AI24" s="197"/>
    </row>
    <row r="25" spans="3:35" s="2" customFormat="1" ht="39.75" customHeight="1">
      <c r="C25" s="21" t="s">
        <v>29</v>
      </c>
      <c r="D25" s="202">
        <v>8.2799415027509399E-2</v>
      </c>
      <c r="E25" s="203"/>
      <c r="F25" s="202">
        <v>7.4101886935503375E-2</v>
      </c>
      <c r="G25" s="203"/>
      <c r="H25" s="202">
        <v>6.9804377806390885E-2</v>
      </c>
      <c r="I25" s="203"/>
      <c r="J25" s="202">
        <v>8.4229934951642604E-2</v>
      </c>
      <c r="K25" s="203"/>
      <c r="L25" s="202">
        <v>9.0835691269212038E-2</v>
      </c>
      <c r="M25" s="203"/>
      <c r="N25" s="202">
        <v>9.1694318871672176E-2</v>
      </c>
      <c r="O25" s="203"/>
      <c r="P25" s="202">
        <v>8.1104629781552168E-2</v>
      </c>
      <c r="Q25" s="203"/>
      <c r="R25" s="202">
        <v>9.2914111885991038E-2</v>
      </c>
      <c r="S25" s="203"/>
      <c r="T25" s="202">
        <v>8.681209702457568E-2</v>
      </c>
      <c r="U25" s="203"/>
      <c r="V25" s="202">
        <v>9.1157924813787788E-2</v>
      </c>
      <c r="W25" s="203"/>
      <c r="X25" s="202">
        <v>0.10262791963080148</v>
      </c>
      <c r="Y25" s="203"/>
      <c r="Z25" s="202">
        <v>0.10548959925544546</v>
      </c>
      <c r="AA25" s="203"/>
      <c r="AB25" s="202">
        <v>9.2112860604869867E-2</v>
      </c>
      <c r="AC25" s="203"/>
      <c r="AD25" s="202">
        <v>9.5650096793149911E-2</v>
      </c>
      <c r="AE25" s="203"/>
      <c r="AF25" s="202">
        <v>8.3974891868772675E-2</v>
      </c>
      <c r="AG25" s="203"/>
      <c r="AH25" s="202">
        <f>T20/100</f>
        <v>9.9519771952414543E-2</v>
      </c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C3732E9-43FF-4C49-9023-A7DB22EC0B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'JUN-21'!AF24:AF24</xm:f>
              <xm:sqref>AF25</xm:sqref>
            </x14:sparkline>
          </x14:sparklines>
        </x14:sparklineGroup>
        <x14:sparklineGroup displayEmptyCellsAs="gap" xr2:uid="{A616970A-A79A-4D38-9942-6BAE9BA44B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'JUN-21'!AH24:AH24</xm:f>
              <xm:sqref>AH25</xm:sqref>
            </x14:sparkline>
          </x14:sparklines>
        </x14:sparklineGroup>
        <x14:sparklineGroup displayEmptyCellsAs="gap" xr2:uid="{D81D82DC-2BA3-4B7F-B492-E7A1412437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'JUN-21'!D24:D24</xm:f>
              <xm:sqref>D25</xm:sqref>
            </x14:sparkline>
            <x14:sparkline>
              <xm:f>'JUN-21'!H24:H24</xm:f>
              <xm:sqref>H25</xm:sqref>
            </x14:sparkline>
            <x14:sparkline>
              <xm:f>'JUN-21'!J24:J24</xm:f>
              <xm:sqref>J25</xm:sqref>
            </x14:sparkline>
            <x14:sparkline>
              <xm:f>'JUN-21'!AB24:AB24</xm:f>
              <xm:sqref>AB25</xm:sqref>
            </x14:sparkline>
            <x14:sparkline>
              <xm:f>'JUN-21'!F24:F24</xm:f>
              <xm:sqref>F25</xm:sqref>
            </x14:sparkline>
          </x14:sparklines>
        </x14:sparklineGroup>
        <x14:sparklineGroup displayEmptyCellsAs="gap" xr2:uid="{A3B7BD91-937C-4846-9DF4-D86BB464F3B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'JUN-21'!Z24:Z24</xm:f>
              <xm:sqref>Z25</xm:sqref>
            </x14:sparkline>
          </x14:sparklines>
        </x14:sparklineGroup>
        <x14:sparklineGroup displayEmptyCellsAs="gap" xr2:uid="{8E90AB29-CA58-4315-8EB1-9C33496527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'JUN-21'!X24:X24</xm:f>
              <xm:sqref>X25</xm:sqref>
            </x14:sparkline>
          </x14:sparklines>
        </x14:sparklineGroup>
        <x14:sparklineGroup displayEmptyCellsAs="gap" xr2:uid="{C9059AE8-A432-4557-8C4D-F3A0EE684D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'JUN-21'!T24:T24</xm:f>
              <xm:sqref>T25</xm:sqref>
            </x14:sparkline>
          </x14:sparklines>
        </x14:sparklineGroup>
        <x14:sparklineGroup displayEmptyCellsAs="gap" xr2:uid="{419396BD-9366-4D8B-A325-D833A96BD4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'JUN-21'!R24:R24</xm:f>
              <xm:sqref>R25</xm:sqref>
            </x14:sparkline>
          </x14:sparklines>
        </x14:sparklineGroup>
        <x14:sparklineGroup displayEmptyCellsAs="gap" xr2:uid="{D55BB155-2A71-48F8-A3AE-C8F4E08232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'JUN-21'!P24:P24</xm:f>
              <xm:sqref>P25</xm:sqref>
            </x14:sparkline>
          </x14:sparklines>
        </x14:sparklineGroup>
        <x14:sparklineGroup displayEmptyCellsAs="gap" xr2:uid="{149BABA3-95E5-431F-B5EE-163D71838A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'JUN-21'!N24:N24</xm:f>
              <xm:sqref>N25</xm:sqref>
            </x14:sparkline>
          </x14:sparklines>
        </x14:sparklineGroup>
        <x14:sparklineGroup displayEmptyCellsAs="gap" xr2:uid="{90BC47ED-FC44-474C-847C-A2F2B7980C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'JUN-21'!L24:L24</xm:f>
              <xm:sqref>L25</xm:sqref>
            </x14:sparkline>
          </x14:sparklines>
        </x14:sparklineGroup>
        <x14:sparklineGroup displayEmptyCellsAs="gap" xr2:uid="{70DD54B5-1033-4C79-84D6-6D8BC113B7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'JUN-21'!AD24:AD24</xm:f>
              <xm:sqref>AD25</xm:sqref>
            </x14:sparkline>
          </x14:sparklines>
        </x14:sparklineGroup>
        <x14:sparklineGroup displayEmptyCellsAs="gap" xr2:uid="{5590ACD9-09DE-49D0-BFE4-25CDD94404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'JUN-21'!V24:V24</xm:f>
              <xm:sqref>V25</xm:sqref>
            </x14:sparkline>
          </x14:sparklines>
        </x14:sparklineGroup>
      </x14:sparklineGroup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5371-4FA2-401D-8040-1D3A87B6D65D}">
  <sheetPr codeName="工作表25">
    <pageSetUpPr fitToPage="1"/>
  </sheetPr>
  <dimension ref="C1:AI44"/>
  <sheetViews>
    <sheetView showGridLines="0" topLeftCell="D4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78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44378</v>
      </c>
      <c r="E5" s="3">
        <v>44379</v>
      </c>
      <c r="F5" s="3">
        <v>44380</v>
      </c>
      <c r="G5" s="3">
        <v>44381</v>
      </c>
      <c r="H5" s="3">
        <v>44382</v>
      </c>
      <c r="I5" s="3">
        <v>44383</v>
      </c>
      <c r="J5" s="3">
        <v>44384</v>
      </c>
      <c r="K5" s="3">
        <v>44385</v>
      </c>
      <c r="L5" s="3">
        <v>44386</v>
      </c>
      <c r="M5" s="3">
        <v>44387</v>
      </c>
      <c r="N5" s="3">
        <v>44388</v>
      </c>
      <c r="O5" s="3">
        <v>44389</v>
      </c>
      <c r="P5" s="3">
        <v>44390</v>
      </c>
      <c r="Q5" s="3">
        <v>44391</v>
      </c>
      <c r="R5" s="3">
        <v>44392</v>
      </c>
      <c r="S5" s="3">
        <v>44393</v>
      </c>
      <c r="T5" s="3">
        <v>44394</v>
      </c>
      <c r="U5" s="3">
        <v>44395</v>
      </c>
      <c r="V5" s="3">
        <v>44396</v>
      </c>
      <c r="W5" s="3">
        <v>44397</v>
      </c>
      <c r="X5" s="3">
        <v>44398</v>
      </c>
      <c r="Y5" s="3">
        <v>44399</v>
      </c>
      <c r="Z5" s="3">
        <v>44400</v>
      </c>
      <c r="AA5" s="3">
        <v>44401</v>
      </c>
      <c r="AB5" s="3">
        <v>44402</v>
      </c>
      <c r="AC5" s="3">
        <v>44403</v>
      </c>
      <c r="AD5" s="3">
        <v>44404</v>
      </c>
      <c r="AE5" s="3">
        <v>44405</v>
      </c>
      <c r="AF5" s="3">
        <v>44406</v>
      </c>
      <c r="AG5" s="3">
        <v>44407</v>
      </c>
      <c r="AH5" s="3">
        <v>44408</v>
      </c>
      <c r="AI5" s="188"/>
    </row>
    <row r="6" spans="3:35" s="2" customFormat="1" ht="27" customHeight="1">
      <c r="C6" s="5" t="s">
        <v>7</v>
      </c>
      <c r="D6" s="118">
        <v>2.4258000000000002</v>
      </c>
      <c r="E6" s="118">
        <v>3.64</v>
      </c>
      <c r="F6" s="118">
        <v>3.6606000000000001</v>
      </c>
      <c r="G6" s="118">
        <v>1.9623999999999999</v>
      </c>
      <c r="H6" s="118">
        <v>3.5044</v>
      </c>
      <c r="I6" s="118">
        <v>3.9872000000000001</v>
      </c>
      <c r="J6" s="118">
        <v>3.4832000000000001</v>
      </c>
      <c r="K6" s="118">
        <v>3.6267999999999998</v>
      </c>
      <c r="L6" s="118">
        <v>3.4036</v>
      </c>
      <c r="M6" s="118">
        <v>2.8961999999999999</v>
      </c>
      <c r="N6" s="118">
        <v>1.5513999999999999</v>
      </c>
      <c r="O6" s="118">
        <v>3.4603999999999999</v>
      </c>
      <c r="P6" s="118">
        <v>3.8672</v>
      </c>
      <c r="Q6" s="118">
        <v>3.2791999999999999</v>
      </c>
      <c r="R6" s="118">
        <v>3.37</v>
      </c>
      <c r="S6" s="118">
        <v>3.3117999999999999</v>
      </c>
      <c r="T6" s="118">
        <v>2.6918000000000002</v>
      </c>
      <c r="U6" s="118">
        <v>1.8133999999999999</v>
      </c>
      <c r="V6" s="118">
        <v>3.5289999999999999</v>
      </c>
      <c r="W6" s="118">
        <v>3.6110000000000002</v>
      </c>
      <c r="X6" s="118">
        <v>3.3847999999999998</v>
      </c>
      <c r="Y6" s="118">
        <v>3.3357999999999999</v>
      </c>
      <c r="Z6" s="118">
        <v>2.7713999999999999</v>
      </c>
      <c r="AA6" s="118">
        <v>3.0428000000000002</v>
      </c>
      <c r="AB6" s="118">
        <v>2.0038</v>
      </c>
      <c r="AC6" s="118">
        <v>2.6480000000000001</v>
      </c>
      <c r="AD6" s="118">
        <v>3.1907999999999999</v>
      </c>
      <c r="AE6" s="118">
        <v>2.7280000000000002</v>
      </c>
      <c r="AF6" s="118">
        <v>2.6903999999999999</v>
      </c>
      <c r="AG6" s="118">
        <v>2.702</v>
      </c>
      <c r="AH6" s="118">
        <v>2.9683999999999999</v>
      </c>
      <c r="AI6" s="122">
        <f>SUM(D6:AH6)</f>
        <v>94.541599999999988</v>
      </c>
    </row>
    <row r="7" spans="3:35" s="2" customFormat="1" ht="27" customHeight="1">
      <c r="C7" s="42" t="s">
        <v>8</v>
      </c>
      <c r="D7" s="119">
        <v>0</v>
      </c>
      <c r="E7" s="119">
        <v>2.04</v>
      </c>
      <c r="F7" s="119">
        <v>0</v>
      </c>
      <c r="G7" s="119">
        <v>0</v>
      </c>
      <c r="H7" s="119">
        <v>0</v>
      </c>
      <c r="I7" s="119">
        <v>2.0699999999999998</v>
      </c>
      <c r="J7" s="119">
        <v>0</v>
      </c>
      <c r="K7" s="119">
        <v>0.61</v>
      </c>
      <c r="L7" s="120">
        <v>0</v>
      </c>
      <c r="M7" s="120">
        <v>0.84</v>
      </c>
      <c r="N7" s="120">
        <v>0</v>
      </c>
      <c r="O7" s="120">
        <v>0</v>
      </c>
      <c r="P7" s="120">
        <v>2.14</v>
      </c>
      <c r="Q7" s="120">
        <v>1.25</v>
      </c>
      <c r="R7" s="119">
        <v>0.82</v>
      </c>
      <c r="S7" s="119">
        <v>0.93</v>
      </c>
      <c r="T7" s="121">
        <v>0</v>
      </c>
      <c r="U7" s="120">
        <v>0</v>
      </c>
      <c r="V7" s="120">
        <v>2.13</v>
      </c>
      <c r="W7" s="120">
        <v>0</v>
      </c>
      <c r="X7" s="120">
        <v>2.16</v>
      </c>
      <c r="Y7" s="120">
        <v>0</v>
      </c>
      <c r="Z7" s="120">
        <v>1.77</v>
      </c>
      <c r="AA7" s="120">
        <v>0</v>
      </c>
      <c r="AB7" s="120">
        <v>0</v>
      </c>
      <c r="AC7" s="120">
        <v>2.86</v>
      </c>
      <c r="AD7" s="120">
        <v>0</v>
      </c>
      <c r="AE7" s="120">
        <v>2.4700000000000002</v>
      </c>
      <c r="AF7" s="120">
        <v>0</v>
      </c>
      <c r="AG7" s="120">
        <v>1.1000000000000001</v>
      </c>
      <c r="AH7" s="120">
        <v>0</v>
      </c>
      <c r="AI7" s="122">
        <f>SUM(D7:AH7)</f>
        <v>23.189999999999998</v>
      </c>
    </row>
    <row r="8" spans="3:35" s="2" customFormat="1" ht="35.25" customHeight="1" thickBot="1">
      <c r="C8" s="17" t="s">
        <v>9</v>
      </c>
      <c r="D8" s="37">
        <f>SUM(D6:D7)</f>
        <v>2.4258000000000002</v>
      </c>
      <c r="E8" s="37">
        <f t="shared" ref="E8:AH8" si="0">SUM(E6:E7)</f>
        <v>5.68</v>
      </c>
      <c r="F8" s="37">
        <f t="shared" si="0"/>
        <v>3.6606000000000001</v>
      </c>
      <c r="G8" s="37">
        <f t="shared" si="0"/>
        <v>1.9623999999999999</v>
      </c>
      <c r="H8" s="37">
        <f t="shared" si="0"/>
        <v>3.5044</v>
      </c>
      <c r="I8" s="37">
        <f t="shared" si="0"/>
        <v>6.0571999999999999</v>
      </c>
      <c r="J8" s="37">
        <f t="shared" si="0"/>
        <v>3.4832000000000001</v>
      </c>
      <c r="K8" s="37">
        <f t="shared" si="0"/>
        <v>4.2367999999999997</v>
      </c>
      <c r="L8" s="37">
        <f t="shared" si="0"/>
        <v>3.4036</v>
      </c>
      <c r="M8" s="37">
        <f t="shared" si="0"/>
        <v>3.7361999999999997</v>
      </c>
      <c r="N8" s="37">
        <f t="shared" si="0"/>
        <v>1.5513999999999999</v>
      </c>
      <c r="O8" s="37">
        <f t="shared" si="0"/>
        <v>3.4603999999999999</v>
      </c>
      <c r="P8" s="37">
        <f t="shared" si="0"/>
        <v>6.0072000000000001</v>
      </c>
      <c r="Q8" s="37">
        <f t="shared" si="0"/>
        <v>4.5291999999999994</v>
      </c>
      <c r="R8" s="37">
        <f t="shared" si="0"/>
        <v>4.1900000000000004</v>
      </c>
      <c r="S8" s="37">
        <f t="shared" si="0"/>
        <v>4.2417999999999996</v>
      </c>
      <c r="T8" s="37">
        <f t="shared" si="0"/>
        <v>2.6918000000000002</v>
      </c>
      <c r="U8" s="37">
        <f t="shared" si="0"/>
        <v>1.8133999999999999</v>
      </c>
      <c r="V8" s="37">
        <f t="shared" si="0"/>
        <v>5.6589999999999998</v>
      </c>
      <c r="W8" s="37">
        <f t="shared" si="0"/>
        <v>3.6110000000000002</v>
      </c>
      <c r="X8" s="37">
        <f t="shared" si="0"/>
        <v>5.5448000000000004</v>
      </c>
      <c r="Y8" s="37">
        <f t="shared" si="0"/>
        <v>3.3357999999999999</v>
      </c>
      <c r="Z8" s="37">
        <f t="shared" si="0"/>
        <v>4.5413999999999994</v>
      </c>
      <c r="AA8" s="37">
        <f t="shared" si="0"/>
        <v>3.0428000000000002</v>
      </c>
      <c r="AB8" s="37">
        <f t="shared" si="0"/>
        <v>2.0038</v>
      </c>
      <c r="AC8" s="37">
        <f t="shared" si="0"/>
        <v>5.508</v>
      </c>
      <c r="AD8" s="37">
        <f t="shared" si="0"/>
        <v>3.1907999999999999</v>
      </c>
      <c r="AE8" s="37">
        <f t="shared" si="0"/>
        <v>5.1980000000000004</v>
      </c>
      <c r="AF8" s="37">
        <f t="shared" si="0"/>
        <v>2.6903999999999999</v>
      </c>
      <c r="AG8" s="37">
        <f t="shared" si="0"/>
        <v>3.802</v>
      </c>
      <c r="AH8" s="37">
        <f t="shared" si="0"/>
        <v>2.9683999999999999</v>
      </c>
      <c r="AI8" s="38">
        <f>SUM(AI6:AI7)</f>
        <v>117.73159999999999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210" t="s">
        <v>12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44378</v>
      </c>
      <c r="E11" s="95">
        <v>44380</v>
      </c>
      <c r="F11" s="95">
        <v>44382</v>
      </c>
      <c r="G11" s="95">
        <v>44383</v>
      </c>
      <c r="H11" s="95">
        <v>44385</v>
      </c>
      <c r="I11" s="95">
        <v>44387</v>
      </c>
      <c r="J11" s="95">
        <v>44389</v>
      </c>
      <c r="K11" s="95">
        <v>44390</v>
      </c>
      <c r="L11" s="95">
        <v>44392</v>
      </c>
      <c r="M11" s="95">
        <v>44394</v>
      </c>
      <c r="N11" s="95">
        <v>44396</v>
      </c>
      <c r="O11" s="95">
        <v>44397</v>
      </c>
      <c r="P11" s="95">
        <v>44399</v>
      </c>
      <c r="Q11" s="95">
        <v>44401</v>
      </c>
      <c r="R11" s="95">
        <v>44403</v>
      </c>
      <c r="S11" s="95">
        <v>44404</v>
      </c>
      <c r="T11" s="95">
        <v>44406</v>
      </c>
      <c r="U11" s="95"/>
      <c r="V11" s="95"/>
      <c r="W11" s="95"/>
      <c r="X11" s="148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>
        <v>355</v>
      </c>
      <c r="E12" s="101">
        <v>412</v>
      </c>
      <c r="F12" s="101"/>
      <c r="G12" s="101">
        <v>420</v>
      </c>
      <c r="H12" s="101">
        <v>493</v>
      </c>
      <c r="I12" s="101">
        <v>435</v>
      </c>
      <c r="J12" s="101"/>
      <c r="K12" s="101">
        <v>511</v>
      </c>
      <c r="L12" s="101">
        <v>350</v>
      </c>
      <c r="M12" s="101">
        <v>426</v>
      </c>
      <c r="N12" s="101"/>
      <c r="O12" s="101">
        <v>596</v>
      </c>
      <c r="P12" s="101">
        <v>616</v>
      </c>
      <c r="Q12" s="101">
        <v>680</v>
      </c>
      <c r="R12" s="101"/>
      <c r="S12" s="101">
        <v>576</v>
      </c>
      <c r="T12" s="101">
        <v>600</v>
      </c>
      <c r="U12" s="101"/>
      <c r="V12" s="101"/>
      <c r="W12" s="53"/>
      <c r="X12" s="101"/>
      <c r="Y12" s="138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6470</v>
      </c>
    </row>
    <row r="13" spans="3:35" s="2" customFormat="1" ht="27" customHeight="1">
      <c r="C13" s="66" t="s">
        <v>14</v>
      </c>
      <c r="D13" s="100"/>
      <c r="E13" s="101">
        <v>570</v>
      </c>
      <c r="F13" s="101"/>
      <c r="G13" s="101"/>
      <c r="H13" s="101">
        <v>813</v>
      </c>
      <c r="I13" s="101">
        <v>495</v>
      </c>
      <c r="J13" s="101"/>
      <c r="K13" s="101"/>
      <c r="L13" s="101">
        <v>660</v>
      </c>
      <c r="M13" s="101">
        <v>450</v>
      </c>
      <c r="N13" s="101"/>
      <c r="O13" s="101">
        <v>900</v>
      </c>
      <c r="P13" s="101">
        <v>456</v>
      </c>
      <c r="Q13" s="101"/>
      <c r="R13" s="101"/>
      <c r="S13" s="101"/>
      <c r="T13" s="101">
        <v>422</v>
      </c>
      <c r="U13" s="101"/>
      <c r="V13" s="101"/>
      <c r="W13" s="53"/>
      <c r="X13" s="141"/>
      <c r="Y13" s="140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4766</v>
      </c>
    </row>
    <row r="14" spans="3:35" s="2" customFormat="1" ht="27" customHeight="1">
      <c r="C14" s="66" t="s">
        <v>15</v>
      </c>
      <c r="D14" s="100">
        <v>65</v>
      </c>
      <c r="E14" s="101"/>
      <c r="F14" s="101">
        <v>39</v>
      </c>
      <c r="G14" s="101"/>
      <c r="H14" s="101">
        <v>50</v>
      </c>
      <c r="I14" s="101"/>
      <c r="J14" s="101">
        <v>40</v>
      </c>
      <c r="K14" s="101"/>
      <c r="L14" s="101">
        <v>150</v>
      </c>
      <c r="M14" s="101"/>
      <c r="N14" s="101">
        <v>35</v>
      </c>
      <c r="O14" s="101"/>
      <c r="P14" s="101">
        <v>15</v>
      </c>
      <c r="Q14" s="101"/>
      <c r="R14" s="101">
        <v>50</v>
      </c>
      <c r="S14" s="101"/>
      <c r="T14" s="101">
        <v>35</v>
      </c>
      <c r="U14" s="101"/>
      <c r="V14" s="101"/>
      <c r="W14" s="101"/>
      <c r="X14" s="141"/>
      <c r="Y14" s="140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479</v>
      </c>
    </row>
    <row r="15" spans="3:35" s="2" customFormat="1" ht="27" customHeight="1">
      <c r="C15" s="66" t="s">
        <v>16</v>
      </c>
      <c r="D15" s="100">
        <v>10</v>
      </c>
      <c r="E15" s="101"/>
      <c r="F15" s="101"/>
      <c r="G15" s="101">
        <v>7</v>
      </c>
      <c r="H15" s="101"/>
      <c r="I15" s="101">
        <v>8</v>
      </c>
      <c r="J15" s="101"/>
      <c r="K15" s="101"/>
      <c r="L15" s="101">
        <v>9</v>
      </c>
      <c r="M15" s="101"/>
      <c r="N15" s="101"/>
      <c r="O15" s="101">
        <v>11</v>
      </c>
      <c r="P15" s="101"/>
      <c r="Q15" s="101">
        <v>10</v>
      </c>
      <c r="R15" s="101"/>
      <c r="S15" s="101"/>
      <c r="T15" s="101">
        <v>14</v>
      </c>
      <c r="U15" s="101"/>
      <c r="V15" s="101"/>
      <c r="W15" s="53"/>
      <c r="X15" s="144"/>
      <c r="Y15" s="143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69</v>
      </c>
    </row>
    <row r="16" spans="3:35" s="2" customFormat="1" ht="27" customHeight="1">
      <c r="C16" s="68" t="s">
        <v>17</v>
      </c>
      <c r="D16" s="103"/>
      <c r="E16" s="102">
        <v>46</v>
      </c>
      <c r="F16" s="102"/>
      <c r="G16" s="102"/>
      <c r="H16" s="101">
        <v>40</v>
      </c>
      <c r="I16" s="101">
        <v>800</v>
      </c>
      <c r="J16" s="101"/>
      <c r="K16" s="101">
        <v>51</v>
      </c>
      <c r="L16" s="101"/>
      <c r="M16" s="101">
        <v>39</v>
      </c>
      <c r="N16" s="101"/>
      <c r="O16" s="101"/>
      <c r="P16" s="101">
        <v>30</v>
      </c>
      <c r="Q16" s="101"/>
      <c r="R16" s="101"/>
      <c r="S16" s="101">
        <v>43</v>
      </c>
      <c r="T16" s="101"/>
      <c r="U16" s="101"/>
      <c r="V16" s="101"/>
      <c r="W16" s="53"/>
      <c r="X16" s="101"/>
      <c r="Y16" s="13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1049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16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430</v>
      </c>
      <c r="E18" s="71">
        <f t="shared" ref="E18:AI18" si="2">SUM(E12:E17)</f>
        <v>1028</v>
      </c>
      <c r="F18" s="71">
        <f t="shared" si="2"/>
        <v>39</v>
      </c>
      <c r="G18" s="71">
        <f t="shared" si="2"/>
        <v>427</v>
      </c>
      <c r="H18" s="71">
        <f t="shared" si="2"/>
        <v>1396</v>
      </c>
      <c r="I18" s="71">
        <f t="shared" si="2"/>
        <v>1738</v>
      </c>
      <c r="J18" s="71">
        <f t="shared" si="2"/>
        <v>40</v>
      </c>
      <c r="K18" s="71">
        <f t="shared" si="2"/>
        <v>562</v>
      </c>
      <c r="L18" s="71">
        <f t="shared" si="2"/>
        <v>1169</v>
      </c>
      <c r="M18" s="71">
        <f t="shared" si="2"/>
        <v>915</v>
      </c>
      <c r="N18" s="71">
        <f t="shared" si="2"/>
        <v>35</v>
      </c>
      <c r="O18" s="71">
        <f t="shared" si="2"/>
        <v>1507</v>
      </c>
      <c r="P18" s="71">
        <f t="shared" si="2"/>
        <v>1117</v>
      </c>
      <c r="Q18" s="71">
        <f t="shared" si="2"/>
        <v>690</v>
      </c>
      <c r="R18" s="71">
        <f t="shared" si="2"/>
        <v>50</v>
      </c>
      <c r="S18" s="71">
        <f t="shared" si="2"/>
        <v>619</v>
      </c>
      <c r="T18" s="71">
        <f t="shared" si="2"/>
        <v>1071</v>
      </c>
      <c r="U18" s="71">
        <f t="shared" si="2"/>
        <v>0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12833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117731.59999999999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9.8288510055558707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12833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9.4854778388536722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44105</v>
      </c>
      <c r="E24" s="197"/>
      <c r="F24" s="196">
        <v>44136</v>
      </c>
      <c r="G24" s="197"/>
      <c r="H24" s="196">
        <v>44166</v>
      </c>
      <c r="I24" s="197"/>
      <c r="J24" s="196">
        <v>44197</v>
      </c>
      <c r="K24" s="197"/>
      <c r="L24" s="196">
        <v>44228</v>
      </c>
      <c r="M24" s="197"/>
      <c r="N24" s="196">
        <v>44256</v>
      </c>
      <c r="O24" s="197"/>
      <c r="P24" s="196">
        <v>44287</v>
      </c>
      <c r="Q24" s="197"/>
      <c r="R24" s="196">
        <v>44317</v>
      </c>
      <c r="S24" s="197"/>
      <c r="T24" s="196">
        <v>44348</v>
      </c>
      <c r="U24" s="197"/>
      <c r="V24" s="196">
        <v>44378</v>
      </c>
      <c r="W24" s="197"/>
      <c r="X24" s="196">
        <v>44409</v>
      </c>
      <c r="Y24" s="197"/>
      <c r="Z24" s="196">
        <v>44440</v>
      </c>
      <c r="AA24" s="197"/>
      <c r="AB24" s="196">
        <v>44470</v>
      </c>
      <c r="AC24" s="197"/>
      <c r="AD24" s="196">
        <v>44501</v>
      </c>
      <c r="AE24" s="197"/>
      <c r="AF24" s="196">
        <v>44531</v>
      </c>
      <c r="AG24" s="197"/>
      <c r="AH24" s="196">
        <v>44562</v>
      </c>
      <c r="AI24" s="197"/>
    </row>
    <row r="25" spans="3:35" s="2" customFormat="1" ht="39.75" customHeight="1">
      <c r="C25" s="21" t="s">
        <v>29</v>
      </c>
      <c r="D25" s="202">
        <v>9.2914111885991038E-2</v>
      </c>
      <c r="E25" s="203"/>
      <c r="F25" s="202">
        <v>8.681209702457568E-2</v>
      </c>
      <c r="G25" s="203"/>
      <c r="H25" s="202">
        <v>9.1157924813787788E-2</v>
      </c>
      <c r="I25" s="203"/>
      <c r="J25" s="202">
        <v>0.10262791963080148</v>
      </c>
      <c r="K25" s="203"/>
      <c r="L25" s="202">
        <v>0.10548959925544546</v>
      </c>
      <c r="M25" s="203"/>
      <c r="N25" s="202">
        <v>9.2112860604869867E-2</v>
      </c>
      <c r="O25" s="203"/>
      <c r="P25" s="202">
        <v>9.5650096793149911E-2</v>
      </c>
      <c r="Q25" s="203"/>
      <c r="R25" s="202">
        <v>8.3974891868772675E-2</v>
      </c>
      <c r="S25" s="203"/>
      <c r="T25" s="202">
        <v>9.9519771952414543E-2</v>
      </c>
      <c r="U25" s="203"/>
      <c r="V25" s="202">
        <f>T20/100</f>
        <v>9.8288510055558706E-2</v>
      </c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1FC71E3-76FB-4E5B-B0CA-80890E494A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'JUL-21'!V24:V24</xm:f>
              <xm:sqref>V25</xm:sqref>
            </x14:sparkline>
          </x14:sparklines>
        </x14:sparklineGroup>
        <x14:sparklineGroup displayEmptyCellsAs="gap" xr2:uid="{9087F5AD-B9AD-45C2-ACE6-4C58F3B9C5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'JUL-21'!AD24:AD24</xm:f>
              <xm:sqref>AD25</xm:sqref>
            </x14:sparkline>
          </x14:sparklines>
        </x14:sparklineGroup>
        <x14:sparklineGroup displayEmptyCellsAs="gap" xr2:uid="{F2DF93A4-8FD2-44D3-9525-BD4956DC37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'JUL-21'!L24:L24</xm:f>
              <xm:sqref>L25</xm:sqref>
            </x14:sparkline>
          </x14:sparklines>
        </x14:sparklineGroup>
        <x14:sparklineGroup displayEmptyCellsAs="gap" xr2:uid="{ADA85066-DF77-4031-98B0-2BEF23A97A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'JUL-21'!N24:N24</xm:f>
              <xm:sqref>N25</xm:sqref>
            </x14:sparkline>
          </x14:sparklines>
        </x14:sparklineGroup>
        <x14:sparklineGroup displayEmptyCellsAs="gap" xr2:uid="{A96E32BE-DFE4-4053-BB9E-5BBBCD0DF4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'JUL-21'!P24:P24</xm:f>
              <xm:sqref>P25</xm:sqref>
            </x14:sparkline>
          </x14:sparklines>
        </x14:sparklineGroup>
        <x14:sparklineGroup displayEmptyCellsAs="gap" xr2:uid="{C6C75CBC-59FD-4EC4-A0CE-91433C6CD8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'JUL-21'!R24:R24</xm:f>
              <xm:sqref>R25</xm:sqref>
            </x14:sparkline>
          </x14:sparklines>
        </x14:sparklineGroup>
        <x14:sparklineGroup displayEmptyCellsAs="gap" xr2:uid="{FD9A73C4-1792-4AAE-B7D2-654A616D04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'JUL-21'!T24:T24</xm:f>
              <xm:sqref>T25</xm:sqref>
            </x14:sparkline>
          </x14:sparklines>
        </x14:sparklineGroup>
        <x14:sparklineGroup displayEmptyCellsAs="gap" xr2:uid="{693868A9-021A-4B59-A560-40296AC890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'JUL-21'!X24:X24</xm:f>
              <xm:sqref>X25</xm:sqref>
            </x14:sparkline>
          </x14:sparklines>
        </x14:sparklineGroup>
        <x14:sparklineGroup displayEmptyCellsAs="gap" xr2:uid="{B842459E-50EB-46F9-BD63-07485BEDC6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'JUL-21'!Z24:Z24</xm:f>
              <xm:sqref>Z25</xm:sqref>
            </x14:sparkline>
          </x14:sparklines>
        </x14:sparklineGroup>
        <x14:sparklineGroup displayEmptyCellsAs="gap" xr2:uid="{870B32D6-2AE3-4932-A838-4D25FD8472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'JUL-21'!D24:D24</xm:f>
              <xm:sqref>D25</xm:sqref>
            </x14:sparkline>
            <x14:sparkline>
              <xm:f>'JUL-21'!H24:H24</xm:f>
              <xm:sqref>H25</xm:sqref>
            </x14:sparkline>
            <x14:sparkline>
              <xm:f>'JUL-21'!J24:J24</xm:f>
              <xm:sqref>J25</xm:sqref>
            </x14:sparkline>
            <x14:sparkline>
              <xm:f>'JUL-21'!AB24:AB24</xm:f>
              <xm:sqref>AB25</xm:sqref>
            </x14:sparkline>
            <x14:sparkline>
              <xm:f>'JUL-21'!F24:F24</xm:f>
              <xm:sqref>F25</xm:sqref>
            </x14:sparkline>
          </x14:sparklines>
        </x14:sparklineGroup>
        <x14:sparklineGroup displayEmptyCellsAs="gap" xr2:uid="{B2248BE0-D623-4321-B154-6B9B143198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'JUL-21'!AH24:AH24</xm:f>
              <xm:sqref>AH25</xm:sqref>
            </x14:sparkline>
          </x14:sparklines>
        </x14:sparklineGroup>
        <x14:sparklineGroup displayEmptyCellsAs="gap" xr2:uid="{CC4F7CDC-6A61-412D-AED3-8737DAFD40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'JUL-21'!AF24:AF24</xm:f>
              <xm:sqref>AF25</xm:sqref>
            </x14:sparkline>
          </x14:sparklines>
        </x14:sparklineGroup>
      </x14:sparklineGroup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A53F-3477-4964-B757-8276BA9672A7}">
  <sheetPr codeName="工作表26">
    <pageSetUpPr fitToPage="1"/>
  </sheetPr>
  <dimension ref="C1:AI44"/>
  <sheetViews>
    <sheetView showGridLines="0" topLeftCell="B1" zoomScale="85" zoomScaleNormal="85" workbookViewId="0">
      <selection activeCell="AI6" sqref="AI6:AI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80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44409</v>
      </c>
      <c r="E5" s="3">
        <v>44410</v>
      </c>
      <c r="F5" s="3">
        <v>44411</v>
      </c>
      <c r="G5" s="3">
        <v>44412</v>
      </c>
      <c r="H5" s="3">
        <v>44413</v>
      </c>
      <c r="I5" s="3">
        <v>44414</v>
      </c>
      <c r="J5" s="3">
        <v>44415</v>
      </c>
      <c r="K5" s="3">
        <v>44416</v>
      </c>
      <c r="L5" s="3">
        <v>44417</v>
      </c>
      <c r="M5" s="3">
        <v>44418</v>
      </c>
      <c r="N5" s="3">
        <v>44419</v>
      </c>
      <c r="O5" s="3">
        <v>44420</v>
      </c>
      <c r="P5" s="3">
        <v>44421</v>
      </c>
      <c r="Q5" s="3">
        <v>44422</v>
      </c>
      <c r="R5" s="3">
        <v>44423</v>
      </c>
      <c r="S5" s="3">
        <v>44424</v>
      </c>
      <c r="T5" s="3">
        <v>44425</v>
      </c>
      <c r="U5" s="3">
        <v>44426</v>
      </c>
      <c r="V5" s="3">
        <v>44427</v>
      </c>
      <c r="W5" s="3">
        <v>44428</v>
      </c>
      <c r="X5" s="3">
        <v>44429</v>
      </c>
      <c r="Y5" s="3">
        <v>44430</v>
      </c>
      <c r="Z5" s="3">
        <v>44431</v>
      </c>
      <c r="AA5" s="3">
        <v>44432</v>
      </c>
      <c r="AB5" s="3">
        <v>44433</v>
      </c>
      <c r="AC5" s="3">
        <v>44434</v>
      </c>
      <c r="AD5" s="3">
        <v>44435</v>
      </c>
      <c r="AE5" s="3">
        <v>44436</v>
      </c>
      <c r="AF5" s="3">
        <v>44437</v>
      </c>
      <c r="AG5" s="3">
        <v>44438</v>
      </c>
      <c r="AH5" s="3">
        <v>44439</v>
      </c>
      <c r="AI5" s="188"/>
    </row>
    <row r="6" spans="3:35" s="2" customFormat="1" ht="27" customHeight="1">
      <c r="C6" s="5" t="s">
        <v>7</v>
      </c>
      <c r="D6" s="118">
        <v>2.2625999999999999</v>
      </c>
      <c r="E6" s="118">
        <v>3.3792</v>
      </c>
      <c r="F6" s="118">
        <v>3.1827999999999999</v>
      </c>
      <c r="G6" s="118">
        <v>3.0602</v>
      </c>
      <c r="H6" s="118">
        <v>3.738</v>
      </c>
      <c r="I6" s="118">
        <v>3.5891999999999999</v>
      </c>
      <c r="J6" s="118">
        <v>3.4117999999999999</v>
      </c>
      <c r="K6" s="118">
        <v>2.1063999999999998</v>
      </c>
      <c r="L6" s="118">
        <v>3.4518</v>
      </c>
      <c r="M6" s="118">
        <v>3.8933</v>
      </c>
      <c r="N6" s="118">
        <v>3.8666</v>
      </c>
      <c r="O6" s="118">
        <v>3.3153999999999999</v>
      </c>
      <c r="P6" s="118">
        <v>3.7404000000000002</v>
      </c>
      <c r="Q6" s="118">
        <v>3.5102000000000002</v>
      </c>
      <c r="R6" s="118">
        <v>2.3780000000000001</v>
      </c>
      <c r="S6" s="118">
        <v>4.4179000000000004</v>
      </c>
      <c r="T6" s="118">
        <v>4.8631000000000002</v>
      </c>
      <c r="U6" s="118">
        <v>3.1987999999999999</v>
      </c>
      <c r="V6" s="118">
        <v>4.3609999999999998</v>
      </c>
      <c r="W6" s="118">
        <v>2.843</v>
      </c>
      <c r="X6" s="118">
        <v>2.7444000000000002</v>
      </c>
      <c r="Y6" s="118">
        <v>1.7152000000000001</v>
      </c>
      <c r="Z6" s="118">
        <v>3.1633</v>
      </c>
      <c r="AA6" s="118">
        <v>4.0426000000000002</v>
      </c>
      <c r="AB6" s="118">
        <v>3.9222000000000001</v>
      </c>
      <c r="AC6" s="118">
        <v>3.1574</v>
      </c>
      <c r="AD6" s="118">
        <v>3.8706</v>
      </c>
      <c r="AE6" s="118">
        <v>3.0044</v>
      </c>
      <c r="AF6" s="118">
        <v>2.1206</v>
      </c>
      <c r="AG6" s="118">
        <v>4.0842000000000001</v>
      </c>
      <c r="AH6" s="118">
        <v>4.069</v>
      </c>
      <c r="AI6" s="122">
        <f>SUM(D6:AH6)</f>
        <v>104.46359999999999</v>
      </c>
    </row>
    <row r="7" spans="3:35" s="2" customFormat="1" ht="27" customHeight="1">
      <c r="C7" s="42" t="s">
        <v>8</v>
      </c>
      <c r="D7" s="119">
        <v>0</v>
      </c>
      <c r="E7" s="119">
        <v>1.57</v>
      </c>
      <c r="F7" s="119">
        <v>1.8</v>
      </c>
      <c r="G7" s="119">
        <v>0</v>
      </c>
      <c r="H7" s="119">
        <v>0.66</v>
      </c>
      <c r="I7" s="119">
        <v>0</v>
      </c>
      <c r="J7" s="119">
        <v>2.2999999999999998</v>
      </c>
      <c r="K7" s="119">
        <v>0</v>
      </c>
      <c r="L7" s="120">
        <v>2.19</v>
      </c>
      <c r="M7" s="120">
        <v>1.54</v>
      </c>
      <c r="N7" s="120">
        <v>0.88</v>
      </c>
      <c r="O7" s="120">
        <v>0</v>
      </c>
      <c r="P7" s="120">
        <v>2.4300000000000002</v>
      </c>
      <c r="Q7" s="120">
        <v>1.26</v>
      </c>
      <c r="R7" s="119">
        <v>0</v>
      </c>
      <c r="S7" s="119">
        <v>1.52</v>
      </c>
      <c r="T7" s="121">
        <v>0</v>
      </c>
      <c r="U7" s="120">
        <v>1.61</v>
      </c>
      <c r="V7" s="120">
        <v>0</v>
      </c>
      <c r="W7" s="120">
        <v>1.39</v>
      </c>
      <c r="X7" s="120">
        <v>0.57999999999999996</v>
      </c>
      <c r="Y7" s="120">
        <v>0</v>
      </c>
      <c r="Z7" s="120">
        <v>0.79</v>
      </c>
      <c r="AA7" s="120">
        <v>1.25</v>
      </c>
      <c r="AB7" s="120">
        <v>0.81</v>
      </c>
      <c r="AC7" s="120">
        <v>1.93</v>
      </c>
      <c r="AD7" s="120">
        <v>1.08</v>
      </c>
      <c r="AE7" s="120">
        <v>0.89</v>
      </c>
      <c r="AF7" s="120">
        <v>0</v>
      </c>
      <c r="AG7" s="120">
        <v>1.28</v>
      </c>
      <c r="AH7" s="120">
        <v>0</v>
      </c>
      <c r="AI7" s="122">
        <f>SUM(D7:AH7)</f>
        <v>27.759999999999998</v>
      </c>
    </row>
    <row r="8" spans="3:35" s="2" customFormat="1" ht="35.25" customHeight="1" thickBot="1">
      <c r="C8" s="17" t="s">
        <v>9</v>
      </c>
      <c r="D8" s="37">
        <f>SUM(D6:D7)</f>
        <v>2.2625999999999999</v>
      </c>
      <c r="E8" s="37">
        <f t="shared" ref="E8:AH8" si="0">SUM(E6:E7)</f>
        <v>4.9492000000000003</v>
      </c>
      <c r="F8" s="37">
        <f t="shared" si="0"/>
        <v>4.9828000000000001</v>
      </c>
      <c r="G8" s="37">
        <f t="shared" si="0"/>
        <v>3.0602</v>
      </c>
      <c r="H8" s="37">
        <f t="shared" si="0"/>
        <v>4.3979999999999997</v>
      </c>
      <c r="I8" s="37">
        <f t="shared" si="0"/>
        <v>3.5891999999999999</v>
      </c>
      <c r="J8" s="37">
        <f t="shared" si="0"/>
        <v>5.7118000000000002</v>
      </c>
      <c r="K8" s="37">
        <f t="shared" si="0"/>
        <v>2.1063999999999998</v>
      </c>
      <c r="L8" s="37">
        <f t="shared" si="0"/>
        <v>5.6417999999999999</v>
      </c>
      <c r="M8" s="37">
        <f t="shared" si="0"/>
        <v>5.4333</v>
      </c>
      <c r="N8" s="37">
        <f t="shared" si="0"/>
        <v>4.7465999999999999</v>
      </c>
      <c r="O8" s="37">
        <f t="shared" si="0"/>
        <v>3.3153999999999999</v>
      </c>
      <c r="P8" s="37">
        <f t="shared" si="0"/>
        <v>6.1704000000000008</v>
      </c>
      <c r="Q8" s="37">
        <f t="shared" si="0"/>
        <v>4.7702</v>
      </c>
      <c r="R8" s="37">
        <f t="shared" si="0"/>
        <v>2.3780000000000001</v>
      </c>
      <c r="S8" s="37">
        <f t="shared" si="0"/>
        <v>5.9379000000000008</v>
      </c>
      <c r="T8" s="37">
        <f t="shared" si="0"/>
        <v>4.8631000000000002</v>
      </c>
      <c r="U8" s="37">
        <f t="shared" si="0"/>
        <v>4.8087999999999997</v>
      </c>
      <c r="V8" s="37">
        <f t="shared" si="0"/>
        <v>4.3609999999999998</v>
      </c>
      <c r="W8" s="37">
        <f t="shared" si="0"/>
        <v>4.2329999999999997</v>
      </c>
      <c r="X8" s="37">
        <f t="shared" si="0"/>
        <v>3.3244000000000002</v>
      </c>
      <c r="Y8" s="37">
        <f t="shared" si="0"/>
        <v>1.7152000000000001</v>
      </c>
      <c r="Z8" s="37">
        <f t="shared" si="0"/>
        <v>3.9533</v>
      </c>
      <c r="AA8" s="37">
        <f t="shared" si="0"/>
        <v>5.2926000000000002</v>
      </c>
      <c r="AB8" s="37">
        <f t="shared" si="0"/>
        <v>4.7322000000000006</v>
      </c>
      <c r="AC8" s="37">
        <f t="shared" si="0"/>
        <v>5.0873999999999997</v>
      </c>
      <c r="AD8" s="37">
        <f t="shared" si="0"/>
        <v>4.9505999999999997</v>
      </c>
      <c r="AE8" s="37">
        <f t="shared" si="0"/>
        <v>3.8944000000000001</v>
      </c>
      <c r="AF8" s="37">
        <f t="shared" si="0"/>
        <v>2.1206</v>
      </c>
      <c r="AG8" s="37">
        <f t="shared" si="0"/>
        <v>5.3642000000000003</v>
      </c>
      <c r="AH8" s="37">
        <f t="shared" si="0"/>
        <v>4.069</v>
      </c>
      <c r="AI8" s="38">
        <f>SUM(AI6:AI7)</f>
        <v>132.22359999999998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210" t="s">
        <v>12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44410</v>
      </c>
      <c r="E11" s="95">
        <v>44411</v>
      </c>
      <c r="F11" s="95">
        <v>44413</v>
      </c>
      <c r="G11" s="95">
        <v>44415</v>
      </c>
      <c r="H11" s="95">
        <v>44417</v>
      </c>
      <c r="I11" s="95">
        <v>44418</v>
      </c>
      <c r="J11" s="95">
        <v>44420</v>
      </c>
      <c r="K11" s="95">
        <v>44422</v>
      </c>
      <c r="L11" s="95">
        <v>44424</v>
      </c>
      <c r="M11" s="95">
        <v>44425</v>
      </c>
      <c r="N11" s="95">
        <v>44427</v>
      </c>
      <c r="O11" s="95">
        <v>44429</v>
      </c>
      <c r="P11" s="95">
        <v>44431</v>
      </c>
      <c r="Q11" s="95">
        <v>44432</v>
      </c>
      <c r="R11" s="95">
        <v>44434</v>
      </c>
      <c r="S11" s="95">
        <v>44436</v>
      </c>
      <c r="T11" s="95">
        <v>44438</v>
      </c>
      <c r="U11" s="95">
        <v>44439</v>
      </c>
      <c r="V11" s="95"/>
      <c r="W11" s="95"/>
      <c r="X11" s="97"/>
      <c r="Y11" s="97"/>
      <c r="Z11" s="97"/>
      <c r="AA11" s="97"/>
      <c r="AB11" s="97"/>
      <c r="AC11" s="13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/>
      <c r="E12" s="101">
        <v>600</v>
      </c>
      <c r="F12" s="101">
        <v>368</v>
      </c>
      <c r="G12" s="101">
        <v>530</v>
      </c>
      <c r="H12" s="101"/>
      <c r="I12" s="101">
        <v>826</v>
      </c>
      <c r="J12" s="101">
        <v>506</v>
      </c>
      <c r="K12" s="101">
        <v>520</v>
      </c>
      <c r="L12" s="101"/>
      <c r="M12" s="101">
        <v>532</v>
      </c>
      <c r="N12" s="101">
        <v>670</v>
      </c>
      <c r="O12" s="101">
        <v>750</v>
      </c>
      <c r="P12" s="101"/>
      <c r="Q12" s="101">
        <v>653</v>
      </c>
      <c r="R12" s="101">
        <v>698</v>
      </c>
      <c r="S12" s="101">
        <v>630</v>
      </c>
      <c r="T12" s="101"/>
      <c r="U12" s="101">
        <v>836</v>
      </c>
      <c r="V12" s="101"/>
      <c r="W12" s="53"/>
      <c r="X12" s="101"/>
      <c r="Y12" s="101"/>
      <c r="Z12" s="101"/>
      <c r="AA12" s="101"/>
      <c r="AB12" s="101"/>
      <c r="AC12" s="138"/>
      <c r="AD12" s="115"/>
      <c r="AE12" s="115"/>
      <c r="AF12" s="115"/>
      <c r="AG12" s="115"/>
      <c r="AH12" s="139"/>
      <c r="AI12" s="123">
        <f t="shared" ref="AI12:AI17" si="1">SUM(D12:AH12)</f>
        <v>8119</v>
      </c>
    </row>
    <row r="13" spans="3:35" s="2" customFormat="1" ht="27" customHeight="1">
      <c r="C13" s="66" t="s">
        <v>14</v>
      </c>
      <c r="D13" s="100"/>
      <c r="E13" s="101">
        <v>385</v>
      </c>
      <c r="F13" s="101">
        <v>580</v>
      </c>
      <c r="G13" s="101">
        <v>209</v>
      </c>
      <c r="H13" s="101"/>
      <c r="I13" s="101">
        <v>493</v>
      </c>
      <c r="J13" s="101">
        <v>575</v>
      </c>
      <c r="K13" s="101">
        <v>320</v>
      </c>
      <c r="L13" s="101"/>
      <c r="M13" s="101">
        <v>540</v>
      </c>
      <c r="N13" s="101">
        <v>436</v>
      </c>
      <c r="O13" s="101"/>
      <c r="P13" s="101"/>
      <c r="Q13" s="101">
        <v>378</v>
      </c>
      <c r="R13" s="101"/>
      <c r="S13" s="101">
        <v>520</v>
      </c>
      <c r="T13" s="101"/>
      <c r="U13" s="101">
        <v>452</v>
      </c>
      <c r="V13" s="101"/>
      <c r="W13" s="53"/>
      <c r="X13" s="141"/>
      <c r="Y13" s="141"/>
      <c r="Z13" s="141"/>
      <c r="AA13" s="141"/>
      <c r="AB13" s="141"/>
      <c r="AC13" s="140"/>
      <c r="AD13" s="141"/>
      <c r="AE13" s="141"/>
      <c r="AF13" s="141"/>
      <c r="AG13" s="141"/>
      <c r="AH13" s="142"/>
      <c r="AI13" s="124">
        <f t="shared" si="1"/>
        <v>4888</v>
      </c>
    </row>
    <row r="14" spans="3:35" s="2" customFormat="1" ht="27" customHeight="1">
      <c r="C14" s="66" t="s">
        <v>15</v>
      </c>
      <c r="D14" s="100">
        <v>40</v>
      </c>
      <c r="E14" s="101"/>
      <c r="F14" s="101">
        <v>38</v>
      </c>
      <c r="G14" s="101"/>
      <c r="H14" s="101">
        <v>30</v>
      </c>
      <c r="I14" s="101"/>
      <c r="J14" s="101">
        <v>50</v>
      </c>
      <c r="K14" s="101"/>
      <c r="L14" s="101">
        <v>27</v>
      </c>
      <c r="M14" s="101"/>
      <c r="N14" s="101">
        <v>40</v>
      </c>
      <c r="O14" s="101"/>
      <c r="P14" s="101">
        <v>24</v>
      </c>
      <c r="Q14" s="101"/>
      <c r="R14" s="101">
        <v>28</v>
      </c>
      <c r="S14" s="101"/>
      <c r="T14" s="101">
        <v>79</v>
      </c>
      <c r="U14" s="101"/>
      <c r="V14" s="101"/>
      <c r="W14" s="101"/>
      <c r="X14" s="141"/>
      <c r="Y14" s="141"/>
      <c r="Z14" s="141"/>
      <c r="AA14" s="141"/>
      <c r="AB14" s="141"/>
      <c r="AC14" s="140"/>
      <c r="AD14" s="141"/>
      <c r="AE14" s="141"/>
      <c r="AF14" s="141"/>
      <c r="AG14" s="141"/>
      <c r="AH14" s="142"/>
      <c r="AI14" s="124">
        <f t="shared" si="1"/>
        <v>356</v>
      </c>
    </row>
    <row r="15" spans="3:35" s="2" customFormat="1" ht="27" customHeight="1">
      <c r="C15" s="66" t="s">
        <v>16</v>
      </c>
      <c r="D15" s="100"/>
      <c r="E15" s="101">
        <v>11</v>
      </c>
      <c r="F15" s="101"/>
      <c r="G15" s="101">
        <v>16</v>
      </c>
      <c r="H15" s="101"/>
      <c r="I15" s="101"/>
      <c r="J15" s="101">
        <v>10</v>
      </c>
      <c r="K15" s="101"/>
      <c r="L15" s="101"/>
      <c r="M15" s="101">
        <v>12</v>
      </c>
      <c r="N15" s="101"/>
      <c r="O15" s="101">
        <v>12</v>
      </c>
      <c r="P15" s="101"/>
      <c r="Q15" s="101"/>
      <c r="R15" s="101">
        <v>13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3"/>
      <c r="AD15" s="144"/>
      <c r="AE15" s="144"/>
      <c r="AF15" s="144"/>
      <c r="AG15" s="144"/>
      <c r="AH15" s="145"/>
      <c r="AI15" s="124">
        <f t="shared" si="1"/>
        <v>74</v>
      </c>
    </row>
    <row r="16" spans="3:35" s="2" customFormat="1" ht="27" customHeight="1">
      <c r="C16" s="68" t="s">
        <v>17</v>
      </c>
      <c r="D16" s="103"/>
      <c r="E16" s="102"/>
      <c r="F16" s="102">
        <v>51</v>
      </c>
      <c r="G16" s="102"/>
      <c r="H16" s="102"/>
      <c r="I16" s="102">
        <v>48</v>
      </c>
      <c r="J16" s="101"/>
      <c r="K16" s="101">
        <v>42</v>
      </c>
      <c r="L16" s="101"/>
      <c r="M16" s="101"/>
      <c r="N16" s="101">
        <v>40</v>
      </c>
      <c r="O16" s="101"/>
      <c r="P16" s="101"/>
      <c r="Q16" s="101">
        <v>38</v>
      </c>
      <c r="R16" s="101"/>
      <c r="S16" s="101">
        <v>45</v>
      </c>
      <c r="T16" s="101"/>
      <c r="U16" s="101">
        <v>30</v>
      </c>
      <c r="V16" s="101"/>
      <c r="W16" s="53"/>
      <c r="X16" s="101"/>
      <c r="Y16" s="101"/>
      <c r="Z16" s="101"/>
      <c r="AA16" s="101"/>
      <c r="AB16" s="101"/>
      <c r="AC16" s="131"/>
      <c r="AD16" s="101"/>
      <c r="AE16" s="101"/>
      <c r="AF16" s="101"/>
      <c r="AG16" s="101"/>
      <c r="AH16" s="146"/>
      <c r="AI16" s="123">
        <f t="shared" si="1"/>
        <v>294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16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40</v>
      </c>
      <c r="E18" s="71">
        <f t="shared" ref="E18:AI18" si="2">SUM(E12:E17)</f>
        <v>996</v>
      </c>
      <c r="F18" s="71">
        <f t="shared" si="2"/>
        <v>1037</v>
      </c>
      <c r="G18" s="71">
        <f t="shared" si="2"/>
        <v>755</v>
      </c>
      <c r="H18" s="71">
        <f t="shared" si="2"/>
        <v>30</v>
      </c>
      <c r="I18" s="71">
        <f t="shared" si="2"/>
        <v>1367</v>
      </c>
      <c r="J18" s="71">
        <f t="shared" si="2"/>
        <v>1141</v>
      </c>
      <c r="K18" s="71">
        <f t="shared" si="2"/>
        <v>882</v>
      </c>
      <c r="L18" s="71">
        <f t="shared" si="2"/>
        <v>27</v>
      </c>
      <c r="M18" s="71">
        <f t="shared" si="2"/>
        <v>1084</v>
      </c>
      <c r="N18" s="71">
        <f t="shared" si="2"/>
        <v>1186</v>
      </c>
      <c r="O18" s="71">
        <f t="shared" si="2"/>
        <v>762</v>
      </c>
      <c r="P18" s="71">
        <f t="shared" si="2"/>
        <v>24</v>
      </c>
      <c r="Q18" s="71">
        <f t="shared" si="2"/>
        <v>1069</v>
      </c>
      <c r="R18" s="71">
        <f t="shared" si="2"/>
        <v>739</v>
      </c>
      <c r="S18" s="71">
        <f t="shared" si="2"/>
        <v>1195</v>
      </c>
      <c r="T18" s="71">
        <f t="shared" si="2"/>
        <v>79</v>
      </c>
      <c r="U18" s="71">
        <f t="shared" si="2"/>
        <v>1318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71">
        <f t="shared" si="2"/>
        <v>0</v>
      </c>
      <c r="Z18" s="71">
        <f t="shared" si="2"/>
        <v>0</v>
      </c>
      <c r="AA18" s="71">
        <f t="shared" si="2"/>
        <v>0</v>
      </c>
      <c r="AB18" s="71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13731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132223.59999999998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9.4077199348290499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13731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9.4784089384877976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44105</v>
      </c>
      <c r="E24" s="197"/>
      <c r="F24" s="196">
        <v>44136</v>
      </c>
      <c r="G24" s="197"/>
      <c r="H24" s="196">
        <v>44166</v>
      </c>
      <c r="I24" s="197"/>
      <c r="J24" s="196">
        <v>44197</v>
      </c>
      <c r="K24" s="197"/>
      <c r="L24" s="196">
        <v>44228</v>
      </c>
      <c r="M24" s="197"/>
      <c r="N24" s="196">
        <v>44256</v>
      </c>
      <c r="O24" s="197"/>
      <c r="P24" s="196">
        <v>44287</v>
      </c>
      <c r="Q24" s="197"/>
      <c r="R24" s="196">
        <v>44317</v>
      </c>
      <c r="S24" s="197"/>
      <c r="T24" s="196">
        <v>44348</v>
      </c>
      <c r="U24" s="197"/>
      <c r="V24" s="196">
        <v>44378</v>
      </c>
      <c r="W24" s="197"/>
      <c r="X24" s="196">
        <v>44409</v>
      </c>
      <c r="Y24" s="197"/>
      <c r="Z24" s="196">
        <v>44440</v>
      </c>
      <c r="AA24" s="197"/>
      <c r="AB24" s="196">
        <v>44470</v>
      </c>
      <c r="AC24" s="197"/>
      <c r="AD24" s="196">
        <v>44501</v>
      </c>
      <c r="AE24" s="197"/>
      <c r="AF24" s="196">
        <v>44531</v>
      </c>
      <c r="AG24" s="197"/>
      <c r="AH24" s="196">
        <v>44562</v>
      </c>
      <c r="AI24" s="197"/>
    </row>
    <row r="25" spans="3:35" s="2" customFormat="1" ht="39.75" customHeight="1">
      <c r="C25" s="21" t="s">
        <v>29</v>
      </c>
      <c r="D25" s="202">
        <v>9.2914111885991038E-2</v>
      </c>
      <c r="E25" s="203"/>
      <c r="F25" s="202">
        <v>8.681209702457568E-2</v>
      </c>
      <c r="G25" s="203"/>
      <c r="H25" s="202">
        <v>9.1157924813787788E-2</v>
      </c>
      <c r="I25" s="203"/>
      <c r="J25" s="202">
        <v>0.10262791963080148</v>
      </c>
      <c r="K25" s="203"/>
      <c r="L25" s="202">
        <v>0.10548959925544546</v>
      </c>
      <c r="M25" s="203"/>
      <c r="N25" s="202">
        <v>9.2112860604869867E-2</v>
      </c>
      <c r="O25" s="203"/>
      <c r="P25" s="202">
        <v>9.5650096793149911E-2</v>
      </c>
      <c r="Q25" s="203"/>
      <c r="R25" s="202">
        <v>8.3974891868772675E-2</v>
      </c>
      <c r="S25" s="203"/>
      <c r="T25" s="202">
        <v>9.9519771952414543E-2</v>
      </c>
      <c r="U25" s="203"/>
      <c r="V25" s="202">
        <v>9.8288510055558706E-2</v>
      </c>
      <c r="W25" s="203"/>
      <c r="X25" s="202">
        <f>T20/100</f>
        <v>9.4077199348290494E-2</v>
      </c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981CC6C-C31A-4284-AF46-E71C5CEC25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'AUG-21'!AF24:AF24</xm:f>
              <xm:sqref>AF25</xm:sqref>
            </x14:sparkline>
          </x14:sparklines>
        </x14:sparklineGroup>
        <x14:sparklineGroup displayEmptyCellsAs="gap" xr2:uid="{102D212C-B846-4EF0-9494-53EF5A3CE3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'AUG-21'!AH24:AH24</xm:f>
              <xm:sqref>AH25</xm:sqref>
            </x14:sparkline>
          </x14:sparklines>
        </x14:sparklineGroup>
        <x14:sparklineGroup displayEmptyCellsAs="gap" xr2:uid="{B6BDCD28-6120-4AAF-8935-4EC0DD3557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'AUG-21'!D24:D24</xm:f>
              <xm:sqref>D25</xm:sqref>
            </x14:sparkline>
            <x14:sparkline>
              <xm:f>'AUG-21'!H24:H24</xm:f>
              <xm:sqref>H25</xm:sqref>
            </x14:sparkline>
            <x14:sparkline>
              <xm:f>'AUG-21'!J24:J24</xm:f>
              <xm:sqref>J25</xm:sqref>
            </x14:sparkline>
            <x14:sparkline>
              <xm:f>'AUG-21'!AB24:AB24</xm:f>
              <xm:sqref>AB25</xm:sqref>
            </x14:sparkline>
            <x14:sparkline>
              <xm:f>'AUG-21'!F24:F24</xm:f>
              <xm:sqref>F25</xm:sqref>
            </x14:sparkline>
          </x14:sparklines>
        </x14:sparklineGroup>
        <x14:sparklineGroup displayEmptyCellsAs="gap" xr2:uid="{19F5813A-3B3B-42B0-90B1-57B3A7B0E1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'AUG-21'!Z24:Z24</xm:f>
              <xm:sqref>Z25</xm:sqref>
            </x14:sparkline>
          </x14:sparklines>
        </x14:sparklineGroup>
        <x14:sparklineGroup displayEmptyCellsAs="gap" xr2:uid="{7EC5E650-C281-4BFE-BD00-675913D8BC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'AUG-21'!X24:X24</xm:f>
              <xm:sqref>X25</xm:sqref>
            </x14:sparkline>
          </x14:sparklines>
        </x14:sparklineGroup>
        <x14:sparklineGroup displayEmptyCellsAs="gap" xr2:uid="{2D47CD95-230E-40F0-A87B-31BECC363E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'AUG-21'!T24:T24</xm:f>
              <xm:sqref>T25</xm:sqref>
            </x14:sparkline>
          </x14:sparklines>
        </x14:sparklineGroup>
        <x14:sparklineGroup displayEmptyCellsAs="gap" xr2:uid="{3518DEBF-3405-403C-9826-504D6F2D53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'AUG-21'!R24:R24</xm:f>
              <xm:sqref>R25</xm:sqref>
            </x14:sparkline>
          </x14:sparklines>
        </x14:sparklineGroup>
        <x14:sparklineGroup displayEmptyCellsAs="gap" xr2:uid="{EACF9B30-60C9-4F76-84FE-8DD11180C7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'AUG-21'!P24:P24</xm:f>
              <xm:sqref>P25</xm:sqref>
            </x14:sparkline>
          </x14:sparklines>
        </x14:sparklineGroup>
        <x14:sparklineGroup displayEmptyCellsAs="gap" xr2:uid="{68C04035-7696-41F4-85FC-8FA44CDB0F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'AUG-21'!N24:N24</xm:f>
              <xm:sqref>N25</xm:sqref>
            </x14:sparkline>
          </x14:sparklines>
        </x14:sparklineGroup>
        <x14:sparklineGroup displayEmptyCellsAs="gap" xr2:uid="{0A7DD471-F99F-4AE4-B7AD-51E8455A18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'AUG-21'!L24:L24</xm:f>
              <xm:sqref>L25</xm:sqref>
            </x14:sparkline>
          </x14:sparklines>
        </x14:sparklineGroup>
        <x14:sparklineGroup displayEmptyCellsAs="gap" xr2:uid="{31BC55E5-8FA4-4B89-9281-5F22D2C180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'AUG-21'!AD24:AD24</xm:f>
              <xm:sqref>AD25</xm:sqref>
            </x14:sparkline>
          </x14:sparklines>
        </x14:sparklineGroup>
        <x14:sparklineGroup displayEmptyCellsAs="gap" xr2:uid="{6C4D8701-A5E7-488C-B7FA-A6BAC1AD0D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'AUG-21'!V24:V24</xm:f>
              <xm:sqref>V25</xm:sqref>
            </x14:sparkline>
          </x14:sparklines>
        </x14:sparklineGroup>
      </x14:sparklineGroup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A618-CDF9-4FC9-A151-B51F6A560499}">
  <sheetPr codeName="工作表27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82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44440</v>
      </c>
      <c r="E5" s="3">
        <v>44441</v>
      </c>
      <c r="F5" s="3">
        <v>44442</v>
      </c>
      <c r="G5" s="3">
        <v>44443</v>
      </c>
      <c r="H5" s="3">
        <v>44444</v>
      </c>
      <c r="I5" s="3">
        <v>44445</v>
      </c>
      <c r="J5" s="3">
        <v>44446</v>
      </c>
      <c r="K5" s="3">
        <v>44447</v>
      </c>
      <c r="L5" s="3">
        <v>44448</v>
      </c>
      <c r="M5" s="3">
        <v>44449</v>
      </c>
      <c r="N5" s="3">
        <v>44450</v>
      </c>
      <c r="O5" s="3">
        <v>44451</v>
      </c>
      <c r="P5" s="3">
        <v>44452</v>
      </c>
      <c r="Q5" s="3">
        <v>44453</v>
      </c>
      <c r="R5" s="3">
        <v>44454</v>
      </c>
      <c r="S5" s="3">
        <v>44455</v>
      </c>
      <c r="T5" s="3">
        <v>44456</v>
      </c>
      <c r="U5" s="3">
        <v>44457</v>
      </c>
      <c r="V5" s="3">
        <v>44458</v>
      </c>
      <c r="W5" s="3">
        <v>44459</v>
      </c>
      <c r="X5" s="3">
        <v>44460</v>
      </c>
      <c r="Y5" s="3">
        <v>44461</v>
      </c>
      <c r="Z5" s="3">
        <v>44462</v>
      </c>
      <c r="AA5" s="3">
        <v>44463</v>
      </c>
      <c r="AB5" s="3">
        <v>44464</v>
      </c>
      <c r="AC5" s="3">
        <v>44465</v>
      </c>
      <c r="AD5" s="3">
        <v>44466</v>
      </c>
      <c r="AE5" s="3">
        <v>44467</v>
      </c>
      <c r="AF5" s="3">
        <v>44468</v>
      </c>
      <c r="AG5" s="3">
        <v>44469</v>
      </c>
      <c r="AH5" s="3"/>
      <c r="AI5" s="188"/>
    </row>
    <row r="6" spans="3:35" s="2" customFormat="1" ht="27" customHeight="1">
      <c r="C6" s="5" t="s">
        <v>7</v>
      </c>
      <c r="D6" s="118">
        <v>5.5</v>
      </c>
      <c r="E6" s="118">
        <v>4.694</v>
      </c>
      <c r="F6" s="118">
        <v>4.5193999999999992</v>
      </c>
      <c r="G6" s="118">
        <v>3.8131999999999997</v>
      </c>
      <c r="H6" s="118">
        <v>1.9122000000000001</v>
      </c>
      <c r="I6" s="118">
        <v>4.5359999999999996</v>
      </c>
      <c r="J6" s="118">
        <v>5.1521999999999997</v>
      </c>
      <c r="K6" s="118">
        <v>5.3323999999999998</v>
      </c>
      <c r="L6" s="118">
        <v>4.7328000000000001</v>
      </c>
      <c r="M6" s="118">
        <v>4.9480000000000004</v>
      </c>
      <c r="N6" s="118">
        <v>3.4420000000000002</v>
      </c>
      <c r="O6" s="118">
        <v>1.6083000000000001</v>
      </c>
      <c r="P6" s="118">
        <v>4.6328000000000005</v>
      </c>
      <c r="Q6" s="118">
        <v>4.8823999999999996</v>
      </c>
      <c r="R6" s="118">
        <v>5.0801999999999996</v>
      </c>
      <c r="S6" s="118">
        <v>4.5826000000000002</v>
      </c>
      <c r="T6" s="118">
        <v>4.9508000000000001</v>
      </c>
      <c r="U6" s="118">
        <v>3.5653999999999999</v>
      </c>
      <c r="V6" s="118">
        <v>2.5179999999999998</v>
      </c>
      <c r="W6" s="118">
        <v>4.9841999999999995</v>
      </c>
      <c r="X6" s="118">
        <v>2.5841999999999996</v>
      </c>
      <c r="Y6" s="118">
        <v>3.6898</v>
      </c>
      <c r="Z6" s="118">
        <v>4.7851999999999997</v>
      </c>
      <c r="AA6" s="118">
        <v>4.6756000000000002</v>
      </c>
      <c r="AB6" s="118">
        <v>3.3934000000000002</v>
      </c>
      <c r="AC6" s="118">
        <v>2.0886</v>
      </c>
      <c r="AD6" s="118">
        <v>4.3841999999999999</v>
      </c>
      <c r="AE6" s="118">
        <v>4.5068000000000001</v>
      </c>
      <c r="AF6" s="118">
        <v>5.5493999999999994</v>
      </c>
      <c r="AG6" s="118">
        <v>4.5330000000000004</v>
      </c>
      <c r="AH6" s="118"/>
      <c r="AI6" s="122">
        <f>SUM(D6:AH6)</f>
        <v>125.5771</v>
      </c>
    </row>
    <row r="7" spans="3:35" s="2" customFormat="1" ht="27" customHeight="1">
      <c r="C7" s="42" t="s">
        <v>8</v>
      </c>
      <c r="D7" s="119">
        <v>1.1399999999999999</v>
      </c>
      <c r="E7" s="119">
        <v>1.93</v>
      </c>
      <c r="F7" s="119">
        <v>0.83</v>
      </c>
      <c r="G7" s="119">
        <v>0</v>
      </c>
      <c r="H7" s="119">
        <v>0</v>
      </c>
      <c r="I7" s="119">
        <v>0</v>
      </c>
      <c r="J7" s="119">
        <v>2.2200000000000002</v>
      </c>
      <c r="K7" s="119">
        <v>2.19</v>
      </c>
      <c r="L7" s="120">
        <v>0.89</v>
      </c>
      <c r="M7" s="120">
        <v>1.04</v>
      </c>
      <c r="N7" s="120">
        <v>2.04</v>
      </c>
      <c r="O7" s="120">
        <v>0</v>
      </c>
      <c r="P7" s="120">
        <v>1.85</v>
      </c>
      <c r="Q7" s="120">
        <v>0</v>
      </c>
      <c r="R7" s="119">
        <v>1.59</v>
      </c>
      <c r="S7" s="119">
        <v>0</v>
      </c>
      <c r="T7" s="121">
        <v>1.25</v>
      </c>
      <c r="U7" s="120">
        <v>0</v>
      </c>
      <c r="V7" s="120">
        <v>0</v>
      </c>
      <c r="W7" s="120">
        <v>1.64</v>
      </c>
      <c r="X7" s="120">
        <v>0</v>
      </c>
      <c r="Y7" s="120">
        <v>0</v>
      </c>
      <c r="Z7" s="120">
        <v>2.19</v>
      </c>
      <c r="AA7" s="120">
        <v>3.08</v>
      </c>
      <c r="AB7" s="120">
        <v>0</v>
      </c>
      <c r="AC7" s="120">
        <v>0</v>
      </c>
      <c r="AD7" s="120">
        <v>2.54</v>
      </c>
      <c r="AE7" s="120">
        <v>0</v>
      </c>
      <c r="AF7" s="120">
        <v>2.4900000000000002</v>
      </c>
      <c r="AG7" s="120">
        <v>0</v>
      </c>
      <c r="AH7" s="120"/>
      <c r="AI7" s="122">
        <f>SUM(D7:AH7)</f>
        <v>28.910000000000004</v>
      </c>
    </row>
    <row r="8" spans="3:35" s="2" customFormat="1" ht="35.25" customHeight="1" thickBot="1">
      <c r="C8" s="17" t="s">
        <v>9</v>
      </c>
      <c r="D8" s="37">
        <f>SUM(D6:D7)</f>
        <v>6.64</v>
      </c>
      <c r="E8" s="37">
        <f t="shared" ref="E8:AH8" si="0">SUM(E6:E7)</f>
        <v>6.6239999999999997</v>
      </c>
      <c r="F8" s="37">
        <f t="shared" si="0"/>
        <v>5.3493999999999993</v>
      </c>
      <c r="G8" s="37">
        <f t="shared" si="0"/>
        <v>3.8131999999999997</v>
      </c>
      <c r="H8" s="37">
        <f t="shared" si="0"/>
        <v>1.9122000000000001</v>
      </c>
      <c r="I8" s="37">
        <f t="shared" si="0"/>
        <v>4.5359999999999996</v>
      </c>
      <c r="J8" s="37">
        <f t="shared" si="0"/>
        <v>7.3721999999999994</v>
      </c>
      <c r="K8" s="37">
        <f t="shared" si="0"/>
        <v>7.5223999999999993</v>
      </c>
      <c r="L8" s="37">
        <f t="shared" si="0"/>
        <v>5.6227999999999998</v>
      </c>
      <c r="M8" s="37">
        <f t="shared" si="0"/>
        <v>5.9880000000000004</v>
      </c>
      <c r="N8" s="37">
        <f t="shared" si="0"/>
        <v>5.4820000000000002</v>
      </c>
      <c r="O8" s="37">
        <f t="shared" si="0"/>
        <v>1.6083000000000001</v>
      </c>
      <c r="P8" s="37">
        <f t="shared" si="0"/>
        <v>6.482800000000001</v>
      </c>
      <c r="Q8" s="37">
        <f t="shared" si="0"/>
        <v>4.8823999999999996</v>
      </c>
      <c r="R8" s="37">
        <f t="shared" si="0"/>
        <v>6.6701999999999995</v>
      </c>
      <c r="S8" s="37">
        <f t="shared" si="0"/>
        <v>4.5826000000000002</v>
      </c>
      <c r="T8" s="37">
        <f t="shared" si="0"/>
        <v>6.2008000000000001</v>
      </c>
      <c r="U8" s="37">
        <f t="shared" si="0"/>
        <v>3.5653999999999999</v>
      </c>
      <c r="V8" s="37">
        <f t="shared" si="0"/>
        <v>2.5179999999999998</v>
      </c>
      <c r="W8" s="37">
        <f t="shared" si="0"/>
        <v>6.6241999999999992</v>
      </c>
      <c r="X8" s="37">
        <f t="shared" si="0"/>
        <v>2.5841999999999996</v>
      </c>
      <c r="Y8" s="37">
        <f t="shared" si="0"/>
        <v>3.6898</v>
      </c>
      <c r="Z8" s="37">
        <f t="shared" si="0"/>
        <v>6.9751999999999992</v>
      </c>
      <c r="AA8" s="37">
        <f t="shared" si="0"/>
        <v>7.7556000000000003</v>
      </c>
      <c r="AB8" s="37">
        <f t="shared" si="0"/>
        <v>3.3934000000000002</v>
      </c>
      <c r="AC8" s="37">
        <f t="shared" si="0"/>
        <v>2.0886</v>
      </c>
      <c r="AD8" s="37">
        <f t="shared" si="0"/>
        <v>6.9241999999999999</v>
      </c>
      <c r="AE8" s="37">
        <f t="shared" si="0"/>
        <v>4.5068000000000001</v>
      </c>
      <c r="AF8" s="37">
        <f t="shared" si="0"/>
        <v>8.0394000000000005</v>
      </c>
      <c r="AG8" s="37">
        <f t="shared" si="0"/>
        <v>4.5330000000000004</v>
      </c>
      <c r="AH8" s="37">
        <f t="shared" si="0"/>
        <v>0</v>
      </c>
      <c r="AI8" s="38">
        <f>SUM(AI6:AI7)</f>
        <v>154.4871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210" t="s">
        <v>12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156">
        <v>44441</v>
      </c>
      <c r="E11" s="157">
        <v>44443</v>
      </c>
      <c r="F11" s="157">
        <v>44445</v>
      </c>
      <c r="G11" s="157">
        <v>44446</v>
      </c>
      <c r="H11" s="157">
        <v>44448</v>
      </c>
      <c r="I11" s="157">
        <v>44450</v>
      </c>
      <c r="J11" s="157">
        <v>44452</v>
      </c>
      <c r="K11" s="157">
        <v>44453</v>
      </c>
      <c r="L11" s="157">
        <v>44455</v>
      </c>
      <c r="M11" s="157">
        <v>44457</v>
      </c>
      <c r="N11" s="157">
        <v>44459</v>
      </c>
      <c r="O11" s="157">
        <v>44462</v>
      </c>
      <c r="P11" s="157">
        <v>44464</v>
      </c>
      <c r="Q11" s="157">
        <v>44466</v>
      </c>
      <c r="R11" s="157">
        <v>44469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13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54">
        <v>600</v>
      </c>
      <c r="E12" s="152">
        <v>542</v>
      </c>
      <c r="F12" s="152">
        <v>530</v>
      </c>
      <c r="G12" s="152">
        <v>465</v>
      </c>
      <c r="H12" s="152">
        <v>606</v>
      </c>
      <c r="I12" s="152">
        <v>426</v>
      </c>
      <c r="J12" s="153"/>
      <c r="K12" s="152">
        <v>812</v>
      </c>
      <c r="L12" s="152">
        <v>590</v>
      </c>
      <c r="M12" s="152">
        <v>600</v>
      </c>
      <c r="N12" s="152">
        <v>674</v>
      </c>
      <c r="O12" s="152">
        <v>756</v>
      </c>
      <c r="P12" s="152">
        <v>632</v>
      </c>
      <c r="Q12" s="152">
        <v>456</v>
      </c>
      <c r="R12" s="152">
        <v>502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38"/>
      <c r="AD12" s="115"/>
      <c r="AE12" s="115"/>
      <c r="AF12" s="115"/>
      <c r="AG12" s="115"/>
      <c r="AH12" s="139"/>
      <c r="AI12" s="123">
        <f t="shared" ref="AI12:AI17" si="1">SUM(D12:AH12)</f>
        <v>8191</v>
      </c>
    </row>
    <row r="13" spans="3:35" s="2" customFormat="1" ht="27" customHeight="1">
      <c r="C13" s="66" t="s">
        <v>14</v>
      </c>
      <c r="D13" s="154">
        <v>566</v>
      </c>
      <c r="E13" s="152"/>
      <c r="F13" s="152">
        <v>485</v>
      </c>
      <c r="G13" s="152">
        <v>202</v>
      </c>
      <c r="H13" s="152">
        <v>573</v>
      </c>
      <c r="I13" s="152">
        <v>610</v>
      </c>
      <c r="J13" s="153"/>
      <c r="K13" s="152">
        <v>250</v>
      </c>
      <c r="L13" s="152">
        <v>608</v>
      </c>
      <c r="M13" s="152">
        <v>324</v>
      </c>
      <c r="N13" s="152">
        <v>592</v>
      </c>
      <c r="O13" s="152">
        <v>268</v>
      </c>
      <c r="P13" s="152">
        <v>326</v>
      </c>
      <c r="Q13" s="152"/>
      <c r="R13" s="152">
        <v>410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0"/>
      <c r="AD13" s="141"/>
      <c r="AE13" s="141"/>
      <c r="AF13" s="141"/>
      <c r="AG13" s="141"/>
      <c r="AH13" s="142"/>
      <c r="AI13" s="124">
        <f t="shared" si="1"/>
        <v>5214</v>
      </c>
    </row>
    <row r="14" spans="3:35" s="2" customFormat="1" ht="27" customHeight="1">
      <c r="C14" s="66" t="s">
        <v>15</v>
      </c>
      <c r="D14" s="154">
        <v>27</v>
      </c>
      <c r="E14" s="152"/>
      <c r="F14" s="152">
        <v>20</v>
      </c>
      <c r="G14" s="152"/>
      <c r="H14" s="152">
        <v>40</v>
      </c>
      <c r="I14" s="152"/>
      <c r="J14" s="153">
        <v>50</v>
      </c>
      <c r="K14" s="152"/>
      <c r="L14" s="152">
        <v>30</v>
      </c>
      <c r="M14" s="152"/>
      <c r="N14" s="152">
        <v>50</v>
      </c>
      <c r="O14" s="152">
        <v>24</v>
      </c>
      <c r="P14" s="152"/>
      <c r="Q14" s="152">
        <v>65</v>
      </c>
      <c r="R14" s="152">
        <v>30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0"/>
      <c r="AD14" s="141"/>
      <c r="AE14" s="141"/>
      <c r="AF14" s="141"/>
      <c r="AG14" s="141"/>
      <c r="AH14" s="142"/>
      <c r="AI14" s="124">
        <f t="shared" si="1"/>
        <v>336</v>
      </c>
    </row>
    <row r="15" spans="3:35" s="2" customFormat="1" ht="27" customHeight="1">
      <c r="C15" s="66" t="s">
        <v>16</v>
      </c>
      <c r="D15" s="154">
        <v>12</v>
      </c>
      <c r="E15" s="152"/>
      <c r="F15" s="152">
        <v>13</v>
      </c>
      <c r="G15" s="152"/>
      <c r="H15" s="152">
        <v>8</v>
      </c>
      <c r="I15" s="152"/>
      <c r="J15" s="153"/>
      <c r="K15" s="152">
        <v>12</v>
      </c>
      <c r="L15" s="152"/>
      <c r="M15" s="152">
        <v>10</v>
      </c>
      <c r="N15" s="152"/>
      <c r="O15" s="152">
        <v>11</v>
      </c>
      <c r="P15" s="153"/>
      <c r="Q15" s="153">
        <v>13</v>
      </c>
      <c r="R15" s="153"/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3"/>
      <c r="AD15" s="144"/>
      <c r="AE15" s="144"/>
      <c r="AF15" s="144"/>
      <c r="AG15" s="144"/>
      <c r="AH15" s="145"/>
      <c r="AI15" s="124">
        <f t="shared" si="1"/>
        <v>79</v>
      </c>
    </row>
    <row r="16" spans="3:35" s="2" customFormat="1" ht="27" customHeight="1">
      <c r="C16" s="68" t="s">
        <v>17</v>
      </c>
      <c r="D16" s="155"/>
      <c r="E16" s="152">
        <v>546</v>
      </c>
      <c r="F16" s="152"/>
      <c r="G16" s="152">
        <v>39</v>
      </c>
      <c r="H16" s="152"/>
      <c r="I16" s="152">
        <v>43</v>
      </c>
      <c r="J16" s="153"/>
      <c r="K16" s="152"/>
      <c r="L16" s="152">
        <v>45</v>
      </c>
      <c r="M16" s="152"/>
      <c r="N16" s="152">
        <v>52</v>
      </c>
      <c r="O16" s="153"/>
      <c r="P16" s="153">
        <v>35</v>
      </c>
      <c r="Q16" s="153"/>
      <c r="R16" s="153">
        <v>50</v>
      </c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31"/>
      <c r="AD16" s="101"/>
      <c r="AE16" s="101"/>
      <c r="AF16" s="101"/>
      <c r="AG16" s="101"/>
      <c r="AH16" s="146"/>
      <c r="AI16" s="123">
        <f t="shared" si="1"/>
        <v>810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16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1205</v>
      </c>
      <c r="E18" s="71">
        <f t="shared" ref="E18:AI18" si="2">SUM(E12:E17)</f>
        <v>1088</v>
      </c>
      <c r="F18" s="71">
        <f t="shared" si="2"/>
        <v>1048</v>
      </c>
      <c r="G18" s="71">
        <f t="shared" si="2"/>
        <v>706</v>
      </c>
      <c r="H18" s="71">
        <f t="shared" si="2"/>
        <v>1227</v>
      </c>
      <c r="I18" s="71">
        <f t="shared" si="2"/>
        <v>1079</v>
      </c>
      <c r="J18" s="71">
        <f t="shared" si="2"/>
        <v>50</v>
      </c>
      <c r="K18" s="71">
        <f t="shared" si="2"/>
        <v>1074</v>
      </c>
      <c r="L18" s="71">
        <f t="shared" si="2"/>
        <v>1273</v>
      </c>
      <c r="M18" s="71">
        <f t="shared" si="2"/>
        <v>934</v>
      </c>
      <c r="N18" s="71">
        <f t="shared" si="2"/>
        <v>1368</v>
      </c>
      <c r="O18" s="71">
        <f t="shared" si="2"/>
        <v>1059</v>
      </c>
      <c r="P18" s="71">
        <f t="shared" si="2"/>
        <v>993</v>
      </c>
      <c r="Q18" s="71">
        <f t="shared" si="2"/>
        <v>534</v>
      </c>
      <c r="R18" s="71">
        <f t="shared" si="2"/>
        <v>992</v>
      </c>
      <c r="S18" s="71">
        <f t="shared" si="2"/>
        <v>0</v>
      </c>
      <c r="T18" s="71">
        <f t="shared" si="2"/>
        <v>0</v>
      </c>
      <c r="U18" s="71">
        <f t="shared" si="2"/>
        <v>0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71">
        <f t="shared" si="2"/>
        <v>0</v>
      </c>
      <c r="Z18" s="71">
        <f t="shared" si="2"/>
        <v>0</v>
      </c>
      <c r="AA18" s="71">
        <f t="shared" si="2"/>
        <v>0</v>
      </c>
      <c r="AB18" s="71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14630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154487.1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8.6508105921873071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14630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9.409442409629424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44105</v>
      </c>
      <c r="E24" s="197"/>
      <c r="F24" s="196">
        <v>44136</v>
      </c>
      <c r="G24" s="197"/>
      <c r="H24" s="196">
        <v>44166</v>
      </c>
      <c r="I24" s="197"/>
      <c r="J24" s="196">
        <v>44197</v>
      </c>
      <c r="K24" s="197"/>
      <c r="L24" s="196">
        <v>44228</v>
      </c>
      <c r="M24" s="197"/>
      <c r="N24" s="196">
        <v>44256</v>
      </c>
      <c r="O24" s="197"/>
      <c r="P24" s="196">
        <v>44287</v>
      </c>
      <c r="Q24" s="197"/>
      <c r="R24" s="196">
        <v>44317</v>
      </c>
      <c r="S24" s="197"/>
      <c r="T24" s="196">
        <v>44348</v>
      </c>
      <c r="U24" s="197"/>
      <c r="V24" s="196">
        <v>44378</v>
      </c>
      <c r="W24" s="197"/>
      <c r="X24" s="196">
        <v>44409</v>
      </c>
      <c r="Y24" s="197"/>
      <c r="Z24" s="196">
        <v>44440</v>
      </c>
      <c r="AA24" s="197"/>
      <c r="AB24" s="196">
        <v>44470</v>
      </c>
      <c r="AC24" s="197"/>
      <c r="AD24" s="196">
        <v>44501</v>
      </c>
      <c r="AE24" s="197"/>
      <c r="AF24" s="196">
        <v>44531</v>
      </c>
      <c r="AG24" s="197"/>
      <c r="AH24" s="196">
        <v>44562</v>
      </c>
      <c r="AI24" s="197"/>
    </row>
    <row r="25" spans="3:35" s="2" customFormat="1" ht="39.75" customHeight="1">
      <c r="C25" s="21" t="s">
        <v>29</v>
      </c>
      <c r="D25" s="202">
        <v>9.2914111885991038E-2</v>
      </c>
      <c r="E25" s="203"/>
      <c r="F25" s="202">
        <v>8.681209702457568E-2</v>
      </c>
      <c r="G25" s="203"/>
      <c r="H25" s="202">
        <v>9.1157924813787788E-2</v>
      </c>
      <c r="I25" s="203"/>
      <c r="J25" s="202">
        <v>0.10262791963080148</v>
      </c>
      <c r="K25" s="203"/>
      <c r="L25" s="202">
        <v>0.10548959925544546</v>
      </c>
      <c r="M25" s="203"/>
      <c r="N25" s="202">
        <v>9.2112860604869867E-2</v>
      </c>
      <c r="O25" s="203"/>
      <c r="P25" s="202">
        <v>9.5650096793149911E-2</v>
      </c>
      <c r="Q25" s="203"/>
      <c r="R25" s="202">
        <v>8.3974891868772675E-2</v>
      </c>
      <c r="S25" s="203"/>
      <c r="T25" s="202">
        <v>9.9519771952414543E-2</v>
      </c>
      <c r="U25" s="203"/>
      <c r="V25" s="202">
        <v>9.8288510055558706E-2</v>
      </c>
      <c r="W25" s="203"/>
      <c r="X25" s="202">
        <v>9.4077199348290494E-2</v>
      </c>
      <c r="Y25" s="203"/>
      <c r="Z25" s="202">
        <f>T20/100</f>
        <v>8.6508105921873066E-2</v>
      </c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A55B0C9-D59F-43E5-89EE-7AC08770CB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'SEP-21'!V24:V24</xm:f>
              <xm:sqref>V25</xm:sqref>
            </x14:sparkline>
          </x14:sparklines>
        </x14:sparklineGroup>
        <x14:sparklineGroup displayEmptyCellsAs="gap" xr2:uid="{5EA4890A-5382-4CBB-8C13-CDA130821F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'SEP-21'!AD24:AD24</xm:f>
              <xm:sqref>AD25</xm:sqref>
            </x14:sparkline>
          </x14:sparklines>
        </x14:sparklineGroup>
        <x14:sparklineGroup displayEmptyCellsAs="gap" xr2:uid="{0F7ECC03-BF97-4906-8F48-B43FBDCBA3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'SEP-21'!L24:L24</xm:f>
              <xm:sqref>L25</xm:sqref>
            </x14:sparkline>
          </x14:sparklines>
        </x14:sparklineGroup>
        <x14:sparklineGroup displayEmptyCellsAs="gap" xr2:uid="{5BE26BB5-9A7D-426A-88DB-003FB5A20A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'SEP-21'!N24:N24</xm:f>
              <xm:sqref>N25</xm:sqref>
            </x14:sparkline>
          </x14:sparklines>
        </x14:sparklineGroup>
        <x14:sparklineGroup displayEmptyCellsAs="gap" xr2:uid="{28F00F0C-0F59-48CD-BE6E-FF509990BC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'SEP-21'!P24:P24</xm:f>
              <xm:sqref>P25</xm:sqref>
            </x14:sparkline>
          </x14:sparklines>
        </x14:sparklineGroup>
        <x14:sparklineGroup displayEmptyCellsAs="gap" xr2:uid="{BDB97F33-E70E-427A-B87B-A5B12E4DED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'SEP-21'!R24:R24</xm:f>
              <xm:sqref>R25</xm:sqref>
            </x14:sparkline>
          </x14:sparklines>
        </x14:sparklineGroup>
        <x14:sparklineGroup displayEmptyCellsAs="gap" xr2:uid="{F29A098B-A8D0-49C4-B62A-0BEA178736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'SEP-21'!T24:T24</xm:f>
              <xm:sqref>T25</xm:sqref>
            </x14:sparkline>
          </x14:sparklines>
        </x14:sparklineGroup>
        <x14:sparklineGroup displayEmptyCellsAs="gap" xr2:uid="{61EDB01C-50C4-440D-8D6C-C2E061370A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'SEP-21'!Z24:Z24</xm:f>
              <xm:sqref>Z25</xm:sqref>
            </x14:sparkline>
          </x14:sparklines>
        </x14:sparklineGroup>
        <x14:sparklineGroup displayEmptyCellsAs="gap" xr2:uid="{E8BADC3E-0335-4F3F-93B6-53A677B6BB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'SEP-21'!D24:D24</xm:f>
              <xm:sqref>D25</xm:sqref>
            </x14:sparkline>
            <x14:sparkline>
              <xm:f>'SEP-21'!H24:H24</xm:f>
              <xm:sqref>H25</xm:sqref>
            </x14:sparkline>
            <x14:sparkline>
              <xm:f>'SEP-21'!J24:J24</xm:f>
              <xm:sqref>J25</xm:sqref>
            </x14:sparkline>
            <x14:sparkline>
              <xm:f>'SEP-21'!AB24:AB24</xm:f>
              <xm:sqref>AB25</xm:sqref>
            </x14:sparkline>
            <x14:sparkline>
              <xm:f>'SEP-21'!F24:F24</xm:f>
              <xm:sqref>F25</xm:sqref>
            </x14:sparkline>
          </x14:sparklines>
        </x14:sparklineGroup>
        <x14:sparklineGroup displayEmptyCellsAs="gap" xr2:uid="{B2DC9D6C-1BAE-4EBD-85CF-573FE4FD73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'SEP-21'!AH24:AH24</xm:f>
              <xm:sqref>AH25</xm:sqref>
            </x14:sparkline>
          </x14:sparklines>
        </x14:sparklineGroup>
        <x14:sparklineGroup displayEmptyCellsAs="gap" xr2:uid="{62F69AA0-3AC2-47D5-BCBF-49117A2EC0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'SEP-21'!AF24:AF24</xm:f>
              <xm:sqref>AF25</xm:sqref>
            </x14:sparkline>
          </x14:sparklines>
        </x14:sparklineGroup>
        <x14:sparklineGroup displayEmptyCellsAs="gap" xr2:uid="{4111B9FE-0B27-4921-802B-E1D1D35EDC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'SEP-21'!X24:X24</xm:f>
              <xm:sqref>X25</xm:sqref>
            </x14:sparkline>
          </x14:sparklines>
        </x14:sparklineGroup>
      </x14:sparklineGroup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61F4-0AFF-448F-8284-42603035634D}">
  <sheetPr codeName="工作表28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84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44470</v>
      </c>
      <c r="E5" s="3">
        <v>44471</v>
      </c>
      <c r="F5" s="3">
        <v>44472</v>
      </c>
      <c r="G5" s="3">
        <v>44473</v>
      </c>
      <c r="H5" s="3">
        <v>44474</v>
      </c>
      <c r="I5" s="3">
        <v>44475</v>
      </c>
      <c r="J5" s="3">
        <v>44476</v>
      </c>
      <c r="K5" s="3">
        <v>44477</v>
      </c>
      <c r="L5" s="3">
        <v>44478</v>
      </c>
      <c r="M5" s="3">
        <v>44479</v>
      </c>
      <c r="N5" s="3">
        <v>44480</v>
      </c>
      <c r="O5" s="3">
        <v>44481</v>
      </c>
      <c r="P5" s="3">
        <v>44482</v>
      </c>
      <c r="Q5" s="3">
        <v>44483</v>
      </c>
      <c r="R5" s="3">
        <v>44484</v>
      </c>
      <c r="S5" s="3">
        <v>44485</v>
      </c>
      <c r="T5" s="3">
        <v>44486</v>
      </c>
      <c r="U5" s="3">
        <v>44487</v>
      </c>
      <c r="V5" s="3">
        <v>44488</v>
      </c>
      <c r="W5" s="3">
        <v>44489</v>
      </c>
      <c r="X5" s="3">
        <v>44490</v>
      </c>
      <c r="Y5" s="3">
        <v>44491</v>
      </c>
      <c r="Z5" s="3">
        <v>44492</v>
      </c>
      <c r="AA5" s="3">
        <v>44493</v>
      </c>
      <c r="AB5" s="3">
        <v>44494</v>
      </c>
      <c r="AC5" s="3">
        <v>44495</v>
      </c>
      <c r="AD5" s="3">
        <v>44496</v>
      </c>
      <c r="AE5" s="3">
        <v>44497</v>
      </c>
      <c r="AF5" s="3">
        <v>44498</v>
      </c>
      <c r="AG5" s="3">
        <v>44499</v>
      </c>
      <c r="AH5" s="3">
        <v>44500</v>
      </c>
      <c r="AI5" s="188"/>
    </row>
    <row r="6" spans="3:35" s="2" customFormat="1" ht="27" customHeight="1">
      <c r="C6" s="5" t="s">
        <v>7</v>
      </c>
      <c r="D6" s="118">
        <v>2.431</v>
      </c>
      <c r="E6" s="118">
        <v>3.5248000000000004</v>
      </c>
      <c r="F6" s="118">
        <v>2.2742</v>
      </c>
      <c r="G6" s="118">
        <v>4.4210000000000003</v>
      </c>
      <c r="H6" s="118">
        <v>4.7198000000000002</v>
      </c>
      <c r="I6" s="118">
        <v>5.0943999999999994</v>
      </c>
      <c r="J6" s="118">
        <v>4.1052</v>
      </c>
      <c r="K6" s="118">
        <v>3.0246</v>
      </c>
      <c r="L6" s="118">
        <v>0</v>
      </c>
      <c r="M6" s="118">
        <v>5.4306000000000001</v>
      </c>
      <c r="N6" s="118">
        <v>4.6276000000000002</v>
      </c>
      <c r="O6" s="118">
        <v>3.2841999999999998</v>
      </c>
      <c r="P6" s="118">
        <v>6.2809999999999997</v>
      </c>
      <c r="Q6" s="118">
        <v>0</v>
      </c>
      <c r="R6" s="118">
        <v>5.7448000000000006</v>
      </c>
      <c r="S6" s="118">
        <v>4.7596000000000007</v>
      </c>
      <c r="T6" s="118">
        <v>2.7559999999999998</v>
      </c>
      <c r="U6" s="118">
        <v>4.1399999999999997</v>
      </c>
      <c r="V6" s="118">
        <v>4.7134</v>
      </c>
      <c r="W6" s="118">
        <v>4.2523999999999997</v>
      </c>
      <c r="X6" s="118">
        <v>5.5730000000000004</v>
      </c>
      <c r="Y6" s="118">
        <v>5.0713999999999997</v>
      </c>
      <c r="Z6" s="118">
        <v>4.1146000000000003</v>
      </c>
      <c r="AA6" s="118">
        <v>2.0074999999999998</v>
      </c>
      <c r="AB6" s="118">
        <v>4.5273999999999992</v>
      </c>
      <c r="AC6" s="118">
        <v>4.2728000000000002</v>
      </c>
      <c r="AD6" s="118">
        <v>4.3141999999999996</v>
      </c>
      <c r="AE6" s="118">
        <v>4.6627999999999998</v>
      </c>
      <c r="AF6" s="118">
        <v>4.5363999999999995</v>
      </c>
      <c r="AG6" s="118">
        <v>4.6375999999999999</v>
      </c>
      <c r="AH6" s="118">
        <v>1.6277000000000001</v>
      </c>
      <c r="AI6" s="122">
        <f>SUM(D6:AH6)</f>
        <v>120.93</v>
      </c>
    </row>
    <row r="7" spans="3:35" s="2" customFormat="1" ht="27" customHeight="1">
      <c r="C7" s="42" t="s">
        <v>8</v>
      </c>
      <c r="D7" s="119">
        <v>0</v>
      </c>
      <c r="E7" s="119">
        <v>0.64</v>
      </c>
      <c r="F7" s="119">
        <v>0</v>
      </c>
      <c r="G7" s="119">
        <v>1.2</v>
      </c>
      <c r="H7" s="119">
        <v>0</v>
      </c>
      <c r="I7" s="119">
        <v>1.72</v>
      </c>
      <c r="J7" s="119">
        <v>0.91</v>
      </c>
      <c r="K7" s="119">
        <v>0</v>
      </c>
      <c r="L7" s="120">
        <v>0</v>
      </c>
      <c r="M7" s="120">
        <v>0</v>
      </c>
      <c r="N7" s="120">
        <v>2.39</v>
      </c>
      <c r="O7" s="120">
        <v>1.08</v>
      </c>
      <c r="P7" s="120">
        <v>0</v>
      </c>
      <c r="Q7" s="120">
        <v>0</v>
      </c>
      <c r="R7" s="119">
        <v>0</v>
      </c>
      <c r="S7" s="119">
        <v>1</v>
      </c>
      <c r="T7" s="121">
        <v>0</v>
      </c>
      <c r="U7" s="120">
        <v>1.42</v>
      </c>
      <c r="V7" s="120">
        <v>0.79</v>
      </c>
      <c r="W7" s="120">
        <v>2.42</v>
      </c>
      <c r="X7" s="120">
        <v>0.56999999999999995</v>
      </c>
      <c r="Y7" s="120">
        <v>2.2000000000000002</v>
      </c>
      <c r="Z7" s="120">
        <v>0.85</v>
      </c>
      <c r="AA7" s="120">
        <v>0</v>
      </c>
      <c r="AB7" s="120">
        <v>1.28</v>
      </c>
      <c r="AC7" s="120">
        <v>0.68</v>
      </c>
      <c r="AD7" s="120">
        <v>0.96</v>
      </c>
      <c r="AE7" s="120">
        <v>1.28</v>
      </c>
      <c r="AF7" s="120">
        <v>1.25</v>
      </c>
      <c r="AG7" s="120">
        <v>0</v>
      </c>
      <c r="AH7" s="120">
        <v>0</v>
      </c>
      <c r="AI7" s="122">
        <f>SUM(D7:AH7)</f>
        <v>22.640000000000004</v>
      </c>
    </row>
    <row r="8" spans="3:35" s="2" customFormat="1" ht="35.25" customHeight="1" thickBot="1">
      <c r="C8" s="17" t="s">
        <v>9</v>
      </c>
      <c r="D8" s="37">
        <f>SUM(D6:D7)</f>
        <v>2.431</v>
      </c>
      <c r="E8" s="37">
        <f t="shared" ref="E8:AH8" si="0">SUM(E6:E7)</f>
        <v>4.1648000000000005</v>
      </c>
      <c r="F8" s="37">
        <f t="shared" si="0"/>
        <v>2.2742</v>
      </c>
      <c r="G8" s="37">
        <f t="shared" si="0"/>
        <v>5.6210000000000004</v>
      </c>
      <c r="H8" s="37">
        <f t="shared" si="0"/>
        <v>4.7198000000000002</v>
      </c>
      <c r="I8" s="37">
        <f t="shared" si="0"/>
        <v>6.8143999999999991</v>
      </c>
      <c r="J8" s="37">
        <f t="shared" si="0"/>
        <v>5.0152000000000001</v>
      </c>
      <c r="K8" s="37">
        <f t="shared" si="0"/>
        <v>3.0246</v>
      </c>
      <c r="L8" s="37">
        <f t="shared" si="0"/>
        <v>0</v>
      </c>
      <c r="M8" s="37">
        <f t="shared" si="0"/>
        <v>5.4306000000000001</v>
      </c>
      <c r="N8" s="37">
        <f t="shared" si="0"/>
        <v>7.0175999999999998</v>
      </c>
      <c r="O8" s="37">
        <f t="shared" si="0"/>
        <v>4.3642000000000003</v>
      </c>
      <c r="P8" s="37">
        <f t="shared" si="0"/>
        <v>6.2809999999999997</v>
      </c>
      <c r="Q8" s="37">
        <f t="shared" si="0"/>
        <v>0</v>
      </c>
      <c r="R8" s="37">
        <f t="shared" si="0"/>
        <v>5.7448000000000006</v>
      </c>
      <c r="S8" s="37">
        <f t="shared" si="0"/>
        <v>5.7596000000000007</v>
      </c>
      <c r="T8" s="37">
        <f t="shared" si="0"/>
        <v>2.7559999999999998</v>
      </c>
      <c r="U8" s="37">
        <f t="shared" si="0"/>
        <v>5.56</v>
      </c>
      <c r="V8" s="37">
        <f t="shared" si="0"/>
        <v>5.5034000000000001</v>
      </c>
      <c r="W8" s="37">
        <f t="shared" si="0"/>
        <v>6.6723999999999997</v>
      </c>
      <c r="X8" s="37">
        <f t="shared" si="0"/>
        <v>6.1430000000000007</v>
      </c>
      <c r="Y8" s="37">
        <f t="shared" si="0"/>
        <v>7.2713999999999999</v>
      </c>
      <c r="Z8" s="37">
        <f t="shared" si="0"/>
        <v>4.9645999999999999</v>
      </c>
      <c r="AA8" s="37">
        <f t="shared" si="0"/>
        <v>2.0074999999999998</v>
      </c>
      <c r="AB8" s="37">
        <f t="shared" si="0"/>
        <v>5.8073999999999995</v>
      </c>
      <c r="AC8" s="37">
        <f t="shared" si="0"/>
        <v>4.9527999999999999</v>
      </c>
      <c r="AD8" s="37">
        <f t="shared" si="0"/>
        <v>5.2741999999999996</v>
      </c>
      <c r="AE8" s="37">
        <f t="shared" si="0"/>
        <v>5.9428000000000001</v>
      </c>
      <c r="AF8" s="37">
        <f t="shared" si="0"/>
        <v>5.7863999999999995</v>
      </c>
      <c r="AG8" s="37">
        <f t="shared" si="0"/>
        <v>4.6375999999999999</v>
      </c>
      <c r="AH8" s="37">
        <f t="shared" si="0"/>
        <v>1.6277000000000001</v>
      </c>
      <c r="AI8" s="38">
        <f>SUM(AI6:AI7)</f>
        <v>143.57000000000002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156">
        <v>44471</v>
      </c>
      <c r="E11" s="157">
        <v>44473</v>
      </c>
      <c r="F11" s="157">
        <v>44474</v>
      </c>
      <c r="G11" s="157">
        <v>44476</v>
      </c>
      <c r="H11" s="157">
        <v>44479</v>
      </c>
      <c r="I11" s="157">
        <v>44480</v>
      </c>
      <c r="J11" s="157">
        <v>44481</v>
      </c>
      <c r="K11" s="157">
        <v>44483</v>
      </c>
      <c r="L11" s="157">
        <v>44485</v>
      </c>
      <c r="M11" s="157">
        <v>44487</v>
      </c>
      <c r="N11" s="157">
        <v>44488</v>
      </c>
      <c r="O11" s="157">
        <v>44490</v>
      </c>
      <c r="P11" s="157">
        <v>44492</v>
      </c>
      <c r="Q11" s="157">
        <v>44494</v>
      </c>
      <c r="R11" s="157">
        <v>44495</v>
      </c>
      <c r="S11" s="157">
        <v>44497</v>
      </c>
      <c r="T11" s="157">
        <v>44499</v>
      </c>
      <c r="U11" s="157">
        <v>44500</v>
      </c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54">
        <v>545</v>
      </c>
      <c r="E12" s="152"/>
      <c r="F12" s="152">
        <v>692</v>
      </c>
      <c r="G12" s="152">
        <v>532</v>
      </c>
      <c r="H12" s="152">
        <v>626</v>
      </c>
      <c r="I12" s="152"/>
      <c r="J12" s="152">
        <v>685</v>
      </c>
      <c r="K12" s="152"/>
      <c r="L12" s="152">
        <v>680</v>
      </c>
      <c r="M12" s="153"/>
      <c r="N12" s="153">
        <v>623</v>
      </c>
      <c r="O12" s="152">
        <v>715</v>
      </c>
      <c r="P12" s="152">
        <v>504</v>
      </c>
      <c r="Q12" s="152"/>
      <c r="R12" s="152">
        <v>688</v>
      </c>
      <c r="S12" s="152">
        <v>550</v>
      </c>
      <c r="T12" s="152">
        <v>716</v>
      </c>
      <c r="U12" s="152"/>
      <c r="V12" s="115"/>
      <c r="W12" s="158"/>
      <c r="X12" s="115"/>
      <c r="Y12" s="115"/>
      <c r="Z12" s="115"/>
      <c r="AA12" s="115"/>
      <c r="AB12" s="115"/>
      <c r="AC12" s="138"/>
      <c r="AD12" s="115"/>
      <c r="AE12" s="115"/>
      <c r="AF12" s="115"/>
      <c r="AG12" s="115"/>
      <c r="AH12" s="139"/>
      <c r="AI12" s="123">
        <f t="shared" ref="AI12:AI17" si="1">SUM(D12:AH12)</f>
        <v>7556</v>
      </c>
    </row>
    <row r="13" spans="3:35" s="2" customFormat="1" ht="27" customHeight="1">
      <c r="C13" s="66" t="s">
        <v>14</v>
      </c>
      <c r="D13" s="154">
        <v>430</v>
      </c>
      <c r="E13" s="152"/>
      <c r="F13" s="152"/>
      <c r="G13" s="152">
        <v>595</v>
      </c>
      <c r="H13" s="152">
        <v>231</v>
      </c>
      <c r="I13" s="152"/>
      <c r="J13" s="152">
        <v>580</v>
      </c>
      <c r="K13" s="152"/>
      <c r="L13" s="152">
        <v>400</v>
      </c>
      <c r="M13" s="153"/>
      <c r="N13" s="153">
        <v>326</v>
      </c>
      <c r="O13" s="152">
        <v>230</v>
      </c>
      <c r="P13" s="152">
        <v>478</v>
      </c>
      <c r="Q13" s="152"/>
      <c r="R13" s="152"/>
      <c r="S13" s="152">
        <v>350</v>
      </c>
      <c r="T13" s="152">
        <v>344</v>
      </c>
      <c r="U13" s="152"/>
      <c r="V13" s="101"/>
      <c r="W13" s="53"/>
      <c r="X13" s="141"/>
      <c r="Y13" s="141"/>
      <c r="Z13" s="141"/>
      <c r="AA13" s="141"/>
      <c r="AB13" s="141"/>
      <c r="AC13" s="140"/>
      <c r="AD13" s="141"/>
      <c r="AE13" s="141"/>
      <c r="AF13" s="141"/>
      <c r="AG13" s="141"/>
      <c r="AH13" s="142"/>
      <c r="AI13" s="124">
        <f t="shared" si="1"/>
        <v>3964</v>
      </c>
    </row>
    <row r="14" spans="3:35" s="2" customFormat="1" ht="27" customHeight="1">
      <c r="C14" s="66" t="s">
        <v>15</v>
      </c>
      <c r="D14" s="154"/>
      <c r="E14" s="152">
        <v>56</v>
      </c>
      <c r="F14" s="152"/>
      <c r="G14" s="152">
        <v>39</v>
      </c>
      <c r="H14" s="152"/>
      <c r="I14" s="152">
        <v>24</v>
      </c>
      <c r="J14" s="152"/>
      <c r="K14" s="152">
        <v>35</v>
      </c>
      <c r="L14" s="152"/>
      <c r="M14" s="153">
        <v>25</v>
      </c>
      <c r="N14" s="153"/>
      <c r="O14" s="152">
        <v>51</v>
      </c>
      <c r="P14" s="152"/>
      <c r="Q14" s="152">
        <v>44</v>
      </c>
      <c r="R14" s="152"/>
      <c r="S14" s="152">
        <v>30</v>
      </c>
      <c r="T14" s="152"/>
      <c r="U14" s="152"/>
      <c r="V14" s="101"/>
      <c r="W14" s="101"/>
      <c r="X14" s="141"/>
      <c r="Y14" s="141"/>
      <c r="Z14" s="141"/>
      <c r="AA14" s="141"/>
      <c r="AB14" s="141"/>
      <c r="AC14" s="140"/>
      <c r="AD14" s="141"/>
      <c r="AE14" s="141"/>
      <c r="AF14" s="141"/>
      <c r="AG14" s="141"/>
      <c r="AH14" s="142"/>
      <c r="AI14" s="124">
        <f t="shared" si="1"/>
        <v>304</v>
      </c>
    </row>
    <row r="15" spans="3:35" s="2" customFormat="1" ht="27" customHeight="1">
      <c r="C15" s="66" t="s">
        <v>16</v>
      </c>
      <c r="D15" s="154">
        <v>10</v>
      </c>
      <c r="E15" s="152"/>
      <c r="F15" s="152"/>
      <c r="G15" s="152">
        <v>14</v>
      </c>
      <c r="H15" s="152"/>
      <c r="I15" s="152"/>
      <c r="J15" s="152">
        <v>12</v>
      </c>
      <c r="K15" s="152"/>
      <c r="L15" s="152"/>
      <c r="M15" s="153"/>
      <c r="N15" s="153">
        <v>9</v>
      </c>
      <c r="O15" s="152"/>
      <c r="P15" s="152">
        <v>10</v>
      </c>
      <c r="Q15" s="152"/>
      <c r="R15" s="152"/>
      <c r="S15" s="152">
        <v>15</v>
      </c>
      <c r="T15" s="152"/>
      <c r="U15" s="153"/>
      <c r="V15" s="101"/>
      <c r="W15" s="53"/>
      <c r="X15" s="144"/>
      <c r="Y15" s="144"/>
      <c r="Z15" s="144"/>
      <c r="AA15" s="144"/>
      <c r="AB15" s="144"/>
      <c r="AC15" s="143"/>
      <c r="AD15" s="144"/>
      <c r="AE15" s="144"/>
      <c r="AF15" s="144"/>
      <c r="AG15" s="144"/>
      <c r="AH15" s="145"/>
      <c r="AI15" s="124">
        <f t="shared" si="1"/>
        <v>70</v>
      </c>
    </row>
    <row r="16" spans="3:35" s="2" customFormat="1" ht="27" customHeight="1">
      <c r="C16" s="68" t="s">
        <v>17</v>
      </c>
      <c r="D16" s="155"/>
      <c r="E16" s="152"/>
      <c r="F16" s="152">
        <v>58</v>
      </c>
      <c r="G16" s="152"/>
      <c r="H16" s="152">
        <v>55</v>
      </c>
      <c r="I16" s="152"/>
      <c r="J16" s="152"/>
      <c r="K16" s="152"/>
      <c r="L16" s="152">
        <v>50</v>
      </c>
      <c r="M16" s="153"/>
      <c r="N16" s="153"/>
      <c r="O16" s="152">
        <v>48</v>
      </c>
      <c r="P16" s="152"/>
      <c r="Q16" s="152"/>
      <c r="R16" s="152">
        <v>56</v>
      </c>
      <c r="S16" s="152"/>
      <c r="T16" s="153">
        <v>44</v>
      </c>
      <c r="U16" s="153">
        <v>600</v>
      </c>
      <c r="V16" s="101"/>
      <c r="W16" s="53"/>
      <c r="X16" s="101"/>
      <c r="Y16" s="101"/>
      <c r="Z16" s="101"/>
      <c r="AA16" s="101"/>
      <c r="AB16" s="101"/>
      <c r="AC16" s="131"/>
      <c r="AD16" s="101"/>
      <c r="AE16" s="101"/>
      <c r="AF16" s="101"/>
      <c r="AG16" s="101"/>
      <c r="AH16" s="146"/>
      <c r="AI16" s="123">
        <f t="shared" si="1"/>
        <v>911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16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985</v>
      </c>
      <c r="E18" s="71">
        <f t="shared" ref="E18:AI18" si="2">SUM(E12:E17)</f>
        <v>56</v>
      </c>
      <c r="F18" s="71">
        <f t="shared" si="2"/>
        <v>750</v>
      </c>
      <c r="G18" s="71">
        <f t="shared" si="2"/>
        <v>1180</v>
      </c>
      <c r="H18" s="71">
        <f t="shared" si="2"/>
        <v>912</v>
      </c>
      <c r="I18" s="71">
        <f t="shared" si="2"/>
        <v>24</v>
      </c>
      <c r="J18" s="71">
        <f t="shared" si="2"/>
        <v>1277</v>
      </c>
      <c r="K18" s="71">
        <f t="shared" si="2"/>
        <v>35</v>
      </c>
      <c r="L18" s="71">
        <f t="shared" si="2"/>
        <v>1130</v>
      </c>
      <c r="M18" s="71">
        <f t="shared" si="2"/>
        <v>25</v>
      </c>
      <c r="N18" s="71">
        <f t="shared" si="2"/>
        <v>958</v>
      </c>
      <c r="O18" s="71">
        <f t="shared" si="2"/>
        <v>1044</v>
      </c>
      <c r="P18" s="71">
        <f t="shared" si="2"/>
        <v>992</v>
      </c>
      <c r="Q18" s="71">
        <f t="shared" si="2"/>
        <v>44</v>
      </c>
      <c r="R18" s="71">
        <f t="shared" si="2"/>
        <v>744</v>
      </c>
      <c r="S18" s="71">
        <f t="shared" si="2"/>
        <v>945</v>
      </c>
      <c r="T18" s="71">
        <f t="shared" si="2"/>
        <v>1104</v>
      </c>
      <c r="U18" s="71">
        <f t="shared" si="2"/>
        <v>600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71">
        <f t="shared" si="2"/>
        <v>0</v>
      </c>
      <c r="Z18" s="71">
        <f t="shared" si="2"/>
        <v>0</v>
      </c>
      <c r="AA18" s="71">
        <f t="shared" si="2"/>
        <v>0</v>
      </c>
      <c r="AB18" s="71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12805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143570.00000000003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8.1886490807354111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12805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9.3155352304837322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44105</v>
      </c>
      <c r="E24" s="197"/>
      <c r="F24" s="196">
        <v>44136</v>
      </c>
      <c r="G24" s="197"/>
      <c r="H24" s="196">
        <v>44166</v>
      </c>
      <c r="I24" s="197"/>
      <c r="J24" s="196">
        <v>44197</v>
      </c>
      <c r="K24" s="197"/>
      <c r="L24" s="196">
        <v>44228</v>
      </c>
      <c r="M24" s="197"/>
      <c r="N24" s="196">
        <v>44256</v>
      </c>
      <c r="O24" s="197"/>
      <c r="P24" s="196">
        <v>44287</v>
      </c>
      <c r="Q24" s="197"/>
      <c r="R24" s="196">
        <v>44317</v>
      </c>
      <c r="S24" s="197"/>
      <c r="T24" s="196">
        <v>44348</v>
      </c>
      <c r="U24" s="197"/>
      <c r="V24" s="196">
        <v>44378</v>
      </c>
      <c r="W24" s="197"/>
      <c r="X24" s="196">
        <v>44409</v>
      </c>
      <c r="Y24" s="197"/>
      <c r="Z24" s="196">
        <v>44440</v>
      </c>
      <c r="AA24" s="197"/>
      <c r="AB24" s="196">
        <v>44470</v>
      </c>
      <c r="AC24" s="197"/>
      <c r="AD24" s="196">
        <v>44501</v>
      </c>
      <c r="AE24" s="197"/>
      <c r="AF24" s="196">
        <v>44531</v>
      </c>
      <c r="AG24" s="197"/>
      <c r="AH24" s="196">
        <v>44562</v>
      </c>
      <c r="AI24" s="197"/>
    </row>
    <row r="25" spans="3:35" s="2" customFormat="1" ht="39.75" customHeight="1">
      <c r="C25" s="21" t="s">
        <v>29</v>
      </c>
      <c r="D25" s="202">
        <v>9.2914111885991038E-2</v>
      </c>
      <c r="E25" s="203"/>
      <c r="F25" s="202">
        <v>8.681209702457568E-2</v>
      </c>
      <c r="G25" s="203"/>
      <c r="H25" s="202">
        <v>9.1157924813787788E-2</v>
      </c>
      <c r="I25" s="203"/>
      <c r="J25" s="202">
        <v>0.10262791963080148</v>
      </c>
      <c r="K25" s="203"/>
      <c r="L25" s="202">
        <v>0.10548959925544546</v>
      </c>
      <c r="M25" s="203"/>
      <c r="N25" s="202">
        <v>9.2112860604869867E-2</v>
      </c>
      <c r="O25" s="203"/>
      <c r="P25" s="202">
        <v>9.5650096793149911E-2</v>
      </c>
      <c r="Q25" s="203"/>
      <c r="R25" s="202">
        <v>8.3974891868772675E-2</v>
      </c>
      <c r="S25" s="203"/>
      <c r="T25" s="202">
        <v>9.9519771952414543E-2</v>
      </c>
      <c r="U25" s="203"/>
      <c r="V25" s="202">
        <v>9.8288510055558706E-2</v>
      </c>
      <c r="W25" s="203"/>
      <c r="X25" s="202">
        <v>9.4077199348290494E-2</v>
      </c>
      <c r="Y25" s="203"/>
      <c r="Z25" s="202">
        <v>8.6508105921873066E-2</v>
      </c>
      <c r="AA25" s="203"/>
      <c r="AB25" s="202">
        <f>T20/100</f>
        <v>8.1886490807354106E-2</v>
      </c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4FE19C3-9A83-4970-BF4F-B866A2BDF9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'!X24:X24</xm:f>
              <xm:sqref>X25</xm:sqref>
            </x14:sparkline>
          </x14:sparklines>
        </x14:sparklineGroup>
        <x14:sparklineGroup displayEmptyCellsAs="gap" xr2:uid="{63028F68-9191-41D1-94C1-E95BF8591A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'!AF24:AF24</xm:f>
              <xm:sqref>AF25</xm:sqref>
            </x14:sparkline>
          </x14:sparklines>
        </x14:sparklineGroup>
        <x14:sparklineGroup displayEmptyCellsAs="gap" xr2:uid="{A1EC0AE2-C01C-4C59-AC1D-9361C54AFC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'!AH24:AH24</xm:f>
              <xm:sqref>AH25</xm:sqref>
            </x14:sparkline>
          </x14:sparklines>
        </x14:sparklineGroup>
        <x14:sparklineGroup displayEmptyCellsAs="gap" xr2:uid="{D216AD77-E202-45C7-8A3B-CC53AB2EC8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'!D24:D24</xm:f>
              <xm:sqref>D25</xm:sqref>
            </x14:sparkline>
            <x14:sparkline>
              <xm:f>'OCT-21 '!H24:H24</xm:f>
              <xm:sqref>H25</xm:sqref>
            </x14:sparkline>
            <x14:sparkline>
              <xm:f>'OCT-21 '!J24:J24</xm:f>
              <xm:sqref>J25</xm:sqref>
            </x14:sparkline>
            <x14:sparkline>
              <xm:f>'OCT-21 '!F24:F24</xm:f>
              <xm:sqref>F25</xm:sqref>
            </x14:sparkline>
          </x14:sparklines>
        </x14:sparklineGroup>
        <x14:sparklineGroup displayEmptyCellsAs="gap" xr2:uid="{DC6F68F5-B7E1-4A63-872F-4EA2BA5990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'!Z24:Z24</xm:f>
              <xm:sqref>Z25</xm:sqref>
            </x14:sparkline>
          </x14:sparklines>
        </x14:sparklineGroup>
        <x14:sparklineGroup displayEmptyCellsAs="gap" xr2:uid="{1610E980-3469-4700-9EE0-9925BCE9D3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'!T24:T24</xm:f>
              <xm:sqref>T25</xm:sqref>
            </x14:sparkline>
          </x14:sparklines>
        </x14:sparklineGroup>
        <x14:sparklineGroup displayEmptyCellsAs="gap" xr2:uid="{269ADD78-6676-425D-9E32-BAF5333EE1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'!R24:R24</xm:f>
              <xm:sqref>R25</xm:sqref>
            </x14:sparkline>
          </x14:sparklines>
        </x14:sparklineGroup>
        <x14:sparklineGroup displayEmptyCellsAs="gap" xr2:uid="{D32E60E7-5589-4DAA-B115-02D4B29AEC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'!P24:P24</xm:f>
              <xm:sqref>P25</xm:sqref>
            </x14:sparkline>
          </x14:sparklines>
        </x14:sparklineGroup>
        <x14:sparklineGroup displayEmptyCellsAs="gap" xr2:uid="{AC247266-8908-4F59-9992-B2BF91B895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'!N24:N24</xm:f>
              <xm:sqref>N25</xm:sqref>
            </x14:sparkline>
          </x14:sparklines>
        </x14:sparklineGroup>
        <x14:sparklineGroup displayEmptyCellsAs="gap" xr2:uid="{0B2C78DD-1303-4269-A642-585552B152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'!L24:L24</xm:f>
              <xm:sqref>L25</xm:sqref>
            </x14:sparkline>
          </x14:sparklines>
        </x14:sparklineGroup>
        <x14:sparklineGroup displayEmptyCellsAs="gap" xr2:uid="{106CF8FE-46E1-4436-ABEA-E20AA74F7E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'!AD24:AD24</xm:f>
              <xm:sqref>AD25</xm:sqref>
            </x14:sparkline>
          </x14:sparklines>
        </x14:sparklineGroup>
        <x14:sparklineGroup displayEmptyCellsAs="gap" xr2:uid="{AD81E190-7BC1-42A9-8343-765FAAF42C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'!V24:V24</xm:f>
              <xm:sqref>V25</xm:sqref>
            </x14:sparkline>
          </x14:sparklines>
        </x14:sparklineGroup>
        <x14:sparklineGroup displayEmptyCellsAs="gap" xr2:uid="{03B34B1D-62BB-4857-B730-0974CFBA13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'!AB24:AB24</xm:f>
              <xm:sqref>AB25</xm:sqref>
            </x14:sparkline>
          </x14:sparklines>
        </x14:sparklineGroup>
      </x14:sparklineGroup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08CD-D47B-4036-89E5-A3A44E93DB29}">
  <sheetPr codeName="工作表29">
    <pageSetUpPr fitToPage="1"/>
  </sheetPr>
  <dimension ref="C1:AI44"/>
  <sheetViews>
    <sheetView showGridLines="0" topLeftCell="O4" zoomScale="85" zoomScaleNormal="85" workbookViewId="0">
      <selection activeCell="AI6" sqref="AI6:AI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86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44501</v>
      </c>
      <c r="E5" s="3">
        <v>44502</v>
      </c>
      <c r="F5" s="3">
        <v>44503</v>
      </c>
      <c r="G5" s="3">
        <v>44504</v>
      </c>
      <c r="H5" s="3">
        <v>44505</v>
      </c>
      <c r="I5" s="3">
        <v>44506</v>
      </c>
      <c r="J5" s="3">
        <v>44507</v>
      </c>
      <c r="K5" s="3">
        <v>44508</v>
      </c>
      <c r="L5" s="3">
        <v>44509</v>
      </c>
      <c r="M5" s="3">
        <v>44510</v>
      </c>
      <c r="N5" s="3">
        <v>44511</v>
      </c>
      <c r="O5" s="3">
        <v>44512</v>
      </c>
      <c r="P5" s="3">
        <v>44513</v>
      </c>
      <c r="Q5" s="3">
        <v>44514</v>
      </c>
      <c r="R5" s="3">
        <v>44515</v>
      </c>
      <c r="S5" s="3">
        <v>44516</v>
      </c>
      <c r="T5" s="3">
        <v>44517</v>
      </c>
      <c r="U5" s="3">
        <v>44518</v>
      </c>
      <c r="V5" s="3">
        <v>44519</v>
      </c>
      <c r="W5" s="3">
        <v>44520</v>
      </c>
      <c r="X5" s="3">
        <v>44521</v>
      </c>
      <c r="Y5" s="3">
        <v>44522</v>
      </c>
      <c r="Z5" s="3">
        <v>44523</v>
      </c>
      <c r="AA5" s="3">
        <v>44524</v>
      </c>
      <c r="AB5" s="3">
        <v>44525</v>
      </c>
      <c r="AC5" s="3">
        <v>44526</v>
      </c>
      <c r="AD5" s="3">
        <v>44527</v>
      </c>
      <c r="AE5" s="3">
        <v>44528</v>
      </c>
      <c r="AF5" s="3">
        <v>44529</v>
      </c>
      <c r="AG5" s="3">
        <v>44530</v>
      </c>
      <c r="AH5" s="3"/>
      <c r="AI5" s="188"/>
    </row>
    <row r="6" spans="3:35" s="2" customFormat="1" ht="27" customHeight="1">
      <c r="C6" s="5" t="s">
        <v>7</v>
      </c>
      <c r="D6" s="118">
        <v>4.1156000000000006</v>
      </c>
      <c r="E6" s="118">
        <v>5.2046000000000001</v>
      </c>
      <c r="F6" s="118">
        <v>4.6023999999999994</v>
      </c>
      <c r="G6" s="118">
        <v>5.3443999999999994</v>
      </c>
      <c r="H6" s="118">
        <v>4.3318000000000003</v>
      </c>
      <c r="I6" s="118">
        <v>4.1448</v>
      </c>
      <c r="J6" s="118">
        <v>1.9954000000000001</v>
      </c>
      <c r="K6" s="118">
        <v>4.2151999999999994</v>
      </c>
      <c r="L6" s="118">
        <v>4.0461999999999998</v>
      </c>
      <c r="M6" s="118">
        <v>4.4382000000000001</v>
      </c>
      <c r="N6" s="118">
        <v>3.9771999999999998</v>
      </c>
      <c r="O6" s="118">
        <v>3.7471999999999999</v>
      </c>
      <c r="P6" s="118">
        <v>2.0766</v>
      </c>
      <c r="Q6" s="118">
        <v>3.9868000000000001</v>
      </c>
      <c r="R6" s="118">
        <v>4.2542</v>
      </c>
      <c r="S6" s="118">
        <v>4.1198000000000006</v>
      </c>
      <c r="T6" s="118">
        <v>4.5253999999999994</v>
      </c>
      <c r="U6" s="118">
        <v>4.5373999999999999</v>
      </c>
      <c r="V6" s="118">
        <v>2.8849</v>
      </c>
      <c r="W6" s="118">
        <v>3.9409999999999998</v>
      </c>
      <c r="X6" s="118">
        <v>1.6608000000000001</v>
      </c>
      <c r="Y6" s="118">
        <v>5.7353999999999994</v>
      </c>
      <c r="Z6" s="118">
        <v>5.0861999999999998</v>
      </c>
      <c r="AA6" s="118">
        <v>4.3159999999999998</v>
      </c>
      <c r="AB6" s="118">
        <v>4.4188000000000001</v>
      </c>
      <c r="AC6" s="118">
        <v>4.4506000000000006</v>
      </c>
      <c r="AD6" s="118">
        <v>4.0376000000000003</v>
      </c>
      <c r="AE6" s="118">
        <v>2.6275999999999997</v>
      </c>
      <c r="AF6" s="118">
        <v>4.843</v>
      </c>
      <c r="AG6" s="118">
        <v>5.0213999999999999</v>
      </c>
      <c r="AH6" s="118"/>
      <c r="AI6" s="122">
        <f>SUM(D6:AH6)</f>
        <v>122.68650000000002</v>
      </c>
    </row>
    <row r="7" spans="3:35" s="2" customFormat="1" ht="27" customHeight="1">
      <c r="C7" s="42" t="s">
        <v>8</v>
      </c>
      <c r="D7" s="119">
        <v>1.41</v>
      </c>
      <c r="E7" s="119">
        <v>0.47</v>
      </c>
      <c r="F7" s="119">
        <v>1.34</v>
      </c>
      <c r="G7" s="119">
        <v>0.83</v>
      </c>
      <c r="H7" s="119">
        <v>0.71</v>
      </c>
      <c r="I7" s="119">
        <v>0</v>
      </c>
      <c r="J7" s="119">
        <v>0</v>
      </c>
      <c r="K7" s="119">
        <v>1.73</v>
      </c>
      <c r="L7" s="120">
        <v>0.64</v>
      </c>
      <c r="M7" s="120">
        <v>0</v>
      </c>
      <c r="N7" s="120">
        <v>1.47</v>
      </c>
      <c r="O7" s="120">
        <v>0</v>
      </c>
      <c r="P7" s="120">
        <v>1.1499999999999999</v>
      </c>
      <c r="Q7" s="120">
        <v>0</v>
      </c>
      <c r="R7" s="119">
        <v>1.65</v>
      </c>
      <c r="S7" s="119">
        <v>0.8</v>
      </c>
      <c r="T7" s="121">
        <v>0</v>
      </c>
      <c r="U7" s="120">
        <v>0.99</v>
      </c>
      <c r="V7" s="120">
        <v>1.04</v>
      </c>
      <c r="W7" s="120">
        <v>0</v>
      </c>
      <c r="X7" s="120">
        <v>0</v>
      </c>
      <c r="Y7" s="120">
        <v>1.58</v>
      </c>
      <c r="Z7" s="120">
        <v>0</v>
      </c>
      <c r="AA7" s="120">
        <v>0.85</v>
      </c>
      <c r="AB7" s="120">
        <v>0</v>
      </c>
      <c r="AC7" s="120">
        <v>2.0299999999999998</v>
      </c>
      <c r="AD7" s="120">
        <v>0</v>
      </c>
      <c r="AE7" s="120">
        <v>0</v>
      </c>
      <c r="AF7" s="120">
        <v>2.75</v>
      </c>
      <c r="AG7" s="120">
        <v>0.68</v>
      </c>
      <c r="AH7" s="120"/>
      <c r="AI7" s="122">
        <f>SUM(D7:AH7)</f>
        <v>22.12</v>
      </c>
    </row>
    <row r="8" spans="3:35" s="2" customFormat="1" ht="35.25" customHeight="1" thickBot="1">
      <c r="C8" s="17" t="s">
        <v>9</v>
      </c>
      <c r="D8" s="37">
        <f>SUM(D6:D7)</f>
        <v>5.5256000000000007</v>
      </c>
      <c r="E8" s="37">
        <f t="shared" ref="E8:AH8" si="0">SUM(E6:E7)</f>
        <v>5.6745999999999999</v>
      </c>
      <c r="F8" s="37">
        <f t="shared" si="0"/>
        <v>5.9423999999999992</v>
      </c>
      <c r="G8" s="37">
        <f t="shared" si="0"/>
        <v>6.1743999999999994</v>
      </c>
      <c r="H8" s="37">
        <f t="shared" si="0"/>
        <v>5.0418000000000003</v>
      </c>
      <c r="I8" s="37">
        <f t="shared" si="0"/>
        <v>4.1448</v>
      </c>
      <c r="J8" s="37">
        <f t="shared" si="0"/>
        <v>1.9954000000000001</v>
      </c>
      <c r="K8" s="37">
        <f t="shared" si="0"/>
        <v>5.9451999999999998</v>
      </c>
      <c r="L8" s="37">
        <f t="shared" si="0"/>
        <v>4.6861999999999995</v>
      </c>
      <c r="M8" s="37">
        <f t="shared" si="0"/>
        <v>4.4382000000000001</v>
      </c>
      <c r="N8" s="37">
        <f t="shared" si="0"/>
        <v>5.4471999999999996</v>
      </c>
      <c r="O8" s="37">
        <f t="shared" si="0"/>
        <v>3.7471999999999999</v>
      </c>
      <c r="P8" s="37">
        <f t="shared" si="0"/>
        <v>3.2265999999999999</v>
      </c>
      <c r="Q8" s="37">
        <f t="shared" si="0"/>
        <v>3.9868000000000001</v>
      </c>
      <c r="R8" s="37">
        <f t="shared" si="0"/>
        <v>5.9041999999999994</v>
      </c>
      <c r="S8" s="37">
        <f t="shared" si="0"/>
        <v>4.9198000000000004</v>
      </c>
      <c r="T8" s="37">
        <f t="shared" si="0"/>
        <v>4.5253999999999994</v>
      </c>
      <c r="U8" s="37">
        <f t="shared" si="0"/>
        <v>5.5274000000000001</v>
      </c>
      <c r="V8" s="37">
        <f t="shared" si="0"/>
        <v>3.9249000000000001</v>
      </c>
      <c r="W8" s="37">
        <f t="shared" si="0"/>
        <v>3.9409999999999998</v>
      </c>
      <c r="X8" s="37">
        <f t="shared" si="0"/>
        <v>1.6608000000000001</v>
      </c>
      <c r="Y8" s="37">
        <f t="shared" si="0"/>
        <v>7.3153999999999995</v>
      </c>
      <c r="Z8" s="37">
        <f t="shared" si="0"/>
        <v>5.0861999999999998</v>
      </c>
      <c r="AA8" s="37">
        <f t="shared" si="0"/>
        <v>5.1659999999999995</v>
      </c>
      <c r="AB8" s="37">
        <f t="shared" si="0"/>
        <v>4.4188000000000001</v>
      </c>
      <c r="AC8" s="37">
        <f t="shared" si="0"/>
        <v>6.4806000000000008</v>
      </c>
      <c r="AD8" s="37">
        <f t="shared" si="0"/>
        <v>4.0376000000000003</v>
      </c>
      <c r="AE8" s="37">
        <f t="shared" si="0"/>
        <v>2.6275999999999997</v>
      </c>
      <c r="AF8" s="37">
        <f t="shared" si="0"/>
        <v>7.593</v>
      </c>
      <c r="AG8" s="37">
        <f t="shared" si="0"/>
        <v>5.7013999999999996</v>
      </c>
      <c r="AH8" s="37">
        <f t="shared" si="0"/>
        <v>0</v>
      </c>
      <c r="AI8" s="38">
        <f>SUM(AI6:AI7)</f>
        <v>144.80650000000003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44501</v>
      </c>
      <c r="E11" s="95">
        <v>44502</v>
      </c>
      <c r="F11" s="95">
        <v>44504</v>
      </c>
      <c r="G11" s="95">
        <v>44506</v>
      </c>
      <c r="H11" s="95">
        <v>44508</v>
      </c>
      <c r="I11" s="95">
        <v>44509</v>
      </c>
      <c r="J11" s="95">
        <v>44511</v>
      </c>
      <c r="K11" s="95">
        <v>44513</v>
      </c>
      <c r="L11" s="95">
        <v>44515</v>
      </c>
      <c r="M11" s="95">
        <v>44516</v>
      </c>
      <c r="N11" s="95">
        <v>44518</v>
      </c>
      <c r="O11" s="95">
        <v>44520</v>
      </c>
      <c r="P11" s="95">
        <v>44522</v>
      </c>
      <c r="Q11" s="95">
        <v>44523</v>
      </c>
      <c r="R11" s="95">
        <v>44525</v>
      </c>
      <c r="S11" s="95">
        <v>44527</v>
      </c>
      <c r="T11" s="95">
        <v>44530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>
        <v>578</v>
      </c>
      <c r="E12" s="101">
        <v>443</v>
      </c>
      <c r="F12" s="101">
        <v>468</v>
      </c>
      <c r="G12" s="101">
        <v>480</v>
      </c>
      <c r="H12" s="102"/>
      <c r="I12" s="101">
        <v>590</v>
      </c>
      <c r="J12" s="101">
        <v>759</v>
      </c>
      <c r="K12" s="101">
        <v>488</v>
      </c>
      <c r="L12" s="102"/>
      <c r="M12" s="101">
        <v>686</v>
      </c>
      <c r="N12" s="101">
        <v>685</v>
      </c>
      <c r="O12" s="102">
        <v>640</v>
      </c>
      <c r="P12" s="102"/>
      <c r="Q12" s="102">
        <v>670</v>
      </c>
      <c r="R12" s="101">
        <v>433</v>
      </c>
      <c r="S12" s="101">
        <v>483</v>
      </c>
      <c r="T12" s="101">
        <v>459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23">
        <f t="shared" ref="AI12:AI17" si="1">SUM(D12:AH12)</f>
        <v>7862</v>
      </c>
    </row>
    <row r="13" spans="3:35" s="2" customFormat="1" ht="27" customHeight="1">
      <c r="C13" s="66" t="s">
        <v>14</v>
      </c>
      <c r="D13" s="100">
        <v>350</v>
      </c>
      <c r="E13" s="101"/>
      <c r="F13" s="101">
        <v>241</v>
      </c>
      <c r="G13" s="101">
        <v>465</v>
      </c>
      <c r="H13" s="102"/>
      <c r="I13" s="101">
        <v>654</v>
      </c>
      <c r="J13" s="101"/>
      <c r="K13" s="101">
        <v>603</v>
      </c>
      <c r="L13" s="102"/>
      <c r="M13" s="101"/>
      <c r="N13" s="101"/>
      <c r="O13" s="102">
        <v>432</v>
      </c>
      <c r="P13" s="102"/>
      <c r="Q13" s="102"/>
      <c r="R13" s="101">
        <v>406</v>
      </c>
      <c r="S13" s="101"/>
      <c r="T13" s="101">
        <v>648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3799</v>
      </c>
    </row>
    <row r="14" spans="3:35" s="2" customFormat="1" ht="27" customHeight="1">
      <c r="C14" s="66" t="s">
        <v>15</v>
      </c>
      <c r="D14" s="100">
        <v>24</v>
      </c>
      <c r="E14" s="101"/>
      <c r="F14" s="101">
        <v>40</v>
      </c>
      <c r="G14" s="101"/>
      <c r="H14" s="102">
        <v>29</v>
      </c>
      <c r="I14" s="101"/>
      <c r="J14" s="101">
        <v>60</v>
      </c>
      <c r="K14" s="101"/>
      <c r="L14" s="102">
        <v>36</v>
      </c>
      <c r="M14" s="101"/>
      <c r="N14" s="101">
        <v>35</v>
      </c>
      <c r="O14" s="102"/>
      <c r="P14" s="102">
        <v>33</v>
      </c>
      <c r="Q14" s="102"/>
      <c r="R14" s="101">
        <v>28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285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10</v>
      </c>
      <c r="G15" s="101"/>
      <c r="H15" s="102"/>
      <c r="I15" s="101">
        <v>9</v>
      </c>
      <c r="J15" s="101"/>
      <c r="K15" s="101">
        <v>9</v>
      </c>
      <c r="L15" s="102"/>
      <c r="M15" s="101"/>
      <c r="N15" s="101">
        <v>13</v>
      </c>
      <c r="O15" s="102"/>
      <c r="P15" s="102"/>
      <c r="Q15" s="102">
        <v>15</v>
      </c>
      <c r="R15" s="101"/>
      <c r="S15" s="101">
        <v>9</v>
      </c>
      <c r="T15" s="101"/>
      <c r="U15" s="102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76</v>
      </c>
    </row>
    <row r="16" spans="3:35" s="2" customFormat="1" ht="27" customHeight="1">
      <c r="C16" s="68" t="s">
        <v>17</v>
      </c>
      <c r="D16" s="103"/>
      <c r="E16" s="101">
        <v>43</v>
      </c>
      <c r="F16" s="101"/>
      <c r="G16" s="101">
        <v>38</v>
      </c>
      <c r="H16" s="102"/>
      <c r="I16" s="101"/>
      <c r="J16" s="101">
        <v>45</v>
      </c>
      <c r="K16" s="101"/>
      <c r="L16" s="102"/>
      <c r="M16" s="101">
        <v>40</v>
      </c>
      <c r="N16" s="101"/>
      <c r="O16" s="102">
        <v>36</v>
      </c>
      <c r="P16" s="102"/>
      <c r="Q16" s="102"/>
      <c r="R16" s="101">
        <v>41</v>
      </c>
      <c r="S16" s="101"/>
      <c r="T16" s="101">
        <v>39</v>
      </c>
      <c r="U16" s="102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282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23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963</v>
      </c>
      <c r="E18" s="160">
        <f t="shared" ref="E18:AI18" si="2">SUM(E12:E17)</f>
        <v>486</v>
      </c>
      <c r="F18" s="160">
        <f t="shared" si="2"/>
        <v>759</v>
      </c>
      <c r="G18" s="160">
        <f t="shared" si="2"/>
        <v>983</v>
      </c>
      <c r="H18" s="160">
        <f t="shared" si="2"/>
        <v>29</v>
      </c>
      <c r="I18" s="160">
        <f t="shared" si="2"/>
        <v>1253</v>
      </c>
      <c r="J18" s="160">
        <f t="shared" si="2"/>
        <v>864</v>
      </c>
      <c r="K18" s="160">
        <f t="shared" si="2"/>
        <v>1100</v>
      </c>
      <c r="L18" s="160">
        <f t="shared" si="2"/>
        <v>36</v>
      </c>
      <c r="M18" s="160">
        <f t="shared" si="2"/>
        <v>726</v>
      </c>
      <c r="N18" s="160">
        <f t="shared" si="2"/>
        <v>733</v>
      </c>
      <c r="O18" s="160">
        <f t="shared" si="2"/>
        <v>1108</v>
      </c>
      <c r="P18" s="160">
        <f t="shared" si="2"/>
        <v>33</v>
      </c>
      <c r="Q18" s="160">
        <f t="shared" si="2"/>
        <v>685</v>
      </c>
      <c r="R18" s="160">
        <f t="shared" si="2"/>
        <v>908</v>
      </c>
      <c r="S18" s="160">
        <f t="shared" si="2"/>
        <v>492</v>
      </c>
      <c r="T18" s="160">
        <f t="shared" si="2"/>
        <v>1146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08">
        <f t="shared" si="2"/>
        <v>12304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144806.50000000003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7.8314307446033196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12304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9.2095277672065592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44105</v>
      </c>
      <c r="E24" s="197"/>
      <c r="F24" s="196">
        <v>44136</v>
      </c>
      <c r="G24" s="197"/>
      <c r="H24" s="196">
        <v>44166</v>
      </c>
      <c r="I24" s="197"/>
      <c r="J24" s="196">
        <v>44197</v>
      </c>
      <c r="K24" s="197"/>
      <c r="L24" s="196">
        <v>44228</v>
      </c>
      <c r="M24" s="197"/>
      <c r="N24" s="196">
        <v>44256</v>
      </c>
      <c r="O24" s="197"/>
      <c r="P24" s="196">
        <v>44287</v>
      </c>
      <c r="Q24" s="197"/>
      <c r="R24" s="196">
        <v>44317</v>
      </c>
      <c r="S24" s="197"/>
      <c r="T24" s="196">
        <v>44348</v>
      </c>
      <c r="U24" s="197"/>
      <c r="V24" s="196">
        <v>44378</v>
      </c>
      <c r="W24" s="197"/>
      <c r="X24" s="196">
        <v>44409</v>
      </c>
      <c r="Y24" s="197"/>
      <c r="Z24" s="196">
        <v>44440</v>
      </c>
      <c r="AA24" s="197"/>
      <c r="AB24" s="196">
        <v>44470</v>
      </c>
      <c r="AC24" s="197"/>
      <c r="AD24" s="196">
        <v>44501</v>
      </c>
      <c r="AE24" s="197"/>
      <c r="AF24" s="196">
        <v>44531</v>
      </c>
      <c r="AG24" s="197"/>
      <c r="AH24" s="196">
        <v>44562</v>
      </c>
      <c r="AI24" s="197"/>
    </row>
    <row r="25" spans="3:35" s="2" customFormat="1" ht="39.75" customHeight="1">
      <c r="C25" s="21" t="s">
        <v>29</v>
      </c>
      <c r="D25" s="202">
        <v>9.2914111885991038E-2</v>
      </c>
      <c r="E25" s="203"/>
      <c r="F25" s="202">
        <v>8.681209702457568E-2</v>
      </c>
      <c r="G25" s="203"/>
      <c r="H25" s="202">
        <v>9.1157924813787788E-2</v>
      </c>
      <c r="I25" s="203"/>
      <c r="J25" s="202">
        <v>0.10262791963080148</v>
      </c>
      <c r="K25" s="203"/>
      <c r="L25" s="202">
        <v>0.10548959925544546</v>
      </c>
      <c r="M25" s="203"/>
      <c r="N25" s="202">
        <v>9.2112860604869867E-2</v>
      </c>
      <c r="O25" s="203"/>
      <c r="P25" s="202">
        <v>9.5650096793149911E-2</v>
      </c>
      <c r="Q25" s="203"/>
      <c r="R25" s="202">
        <v>8.3974891868772675E-2</v>
      </c>
      <c r="S25" s="203"/>
      <c r="T25" s="202">
        <v>9.9519771952414543E-2</v>
      </c>
      <c r="U25" s="203"/>
      <c r="V25" s="202">
        <v>9.8288510055558706E-2</v>
      </c>
      <c r="W25" s="203"/>
      <c r="X25" s="202">
        <v>9.4077199348290494E-2</v>
      </c>
      <c r="Y25" s="203"/>
      <c r="Z25" s="202">
        <v>8.6508105921873066E-2</v>
      </c>
      <c r="AA25" s="203"/>
      <c r="AB25" s="202">
        <v>8.1886490807354106E-2</v>
      </c>
      <c r="AC25" s="203"/>
      <c r="AD25" s="202">
        <f>T20/100</f>
        <v>7.8314307446033196E-2</v>
      </c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084CB44-486D-4834-B927-5BA8F90DAF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'NOV-21'!AB24:AB24</xm:f>
              <xm:sqref>AB25</xm:sqref>
            </x14:sparkline>
          </x14:sparklines>
        </x14:sparklineGroup>
        <x14:sparklineGroup displayEmptyCellsAs="gap" xr2:uid="{314AE300-53A1-4602-BEE6-FA26ED6C58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'NOV-21'!V24:V24</xm:f>
              <xm:sqref>V25</xm:sqref>
            </x14:sparkline>
          </x14:sparklines>
        </x14:sparklineGroup>
        <x14:sparklineGroup displayEmptyCellsAs="gap" xr2:uid="{EE9D8A10-0519-4807-B114-2980C274A9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'NOV-21'!AD24:AD24</xm:f>
              <xm:sqref>AD25</xm:sqref>
            </x14:sparkline>
          </x14:sparklines>
        </x14:sparklineGroup>
        <x14:sparklineGroup displayEmptyCellsAs="gap" xr2:uid="{7EF36A6B-DB47-469A-9F1A-19579A0B70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'NOV-21'!L24:L24</xm:f>
              <xm:sqref>L25</xm:sqref>
            </x14:sparkline>
          </x14:sparklines>
        </x14:sparklineGroup>
        <x14:sparklineGroup displayEmptyCellsAs="gap" xr2:uid="{E6E7FF9D-A570-41FE-8989-CC434AFE6F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'NOV-21'!N24:N24</xm:f>
              <xm:sqref>N25</xm:sqref>
            </x14:sparkline>
          </x14:sparklines>
        </x14:sparklineGroup>
        <x14:sparklineGroup displayEmptyCellsAs="gap" xr2:uid="{F2F32792-AB57-4CB8-8944-916658B77C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'NOV-21'!P24:P24</xm:f>
              <xm:sqref>P25</xm:sqref>
            </x14:sparkline>
          </x14:sparklines>
        </x14:sparklineGroup>
        <x14:sparklineGroup displayEmptyCellsAs="gap" xr2:uid="{8AD5E734-04CB-464D-913E-DD6C2C7BD0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'NOV-21'!R24:R24</xm:f>
              <xm:sqref>R25</xm:sqref>
            </x14:sparkline>
          </x14:sparklines>
        </x14:sparklineGroup>
        <x14:sparklineGroup displayEmptyCellsAs="gap" xr2:uid="{3E2BF791-6C09-4EB0-9EC0-30D7A723B56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'NOV-21'!T24:T24</xm:f>
              <xm:sqref>T25</xm:sqref>
            </x14:sparkline>
          </x14:sparklines>
        </x14:sparklineGroup>
        <x14:sparklineGroup displayEmptyCellsAs="gap" xr2:uid="{379F3BD2-8115-4088-A9FA-0F6C8802E8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'NOV-21'!Z24:Z24</xm:f>
              <xm:sqref>Z25</xm:sqref>
            </x14:sparkline>
          </x14:sparklines>
        </x14:sparklineGroup>
        <x14:sparklineGroup displayEmptyCellsAs="gap" xr2:uid="{85BABAB2-32D3-459B-A2F4-F72CD854F8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'NOV-21'!D24:D24</xm:f>
              <xm:sqref>D25</xm:sqref>
            </x14:sparkline>
            <x14:sparkline>
              <xm:f>'NOV-21'!H24:H24</xm:f>
              <xm:sqref>H25</xm:sqref>
            </x14:sparkline>
            <x14:sparkline>
              <xm:f>'NOV-21'!J24:J24</xm:f>
              <xm:sqref>J25</xm:sqref>
            </x14:sparkline>
            <x14:sparkline>
              <xm:f>'NOV-21'!F24:F24</xm:f>
              <xm:sqref>F25</xm:sqref>
            </x14:sparkline>
          </x14:sparklines>
        </x14:sparklineGroup>
        <x14:sparklineGroup displayEmptyCellsAs="gap" xr2:uid="{85B37C4D-AE9C-4D9A-A77F-5251D68F5D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'NOV-21'!AH24:AH24</xm:f>
              <xm:sqref>AH25</xm:sqref>
            </x14:sparkline>
          </x14:sparklines>
        </x14:sparklineGroup>
        <x14:sparklineGroup displayEmptyCellsAs="gap" xr2:uid="{EB802C1C-DF17-4A3D-AB23-35D96D2239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'NOV-21'!AF24:AF24</xm:f>
              <xm:sqref>AF25</xm:sqref>
            </x14:sparkline>
          </x14:sparklines>
        </x14:sparklineGroup>
        <x14:sparklineGroup displayEmptyCellsAs="gap" xr2:uid="{A42BB61D-576D-484B-87EF-397F6D53FD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'NOV-21'!X24:X24</xm:f>
              <xm:sqref>X25</xm:sqref>
            </x14:sparkline>
          </x14:sparklines>
        </x14:sparklineGroup>
      </x14:sparklineGroup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0225-D5CB-4C2F-9D1D-2F670A323AD3}">
  <sheetPr codeName="工作表30">
    <pageSetUpPr fitToPage="1"/>
  </sheetPr>
  <dimension ref="C1:AI44"/>
  <sheetViews>
    <sheetView showGridLines="0" zoomScale="85" zoomScaleNormal="85" workbookViewId="0">
      <selection activeCell="AI6" sqref="AI6:AI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88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44531</v>
      </c>
      <c r="E5" s="3">
        <v>44532</v>
      </c>
      <c r="F5" s="3">
        <v>44533</v>
      </c>
      <c r="G5" s="3">
        <v>44534</v>
      </c>
      <c r="H5" s="3">
        <v>44535</v>
      </c>
      <c r="I5" s="3">
        <v>44536</v>
      </c>
      <c r="J5" s="3">
        <v>44537</v>
      </c>
      <c r="K5" s="3">
        <v>44538</v>
      </c>
      <c r="L5" s="3">
        <v>44539</v>
      </c>
      <c r="M5" s="3">
        <v>44540</v>
      </c>
      <c r="N5" s="3">
        <v>44541</v>
      </c>
      <c r="O5" s="3">
        <v>44542</v>
      </c>
      <c r="P5" s="3">
        <v>44543</v>
      </c>
      <c r="Q5" s="3">
        <v>44544</v>
      </c>
      <c r="R5" s="3">
        <v>44545</v>
      </c>
      <c r="S5" s="3">
        <v>44546</v>
      </c>
      <c r="T5" s="3">
        <v>44547</v>
      </c>
      <c r="U5" s="3">
        <v>44548</v>
      </c>
      <c r="V5" s="3">
        <v>44549</v>
      </c>
      <c r="W5" s="3">
        <v>44550</v>
      </c>
      <c r="X5" s="3">
        <v>44551</v>
      </c>
      <c r="Y5" s="3">
        <v>44552</v>
      </c>
      <c r="Z5" s="3">
        <v>44553</v>
      </c>
      <c r="AA5" s="3">
        <v>44554</v>
      </c>
      <c r="AB5" s="3">
        <v>44555</v>
      </c>
      <c r="AC5" s="3">
        <v>44556</v>
      </c>
      <c r="AD5" s="3">
        <v>44557</v>
      </c>
      <c r="AE5" s="3">
        <v>44558</v>
      </c>
      <c r="AF5" s="3">
        <v>44559</v>
      </c>
      <c r="AG5" s="3">
        <v>44560</v>
      </c>
      <c r="AH5" s="3">
        <v>44561</v>
      </c>
      <c r="AI5" s="188"/>
    </row>
    <row r="6" spans="3:35" s="2" customFormat="1" ht="27" customHeight="1">
      <c r="C6" s="5" t="s">
        <v>7</v>
      </c>
      <c r="D6" s="118">
        <v>4.1100000000000003</v>
      </c>
      <c r="E6" s="118">
        <v>3.8430999999999997</v>
      </c>
      <c r="F6" s="118">
        <v>4.9226000000000001</v>
      </c>
      <c r="G6" s="118">
        <v>2.956</v>
      </c>
      <c r="H6" s="118">
        <v>2.0472999999999999</v>
      </c>
      <c r="I6" s="118">
        <v>5.0976000000000008</v>
      </c>
      <c r="J6" s="118">
        <v>4.4403999999999995</v>
      </c>
      <c r="K6" s="118">
        <v>4.4138000000000002</v>
      </c>
      <c r="L6" s="118">
        <v>4.4923999999999999</v>
      </c>
      <c r="M6" s="118">
        <v>4.6933999999999996</v>
      </c>
      <c r="N6" s="118">
        <v>3.9009999999999998</v>
      </c>
      <c r="O6" s="118">
        <v>2.2770000000000001</v>
      </c>
      <c r="P6" s="118">
        <v>4.4969999999999999</v>
      </c>
      <c r="Q6" s="118">
        <v>5.2859999999999996</v>
      </c>
      <c r="R6" s="118">
        <v>3.5011999999999999</v>
      </c>
      <c r="S6" s="118">
        <v>4.4352999999999998</v>
      </c>
      <c r="T6" s="118">
        <v>4.4379999999999997</v>
      </c>
      <c r="U6" s="118">
        <v>4.7056000000000004</v>
      </c>
      <c r="V6" s="118">
        <v>2.1314000000000002</v>
      </c>
      <c r="W6" s="118">
        <v>4.2385999999999999</v>
      </c>
      <c r="X6" s="118">
        <v>4.3994</v>
      </c>
      <c r="Y6" s="118">
        <v>3.8958000000000004</v>
      </c>
      <c r="Z6" s="118">
        <v>3.3548</v>
      </c>
      <c r="AA6" s="118">
        <v>4.3772000000000002</v>
      </c>
      <c r="AB6" s="118">
        <v>1.9770000000000001</v>
      </c>
      <c r="AC6" s="118">
        <v>2.3233999999999999</v>
      </c>
      <c r="AD6" s="118">
        <v>1.6424000000000001</v>
      </c>
      <c r="AE6" s="118">
        <v>4.8633999999999995</v>
      </c>
      <c r="AF6" s="118">
        <v>4.8213999999999997</v>
      </c>
      <c r="AG6" s="118">
        <v>3.4858000000000002</v>
      </c>
      <c r="AH6" s="118">
        <v>4.0587999999999997</v>
      </c>
      <c r="AI6" s="122">
        <f>SUM(D6:AH6)</f>
        <v>119.6271</v>
      </c>
    </row>
    <row r="7" spans="3:35" s="2" customFormat="1" ht="27" customHeight="1">
      <c r="C7" s="42" t="s">
        <v>8</v>
      </c>
      <c r="D7" s="119">
        <v>0.89</v>
      </c>
      <c r="E7" s="119">
        <v>0</v>
      </c>
      <c r="F7" s="119">
        <v>1.08</v>
      </c>
      <c r="G7" s="119">
        <v>0.79</v>
      </c>
      <c r="H7" s="119">
        <v>0</v>
      </c>
      <c r="I7" s="119">
        <v>1.27</v>
      </c>
      <c r="J7" s="119">
        <v>0</v>
      </c>
      <c r="K7" s="119">
        <v>0.66</v>
      </c>
      <c r="L7" s="120">
        <v>0</v>
      </c>
      <c r="M7" s="120">
        <v>2.52</v>
      </c>
      <c r="N7" s="120">
        <v>0.97</v>
      </c>
      <c r="O7" s="120">
        <v>0</v>
      </c>
      <c r="P7" s="120">
        <v>2.13</v>
      </c>
      <c r="Q7" s="120">
        <v>0.63</v>
      </c>
      <c r="R7" s="119">
        <v>1.3</v>
      </c>
      <c r="S7" s="119">
        <v>0</v>
      </c>
      <c r="T7" s="121">
        <v>1.45</v>
      </c>
      <c r="U7" s="120">
        <v>0.92</v>
      </c>
      <c r="V7" s="120">
        <v>0</v>
      </c>
      <c r="W7" s="120">
        <v>2.29</v>
      </c>
      <c r="X7" s="120">
        <v>0</v>
      </c>
      <c r="Y7" s="120">
        <v>0.86</v>
      </c>
      <c r="Z7" s="120">
        <v>1.53</v>
      </c>
      <c r="AA7" s="120">
        <v>0</v>
      </c>
      <c r="AB7" s="120">
        <v>0</v>
      </c>
      <c r="AC7" s="120">
        <v>0</v>
      </c>
      <c r="AD7" s="120">
        <v>1.18</v>
      </c>
      <c r="AE7" s="120">
        <v>1</v>
      </c>
      <c r="AF7" s="120">
        <v>1.18</v>
      </c>
      <c r="AG7" s="120">
        <v>0.9</v>
      </c>
      <c r="AH7" s="120">
        <v>0.51</v>
      </c>
      <c r="AI7" s="122">
        <f>SUM(D7:AH7)</f>
        <v>24.060000000000002</v>
      </c>
    </row>
    <row r="8" spans="3:35" s="2" customFormat="1" ht="35.25" customHeight="1" thickBot="1">
      <c r="C8" s="17" t="s">
        <v>9</v>
      </c>
      <c r="D8" s="37">
        <f>SUM(D6:D7)</f>
        <v>5</v>
      </c>
      <c r="E8" s="37">
        <f t="shared" ref="E8:AH8" si="0">SUM(E6:E7)</f>
        <v>3.8430999999999997</v>
      </c>
      <c r="F8" s="37">
        <f t="shared" si="0"/>
        <v>6.0026000000000002</v>
      </c>
      <c r="G8" s="37">
        <f t="shared" si="0"/>
        <v>3.746</v>
      </c>
      <c r="H8" s="37">
        <f t="shared" si="0"/>
        <v>2.0472999999999999</v>
      </c>
      <c r="I8" s="37">
        <f t="shared" si="0"/>
        <v>6.3676000000000013</v>
      </c>
      <c r="J8" s="37">
        <f t="shared" si="0"/>
        <v>4.4403999999999995</v>
      </c>
      <c r="K8" s="37">
        <f t="shared" si="0"/>
        <v>5.0738000000000003</v>
      </c>
      <c r="L8" s="37">
        <f t="shared" si="0"/>
        <v>4.4923999999999999</v>
      </c>
      <c r="M8" s="37">
        <f t="shared" si="0"/>
        <v>7.2134</v>
      </c>
      <c r="N8" s="37">
        <f t="shared" si="0"/>
        <v>4.8709999999999996</v>
      </c>
      <c r="O8" s="37">
        <f t="shared" si="0"/>
        <v>2.2770000000000001</v>
      </c>
      <c r="P8" s="37">
        <f t="shared" si="0"/>
        <v>6.6269999999999998</v>
      </c>
      <c r="Q8" s="37">
        <f t="shared" si="0"/>
        <v>5.9159999999999995</v>
      </c>
      <c r="R8" s="37">
        <f t="shared" si="0"/>
        <v>4.8011999999999997</v>
      </c>
      <c r="S8" s="37">
        <f t="shared" si="0"/>
        <v>4.4352999999999998</v>
      </c>
      <c r="T8" s="37">
        <f t="shared" si="0"/>
        <v>5.8879999999999999</v>
      </c>
      <c r="U8" s="37">
        <f t="shared" si="0"/>
        <v>5.6256000000000004</v>
      </c>
      <c r="V8" s="37">
        <f t="shared" si="0"/>
        <v>2.1314000000000002</v>
      </c>
      <c r="W8" s="37">
        <f t="shared" si="0"/>
        <v>6.5286</v>
      </c>
      <c r="X8" s="37">
        <f t="shared" si="0"/>
        <v>4.3994</v>
      </c>
      <c r="Y8" s="37">
        <f t="shared" si="0"/>
        <v>4.7558000000000007</v>
      </c>
      <c r="Z8" s="37">
        <f t="shared" si="0"/>
        <v>4.8848000000000003</v>
      </c>
      <c r="AA8" s="37">
        <f t="shared" si="0"/>
        <v>4.3772000000000002</v>
      </c>
      <c r="AB8" s="37">
        <f t="shared" si="0"/>
        <v>1.9770000000000001</v>
      </c>
      <c r="AC8" s="37">
        <f t="shared" si="0"/>
        <v>2.3233999999999999</v>
      </c>
      <c r="AD8" s="37">
        <f t="shared" si="0"/>
        <v>2.8224</v>
      </c>
      <c r="AE8" s="37">
        <f t="shared" si="0"/>
        <v>5.8633999999999995</v>
      </c>
      <c r="AF8" s="37">
        <f t="shared" si="0"/>
        <v>6.0013999999999994</v>
      </c>
      <c r="AG8" s="37">
        <f t="shared" si="0"/>
        <v>4.3858000000000006</v>
      </c>
      <c r="AH8" s="37">
        <f t="shared" si="0"/>
        <v>4.5687999999999995</v>
      </c>
      <c r="AI8" s="38">
        <f>SUM(AI6:AI7)</f>
        <v>143.68709999999999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207" t="s">
        <v>6</v>
      </c>
    </row>
    <row r="11" spans="3:35" s="2" customFormat="1" ht="20.25" customHeight="1">
      <c r="C11" s="190"/>
      <c r="D11" s="96">
        <v>44532</v>
      </c>
      <c r="E11" s="95">
        <v>44534</v>
      </c>
      <c r="F11" s="95">
        <v>44536</v>
      </c>
      <c r="G11" s="95">
        <v>44537</v>
      </c>
      <c r="H11" s="95">
        <v>44539</v>
      </c>
      <c r="I11" s="95">
        <v>44541</v>
      </c>
      <c r="J11" s="95">
        <v>44543</v>
      </c>
      <c r="K11" s="95">
        <v>44544</v>
      </c>
      <c r="L11" s="95">
        <v>44546</v>
      </c>
      <c r="M11" s="95">
        <v>44548</v>
      </c>
      <c r="N11" s="95">
        <v>44550</v>
      </c>
      <c r="O11" s="95">
        <v>44551</v>
      </c>
      <c r="P11" s="95">
        <v>44553</v>
      </c>
      <c r="Q11" s="95">
        <v>44555</v>
      </c>
      <c r="R11" s="95">
        <v>44558</v>
      </c>
      <c r="S11" s="95">
        <v>44560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8"/>
    </row>
    <row r="12" spans="3:35" s="2" customFormat="1" ht="27" customHeight="1">
      <c r="C12" s="68" t="s">
        <v>13</v>
      </c>
      <c r="D12" s="100">
        <v>590</v>
      </c>
      <c r="E12" s="101">
        <v>722</v>
      </c>
      <c r="F12" s="53"/>
      <c r="G12" s="101">
        <v>593</v>
      </c>
      <c r="H12" s="101">
        <v>682</v>
      </c>
      <c r="I12" s="102">
        <v>566</v>
      </c>
      <c r="J12" s="101"/>
      <c r="K12" s="101">
        <v>643</v>
      </c>
      <c r="L12" s="101">
        <v>495</v>
      </c>
      <c r="M12" s="101">
        <v>460</v>
      </c>
      <c r="N12" s="102"/>
      <c r="O12" s="102">
        <v>700</v>
      </c>
      <c r="P12" s="101">
        <v>588</v>
      </c>
      <c r="Q12" s="101">
        <v>670</v>
      </c>
      <c r="R12" s="102">
        <v>652</v>
      </c>
      <c r="S12" s="102">
        <v>678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23">
        <f t="shared" ref="AI12:AI17" si="1">SUM(D12:AH12)</f>
        <v>8039</v>
      </c>
    </row>
    <row r="13" spans="3:35" s="2" customFormat="1" ht="27" customHeight="1">
      <c r="C13" s="66" t="s">
        <v>14</v>
      </c>
      <c r="D13" s="100">
        <v>465</v>
      </c>
      <c r="E13" s="101">
        <v>303</v>
      </c>
      <c r="F13" s="53"/>
      <c r="G13" s="101">
        <v>246</v>
      </c>
      <c r="H13" s="101">
        <v>480</v>
      </c>
      <c r="I13" s="102">
        <v>515</v>
      </c>
      <c r="J13" s="101"/>
      <c r="K13" s="101">
        <v>210</v>
      </c>
      <c r="L13" s="101"/>
      <c r="M13" s="101">
        <v>530</v>
      </c>
      <c r="N13" s="102"/>
      <c r="O13" s="102">
        <v>428</v>
      </c>
      <c r="P13" s="101">
        <v>560</v>
      </c>
      <c r="Q13" s="101"/>
      <c r="R13" s="102">
        <v>190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3927</v>
      </c>
    </row>
    <row r="14" spans="3:35" s="2" customFormat="1" ht="27" customHeight="1">
      <c r="C14" s="66" t="s">
        <v>15</v>
      </c>
      <c r="D14" s="100">
        <v>45</v>
      </c>
      <c r="E14" s="101"/>
      <c r="F14" s="101">
        <v>52</v>
      </c>
      <c r="G14" s="101"/>
      <c r="H14" s="101">
        <v>40</v>
      </c>
      <c r="I14" s="102"/>
      <c r="J14" s="101">
        <v>50</v>
      </c>
      <c r="K14" s="101"/>
      <c r="L14" s="101">
        <v>70</v>
      </c>
      <c r="M14" s="101"/>
      <c r="N14" s="102">
        <v>50</v>
      </c>
      <c r="O14" s="102"/>
      <c r="P14" s="101">
        <v>54</v>
      </c>
      <c r="Q14" s="101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361</v>
      </c>
    </row>
    <row r="15" spans="3:35" s="2" customFormat="1" ht="27" customHeight="1">
      <c r="C15" s="66" t="s">
        <v>16</v>
      </c>
      <c r="D15" s="100">
        <v>9</v>
      </c>
      <c r="E15" s="101"/>
      <c r="F15" s="53"/>
      <c r="G15" s="101">
        <v>11</v>
      </c>
      <c r="H15" s="101"/>
      <c r="I15" s="102">
        <v>12</v>
      </c>
      <c r="J15" s="101"/>
      <c r="K15" s="101"/>
      <c r="L15" s="101">
        <v>11</v>
      </c>
      <c r="M15" s="101"/>
      <c r="N15" s="102"/>
      <c r="O15" s="102">
        <v>10</v>
      </c>
      <c r="P15" s="101"/>
      <c r="Q15" s="101">
        <v>15</v>
      </c>
      <c r="R15" s="102"/>
      <c r="S15" s="102">
        <v>8</v>
      </c>
      <c r="T15" s="101"/>
      <c r="U15" s="102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76</v>
      </c>
    </row>
    <row r="16" spans="3:35" s="2" customFormat="1" ht="27" customHeight="1">
      <c r="C16" s="68" t="s">
        <v>17</v>
      </c>
      <c r="D16" s="103"/>
      <c r="E16" s="101">
        <v>58</v>
      </c>
      <c r="F16" s="53"/>
      <c r="G16" s="101"/>
      <c r="H16" s="101">
        <v>49</v>
      </c>
      <c r="I16" s="102">
        <v>700</v>
      </c>
      <c r="J16" s="101"/>
      <c r="K16" s="101">
        <v>43</v>
      </c>
      <c r="L16" s="101"/>
      <c r="M16" s="101">
        <v>40</v>
      </c>
      <c r="N16" s="102"/>
      <c r="O16" s="102"/>
      <c r="P16" s="101">
        <v>38</v>
      </c>
      <c r="Q16" s="101"/>
      <c r="R16" s="102">
        <v>56</v>
      </c>
      <c r="S16" s="102"/>
      <c r="T16" s="101"/>
      <c r="U16" s="102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984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23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1109</v>
      </c>
      <c r="E18" s="160">
        <f t="shared" ref="E18:AI18" si="2">SUM(E12:E17)</f>
        <v>1083</v>
      </c>
      <c r="F18" s="160">
        <f t="shared" si="2"/>
        <v>52</v>
      </c>
      <c r="G18" s="160">
        <f t="shared" si="2"/>
        <v>850</v>
      </c>
      <c r="H18" s="160">
        <f t="shared" si="2"/>
        <v>1251</v>
      </c>
      <c r="I18" s="160">
        <f t="shared" si="2"/>
        <v>1793</v>
      </c>
      <c r="J18" s="160">
        <f t="shared" si="2"/>
        <v>50</v>
      </c>
      <c r="K18" s="160">
        <f t="shared" si="2"/>
        <v>896</v>
      </c>
      <c r="L18" s="160">
        <f t="shared" si="2"/>
        <v>576</v>
      </c>
      <c r="M18" s="160">
        <f t="shared" si="2"/>
        <v>1030</v>
      </c>
      <c r="N18" s="160">
        <f t="shared" si="2"/>
        <v>50</v>
      </c>
      <c r="O18" s="160">
        <f t="shared" si="2"/>
        <v>1138</v>
      </c>
      <c r="P18" s="160">
        <f t="shared" si="2"/>
        <v>1240</v>
      </c>
      <c r="Q18" s="160">
        <f t="shared" si="2"/>
        <v>685</v>
      </c>
      <c r="R18" s="160">
        <f t="shared" si="2"/>
        <v>898</v>
      </c>
      <c r="S18" s="160">
        <f t="shared" si="2"/>
        <v>686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08">
        <f t="shared" si="2"/>
        <v>13387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143687.09999999998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8.5227290813698779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13387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9.163741188150782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44105</v>
      </c>
      <c r="E24" s="197"/>
      <c r="F24" s="196">
        <v>44136</v>
      </c>
      <c r="G24" s="197"/>
      <c r="H24" s="196">
        <v>44166</v>
      </c>
      <c r="I24" s="197"/>
      <c r="J24" s="196">
        <v>44197</v>
      </c>
      <c r="K24" s="197"/>
      <c r="L24" s="196">
        <v>44228</v>
      </c>
      <c r="M24" s="197"/>
      <c r="N24" s="196">
        <v>44256</v>
      </c>
      <c r="O24" s="197"/>
      <c r="P24" s="196">
        <v>44287</v>
      </c>
      <c r="Q24" s="197"/>
      <c r="R24" s="196">
        <v>44317</v>
      </c>
      <c r="S24" s="197"/>
      <c r="T24" s="196">
        <v>44348</v>
      </c>
      <c r="U24" s="197"/>
      <c r="V24" s="196">
        <v>44378</v>
      </c>
      <c r="W24" s="197"/>
      <c r="X24" s="196">
        <v>44409</v>
      </c>
      <c r="Y24" s="197"/>
      <c r="Z24" s="196">
        <v>44440</v>
      </c>
      <c r="AA24" s="197"/>
      <c r="AB24" s="196">
        <v>44470</v>
      </c>
      <c r="AC24" s="197"/>
      <c r="AD24" s="196">
        <v>44501</v>
      </c>
      <c r="AE24" s="197"/>
      <c r="AF24" s="196">
        <v>44531</v>
      </c>
      <c r="AG24" s="197"/>
      <c r="AH24" s="196">
        <v>44562</v>
      </c>
      <c r="AI24" s="197"/>
    </row>
    <row r="25" spans="3:35" s="2" customFormat="1" ht="39.75" customHeight="1">
      <c r="C25" s="21" t="s">
        <v>29</v>
      </c>
      <c r="D25" s="202">
        <v>9.2914111885991038E-2</v>
      </c>
      <c r="E25" s="203"/>
      <c r="F25" s="202">
        <v>8.681209702457568E-2</v>
      </c>
      <c r="G25" s="203"/>
      <c r="H25" s="202">
        <v>9.1157924813787788E-2</v>
      </c>
      <c r="I25" s="203"/>
      <c r="J25" s="202">
        <v>0.10262791963080148</v>
      </c>
      <c r="K25" s="203"/>
      <c r="L25" s="202">
        <v>0.10548959925544546</v>
      </c>
      <c r="M25" s="203"/>
      <c r="N25" s="202">
        <v>9.2112860604869867E-2</v>
      </c>
      <c r="O25" s="203"/>
      <c r="P25" s="202">
        <v>9.5650096793149911E-2</v>
      </c>
      <c r="Q25" s="203"/>
      <c r="R25" s="202">
        <v>8.3974891868772675E-2</v>
      </c>
      <c r="S25" s="203"/>
      <c r="T25" s="202">
        <v>9.9519771952414543E-2</v>
      </c>
      <c r="U25" s="203"/>
      <c r="V25" s="202">
        <v>9.8288510055558706E-2</v>
      </c>
      <c r="W25" s="203"/>
      <c r="X25" s="202">
        <v>9.4077199348290494E-2</v>
      </c>
      <c r="Y25" s="203"/>
      <c r="Z25" s="202">
        <v>8.6508105921873066E-2</v>
      </c>
      <c r="AA25" s="203"/>
      <c r="AB25" s="202">
        <v>8.1886490807354106E-2</v>
      </c>
      <c r="AC25" s="203"/>
      <c r="AD25" s="202">
        <v>7.8314307446033196E-2</v>
      </c>
      <c r="AE25" s="203"/>
      <c r="AF25" s="202">
        <f>T20/100</f>
        <v>8.5227290813698786E-2</v>
      </c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FCD67BC-C2EB-4C71-A5A3-EAB9638A02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'DEC-21'!X24:X24</xm:f>
              <xm:sqref>X25</xm:sqref>
            </x14:sparkline>
          </x14:sparklines>
        </x14:sparklineGroup>
        <x14:sparklineGroup displayEmptyCellsAs="gap" xr2:uid="{9D743D81-7298-420D-AC71-A068319F15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'DEC-21'!AF24:AF24</xm:f>
              <xm:sqref>AF25</xm:sqref>
            </x14:sparkline>
          </x14:sparklines>
        </x14:sparklineGroup>
        <x14:sparklineGroup displayEmptyCellsAs="gap" xr2:uid="{0313D5F5-8F25-466A-A372-206A3FDCEC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'DEC-21'!AH24:AH24</xm:f>
              <xm:sqref>AH25</xm:sqref>
            </x14:sparkline>
          </x14:sparklines>
        </x14:sparklineGroup>
        <x14:sparklineGroup displayEmptyCellsAs="gap" xr2:uid="{95197048-672A-41C3-8CB9-9AD02979A6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'DEC-21'!D24:D24</xm:f>
              <xm:sqref>D25</xm:sqref>
            </x14:sparkline>
            <x14:sparkline>
              <xm:f>'DEC-21'!H24:H24</xm:f>
              <xm:sqref>H25</xm:sqref>
            </x14:sparkline>
            <x14:sparkline>
              <xm:f>'DEC-21'!J24:J24</xm:f>
              <xm:sqref>J25</xm:sqref>
            </x14:sparkline>
            <x14:sparkline>
              <xm:f>'DEC-21'!F24:F24</xm:f>
              <xm:sqref>F25</xm:sqref>
            </x14:sparkline>
          </x14:sparklines>
        </x14:sparklineGroup>
        <x14:sparklineGroup displayEmptyCellsAs="gap" xr2:uid="{313F99D5-CE2D-444D-AE40-5F0C1C1846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'DEC-21'!Z24:Z24</xm:f>
              <xm:sqref>Z25</xm:sqref>
            </x14:sparkline>
          </x14:sparklines>
        </x14:sparklineGroup>
        <x14:sparklineGroup displayEmptyCellsAs="gap" xr2:uid="{76FAB66F-C9F9-45FA-9179-274FF8E90D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'DEC-21'!T24:T24</xm:f>
              <xm:sqref>T25</xm:sqref>
            </x14:sparkline>
          </x14:sparklines>
        </x14:sparklineGroup>
        <x14:sparklineGroup displayEmptyCellsAs="gap" xr2:uid="{EC490B9B-3ED4-484C-8CF4-5796BB216E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'DEC-21'!R24:R24</xm:f>
              <xm:sqref>R25</xm:sqref>
            </x14:sparkline>
          </x14:sparklines>
        </x14:sparklineGroup>
        <x14:sparklineGroup displayEmptyCellsAs="gap" xr2:uid="{6B4C412B-34CB-4584-9CD6-117384D06A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'DEC-21'!P24:P24</xm:f>
              <xm:sqref>P25</xm:sqref>
            </x14:sparkline>
          </x14:sparklines>
        </x14:sparklineGroup>
        <x14:sparklineGroup displayEmptyCellsAs="gap" xr2:uid="{07068715-3178-4A44-8E2E-01BA783A5C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'DEC-21'!N24:N24</xm:f>
              <xm:sqref>N25</xm:sqref>
            </x14:sparkline>
          </x14:sparklines>
        </x14:sparklineGroup>
        <x14:sparklineGroup displayEmptyCellsAs="gap" xr2:uid="{9D8D6B89-5C67-4A5A-9FAB-091E6C7106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'DEC-21'!L24:L24</xm:f>
              <xm:sqref>L25</xm:sqref>
            </x14:sparkline>
          </x14:sparklines>
        </x14:sparklineGroup>
        <x14:sparklineGroup displayEmptyCellsAs="gap" xr2:uid="{501686FC-0A73-476F-A62F-EABA825141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'DEC-21'!AD24:AD24</xm:f>
              <xm:sqref>AD25</xm:sqref>
            </x14:sparkline>
          </x14:sparklines>
        </x14:sparklineGroup>
        <x14:sparklineGroup displayEmptyCellsAs="gap" xr2:uid="{CB2E0005-2F6A-4300-9BF0-54E3B37575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'DEC-21'!V24:V24</xm:f>
              <xm:sqref>V25</xm:sqref>
            </x14:sparkline>
          </x14:sparklines>
        </x14:sparklineGroup>
        <x14:sparklineGroup displayEmptyCellsAs="gap" xr2:uid="{25141CB7-7EAC-4710-B00A-B48628B1DF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'DEC-21'!AB24:AB24</xm:f>
              <xm:sqref>AB25</xm:sqref>
            </x14:sparkline>
          </x14:sparklines>
        </x14:sparklineGroup>
      </x14:sparklineGroup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B2C-2BFC-43FD-BC11-D27BEAEB5E84}">
  <sheetPr codeName="工作表31">
    <pageSetUpPr fitToPage="1"/>
  </sheetPr>
  <dimension ref="C1:AI44"/>
  <sheetViews>
    <sheetView showGridLines="0" topLeftCell="D7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90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44562</v>
      </c>
      <c r="E5" s="3">
        <v>44563</v>
      </c>
      <c r="F5" s="3">
        <v>44564</v>
      </c>
      <c r="G5" s="3">
        <v>44565</v>
      </c>
      <c r="H5" s="3">
        <v>44566</v>
      </c>
      <c r="I5" s="3">
        <v>44567</v>
      </c>
      <c r="J5" s="3">
        <v>44568</v>
      </c>
      <c r="K5" s="3">
        <v>44569</v>
      </c>
      <c r="L5" s="3">
        <v>44570</v>
      </c>
      <c r="M5" s="3">
        <v>44571</v>
      </c>
      <c r="N5" s="3">
        <v>44572</v>
      </c>
      <c r="O5" s="3">
        <v>44573</v>
      </c>
      <c r="P5" s="3">
        <v>44574</v>
      </c>
      <c r="Q5" s="3">
        <v>44575</v>
      </c>
      <c r="R5" s="3">
        <v>44576</v>
      </c>
      <c r="S5" s="3">
        <v>44577</v>
      </c>
      <c r="T5" s="3">
        <v>44578</v>
      </c>
      <c r="U5" s="3">
        <v>44579</v>
      </c>
      <c r="V5" s="3">
        <v>44580</v>
      </c>
      <c r="W5" s="3">
        <v>44581</v>
      </c>
      <c r="X5" s="3">
        <v>44582</v>
      </c>
      <c r="Y5" s="3">
        <v>44583</v>
      </c>
      <c r="Z5" s="3">
        <v>44584</v>
      </c>
      <c r="AA5" s="3">
        <v>44585</v>
      </c>
      <c r="AB5" s="3">
        <v>44586</v>
      </c>
      <c r="AC5" s="3">
        <v>44587</v>
      </c>
      <c r="AD5" s="3">
        <v>44588</v>
      </c>
      <c r="AE5" s="3">
        <v>44589</v>
      </c>
      <c r="AF5" s="3">
        <v>44590</v>
      </c>
      <c r="AG5" s="3">
        <v>44591</v>
      </c>
      <c r="AH5" s="3">
        <v>44592</v>
      </c>
      <c r="AI5" s="188"/>
    </row>
    <row r="6" spans="3:35" s="2" customFormat="1" ht="27" customHeight="1">
      <c r="C6" s="5" t="s">
        <v>7</v>
      </c>
      <c r="D6" s="118">
        <v>2.0474000000000001</v>
      </c>
      <c r="E6" s="118">
        <v>1.6344000000000001</v>
      </c>
      <c r="F6" s="118">
        <v>5.2023999999999999</v>
      </c>
      <c r="G6" s="118">
        <v>5.0888</v>
      </c>
      <c r="H6" s="118">
        <v>3.9415999999999998</v>
      </c>
      <c r="I6" s="118">
        <v>4.1458000000000004</v>
      </c>
      <c r="J6" s="118">
        <v>3.7465999999999999</v>
      </c>
      <c r="K6" s="118">
        <v>4.4240000000000004</v>
      </c>
      <c r="L6" s="118">
        <v>1.7889999999999999</v>
      </c>
      <c r="M6" s="118">
        <v>4.6340000000000003</v>
      </c>
      <c r="N6" s="118">
        <v>4.9226000000000001</v>
      </c>
      <c r="O6" s="118">
        <v>3.8138000000000001</v>
      </c>
      <c r="P6" s="118">
        <v>3.8731999999999998</v>
      </c>
      <c r="Q6" s="118">
        <v>4.7836000000000007</v>
      </c>
      <c r="R6" s="118">
        <v>4.0194000000000001</v>
      </c>
      <c r="S6" s="118">
        <v>1.2749999999999999</v>
      </c>
      <c r="T6" s="118">
        <v>4.4118000000000004</v>
      </c>
      <c r="U6" s="118">
        <v>4.6295999999999999</v>
      </c>
      <c r="V6" s="118">
        <v>3.6120000000000001</v>
      </c>
      <c r="W6" s="118">
        <v>3.4796</v>
      </c>
      <c r="X6" s="118">
        <v>4.2493999999999996</v>
      </c>
      <c r="Y6" s="118">
        <v>3.952</v>
      </c>
      <c r="Z6" s="118">
        <v>2.0564</v>
      </c>
      <c r="AA6" s="118">
        <v>3.6766000000000001</v>
      </c>
      <c r="AB6" s="118">
        <v>3.5415999999999999</v>
      </c>
      <c r="AC6" s="118">
        <v>3.2624</v>
      </c>
      <c r="AD6" s="118">
        <v>4.4256000000000002</v>
      </c>
      <c r="AE6" s="118">
        <v>3.4969999999999999</v>
      </c>
      <c r="AF6" s="118">
        <v>3.2170000000000001</v>
      </c>
      <c r="AG6" s="118">
        <v>2.2385999999999999</v>
      </c>
      <c r="AH6" s="118">
        <v>4.2439999999999998</v>
      </c>
      <c r="AI6" s="122">
        <f>SUM(D6:AH6)</f>
        <v>113.83519999999999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0.71</v>
      </c>
      <c r="G7" s="119">
        <v>1.97</v>
      </c>
      <c r="H7" s="119">
        <v>2.2799999999999998</v>
      </c>
      <c r="I7" s="119">
        <v>1.0900000000000001</v>
      </c>
      <c r="J7" s="119">
        <v>0.72</v>
      </c>
      <c r="K7" s="119">
        <v>1.34</v>
      </c>
      <c r="L7" s="120">
        <v>0</v>
      </c>
      <c r="M7" s="120">
        <v>2.85</v>
      </c>
      <c r="N7" s="120">
        <v>0.81</v>
      </c>
      <c r="O7" s="120">
        <v>0</v>
      </c>
      <c r="P7" s="120">
        <v>0.94</v>
      </c>
      <c r="Q7" s="120">
        <v>0.84</v>
      </c>
      <c r="R7" s="119">
        <v>0</v>
      </c>
      <c r="S7" s="119">
        <v>0</v>
      </c>
      <c r="T7" s="121">
        <v>2.2400000000000002</v>
      </c>
      <c r="U7" s="120">
        <v>2.16</v>
      </c>
      <c r="V7" s="120">
        <v>2.2599999999999998</v>
      </c>
      <c r="W7" s="120">
        <v>1.07</v>
      </c>
      <c r="X7" s="120">
        <v>0.99</v>
      </c>
      <c r="Y7" s="120">
        <v>0.75</v>
      </c>
      <c r="Z7" s="120">
        <v>0</v>
      </c>
      <c r="AA7" s="120">
        <v>1.72</v>
      </c>
      <c r="AB7" s="120">
        <v>0</v>
      </c>
      <c r="AC7" s="120">
        <v>0.82</v>
      </c>
      <c r="AD7" s="120">
        <v>0.95</v>
      </c>
      <c r="AE7" s="120">
        <v>1.56</v>
      </c>
      <c r="AF7" s="120">
        <v>0</v>
      </c>
      <c r="AG7" s="120">
        <v>0</v>
      </c>
      <c r="AH7" s="120">
        <v>2.11</v>
      </c>
      <c r="AI7" s="122">
        <f>SUM(D7:AH7)</f>
        <v>30.179999999999996</v>
      </c>
    </row>
    <row r="8" spans="3:35" s="2" customFormat="1" ht="35.25" customHeight="1" thickBot="1">
      <c r="C8" s="17" t="s">
        <v>9</v>
      </c>
      <c r="D8" s="37">
        <f>SUM(D6:D7)</f>
        <v>2.0474000000000001</v>
      </c>
      <c r="E8" s="37">
        <f t="shared" ref="E8:AH8" si="0">SUM(E6:E7)</f>
        <v>1.6344000000000001</v>
      </c>
      <c r="F8" s="37">
        <f t="shared" si="0"/>
        <v>5.9123999999999999</v>
      </c>
      <c r="G8" s="37">
        <f t="shared" si="0"/>
        <v>7.0587999999999997</v>
      </c>
      <c r="H8" s="37">
        <f t="shared" si="0"/>
        <v>6.2215999999999996</v>
      </c>
      <c r="I8" s="37">
        <f t="shared" si="0"/>
        <v>5.2358000000000002</v>
      </c>
      <c r="J8" s="37">
        <f t="shared" si="0"/>
        <v>4.4665999999999997</v>
      </c>
      <c r="K8" s="37">
        <f t="shared" si="0"/>
        <v>5.7640000000000002</v>
      </c>
      <c r="L8" s="37">
        <f t="shared" si="0"/>
        <v>1.7889999999999999</v>
      </c>
      <c r="M8" s="37">
        <f t="shared" si="0"/>
        <v>7.484</v>
      </c>
      <c r="N8" s="37">
        <f t="shared" si="0"/>
        <v>5.7325999999999997</v>
      </c>
      <c r="O8" s="37">
        <f t="shared" si="0"/>
        <v>3.8138000000000001</v>
      </c>
      <c r="P8" s="37">
        <f t="shared" si="0"/>
        <v>4.8132000000000001</v>
      </c>
      <c r="Q8" s="37">
        <f t="shared" si="0"/>
        <v>5.6236000000000006</v>
      </c>
      <c r="R8" s="37">
        <f t="shared" si="0"/>
        <v>4.0194000000000001</v>
      </c>
      <c r="S8" s="37">
        <f t="shared" si="0"/>
        <v>1.2749999999999999</v>
      </c>
      <c r="T8" s="37">
        <f t="shared" si="0"/>
        <v>6.6518000000000006</v>
      </c>
      <c r="U8" s="37">
        <f t="shared" si="0"/>
        <v>6.7896000000000001</v>
      </c>
      <c r="V8" s="37">
        <f t="shared" si="0"/>
        <v>5.8719999999999999</v>
      </c>
      <c r="W8" s="37">
        <f t="shared" si="0"/>
        <v>4.5495999999999999</v>
      </c>
      <c r="X8" s="37">
        <f t="shared" si="0"/>
        <v>5.2393999999999998</v>
      </c>
      <c r="Y8" s="37">
        <f t="shared" si="0"/>
        <v>4.702</v>
      </c>
      <c r="Z8" s="37">
        <f t="shared" si="0"/>
        <v>2.0564</v>
      </c>
      <c r="AA8" s="37">
        <f t="shared" si="0"/>
        <v>5.3966000000000003</v>
      </c>
      <c r="AB8" s="37">
        <f t="shared" si="0"/>
        <v>3.5415999999999999</v>
      </c>
      <c r="AC8" s="37">
        <f t="shared" si="0"/>
        <v>4.0823999999999998</v>
      </c>
      <c r="AD8" s="37">
        <f t="shared" si="0"/>
        <v>5.3756000000000004</v>
      </c>
      <c r="AE8" s="37">
        <f t="shared" si="0"/>
        <v>5.0570000000000004</v>
      </c>
      <c r="AF8" s="37">
        <f t="shared" si="0"/>
        <v>3.2170000000000001</v>
      </c>
      <c r="AG8" s="37">
        <f t="shared" si="0"/>
        <v>2.2385999999999999</v>
      </c>
      <c r="AH8" s="37">
        <f t="shared" si="0"/>
        <v>6.3539999999999992</v>
      </c>
      <c r="AI8" s="38">
        <f>SUM(AI6:AI7)</f>
        <v>144.01519999999999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3" t="s">
        <v>6</v>
      </c>
    </row>
    <row r="11" spans="3:35" s="2" customFormat="1" ht="20.25" customHeight="1">
      <c r="C11" s="190"/>
      <c r="D11" s="96">
        <v>44562</v>
      </c>
      <c r="E11" s="95">
        <v>44564</v>
      </c>
      <c r="F11" s="95">
        <v>44565</v>
      </c>
      <c r="G11" s="95">
        <v>44567</v>
      </c>
      <c r="H11" s="95">
        <v>44569</v>
      </c>
      <c r="I11" s="95">
        <v>44571</v>
      </c>
      <c r="J11" s="95">
        <v>44572</v>
      </c>
      <c r="K11" s="95">
        <v>44574</v>
      </c>
      <c r="L11" s="95">
        <v>44576</v>
      </c>
      <c r="M11" s="95">
        <v>44578</v>
      </c>
      <c r="N11" s="95">
        <v>44579</v>
      </c>
      <c r="O11" s="95">
        <v>44581</v>
      </c>
      <c r="P11" s="95">
        <v>44583</v>
      </c>
      <c r="Q11" s="95">
        <v>44585</v>
      </c>
      <c r="R11" s="95">
        <v>44586</v>
      </c>
      <c r="S11" s="95">
        <v>44588</v>
      </c>
      <c r="T11" s="95">
        <v>44590</v>
      </c>
      <c r="U11" s="95">
        <v>44592</v>
      </c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211"/>
    </row>
    <row r="12" spans="3:35" s="2" customFormat="1" ht="27" customHeight="1">
      <c r="C12" s="68" t="s">
        <v>13</v>
      </c>
      <c r="D12" s="100">
        <v>440</v>
      </c>
      <c r="E12" s="101"/>
      <c r="F12" s="101">
        <v>580</v>
      </c>
      <c r="G12" s="102">
        <v>675</v>
      </c>
      <c r="H12" s="101">
        <v>423</v>
      </c>
      <c r="I12" s="101"/>
      <c r="J12" s="101">
        <v>488</v>
      </c>
      <c r="K12" s="102">
        <v>630</v>
      </c>
      <c r="L12" s="101">
        <v>556</v>
      </c>
      <c r="M12" s="101"/>
      <c r="N12" s="101">
        <v>480</v>
      </c>
      <c r="O12" s="101">
        <v>600</v>
      </c>
      <c r="P12" s="101">
        <v>648</v>
      </c>
      <c r="Q12" s="102"/>
      <c r="R12" s="102">
        <v>785</v>
      </c>
      <c r="S12" s="102">
        <v>546</v>
      </c>
      <c r="T12" s="101">
        <v>520</v>
      </c>
      <c r="U12" s="101">
        <v>485</v>
      </c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62">
        <f t="shared" ref="AI12:AI17" si="1">SUM(D12:AH12)</f>
        <v>7856</v>
      </c>
    </row>
    <row r="13" spans="3:35" s="2" customFormat="1" ht="27" customHeight="1">
      <c r="C13" s="66" t="s">
        <v>14</v>
      </c>
      <c r="D13" s="100"/>
      <c r="E13" s="101"/>
      <c r="F13" s="101">
        <v>510</v>
      </c>
      <c r="G13" s="102">
        <v>405</v>
      </c>
      <c r="H13" s="101"/>
      <c r="I13" s="101"/>
      <c r="J13" s="101">
        <v>580</v>
      </c>
      <c r="K13" s="102">
        <v>476</v>
      </c>
      <c r="L13" s="101"/>
      <c r="M13" s="101"/>
      <c r="N13" s="101">
        <v>500</v>
      </c>
      <c r="O13" s="101">
        <v>396</v>
      </c>
      <c r="P13" s="101">
        <v>622</v>
      </c>
      <c r="Q13" s="102"/>
      <c r="R13" s="102"/>
      <c r="S13" s="102">
        <v>330</v>
      </c>
      <c r="T13" s="101">
        <v>415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2">
        <f t="shared" si="1"/>
        <v>4234</v>
      </c>
    </row>
    <row r="14" spans="3:35" s="2" customFormat="1" ht="27" customHeight="1">
      <c r="C14" s="66" t="s">
        <v>15</v>
      </c>
      <c r="D14" s="100"/>
      <c r="E14" s="101">
        <v>65</v>
      </c>
      <c r="F14" s="101"/>
      <c r="G14" s="101">
        <v>28</v>
      </c>
      <c r="H14" s="101"/>
      <c r="I14" s="101">
        <v>34</v>
      </c>
      <c r="J14" s="101"/>
      <c r="K14" s="102">
        <v>21</v>
      </c>
      <c r="L14" s="101"/>
      <c r="M14" s="101">
        <v>45</v>
      </c>
      <c r="N14" s="101"/>
      <c r="O14" s="101">
        <v>19</v>
      </c>
      <c r="P14" s="101"/>
      <c r="Q14" s="102">
        <v>31</v>
      </c>
      <c r="R14" s="102"/>
      <c r="S14" s="102">
        <v>25</v>
      </c>
      <c r="T14" s="101"/>
      <c r="U14" s="101">
        <v>20</v>
      </c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2">
        <f t="shared" si="1"/>
        <v>288</v>
      </c>
    </row>
    <row r="15" spans="3:35" s="2" customFormat="1" ht="27" customHeight="1">
      <c r="C15" s="66" t="s">
        <v>16</v>
      </c>
      <c r="D15" s="100">
        <v>10</v>
      </c>
      <c r="E15" s="101"/>
      <c r="F15" s="101"/>
      <c r="G15" s="102">
        <v>9</v>
      </c>
      <c r="H15" s="101"/>
      <c r="I15" s="101"/>
      <c r="J15" s="101">
        <v>12</v>
      </c>
      <c r="K15" s="102"/>
      <c r="L15" s="101">
        <v>9</v>
      </c>
      <c r="M15" s="101"/>
      <c r="N15" s="101"/>
      <c r="O15" s="101">
        <v>10</v>
      </c>
      <c r="P15" s="101"/>
      <c r="Q15" s="102"/>
      <c r="R15" s="102">
        <v>11</v>
      </c>
      <c r="S15" s="102"/>
      <c r="T15" s="101">
        <v>12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2">
        <f t="shared" si="1"/>
        <v>73</v>
      </c>
    </row>
    <row r="16" spans="3:35" s="2" customFormat="1" ht="27" customHeight="1">
      <c r="C16" s="68" t="s">
        <v>17</v>
      </c>
      <c r="D16" s="103"/>
      <c r="E16" s="101"/>
      <c r="F16" s="101">
        <v>44</v>
      </c>
      <c r="G16" s="102"/>
      <c r="H16" s="101">
        <v>48</v>
      </c>
      <c r="I16" s="101"/>
      <c r="J16" s="101"/>
      <c r="K16" s="102">
        <v>51</v>
      </c>
      <c r="L16" s="101"/>
      <c r="M16" s="101"/>
      <c r="N16" s="101">
        <v>55</v>
      </c>
      <c r="O16" s="101"/>
      <c r="P16" s="101">
        <v>50</v>
      </c>
      <c r="Q16" s="102"/>
      <c r="R16" s="102">
        <v>800</v>
      </c>
      <c r="S16" s="102">
        <v>42</v>
      </c>
      <c r="T16" s="101"/>
      <c r="U16" s="101">
        <v>40</v>
      </c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62">
        <f t="shared" si="1"/>
        <v>1130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62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450</v>
      </c>
      <c r="E18" s="160">
        <f t="shared" ref="E18:AI18" si="2">SUM(E12:E17)</f>
        <v>65</v>
      </c>
      <c r="F18" s="160">
        <f t="shared" si="2"/>
        <v>1134</v>
      </c>
      <c r="G18" s="160">
        <f t="shared" si="2"/>
        <v>1117</v>
      </c>
      <c r="H18" s="160">
        <f t="shared" si="2"/>
        <v>471</v>
      </c>
      <c r="I18" s="160">
        <f t="shared" si="2"/>
        <v>34</v>
      </c>
      <c r="J18" s="160">
        <f t="shared" si="2"/>
        <v>1080</v>
      </c>
      <c r="K18" s="160">
        <f t="shared" si="2"/>
        <v>1178</v>
      </c>
      <c r="L18" s="160">
        <f t="shared" si="2"/>
        <v>565</v>
      </c>
      <c r="M18" s="160">
        <f t="shared" si="2"/>
        <v>45</v>
      </c>
      <c r="N18" s="160">
        <f t="shared" si="2"/>
        <v>1035</v>
      </c>
      <c r="O18" s="160">
        <f t="shared" si="2"/>
        <v>1025</v>
      </c>
      <c r="P18" s="160">
        <f t="shared" si="2"/>
        <v>1320</v>
      </c>
      <c r="Q18" s="160">
        <f t="shared" si="2"/>
        <v>31</v>
      </c>
      <c r="R18" s="160">
        <f t="shared" si="2"/>
        <v>1596</v>
      </c>
      <c r="S18" s="160">
        <f t="shared" si="2"/>
        <v>943</v>
      </c>
      <c r="T18" s="160">
        <f t="shared" si="2"/>
        <v>947</v>
      </c>
      <c r="U18" s="160">
        <f t="shared" si="2"/>
        <v>545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0">
        <f t="shared" si="2"/>
        <v>0</v>
      </c>
      <c r="AI18" s="163">
        <f t="shared" si="2"/>
        <v>13581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144015.19999999998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8.6175935714186007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13581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8.8962260072133148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44287</v>
      </c>
      <c r="E24" s="197"/>
      <c r="F24" s="196">
        <v>44317</v>
      </c>
      <c r="G24" s="197"/>
      <c r="H24" s="196">
        <v>44348</v>
      </c>
      <c r="I24" s="197"/>
      <c r="J24" s="196">
        <v>44378</v>
      </c>
      <c r="K24" s="197"/>
      <c r="L24" s="196">
        <v>44409</v>
      </c>
      <c r="M24" s="197"/>
      <c r="N24" s="196">
        <v>44440</v>
      </c>
      <c r="O24" s="197"/>
      <c r="P24" s="196">
        <v>44470</v>
      </c>
      <c r="Q24" s="197"/>
      <c r="R24" s="196">
        <v>44501</v>
      </c>
      <c r="S24" s="197"/>
      <c r="T24" s="196">
        <v>44531</v>
      </c>
      <c r="U24" s="197"/>
      <c r="V24" s="196">
        <v>44562</v>
      </c>
      <c r="W24" s="197"/>
      <c r="X24" s="196">
        <v>44593</v>
      </c>
      <c r="Y24" s="197"/>
      <c r="Z24" s="196">
        <v>44621</v>
      </c>
      <c r="AA24" s="197"/>
      <c r="AB24" s="196">
        <v>44652</v>
      </c>
      <c r="AC24" s="197"/>
      <c r="AD24" s="196">
        <v>44682</v>
      </c>
      <c r="AE24" s="197"/>
      <c r="AF24" s="196">
        <v>44713</v>
      </c>
      <c r="AG24" s="197"/>
      <c r="AH24" s="196">
        <v>44743</v>
      </c>
      <c r="AI24" s="197"/>
    </row>
    <row r="25" spans="3:35" s="2" customFormat="1" ht="39.75" customHeight="1">
      <c r="C25" s="21" t="s">
        <v>29</v>
      </c>
      <c r="D25" s="202">
        <v>9.5650096793149911E-2</v>
      </c>
      <c r="E25" s="203"/>
      <c r="F25" s="202">
        <v>8.3974891868772675E-2</v>
      </c>
      <c r="G25" s="203"/>
      <c r="H25" s="202">
        <v>9.9519771952414543E-2</v>
      </c>
      <c r="I25" s="203"/>
      <c r="J25" s="202">
        <v>9.8288510055558706E-2</v>
      </c>
      <c r="K25" s="203"/>
      <c r="L25" s="202">
        <v>9.4077199348290494E-2</v>
      </c>
      <c r="M25" s="203"/>
      <c r="N25" s="202">
        <v>8.6508105921873066E-2</v>
      </c>
      <c r="O25" s="203"/>
      <c r="P25" s="202">
        <v>8.1886490807354106E-2</v>
      </c>
      <c r="Q25" s="203"/>
      <c r="R25" s="202">
        <v>7.8314307446033196E-2</v>
      </c>
      <c r="S25" s="203"/>
      <c r="T25" s="202">
        <v>8.5227290813698786E-2</v>
      </c>
      <c r="U25" s="203"/>
      <c r="V25" s="202">
        <f>T20/100</f>
        <v>8.6175935714186011E-2</v>
      </c>
      <c r="W25" s="203"/>
      <c r="X25" s="202"/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1B5116F-5B6C-49D8-BD1F-55290D5D92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'JAN-22'!L24:L24</xm:f>
              <xm:sqref>L25</xm:sqref>
            </x14:sparkline>
          </x14:sparklines>
        </x14:sparklineGroup>
        <x14:sparklineGroup displayEmptyCellsAs="gap" xr2:uid="{83622B99-880B-4DF8-99BB-C76F2755A7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'JAN-22'!T24:T24</xm:f>
              <xm:sqref>T25</xm:sqref>
            </x14:sparkline>
          </x14:sparklines>
        </x14:sparklineGroup>
        <x14:sparklineGroup displayEmptyCellsAs="gap" xr2:uid="{2CF26083-DBE1-408C-8651-051ECB56AD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'JAN-22'!D24:D24</xm:f>
              <xm:sqref>D25</xm:sqref>
            </x14:sparkline>
          </x14:sparklines>
        </x14:sparklineGroup>
        <x14:sparklineGroup displayEmptyCellsAs="gap" xr2:uid="{4EC1CE78-8724-4EE1-A90C-449C203579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'JAN-22'!AB24:AB24</xm:f>
              <xm:sqref>AB25</xm:sqref>
            </x14:sparkline>
          </x14:sparklines>
        </x14:sparklineGroup>
        <x14:sparklineGroup displayEmptyCellsAs="gap" xr2:uid="{EB99C4DD-9DF8-44BB-97BE-B7983D8529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'JAN-22'!V24:V24</xm:f>
              <xm:sqref>V25</xm:sqref>
            </x14:sparkline>
          </x14:sparklines>
        </x14:sparklineGroup>
        <x14:sparklineGroup displayEmptyCellsAs="gap" xr2:uid="{562E50FF-6339-4411-8F05-8CE3CE1A0B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'JAN-22'!AD24:AD24</xm:f>
              <xm:sqref>AD25</xm:sqref>
            </x14:sparkline>
          </x14:sparklines>
        </x14:sparklineGroup>
        <x14:sparklineGroup displayEmptyCellsAs="gap" xr2:uid="{43C614E6-37B7-4917-A037-A532C7005E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'JAN-22'!R24:R24</xm:f>
              <xm:sqref>R25</xm:sqref>
            </x14:sparkline>
          </x14:sparklines>
        </x14:sparklineGroup>
        <x14:sparklineGroup displayEmptyCellsAs="gap" xr2:uid="{043C59CF-A8BC-4D76-A3CF-442D734FE0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'JAN-22'!J24:J24</xm:f>
              <xm:sqref>J25</xm:sqref>
            </x14:sparkline>
          </x14:sparklines>
        </x14:sparklineGroup>
        <x14:sparklineGroup displayEmptyCellsAs="gap" xr2:uid="{9CF00B25-5A62-4C8D-BC8D-BE9C7B0765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'JAN-22'!F24:F24</xm:f>
              <xm:sqref>F25</xm:sqref>
            </x14:sparkline>
          </x14:sparklines>
        </x14:sparklineGroup>
        <x14:sparklineGroup displayEmptyCellsAs="gap" xr2:uid="{2D5F24FB-9F2A-465F-92A4-260012E4E1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'JAN-22'!H24:H24</xm:f>
              <xm:sqref>H25</xm:sqref>
            </x14:sparkline>
          </x14:sparklines>
        </x14:sparklineGroup>
        <x14:sparklineGroup displayEmptyCellsAs="gap" xr2:uid="{F4A70873-EBD8-4D68-93B9-F458B6B349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'JAN-22'!N24:N24</xm:f>
              <xm:sqref>N25</xm:sqref>
            </x14:sparkline>
          </x14:sparklines>
        </x14:sparklineGroup>
        <x14:sparklineGroup displayEmptyCellsAs="gap" xr2:uid="{6A91D7C9-0E1F-42A2-B047-8040676F3E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'JAN-22'!Z24:Z24</xm:f>
              <xm:sqref>Z25</xm:sqref>
            </x14:sparkline>
          </x14:sparklines>
        </x14:sparklineGroup>
        <x14:sparklineGroup displayEmptyCellsAs="gap" xr2:uid="{9E30AE7C-CD77-4ABE-8BD4-BCFAE190A3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'JAN-22'!P24:P24</xm:f>
              <xm:sqref>P25</xm:sqref>
            </x14:sparkline>
          </x14:sparklines>
        </x14:sparklineGroup>
        <x14:sparklineGroup displayEmptyCellsAs="gap" xr2:uid="{A64D9431-84E2-4D29-949E-A49590F577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'JAN-22'!AH24:AH24</xm:f>
              <xm:sqref>AH25</xm:sqref>
            </x14:sparkline>
          </x14:sparklines>
        </x14:sparklineGroup>
        <x14:sparklineGroup displayEmptyCellsAs="gap" xr2:uid="{753AF00B-1612-4C7B-BEB0-B23D6AABC2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'JAN-22'!AF24:AF24</xm:f>
              <xm:sqref>AF25</xm:sqref>
            </x14:sparkline>
          </x14:sparklines>
        </x14:sparklineGroup>
        <x14:sparklineGroup displayEmptyCellsAs="gap" xr2:uid="{6B6D2CDC-795A-4635-92F3-DCDD11B4A0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'JAN-22'!X24:X24</xm:f>
              <xm:sqref>X25</xm:sqref>
            </x14:sparkline>
          </x14:sparklines>
        </x14:sparklineGroup>
      </x14:sparklineGroup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E800-C7D5-412C-89FB-FA97AD1537F9}">
  <sheetPr codeName="工作表32">
    <pageSetUpPr fitToPage="1"/>
  </sheetPr>
  <dimension ref="C1:AI44"/>
  <sheetViews>
    <sheetView showGridLines="0" topLeftCell="B1" zoomScale="85" zoomScaleNormal="85" workbookViewId="0">
      <selection activeCell="AI6" sqref="AI6:AI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92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44593</v>
      </c>
      <c r="E5" s="3">
        <v>44594</v>
      </c>
      <c r="F5" s="3">
        <v>44595</v>
      </c>
      <c r="G5" s="3">
        <v>44596</v>
      </c>
      <c r="H5" s="3">
        <v>44597</v>
      </c>
      <c r="I5" s="3">
        <v>44598</v>
      </c>
      <c r="J5" s="3">
        <v>44599</v>
      </c>
      <c r="K5" s="3">
        <v>44600</v>
      </c>
      <c r="L5" s="3">
        <v>44601</v>
      </c>
      <c r="M5" s="3">
        <v>44602</v>
      </c>
      <c r="N5" s="3">
        <v>44603</v>
      </c>
      <c r="O5" s="3">
        <v>44604</v>
      </c>
      <c r="P5" s="3">
        <v>44605</v>
      </c>
      <c r="Q5" s="3">
        <v>44606</v>
      </c>
      <c r="R5" s="3">
        <v>44607</v>
      </c>
      <c r="S5" s="3">
        <v>44608</v>
      </c>
      <c r="T5" s="3">
        <v>44609</v>
      </c>
      <c r="U5" s="3">
        <v>44610</v>
      </c>
      <c r="V5" s="3">
        <v>44611</v>
      </c>
      <c r="W5" s="3">
        <v>44612</v>
      </c>
      <c r="X5" s="3">
        <v>44613</v>
      </c>
      <c r="Y5" s="3">
        <v>44614</v>
      </c>
      <c r="Z5" s="3">
        <v>44615</v>
      </c>
      <c r="AA5" s="3">
        <v>44616</v>
      </c>
      <c r="AB5" s="3">
        <v>44617</v>
      </c>
      <c r="AC5" s="3">
        <v>44618</v>
      </c>
      <c r="AD5" s="3">
        <v>44619</v>
      </c>
      <c r="AE5" s="3">
        <v>44620</v>
      </c>
      <c r="AF5" s="3"/>
      <c r="AG5" s="3"/>
      <c r="AH5" s="3"/>
      <c r="AI5" s="188"/>
    </row>
    <row r="6" spans="3:35" s="2" customFormat="1" ht="27" customHeight="1">
      <c r="C6" s="5" t="s">
        <v>7</v>
      </c>
      <c r="D6" s="118">
        <v>2.7071999999999998</v>
      </c>
      <c r="E6" s="118">
        <v>1.9687999999999999</v>
      </c>
      <c r="F6" s="118">
        <v>1.3488</v>
      </c>
      <c r="G6" s="118">
        <v>3.827</v>
      </c>
      <c r="H6" s="118">
        <v>4.3091999999999997</v>
      </c>
      <c r="I6" s="118">
        <v>1.6927999999999999</v>
      </c>
      <c r="J6" s="118">
        <v>3.0726</v>
      </c>
      <c r="K6" s="118">
        <v>3.7234000000000003</v>
      </c>
      <c r="L6" s="118">
        <v>3.7822</v>
      </c>
      <c r="M6" s="118">
        <v>4.3978000000000002</v>
      </c>
      <c r="N6" s="118">
        <v>3.1686000000000001</v>
      </c>
      <c r="O6" s="118">
        <v>3.9043999999999999</v>
      </c>
      <c r="P6" s="118">
        <v>2.2679999999999998</v>
      </c>
      <c r="Q6" s="118">
        <v>4.0891999999999999</v>
      </c>
      <c r="R6" s="118">
        <v>4.4858000000000002</v>
      </c>
      <c r="S6" s="118">
        <v>3.5493999999999999</v>
      </c>
      <c r="T6" s="118">
        <v>4.1219999999999999</v>
      </c>
      <c r="U6" s="118">
        <v>3.2574000000000001</v>
      </c>
      <c r="V6" s="118">
        <v>4.9311999999999996</v>
      </c>
      <c r="W6" s="118">
        <v>2.1894</v>
      </c>
      <c r="X6" s="118">
        <v>4.3102</v>
      </c>
      <c r="Y6" s="118">
        <v>3.4239999999999999</v>
      </c>
      <c r="Z6" s="118">
        <v>2.8454999999999999</v>
      </c>
      <c r="AA6" s="118">
        <v>4.431</v>
      </c>
      <c r="AB6" s="118">
        <v>4.0768000000000004</v>
      </c>
      <c r="AC6" s="118">
        <v>2.5824000000000003</v>
      </c>
      <c r="AD6" s="118">
        <v>2.3854000000000002</v>
      </c>
      <c r="AE6" s="118">
        <v>3.5134000000000003</v>
      </c>
      <c r="AF6" s="118"/>
      <c r="AG6" s="118"/>
      <c r="AH6" s="118"/>
      <c r="AI6" s="122">
        <f>SUM(D6:AH6)</f>
        <v>94.363900000000029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</v>
      </c>
      <c r="G7" s="119">
        <v>0</v>
      </c>
      <c r="H7" s="119">
        <v>0</v>
      </c>
      <c r="I7" s="119">
        <v>0</v>
      </c>
      <c r="J7" s="119">
        <v>1.43</v>
      </c>
      <c r="K7" s="119">
        <v>0</v>
      </c>
      <c r="L7" s="120">
        <v>0.99</v>
      </c>
      <c r="M7" s="120">
        <v>1.1100000000000001</v>
      </c>
      <c r="N7" s="120">
        <v>0</v>
      </c>
      <c r="O7" s="120">
        <v>1.1100000000000001</v>
      </c>
      <c r="P7" s="120">
        <v>0</v>
      </c>
      <c r="Q7" s="120">
        <v>1.73</v>
      </c>
      <c r="R7" s="119">
        <v>0</v>
      </c>
      <c r="S7" s="119">
        <v>1.06</v>
      </c>
      <c r="T7" s="121">
        <v>0</v>
      </c>
      <c r="U7" s="120">
        <v>2.52</v>
      </c>
      <c r="V7" s="120">
        <v>0</v>
      </c>
      <c r="W7" s="120">
        <v>0</v>
      </c>
      <c r="X7" s="120">
        <v>1.75</v>
      </c>
      <c r="Y7" s="120">
        <v>0</v>
      </c>
      <c r="Z7" s="120">
        <v>2.06</v>
      </c>
      <c r="AA7" s="120">
        <v>0</v>
      </c>
      <c r="AB7" s="120">
        <v>0.95</v>
      </c>
      <c r="AC7" s="120">
        <v>0</v>
      </c>
      <c r="AD7" s="120">
        <v>0</v>
      </c>
      <c r="AE7" s="120">
        <v>1.29</v>
      </c>
      <c r="AF7" s="120"/>
      <c r="AG7" s="120"/>
      <c r="AH7" s="120"/>
      <c r="AI7" s="122">
        <f>SUM(D7:AH7)</f>
        <v>16</v>
      </c>
    </row>
    <row r="8" spans="3:35" s="2" customFormat="1" ht="35.25" customHeight="1" thickBot="1">
      <c r="C8" s="17" t="s">
        <v>9</v>
      </c>
      <c r="D8" s="37">
        <f>SUM(D6:D7)</f>
        <v>2.7071999999999998</v>
      </c>
      <c r="E8" s="37">
        <f t="shared" ref="E8:AH8" si="0">SUM(E6:E7)</f>
        <v>1.9687999999999999</v>
      </c>
      <c r="F8" s="37">
        <f t="shared" si="0"/>
        <v>1.3488</v>
      </c>
      <c r="G8" s="37">
        <f t="shared" si="0"/>
        <v>3.827</v>
      </c>
      <c r="H8" s="37">
        <f t="shared" si="0"/>
        <v>4.3091999999999997</v>
      </c>
      <c r="I8" s="37">
        <f t="shared" si="0"/>
        <v>1.6927999999999999</v>
      </c>
      <c r="J8" s="37">
        <f t="shared" si="0"/>
        <v>4.5026000000000002</v>
      </c>
      <c r="K8" s="37">
        <f t="shared" si="0"/>
        <v>3.7234000000000003</v>
      </c>
      <c r="L8" s="37">
        <f t="shared" si="0"/>
        <v>4.7721999999999998</v>
      </c>
      <c r="M8" s="37">
        <f t="shared" si="0"/>
        <v>5.5078000000000005</v>
      </c>
      <c r="N8" s="37">
        <f t="shared" si="0"/>
        <v>3.1686000000000001</v>
      </c>
      <c r="O8" s="37">
        <f t="shared" si="0"/>
        <v>5.0144000000000002</v>
      </c>
      <c r="P8" s="37">
        <f t="shared" si="0"/>
        <v>2.2679999999999998</v>
      </c>
      <c r="Q8" s="37">
        <f t="shared" si="0"/>
        <v>5.8192000000000004</v>
      </c>
      <c r="R8" s="37">
        <f t="shared" si="0"/>
        <v>4.4858000000000002</v>
      </c>
      <c r="S8" s="37">
        <f t="shared" si="0"/>
        <v>4.6093999999999999</v>
      </c>
      <c r="T8" s="37">
        <f t="shared" si="0"/>
        <v>4.1219999999999999</v>
      </c>
      <c r="U8" s="37">
        <f t="shared" si="0"/>
        <v>5.7774000000000001</v>
      </c>
      <c r="V8" s="37">
        <f t="shared" si="0"/>
        <v>4.9311999999999996</v>
      </c>
      <c r="W8" s="37">
        <f t="shared" si="0"/>
        <v>2.1894</v>
      </c>
      <c r="X8" s="37">
        <f t="shared" si="0"/>
        <v>6.0602</v>
      </c>
      <c r="Y8" s="37">
        <f t="shared" si="0"/>
        <v>3.4239999999999999</v>
      </c>
      <c r="Z8" s="37">
        <f t="shared" si="0"/>
        <v>4.9055</v>
      </c>
      <c r="AA8" s="37">
        <f t="shared" si="0"/>
        <v>4.431</v>
      </c>
      <c r="AB8" s="37">
        <f t="shared" si="0"/>
        <v>5.0268000000000006</v>
      </c>
      <c r="AC8" s="37">
        <f t="shared" si="0"/>
        <v>2.5824000000000003</v>
      </c>
      <c r="AD8" s="37">
        <f t="shared" si="0"/>
        <v>2.3854000000000002</v>
      </c>
      <c r="AE8" s="37">
        <f t="shared" si="0"/>
        <v>4.8033999999999999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110.36390000000003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44597</v>
      </c>
      <c r="E11" s="95">
        <v>44599</v>
      </c>
      <c r="F11" s="95">
        <v>44600</v>
      </c>
      <c r="G11" s="95">
        <v>44602</v>
      </c>
      <c r="H11" s="95">
        <v>44604</v>
      </c>
      <c r="I11" s="95">
        <v>44606</v>
      </c>
      <c r="J11" s="95">
        <v>44607</v>
      </c>
      <c r="K11" s="95">
        <v>44609</v>
      </c>
      <c r="L11" s="95">
        <v>44611</v>
      </c>
      <c r="M11" s="95">
        <v>44613</v>
      </c>
      <c r="N11" s="95">
        <v>44614</v>
      </c>
      <c r="O11" s="95">
        <v>44616</v>
      </c>
      <c r="P11" s="95">
        <v>44618</v>
      </c>
      <c r="Q11" s="95">
        <v>44620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550</v>
      </c>
      <c r="E12" s="101"/>
      <c r="F12" s="101">
        <v>682</v>
      </c>
      <c r="G12" s="101">
        <v>456</v>
      </c>
      <c r="H12" s="102">
        <v>713</v>
      </c>
      <c r="I12" s="101"/>
      <c r="J12" s="101">
        <v>607</v>
      </c>
      <c r="K12" s="101">
        <v>630</v>
      </c>
      <c r="L12" s="101">
        <v>545</v>
      </c>
      <c r="M12" s="102"/>
      <c r="N12" s="102">
        <v>660</v>
      </c>
      <c r="O12" s="101">
        <v>573</v>
      </c>
      <c r="P12" s="101">
        <v>700</v>
      </c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6116</v>
      </c>
    </row>
    <row r="13" spans="3:35" s="2" customFormat="1" ht="27" customHeight="1">
      <c r="C13" s="66" t="s">
        <v>14</v>
      </c>
      <c r="D13" s="100">
        <v>630</v>
      </c>
      <c r="E13" s="101"/>
      <c r="F13" s="101"/>
      <c r="G13" s="101">
        <v>146</v>
      </c>
      <c r="H13" s="102">
        <v>615</v>
      </c>
      <c r="I13" s="101"/>
      <c r="J13" s="101"/>
      <c r="K13" s="101">
        <v>550</v>
      </c>
      <c r="L13" s="101">
        <v>328</v>
      </c>
      <c r="M13" s="102"/>
      <c r="N13" s="102">
        <v>200</v>
      </c>
      <c r="O13" s="101"/>
      <c r="P13" s="101">
        <v>560</v>
      </c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3029</v>
      </c>
    </row>
    <row r="14" spans="3:35" s="2" customFormat="1" ht="27" customHeight="1">
      <c r="C14" s="66" t="s">
        <v>15</v>
      </c>
      <c r="D14" s="100"/>
      <c r="E14" s="101">
        <v>50</v>
      </c>
      <c r="F14" s="101"/>
      <c r="G14" s="101">
        <v>16</v>
      </c>
      <c r="H14" s="101"/>
      <c r="I14" s="101">
        <v>35</v>
      </c>
      <c r="J14" s="101"/>
      <c r="K14" s="101">
        <v>30</v>
      </c>
      <c r="L14" s="101"/>
      <c r="M14" s="102">
        <v>15</v>
      </c>
      <c r="N14" s="102"/>
      <c r="O14" s="101">
        <v>25</v>
      </c>
      <c r="P14" s="101"/>
      <c r="Q14" s="102">
        <v>20</v>
      </c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191</v>
      </c>
    </row>
    <row r="15" spans="3:35" s="2" customFormat="1" ht="27" customHeight="1">
      <c r="C15" s="66" t="s">
        <v>16</v>
      </c>
      <c r="D15" s="100">
        <v>9</v>
      </c>
      <c r="E15" s="101"/>
      <c r="F15" s="101"/>
      <c r="G15" s="101">
        <v>11</v>
      </c>
      <c r="H15" s="102"/>
      <c r="I15" s="101"/>
      <c r="J15" s="101">
        <v>11</v>
      </c>
      <c r="K15" s="101"/>
      <c r="L15" s="101">
        <v>9</v>
      </c>
      <c r="M15" s="102"/>
      <c r="N15" s="102"/>
      <c r="O15" s="101">
        <v>15</v>
      </c>
      <c r="P15" s="101"/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55</v>
      </c>
    </row>
    <row r="16" spans="3:35" s="2" customFormat="1" ht="27" customHeight="1">
      <c r="C16" s="68" t="s">
        <v>17</v>
      </c>
      <c r="D16" s="103"/>
      <c r="E16" s="101"/>
      <c r="F16" s="101">
        <v>58</v>
      </c>
      <c r="G16" s="101"/>
      <c r="H16" s="102">
        <v>52</v>
      </c>
      <c r="I16" s="101"/>
      <c r="J16" s="101"/>
      <c r="K16" s="101">
        <v>50</v>
      </c>
      <c r="L16" s="101"/>
      <c r="M16" s="102"/>
      <c r="N16" s="102">
        <v>46</v>
      </c>
      <c r="O16" s="101"/>
      <c r="P16" s="101">
        <v>48</v>
      </c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254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1189</v>
      </c>
      <c r="E18" s="160">
        <f t="shared" ref="E18:AI18" si="2">SUM(E12:E17)</f>
        <v>50</v>
      </c>
      <c r="F18" s="160">
        <f t="shared" si="2"/>
        <v>740</v>
      </c>
      <c r="G18" s="160">
        <f t="shared" si="2"/>
        <v>629</v>
      </c>
      <c r="H18" s="160">
        <f t="shared" si="2"/>
        <v>1380</v>
      </c>
      <c r="I18" s="160">
        <f t="shared" si="2"/>
        <v>35</v>
      </c>
      <c r="J18" s="160">
        <f t="shared" si="2"/>
        <v>618</v>
      </c>
      <c r="K18" s="160">
        <f t="shared" si="2"/>
        <v>1260</v>
      </c>
      <c r="L18" s="160">
        <f t="shared" si="2"/>
        <v>882</v>
      </c>
      <c r="M18" s="160">
        <f t="shared" si="2"/>
        <v>15</v>
      </c>
      <c r="N18" s="160">
        <f t="shared" si="2"/>
        <v>906</v>
      </c>
      <c r="O18" s="160">
        <f t="shared" si="2"/>
        <v>613</v>
      </c>
      <c r="P18" s="160">
        <f t="shared" si="2"/>
        <v>1308</v>
      </c>
      <c r="Q18" s="160">
        <f t="shared" si="2"/>
        <v>20</v>
      </c>
      <c r="R18" s="160">
        <f t="shared" si="2"/>
        <v>0</v>
      </c>
      <c r="S18" s="160">
        <f t="shared" si="2"/>
        <v>0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9645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110363.90000000002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8.0369039296252183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9645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8.8181058183416692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44287</v>
      </c>
      <c r="E24" s="197"/>
      <c r="F24" s="196">
        <v>44317</v>
      </c>
      <c r="G24" s="197"/>
      <c r="H24" s="196">
        <v>44348</v>
      </c>
      <c r="I24" s="197"/>
      <c r="J24" s="196">
        <v>44378</v>
      </c>
      <c r="K24" s="197"/>
      <c r="L24" s="196">
        <v>44409</v>
      </c>
      <c r="M24" s="197"/>
      <c r="N24" s="196">
        <v>44440</v>
      </c>
      <c r="O24" s="197"/>
      <c r="P24" s="196">
        <v>44470</v>
      </c>
      <c r="Q24" s="197"/>
      <c r="R24" s="196">
        <v>44501</v>
      </c>
      <c r="S24" s="197"/>
      <c r="T24" s="196">
        <v>44531</v>
      </c>
      <c r="U24" s="197"/>
      <c r="V24" s="196">
        <v>44562</v>
      </c>
      <c r="W24" s="197"/>
      <c r="X24" s="196">
        <v>44593</v>
      </c>
      <c r="Y24" s="197"/>
      <c r="Z24" s="196">
        <v>44621</v>
      </c>
      <c r="AA24" s="197"/>
      <c r="AB24" s="196">
        <v>44652</v>
      </c>
      <c r="AC24" s="197"/>
      <c r="AD24" s="196">
        <v>44682</v>
      </c>
      <c r="AE24" s="197"/>
      <c r="AF24" s="196">
        <v>44713</v>
      </c>
      <c r="AG24" s="197"/>
      <c r="AH24" s="196">
        <v>44743</v>
      </c>
      <c r="AI24" s="197"/>
    </row>
    <row r="25" spans="3:35" s="2" customFormat="1" ht="39.75" customHeight="1">
      <c r="C25" s="21" t="s">
        <v>29</v>
      </c>
      <c r="D25" s="202">
        <v>9.5650096793149911E-2</v>
      </c>
      <c r="E25" s="203"/>
      <c r="F25" s="202">
        <v>8.3974891868772675E-2</v>
      </c>
      <c r="G25" s="203"/>
      <c r="H25" s="202">
        <v>9.9519771952414543E-2</v>
      </c>
      <c r="I25" s="203"/>
      <c r="J25" s="202">
        <v>9.8288510055558706E-2</v>
      </c>
      <c r="K25" s="203"/>
      <c r="L25" s="202">
        <v>9.4077199348290494E-2</v>
      </c>
      <c r="M25" s="203"/>
      <c r="N25" s="202">
        <v>8.6508105921873066E-2</v>
      </c>
      <c r="O25" s="203"/>
      <c r="P25" s="202">
        <v>8.1886490807354106E-2</v>
      </c>
      <c r="Q25" s="203"/>
      <c r="R25" s="202">
        <v>7.8314307446033196E-2</v>
      </c>
      <c r="S25" s="203"/>
      <c r="T25" s="202">
        <v>8.5227290813698786E-2</v>
      </c>
      <c r="U25" s="203"/>
      <c r="V25" s="202">
        <v>8.6175935714186011E-2</v>
      </c>
      <c r="W25" s="203"/>
      <c r="X25" s="202">
        <f>T20/100</f>
        <v>8.0369039296252179E-2</v>
      </c>
      <c r="Y25" s="203"/>
      <c r="Z25" s="202"/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26AFF17-C764-4986-8A8B-553A461821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'FEB-22'!X24:X24</xm:f>
              <xm:sqref>X25</xm:sqref>
            </x14:sparkline>
          </x14:sparklines>
        </x14:sparklineGroup>
        <x14:sparklineGroup displayEmptyCellsAs="gap" xr2:uid="{9A610103-3FA6-4229-8B1D-3F48988680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'FEB-22'!AF24:AF24</xm:f>
              <xm:sqref>AF25</xm:sqref>
            </x14:sparkline>
          </x14:sparklines>
        </x14:sparklineGroup>
        <x14:sparklineGroup displayEmptyCellsAs="gap" xr2:uid="{7DB916E8-AF41-45CC-A46B-2FB30F16BA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'FEB-22'!AH24:AH24</xm:f>
              <xm:sqref>AH25</xm:sqref>
            </x14:sparkline>
          </x14:sparklines>
        </x14:sparklineGroup>
        <x14:sparklineGroup displayEmptyCellsAs="gap" xr2:uid="{80236432-1094-488E-A7E8-3B4F047974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'FEB-22'!P24:P24</xm:f>
              <xm:sqref>P25</xm:sqref>
            </x14:sparkline>
          </x14:sparklines>
        </x14:sparklineGroup>
        <x14:sparklineGroup displayEmptyCellsAs="gap" xr2:uid="{F7A4E68E-55FE-4FE6-988C-BE2CCB21D9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'FEB-22'!Z24:Z24</xm:f>
              <xm:sqref>Z25</xm:sqref>
            </x14:sparkline>
          </x14:sparklines>
        </x14:sparklineGroup>
        <x14:sparklineGroup displayEmptyCellsAs="gap" xr2:uid="{FB6A5BD9-9804-4D1F-8DB2-172D97A2A1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'FEB-22'!N24:N24</xm:f>
              <xm:sqref>N25</xm:sqref>
            </x14:sparkline>
          </x14:sparklines>
        </x14:sparklineGroup>
        <x14:sparklineGroup displayEmptyCellsAs="gap" xr2:uid="{3F098325-4CEB-4EEA-8454-60FB61D2FF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'FEB-22'!H24:H24</xm:f>
              <xm:sqref>H25</xm:sqref>
            </x14:sparkline>
          </x14:sparklines>
        </x14:sparklineGroup>
        <x14:sparklineGroup displayEmptyCellsAs="gap" xr2:uid="{D8EA9EDA-FEC5-4718-A155-048EA3D32A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'FEB-22'!F24:F24</xm:f>
              <xm:sqref>F25</xm:sqref>
            </x14:sparkline>
          </x14:sparklines>
        </x14:sparklineGroup>
        <x14:sparklineGroup displayEmptyCellsAs="gap" xr2:uid="{CA9C6D5B-0C46-47BA-A531-DB1A736643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'FEB-22'!J24:J24</xm:f>
              <xm:sqref>J25</xm:sqref>
            </x14:sparkline>
          </x14:sparklines>
        </x14:sparklineGroup>
        <x14:sparklineGroup displayEmptyCellsAs="gap" xr2:uid="{12AAD2B2-474A-4D9A-AD2C-35069F5669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'FEB-22'!R24:R24</xm:f>
              <xm:sqref>R25</xm:sqref>
            </x14:sparkline>
          </x14:sparklines>
        </x14:sparklineGroup>
        <x14:sparklineGroup displayEmptyCellsAs="gap" xr2:uid="{00188DC6-380F-4E44-94C5-6ADABA805A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'FEB-22'!AD24:AD24</xm:f>
              <xm:sqref>AD25</xm:sqref>
            </x14:sparkline>
          </x14:sparklines>
        </x14:sparklineGroup>
        <x14:sparklineGroup displayEmptyCellsAs="gap" xr2:uid="{76E2768C-1E70-46F8-A41C-D5A4FDE716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'FEB-22'!V24:V24</xm:f>
              <xm:sqref>V25</xm:sqref>
            </x14:sparkline>
          </x14:sparklines>
        </x14:sparklineGroup>
        <x14:sparklineGroup displayEmptyCellsAs="gap" xr2:uid="{789FF88F-9ED6-419E-AAD0-F1594398FB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'FEB-22'!AB24:AB24</xm:f>
              <xm:sqref>AB25</xm:sqref>
            </x14:sparkline>
          </x14:sparklines>
        </x14:sparklineGroup>
        <x14:sparklineGroup displayEmptyCellsAs="gap" xr2:uid="{8FF43DB3-2DD2-47A2-A661-D41C830CFF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'FEB-22'!D24:D24</xm:f>
              <xm:sqref>D25</xm:sqref>
            </x14:sparkline>
          </x14:sparklines>
        </x14:sparklineGroup>
        <x14:sparklineGroup displayEmptyCellsAs="gap" xr2:uid="{B64819AB-4B29-4882-97CE-0FA5E6C08A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'FEB-22'!T24:T24</xm:f>
              <xm:sqref>T25</xm:sqref>
            </x14:sparkline>
          </x14:sparklines>
        </x14:sparklineGroup>
        <x14:sparklineGroup displayEmptyCellsAs="gap" xr2:uid="{A8AEF2CD-3D95-4460-B86D-7907342487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'FEB-22'!L24:L24</xm:f>
              <xm:sqref>L25</xm:sqref>
            </x14:sparkline>
          </x14:sparklines>
        </x14:sparklineGroup>
      </x14:sparklineGroup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FF8C-8D33-4BAA-8880-2BFFC4FE5A74}">
  <sheetPr codeName="工作表33">
    <pageSetUpPr fitToPage="1"/>
  </sheetPr>
  <dimension ref="C1:AI44"/>
  <sheetViews>
    <sheetView showGridLines="0" topLeftCell="B25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94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44621</v>
      </c>
      <c r="E5" s="3">
        <v>44622</v>
      </c>
      <c r="F5" s="3">
        <v>44623</v>
      </c>
      <c r="G5" s="3">
        <v>44624</v>
      </c>
      <c r="H5" s="3">
        <v>44625</v>
      </c>
      <c r="I5" s="3">
        <v>44626</v>
      </c>
      <c r="J5" s="3">
        <v>44627</v>
      </c>
      <c r="K5" s="3">
        <v>44628</v>
      </c>
      <c r="L5" s="3">
        <v>44629</v>
      </c>
      <c r="M5" s="3">
        <v>44630</v>
      </c>
      <c r="N5" s="3">
        <v>44631</v>
      </c>
      <c r="O5" s="3">
        <v>44632</v>
      </c>
      <c r="P5" s="3">
        <v>44633</v>
      </c>
      <c r="Q5" s="3">
        <v>44634</v>
      </c>
      <c r="R5" s="3">
        <v>44635</v>
      </c>
      <c r="S5" s="3">
        <v>44636</v>
      </c>
      <c r="T5" s="3">
        <v>44637</v>
      </c>
      <c r="U5" s="3">
        <v>44638</v>
      </c>
      <c r="V5" s="3">
        <v>44639</v>
      </c>
      <c r="W5" s="3">
        <v>44640</v>
      </c>
      <c r="X5" s="3">
        <v>44641</v>
      </c>
      <c r="Y5" s="3">
        <v>44642</v>
      </c>
      <c r="Z5" s="3">
        <v>44643</v>
      </c>
      <c r="AA5" s="3">
        <v>44644</v>
      </c>
      <c r="AB5" s="3">
        <v>44645</v>
      </c>
      <c r="AC5" s="3">
        <v>44646</v>
      </c>
      <c r="AD5" s="3">
        <v>44647</v>
      </c>
      <c r="AE5" s="3">
        <v>44648</v>
      </c>
      <c r="AF5" s="3">
        <v>44649</v>
      </c>
      <c r="AG5" s="3">
        <v>44650</v>
      </c>
      <c r="AH5" s="3">
        <v>44651</v>
      </c>
      <c r="AI5" s="188"/>
    </row>
    <row r="6" spans="3:35" s="2" customFormat="1" ht="27" customHeight="1">
      <c r="C6" s="5" t="s">
        <v>7</v>
      </c>
      <c r="D6" s="118">
        <v>3.4968000000000004</v>
      </c>
      <c r="E6" s="118">
        <v>4.234</v>
      </c>
      <c r="F6" s="118">
        <v>4.3818000000000001</v>
      </c>
      <c r="G6" s="118">
        <v>3.0796000000000001</v>
      </c>
      <c r="H6" s="118">
        <v>2.8694999999999999</v>
      </c>
      <c r="I6" s="118">
        <v>1.7041999999999999</v>
      </c>
      <c r="J6" s="118">
        <v>3.7401</v>
      </c>
      <c r="K6" s="118">
        <v>3.0405000000000002</v>
      </c>
      <c r="L6" s="118">
        <v>3.3026</v>
      </c>
      <c r="M6" s="118">
        <v>3.1179999999999999</v>
      </c>
      <c r="N6" s="118">
        <v>3.5306999999999999</v>
      </c>
      <c r="O6" s="118">
        <v>2.9064000000000001</v>
      </c>
      <c r="P6" s="118">
        <v>1.6025</v>
      </c>
      <c r="Q6" s="118">
        <v>2.8506</v>
      </c>
      <c r="R6" s="118">
        <v>3.5230000000000001</v>
      </c>
      <c r="S6" s="118">
        <v>3.5779999999999998</v>
      </c>
      <c r="T6" s="118">
        <v>3.1120000000000001</v>
      </c>
      <c r="U6" s="118">
        <v>2.2549999999999999</v>
      </c>
      <c r="V6" s="118">
        <v>2.4791999999999996</v>
      </c>
      <c r="W6" s="118">
        <v>1.5984</v>
      </c>
      <c r="X6" s="118">
        <v>3.7290000000000001</v>
      </c>
      <c r="Y6" s="118">
        <v>3.5926</v>
      </c>
      <c r="Z6" s="118">
        <v>3.4051999999999998</v>
      </c>
      <c r="AA6" s="118">
        <v>3.2844000000000002</v>
      </c>
      <c r="AB6" s="118">
        <v>3.6541999999999999</v>
      </c>
      <c r="AC6" s="118">
        <v>3.1548000000000003</v>
      </c>
      <c r="AD6" s="118">
        <v>2.1970000000000001</v>
      </c>
      <c r="AE6" s="118">
        <v>2.2538</v>
      </c>
      <c r="AF6" s="118">
        <v>2.8964000000000003</v>
      </c>
      <c r="AG6" s="118">
        <v>3.3660000000000001</v>
      </c>
      <c r="AH6" s="118">
        <v>3.0268000000000002</v>
      </c>
      <c r="AI6" s="122">
        <f>SUM(D6:AH6)</f>
        <v>94.963100000000011</v>
      </c>
    </row>
    <row r="7" spans="3:35" s="2" customFormat="1" ht="27" customHeight="1">
      <c r="C7" s="42" t="s">
        <v>8</v>
      </c>
      <c r="D7" s="119">
        <v>0</v>
      </c>
      <c r="E7" s="119">
        <v>0.56999999999999995</v>
      </c>
      <c r="F7" s="119">
        <v>0</v>
      </c>
      <c r="G7" s="119">
        <v>0.81</v>
      </c>
      <c r="H7" s="119">
        <v>0</v>
      </c>
      <c r="I7" s="119">
        <v>0</v>
      </c>
      <c r="J7" s="119">
        <v>1.74</v>
      </c>
      <c r="K7" s="119">
        <v>0</v>
      </c>
      <c r="L7" s="120">
        <v>0.89</v>
      </c>
      <c r="M7" s="120">
        <v>0</v>
      </c>
      <c r="N7" s="120">
        <v>0.39</v>
      </c>
      <c r="O7" s="120">
        <v>0</v>
      </c>
      <c r="P7" s="120">
        <v>0</v>
      </c>
      <c r="Q7" s="120">
        <v>0.28999999999999998</v>
      </c>
      <c r="R7" s="119">
        <v>0.82</v>
      </c>
      <c r="S7" s="119">
        <v>0.6</v>
      </c>
      <c r="T7" s="121">
        <v>0</v>
      </c>
      <c r="U7" s="120">
        <v>0.94</v>
      </c>
      <c r="V7" s="120">
        <v>1.29</v>
      </c>
      <c r="W7" s="120">
        <v>0</v>
      </c>
      <c r="X7" s="120">
        <v>1.63</v>
      </c>
      <c r="Y7" s="120">
        <v>0</v>
      </c>
      <c r="Z7" s="120">
        <v>0.91</v>
      </c>
      <c r="AA7" s="120">
        <v>0</v>
      </c>
      <c r="AB7" s="120">
        <v>1.42</v>
      </c>
      <c r="AC7" s="120">
        <v>1.85</v>
      </c>
      <c r="AD7" s="120">
        <v>0</v>
      </c>
      <c r="AE7" s="120">
        <v>1.1100000000000001</v>
      </c>
      <c r="AF7" s="120">
        <v>0.62</v>
      </c>
      <c r="AG7" s="120">
        <v>1.44</v>
      </c>
      <c r="AH7" s="120">
        <v>0</v>
      </c>
      <c r="AI7" s="122">
        <f>SUM(D7:AH7)</f>
        <v>17.319999999999997</v>
      </c>
    </row>
    <row r="8" spans="3:35" s="2" customFormat="1" ht="35.25" customHeight="1" thickBot="1">
      <c r="C8" s="17" t="s">
        <v>9</v>
      </c>
      <c r="D8" s="37">
        <f>SUM(D6:D7)</f>
        <v>3.4968000000000004</v>
      </c>
      <c r="E8" s="37">
        <f t="shared" ref="E8:AH8" si="0">SUM(E6:E7)</f>
        <v>4.8040000000000003</v>
      </c>
      <c r="F8" s="37">
        <f t="shared" si="0"/>
        <v>4.3818000000000001</v>
      </c>
      <c r="G8" s="37">
        <f t="shared" si="0"/>
        <v>3.8896000000000002</v>
      </c>
      <c r="H8" s="37">
        <f t="shared" si="0"/>
        <v>2.8694999999999999</v>
      </c>
      <c r="I8" s="37">
        <f t="shared" si="0"/>
        <v>1.7041999999999999</v>
      </c>
      <c r="J8" s="37">
        <f t="shared" si="0"/>
        <v>5.4801000000000002</v>
      </c>
      <c r="K8" s="37">
        <f t="shared" si="0"/>
        <v>3.0405000000000002</v>
      </c>
      <c r="L8" s="37">
        <f t="shared" si="0"/>
        <v>4.1925999999999997</v>
      </c>
      <c r="M8" s="37">
        <f t="shared" si="0"/>
        <v>3.1179999999999999</v>
      </c>
      <c r="N8" s="37">
        <f t="shared" si="0"/>
        <v>3.9207000000000001</v>
      </c>
      <c r="O8" s="37">
        <f t="shared" si="0"/>
        <v>2.9064000000000001</v>
      </c>
      <c r="P8" s="37">
        <f t="shared" si="0"/>
        <v>1.6025</v>
      </c>
      <c r="Q8" s="37">
        <f t="shared" si="0"/>
        <v>3.1406000000000001</v>
      </c>
      <c r="R8" s="37">
        <f t="shared" si="0"/>
        <v>4.343</v>
      </c>
      <c r="S8" s="37">
        <f t="shared" si="0"/>
        <v>4.1779999999999999</v>
      </c>
      <c r="T8" s="37">
        <f t="shared" si="0"/>
        <v>3.1120000000000001</v>
      </c>
      <c r="U8" s="37">
        <f t="shared" si="0"/>
        <v>3.1949999999999998</v>
      </c>
      <c r="V8" s="37">
        <f t="shared" si="0"/>
        <v>3.7691999999999997</v>
      </c>
      <c r="W8" s="37">
        <f t="shared" si="0"/>
        <v>1.5984</v>
      </c>
      <c r="X8" s="37">
        <f t="shared" si="0"/>
        <v>5.359</v>
      </c>
      <c r="Y8" s="37">
        <f t="shared" si="0"/>
        <v>3.5926</v>
      </c>
      <c r="Z8" s="37">
        <f t="shared" si="0"/>
        <v>4.3151999999999999</v>
      </c>
      <c r="AA8" s="37">
        <f t="shared" si="0"/>
        <v>3.2844000000000002</v>
      </c>
      <c r="AB8" s="37">
        <f t="shared" si="0"/>
        <v>5.0741999999999994</v>
      </c>
      <c r="AC8" s="37">
        <f t="shared" si="0"/>
        <v>5.0048000000000004</v>
      </c>
      <c r="AD8" s="37">
        <f t="shared" si="0"/>
        <v>2.1970000000000001</v>
      </c>
      <c r="AE8" s="37">
        <f t="shared" si="0"/>
        <v>3.3638000000000003</v>
      </c>
      <c r="AF8" s="37">
        <f t="shared" si="0"/>
        <v>3.5164000000000004</v>
      </c>
      <c r="AG8" s="37">
        <f t="shared" si="0"/>
        <v>4.806</v>
      </c>
      <c r="AH8" s="37">
        <f t="shared" si="0"/>
        <v>3.0268000000000002</v>
      </c>
      <c r="AI8" s="38">
        <f>SUM(AI6:AI7)</f>
        <v>112.2831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44621</v>
      </c>
      <c r="E11" s="95">
        <v>44623</v>
      </c>
      <c r="F11" s="95">
        <v>44624</v>
      </c>
      <c r="G11" s="95">
        <v>44628</v>
      </c>
      <c r="H11" s="95">
        <v>44630</v>
      </c>
      <c r="I11" s="95">
        <v>44632</v>
      </c>
      <c r="J11" s="95">
        <v>44635</v>
      </c>
      <c r="K11" s="95">
        <v>44637</v>
      </c>
      <c r="L11" s="95">
        <v>44639</v>
      </c>
      <c r="M11" s="95">
        <v>44642</v>
      </c>
      <c r="N11" s="95">
        <v>44644</v>
      </c>
      <c r="O11" s="95">
        <v>44646</v>
      </c>
      <c r="P11" s="95">
        <v>44649</v>
      </c>
      <c r="Q11" s="95">
        <v>44651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630</v>
      </c>
      <c r="E12" s="101">
        <v>510</v>
      </c>
      <c r="F12" s="101">
        <v>345</v>
      </c>
      <c r="G12" s="102">
        <v>608</v>
      </c>
      <c r="H12" s="101">
        <v>410</v>
      </c>
      <c r="I12" s="101">
        <v>425</v>
      </c>
      <c r="J12" s="101">
        <v>426</v>
      </c>
      <c r="K12" s="102">
        <v>459</v>
      </c>
      <c r="L12" s="101">
        <v>430</v>
      </c>
      <c r="M12" s="101">
        <v>375</v>
      </c>
      <c r="N12" s="101">
        <v>445</v>
      </c>
      <c r="O12" s="101">
        <v>530</v>
      </c>
      <c r="P12" s="101">
        <v>542</v>
      </c>
      <c r="Q12" s="102">
        <v>466</v>
      </c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6601</v>
      </c>
    </row>
    <row r="13" spans="3:35" s="2" customFormat="1" ht="27" customHeight="1">
      <c r="C13" s="66" t="s">
        <v>14</v>
      </c>
      <c r="D13" s="100"/>
      <c r="E13" s="101">
        <v>326</v>
      </c>
      <c r="F13" s="101"/>
      <c r="G13" s="102"/>
      <c r="H13" s="101">
        <v>450</v>
      </c>
      <c r="I13" s="101"/>
      <c r="J13" s="101">
        <v>146</v>
      </c>
      <c r="K13" s="102"/>
      <c r="L13" s="101">
        <v>388</v>
      </c>
      <c r="M13" s="101"/>
      <c r="N13" s="101"/>
      <c r="O13" s="101">
        <v>533</v>
      </c>
      <c r="P13" s="101"/>
      <c r="Q13" s="102">
        <v>310</v>
      </c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2153</v>
      </c>
    </row>
    <row r="14" spans="3:35" s="2" customFormat="1" ht="27" customHeight="1">
      <c r="C14" s="66" t="s">
        <v>15</v>
      </c>
      <c r="D14" s="100">
        <v>21</v>
      </c>
      <c r="E14" s="101"/>
      <c r="F14" s="101">
        <v>18</v>
      </c>
      <c r="G14" s="101"/>
      <c r="H14" s="101">
        <v>18</v>
      </c>
      <c r="I14" s="101"/>
      <c r="J14" s="101">
        <v>22</v>
      </c>
      <c r="K14" s="102"/>
      <c r="L14" s="101">
        <v>25</v>
      </c>
      <c r="M14" s="101"/>
      <c r="N14" s="101">
        <v>21</v>
      </c>
      <c r="O14" s="101"/>
      <c r="P14" s="101">
        <v>22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147</v>
      </c>
    </row>
    <row r="15" spans="3:35" s="2" customFormat="1" ht="27" customHeight="1">
      <c r="C15" s="66" t="s">
        <v>16</v>
      </c>
      <c r="D15" s="100">
        <v>8</v>
      </c>
      <c r="E15" s="101"/>
      <c r="F15" s="101">
        <v>10</v>
      </c>
      <c r="G15" s="102"/>
      <c r="H15" s="101">
        <v>9</v>
      </c>
      <c r="I15" s="101"/>
      <c r="J15" s="101">
        <v>9</v>
      </c>
      <c r="K15" s="102"/>
      <c r="L15" s="101">
        <v>11</v>
      </c>
      <c r="M15" s="101"/>
      <c r="N15" s="101">
        <v>7</v>
      </c>
      <c r="O15" s="101"/>
      <c r="P15" s="101">
        <v>11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65</v>
      </c>
    </row>
    <row r="16" spans="3:35" s="2" customFormat="1" ht="27" customHeight="1">
      <c r="C16" s="68" t="s">
        <v>17</v>
      </c>
      <c r="D16" s="103"/>
      <c r="E16" s="101">
        <v>40</v>
      </c>
      <c r="F16" s="101"/>
      <c r="G16" s="102">
        <v>43</v>
      </c>
      <c r="H16" s="101"/>
      <c r="I16" s="101">
        <v>48</v>
      </c>
      <c r="J16" s="101"/>
      <c r="K16" s="102">
        <v>52</v>
      </c>
      <c r="L16" s="101"/>
      <c r="M16" s="101">
        <v>45</v>
      </c>
      <c r="N16" s="101"/>
      <c r="O16" s="101">
        <v>46</v>
      </c>
      <c r="P16" s="101"/>
      <c r="Q16" s="102">
        <v>50</v>
      </c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324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659</v>
      </c>
      <c r="E18" s="160">
        <f t="shared" ref="E18:AI18" si="2">SUM(E12:E17)</f>
        <v>876</v>
      </c>
      <c r="F18" s="160">
        <f t="shared" si="2"/>
        <v>373</v>
      </c>
      <c r="G18" s="160">
        <f t="shared" si="2"/>
        <v>651</v>
      </c>
      <c r="H18" s="160">
        <f t="shared" si="2"/>
        <v>887</v>
      </c>
      <c r="I18" s="160">
        <f t="shared" si="2"/>
        <v>473</v>
      </c>
      <c r="J18" s="160">
        <f t="shared" si="2"/>
        <v>603</v>
      </c>
      <c r="K18" s="160">
        <f t="shared" si="2"/>
        <v>511</v>
      </c>
      <c r="L18" s="160">
        <f t="shared" si="2"/>
        <v>854</v>
      </c>
      <c r="M18" s="160">
        <f t="shared" si="2"/>
        <v>420</v>
      </c>
      <c r="N18" s="160">
        <f t="shared" si="2"/>
        <v>473</v>
      </c>
      <c r="O18" s="160">
        <f t="shared" si="2"/>
        <v>1109</v>
      </c>
      <c r="P18" s="160">
        <f t="shared" si="2"/>
        <v>575</v>
      </c>
      <c r="Q18" s="160">
        <f t="shared" si="2"/>
        <v>826</v>
      </c>
      <c r="R18" s="160">
        <f t="shared" si="2"/>
        <v>0</v>
      </c>
      <c r="S18" s="160">
        <f t="shared" si="2"/>
        <v>0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9290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112283.1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7.6414930605536915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9290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8.7200547551926704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44287</v>
      </c>
      <c r="E24" s="197"/>
      <c r="F24" s="196">
        <v>44317</v>
      </c>
      <c r="G24" s="197"/>
      <c r="H24" s="196">
        <v>44348</v>
      </c>
      <c r="I24" s="197"/>
      <c r="J24" s="196">
        <v>44378</v>
      </c>
      <c r="K24" s="197"/>
      <c r="L24" s="196">
        <v>44409</v>
      </c>
      <c r="M24" s="197"/>
      <c r="N24" s="196">
        <v>44440</v>
      </c>
      <c r="O24" s="197"/>
      <c r="P24" s="196">
        <v>44470</v>
      </c>
      <c r="Q24" s="197"/>
      <c r="R24" s="196">
        <v>44501</v>
      </c>
      <c r="S24" s="197"/>
      <c r="T24" s="196">
        <v>44531</v>
      </c>
      <c r="U24" s="197"/>
      <c r="V24" s="196">
        <v>44562</v>
      </c>
      <c r="W24" s="197"/>
      <c r="X24" s="196">
        <v>44593</v>
      </c>
      <c r="Y24" s="197"/>
      <c r="Z24" s="196">
        <v>44621</v>
      </c>
      <c r="AA24" s="197"/>
      <c r="AB24" s="196">
        <v>44652</v>
      </c>
      <c r="AC24" s="197"/>
      <c r="AD24" s="196">
        <v>44682</v>
      </c>
      <c r="AE24" s="197"/>
      <c r="AF24" s="196">
        <v>44713</v>
      </c>
      <c r="AG24" s="197"/>
      <c r="AH24" s="196">
        <v>44743</v>
      </c>
      <c r="AI24" s="197"/>
    </row>
    <row r="25" spans="3:35" s="2" customFormat="1" ht="39.75" customHeight="1">
      <c r="C25" s="21" t="s">
        <v>29</v>
      </c>
      <c r="D25" s="202">
        <v>9.5650096793149911E-2</v>
      </c>
      <c r="E25" s="203"/>
      <c r="F25" s="202">
        <v>8.3974891868772675E-2</v>
      </c>
      <c r="G25" s="203"/>
      <c r="H25" s="202">
        <v>9.9519771952414543E-2</v>
      </c>
      <c r="I25" s="203"/>
      <c r="J25" s="202">
        <v>9.8288510055558706E-2</v>
      </c>
      <c r="K25" s="203"/>
      <c r="L25" s="202">
        <v>9.4077199348290494E-2</v>
      </c>
      <c r="M25" s="203"/>
      <c r="N25" s="202">
        <v>8.6508105921873066E-2</v>
      </c>
      <c r="O25" s="203"/>
      <c r="P25" s="202">
        <v>8.1886490807354106E-2</v>
      </c>
      <c r="Q25" s="203"/>
      <c r="R25" s="202">
        <v>7.8314307446033196E-2</v>
      </c>
      <c r="S25" s="203"/>
      <c r="T25" s="202">
        <v>8.5227290813698786E-2</v>
      </c>
      <c r="U25" s="203"/>
      <c r="V25" s="202">
        <v>8.6175935714186011E-2</v>
      </c>
      <c r="W25" s="203"/>
      <c r="X25" s="202">
        <v>8.0369039296252179E-2</v>
      </c>
      <c r="Y25" s="203"/>
      <c r="Z25" s="202">
        <f>T20/100</f>
        <v>7.6414930605536918E-2</v>
      </c>
      <c r="AA25" s="203"/>
      <c r="AB25" s="202"/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4C44023-26E0-4C18-9420-F1ED69BAB2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'MAR-22'!L24:L24</xm:f>
              <xm:sqref>L25</xm:sqref>
            </x14:sparkline>
          </x14:sparklines>
        </x14:sparklineGroup>
        <x14:sparklineGroup displayEmptyCellsAs="gap" xr2:uid="{53C44CB9-609E-44D3-B644-3F4B9DD63D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'MAR-22'!T24:T24</xm:f>
              <xm:sqref>T25</xm:sqref>
            </x14:sparkline>
          </x14:sparklines>
        </x14:sparklineGroup>
        <x14:sparklineGroup displayEmptyCellsAs="gap" xr2:uid="{2EA9B48E-9C3B-4610-BD94-5F11BE17E1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'MAR-22'!D24:D24</xm:f>
              <xm:sqref>D25</xm:sqref>
            </x14:sparkline>
          </x14:sparklines>
        </x14:sparklineGroup>
        <x14:sparklineGroup displayEmptyCellsAs="gap" xr2:uid="{801681B1-DAF0-4969-B829-63BE80814C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'MAR-22'!AB24:AB24</xm:f>
              <xm:sqref>AB25</xm:sqref>
            </x14:sparkline>
          </x14:sparklines>
        </x14:sparklineGroup>
        <x14:sparklineGroup displayEmptyCellsAs="gap" xr2:uid="{AAF73DEF-B9CF-44A6-9438-0021469CE4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'MAR-22'!V24:V24</xm:f>
              <xm:sqref>V25</xm:sqref>
            </x14:sparkline>
          </x14:sparklines>
        </x14:sparklineGroup>
        <x14:sparklineGroup displayEmptyCellsAs="gap" xr2:uid="{393A311B-9EC7-4982-8E31-5A839034DE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'MAR-22'!AD24:AD24</xm:f>
              <xm:sqref>AD25</xm:sqref>
            </x14:sparkline>
          </x14:sparklines>
        </x14:sparklineGroup>
        <x14:sparklineGroup displayEmptyCellsAs="gap" xr2:uid="{88B89F5D-9D72-42DB-9B4D-1096C8267A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'MAR-22'!R24:R24</xm:f>
              <xm:sqref>R25</xm:sqref>
            </x14:sparkline>
          </x14:sparklines>
        </x14:sparklineGroup>
        <x14:sparklineGroup displayEmptyCellsAs="gap" xr2:uid="{CBB766E5-9822-4CA8-974C-682F29BF8D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'MAR-22'!J24:J24</xm:f>
              <xm:sqref>J25</xm:sqref>
            </x14:sparkline>
          </x14:sparklines>
        </x14:sparklineGroup>
        <x14:sparklineGroup displayEmptyCellsAs="gap" xr2:uid="{22BEFD82-2745-4006-AC52-D3FB917D65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'MAR-22'!F24:F24</xm:f>
              <xm:sqref>F25</xm:sqref>
            </x14:sparkline>
          </x14:sparklines>
        </x14:sparklineGroup>
        <x14:sparklineGroup displayEmptyCellsAs="gap" xr2:uid="{7C919600-1BF7-4FB7-B3DB-701B5D24D3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'MAR-22'!H24:H24</xm:f>
              <xm:sqref>H25</xm:sqref>
            </x14:sparkline>
          </x14:sparklines>
        </x14:sparklineGroup>
        <x14:sparklineGroup displayEmptyCellsAs="gap" xr2:uid="{76796029-070D-4FB7-9CD2-E953FF0D3F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'MAR-22'!N24:N24</xm:f>
              <xm:sqref>N25</xm:sqref>
            </x14:sparkline>
          </x14:sparklines>
        </x14:sparklineGroup>
        <x14:sparklineGroup displayEmptyCellsAs="gap" xr2:uid="{AFA2A812-E867-4FD6-BF4F-933CF4208A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'MAR-22'!Z24:Z24</xm:f>
              <xm:sqref>Z25</xm:sqref>
            </x14:sparkline>
          </x14:sparklines>
        </x14:sparklineGroup>
        <x14:sparklineGroup displayEmptyCellsAs="gap" xr2:uid="{C085F722-CC70-46D2-8726-8FDC8275B2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'MAR-22'!P24:P24</xm:f>
              <xm:sqref>P25</xm:sqref>
            </x14:sparkline>
          </x14:sparklines>
        </x14:sparklineGroup>
        <x14:sparklineGroup displayEmptyCellsAs="gap" xr2:uid="{E6C7CE9D-134D-42B8-B307-F5629EBB42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'MAR-22'!AH24:AH24</xm:f>
              <xm:sqref>AH25</xm:sqref>
            </x14:sparkline>
          </x14:sparklines>
        </x14:sparklineGroup>
        <x14:sparklineGroup displayEmptyCellsAs="gap" xr2:uid="{56EB5548-6431-4380-B586-4CC0A7A9C5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'MAR-22'!AF24:AF24</xm:f>
              <xm:sqref>AF25</xm:sqref>
            </x14:sparkline>
          </x14:sparklines>
        </x14:sparklineGroup>
        <x14:sparklineGroup displayEmptyCellsAs="gap" xr2:uid="{C41D0EA7-DC23-422B-9166-05C91B92AF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'MAR-22'!X24:X24</xm:f>
              <xm:sqref>X25</xm:sqref>
            </x14:sparkline>
          </x14:sparklines>
        </x14:sparklineGroup>
      </x14:sparklineGroup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373E-B571-42FB-B339-4DB63470972B}">
  <sheetPr codeName="工作表34">
    <pageSetUpPr fitToPage="1"/>
  </sheetPr>
  <dimension ref="C1:AI44"/>
  <sheetViews>
    <sheetView showGridLines="0" topLeftCell="B1" zoomScale="85" zoomScaleNormal="85" workbookViewId="0">
      <selection activeCell="AI6" sqref="AI6:AI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96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44652</v>
      </c>
      <c r="E5" s="3">
        <v>44653</v>
      </c>
      <c r="F5" s="3">
        <v>44654</v>
      </c>
      <c r="G5" s="3">
        <v>44655</v>
      </c>
      <c r="H5" s="3">
        <v>44656</v>
      </c>
      <c r="I5" s="3">
        <v>44657</v>
      </c>
      <c r="J5" s="3">
        <v>44658</v>
      </c>
      <c r="K5" s="3">
        <v>44659</v>
      </c>
      <c r="L5" s="3">
        <v>44660</v>
      </c>
      <c r="M5" s="3">
        <v>44661</v>
      </c>
      <c r="N5" s="3">
        <v>44662</v>
      </c>
      <c r="O5" s="3">
        <v>44663</v>
      </c>
      <c r="P5" s="3">
        <v>44664</v>
      </c>
      <c r="Q5" s="3">
        <v>44665</v>
      </c>
      <c r="R5" s="3">
        <v>44666</v>
      </c>
      <c r="S5" s="3">
        <v>44667</v>
      </c>
      <c r="T5" s="3">
        <v>44668</v>
      </c>
      <c r="U5" s="3">
        <v>44669</v>
      </c>
      <c r="V5" s="3">
        <v>44670</v>
      </c>
      <c r="W5" s="3">
        <v>44671</v>
      </c>
      <c r="X5" s="3">
        <v>44672</v>
      </c>
      <c r="Y5" s="3">
        <v>44673</v>
      </c>
      <c r="Z5" s="3">
        <v>44674</v>
      </c>
      <c r="AA5" s="3">
        <v>44675</v>
      </c>
      <c r="AB5" s="3">
        <v>44676</v>
      </c>
      <c r="AC5" s="3">
        <v>44677</v>
      </c>
      <c r="AD5" s="3">
        <v>44678</v>
      </c>
      <c r="AE5" s="3">
        <v>44679</v>
      </c>
      <c r="AF5" s="3">
        <v>44680</v>
      </c>
      <c r="AG5" s="3">
        <v>44681</v>
      </c>
      <c r="AH5" s="3"/>
      <c r="AI5" s="188"/>
    </row>
    <row r="6" spans="3:35" s="2" customFormat="1" ht="27" customHeight="1">
      <c r="C6" s="5" t="s">
        <v>7</v>
      </c>
      <c r="D6" s="118">
        <v>3.2924000000000002</v>
      </c>
      <c r="E6" s="118">
        <v>2.2103999999999999</v>
      </c>
      <c r="F6" s="118">
        <v>1.2490000000000001</v>
      </c>
      <c r="G6" s="118">
        <v>3.351</v>
      </c>
      <c r="H6" s="118">
        <v>2.1441999999999997</v>
      </c>
      <c r="I6" s="118">
        <v>2.3687</v>
      </c>
      <c r="J6" s="118">
        <v>2.9285000000000001</v>
      </c>
      <c r="K6" s="118">
        <v>3.3198000000000003</v>
      </c>
      <c r="L6" s="118">
        <v>1.8893</v>
      </c>
      <c r="M6" s="118">
        <v>2.3073999999999999</v>
      </c>
      <c r="N6" s="118">
        <v>3.9323999999999999</v>
      </c>
      <c r="O6" s="118">
        <v>4.3176000000000005</v>
      </c>
      <c r="P6" s="118">
        <v>4.1826000000000008</v>
      </c>
      <c r="Q6" s="118">
        <v>3.7302</v>
      </c>
      <c r="R6" s="118">
        <v>1.5310999999999999</v>
      </c>
      <c r="S6" s="118">
        <v>3.2801999999999998</v>
      </c>
      <c r="T6" s="118">
        <v>1.8120000000000001</v>
      </c>
      <c r="U6" s="118">
        <v>2.2290000000000001</v>
      </c>
      <c r="V6" s="118">
        <v>3.4348000000000001</v>
      </c>
      <c r="W6" s="118">
        <v>4.0988999999999995</v>
      </c>
      <c r="X6" s="118">
        <v>3.8888000000000003</v>
      </c>
      <c r="Y6" s="118">
        <v>3.0476000000000001</v>
      </c>
      <c r="Z6" s="118">
        <v>3.2121999999999997</v>
      </c>
      <c r="AA6" s="118">
        <v>2.3780000000000001</v>
      </c>
      <c r="AB6" s="118">
        <v>3.7454000000000001</v>
      </c>
      <c r="AC6" s="118">
        <v>4.0931999999999995</v>
      </c>
      <c r="AD6" s="118">
        <v>4.1358000000000006</v>
      </c>
      <c r="AE6" s="118">
        <v>3.5225999999999997</v>
      </c>
      <c r="AF6" s="118">
        <v>2.85</v>
      </c>
      <c r="AG6" s="118">
        <v>3.3666</v>
      </c>
      <c r="AH6" s="118"/>
      <c r="AI6" s="122">
        <f>SUM(D6:AH6)</f>
        <v>91.849699999999999</v>
      </c>
    </row>
    <row r="7" spans="3:35" s="2" customFormat="1" ht="27" customHeight="1">
      <c r="C7" s="42" t="s">
        <v>8</v>
      </c>
      <c r="D7" s="119">
        <v>1.63</v>
      </c>
      <c r="E7" s="119">
        <v>0</v>
      </c>
      <c r="F7" s="119">
        <v>0</v>
      </c>
      <c r="G7" s="119">
        <v>1.91</v>
      </c>
      <c r="H7" s="119">
        <v>0</v>
      </c>
      <c r="I7" s="119">
        <v>0.57999999999999996</v>
      </c>
      <c r="J7" s="119">
        <v>0</v>
      </c>
      <c r="K7" s="119">
        <v>1.08</v>
      </c>
      <c r="L7" s="120">
        <v>0</v>
      </c>
      <c r="M7" s="120">
        <v>0</v>
      </c>
      <c r="N7" s="120">
        <v>1.43</v>
      </c>
      <c r="O7" s="120">
        <v>0</v>
      </c>
      <c r="P7" s="120">
        <v>0</v>
      </c>
      <c r="Q7" s="120">
        <v>1.04</v>
      </c>
      <c r="R7" s="119">
        <v>0</v>
      </c>
      <c r="S7" s="119">
        <v>0</v>
      </c>
      <c r="T7" s="121">
        <v>0</v>
      </c>
      <c r="U7" s="120">
        <v>0.96</v>
      </c>
      <c r="V7" s="120">
        <v>0.77</v>
      </c>
      <c r="W7" s="120">
        <v>0</v>
      </c>
      <c r="X7" s="120">
        <v>1.38</v>
      </c>
      <c r="Y7" s="120">
        <v>1.94</v>
      </c>
      <c r="Z7" s="120">
        <v>1.05</v>
      </c>
      <c r="AA7" s="120">
        <v>0</v>
      </c>
      <c r="AB7" s="120">
        <v>0.88</v>
      </c>
      <c r="AC7" s="120">
        <v>0</v>
      </c>
      <c r="AD7" s="120">
        <v>1.1299999999999999</v>
      </c>
      <c r="AE7" s="120">
        <v>0</v>
      </c>
      <c r="AF7" s="120">
        <v>2.0499999999999998</v>
      </c>
      <c r="AG7" s="120">
        <v>0</v>
      </c>
      <c r="AH7" s="120"/>
      <c r="AI7" s="122">
        <f>SUM(D7:AH7)</f>
        <v>17.829999999999998</v>
      </c>
    </row>
    <row r="8" spans="3:35" s="2" customFormat="1" ht="35.25" customHeight="1" thickBot="1">
      <c r="C8" s="17" t="s">
        <v>9</v>
      </c>
      <c r="D8" s="37">
        <f>SUM(D6:D7)</f>
        <v>4.9223999999999997</v>
      </c>
      <c r="E8" s="37">
        <f t="shared" ref="E8:AH8" si="0">SUM(E6:E7)</f>
        <v>2.2103999999999999</v>
      </c>
      <c r="F8" s="37">
        <f t="shared" si="0"/>
        <v>1.2490000000000001</v>
      </c>
      <c r="G8" s="37">
        <f t="shared" si="0"/>
        <v>5.2610000000000001</v>
      </c>
      <c r="H8" s="37">
        <f t="shared" si="0"/>
        <v>2.1441999999999997</v>
      </c>
      <c r="I8" s="37">
        <f t="shared" si="0"/>
        <v>2.9487000000000001</v>
      </c>
      <c r="J8" s="37">
        <f t="shared" si="0"/>
        <v>2.9285000000000001</v>
      </c>
      <c r="K8" s="37">
        <f t="shared" si="0"/>
        <v>4.3998000000000008</v>
      </c>
      <c r="L8" s="37">
        <f t="shared" si="0"/>
        <v>1.8893</v>
      </c>
      <c r="M8" s="37">
        <f t="shared" si="0"/>
        <v>2.3073999999999999</v>
      </c>
      <c r="N8" s="37">
        <f t="shared" si="0"/>
        <v>5.3624000000000001</v>
      </c>
      <c r="O8" s="37">
        <f t="shared" si="0"/>
        <v>4.3176000000000005</v>
      </c>
      <c r="P8" s="37">
        <f t="shared" si="0"/>
        <v>4.1826000000000008</v>
      </c>
      <c r="Q8" s="37">
        <f t="shared" si="0"/>
        <v>4.7702</v>
      </c>
      <c r="R8" s="37">
        <f t="shared" si="0"/>
        <v>1.5310999999999999</v>
      </c>
      <c r="S8" s="37">
        <f t="shared" si="0"/>
        <v>3.2801999999999998</v>
      </c>
      <c r="T8" s="37">
        <f t="shared" si="0"/>
        <v>1.8120000000000001</v>
      </c>
      <c r="U8" s="37">
        <f t="shared" si="0"/>
        <v>3.1890000000000001</v>
      </c>
      <c r="V8" s="37">
        <f t="shared" si="0"/>
        <v>4.2048000000000005</v>
      </c>
      <c r="W8" s="37">
        <f t="shared" si="0"/>
        <v>4.0988999999999995</v>
      </c>
      <c r="X8" s="37">
        <f t="shared" si="0"/>
        <v>5.2688000000000006</v>
      </c>
      <c r="Y8" s="37">
        <f t="shared" si="0"/>
        <v>4.9876000000000005</v>
      </c>
      <c r="Z8" s="37">
        <f t="shared" si="0"/>
        <v>4.2622</v>
      </c>
      <c r="AA8" s="37">
        <f t="shared" si="0"/>
        <v>2.3780000000000001</v>
      </c>
      <c r="AB8" s="37">
        <f t="shared" si="0"/>
        <v>4.6254</v>
      </c>
      <c r="AC8" s="37">
        <f t="shared" si="0"/>
        <v>4.0931999999999995</v>
      </c>
      <c r="AD8" s="37">
        <f t="shared" si="0"/>
        <v>5.2658000000000005</v>
      </c>
      <c r="AE8" s="37">
        <f t="shared" si="0"/>
        <v>3.5225999999999997</v>
      </c>
      <c r="AF8" s="37">
        <f t="shared" si="0"/>
        <v>4.9000000000000004</v>
      </c>
      <c r="AG8" s="37">
        <f t="shared" si="0"/>
        <v>3.3666</v>
      </c>
      <c r="AH8" s="37">
        <f t="shared" si="0"/>
        <v>0</v>
      </c>
      <c r="AI8" s="38">
        <f>SUM(AI6:AI7)</f>
        <v>109.6797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44653</v>
      </c>
      <c r="E11" s="95">
        <v>44656</v>
      </c>
      <c r="F11" s="95">
        <v>44658</v>
      </c>
      <c r="G11" s="95">
        <v>44660</v>
      </c>
      <c r="H11" s="95">
        <v>44663</v>
      </c>
      <c r="I11" s="95">
        <v>44665</v>
      </c>
      <c r="J11" s="95">
        <v>44671</v>
      </c>
      <c r="K11" s="95">
        <v>44674</v>
      </c>
      <c r="L11" s="95">
        <v>44677</v>
      </c>
      <c r="M11" s="95">
        <v>44679</v>
      </c>
      <c r="N11" s="95">
        <v>44680</v>
      </c>
      <c r="O11" s="95"/>
      <c r="P11" s="95"/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480</v>
      </c>
      <c r="E12" s="101">
        <v>425</v>
      </c>
      <c r="F12" s="101">
        <v>552</v>
      </c>
      <c r="G12" s="167">
        <v>440</v>
      </c>
      <c r="H12" s="101">
        <v>425</v>
      </c>
      <c r="I12" s="101">
        <v>430</v>
      </c>
      <c r="J12" s="101">
        <v>845</v>
      </c>
      <c r="K12" s="167">
        <v>720</v>
      </c>
      <c r="L12" s="101">
        <v>714</v>
      </c>
      <c r="M12" s="101">
        <v>620</v>
      </c>
      <c r="N12" s="101">
        <v>700</v>
      </c>
      <c r="O12" s="101"/>
      <c r="P12" s="101"/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6351</v>
      </c>
    </row>
    <row r="13" spans="3:35" s="2" customFormat="1" ht="27" customHeight="1">
      <c r="C13" s="66" t="s">
        <v>14</v>
      </c>
      <c r="D13" s="100"/>
      <c r="E13" s="101">
        <v>560</v>
      </c>
      <c r="F13" s="101"/>
      <c r="G13" s="167">
        <v>495</v>
      </c>
      <c r="H13" s="101">
        <v>330</v>
      </c>
      <c r="I13" s="101">
        <v>582</v>
      </c>
      <c r="J13" s="101"/>
      <c r="K13" s="167">
        <v>265</v>
      </c>
      <c r="L13" s="101"/>
      <c r="M13" s="101">
        <v>550</v>
      </c>
      <c r="N13" s="101">
        <v>175</v>
      </c>
      <c r="O13" s="101"/>
      <c r="P13" s="101"/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2957</v>
      </c>
    </row>
    <row r="14" spans="3:35" s="2" customFormat="1" ht="27" customHeight="1">
      <c r="C14" s="66" t="s">
        <v>15</v>
      </c>
      <c r="D14" s="100">
        <v>18</v>
      </c>
      <c r="E14" s="101"/>
      <c r="F14" s="101">
        <v>21</v>
      </c>
      <c r="G14" s="101"/>
      <c r="H14" s="101">
        <v>24</v>
      </c>
      <c r="I14" s="101"/>
      <c r="J14" s="101">
        <v>23</v>
      </c>
      <c r="K14" s="167"/>
      <c r="L14" s="101">
        <v>25</v>
      </c>
      <c r="M14" s="101"/>
      <c r="N14" s="101">
        <v>26</v>
      </c>
      <c r="O14" s="101"/>
      <c r="P14" s="101"/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137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11</v>
      </c>
      <c r="G15" s="167"/>
      <c r="H15" s="101">
        <v>10</v>
      </c>
      <c r="I15" s="101"/>
      <c r="J15" s="101">
        <v>10</v>
      </c>
      <c r="K15" s="167"/>
      <c r="L15" s="101">
        <v>12</v>
      </c>
      <c r="M15" s="101"/>
      <c r="N15" s="101">
        <v>9</v>
      </c>
      <c r="O15" s="101"/>
      <c r="P15" s="101"/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61</v>
      </c>
    </row>
    <row r="16" spans="3:35" s="2" customFormat="1" ht="27" customHeight="1">
      <c r="C16" s="68" t="s">
        <v>17</v>
      </c>
      <c r="D16" s="103"/>
      <c r="E16" s="101">
        <v>40</v>
      </c>
      <c r="F16" s="101"/>
      <c r="G16" s="167">
        <v>51</v>
      </c>
      <c r="H16" s="101"/>
      <c r="I16" s="101">
        <v>45</v>
      </c>
      <c r="J16" s="101"/>
      <c r="K16" s="167">
        <v>44</v>
      </c>
      <c r="L16" s="101"/>
      <c r="M16" s="101">
        <v>50</v>
      </c>
      <c r="N16" s="101">
        <v>810</v>
      </c>
      <c r="O16" s="101"/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1040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507</v>
      </c>
      <c r="E18" s="160">
        <f t="shared" ref="E18:AI18" si="2">SUM(E12:E17)</f>
        <v>1025</v>
      </c>
      <c r="F18" s="160">
        <f t="shared" si="2"/>
        <v>584</v>
      </c>
      <c r="G18" s="160">
        <f t="shared" si="2"/>
        <v>986</v>
      </c>
      <c r="H18" s="160">
        <f t="shared" si="2"/>
        <v>789</v>
      </c>
      <c r="I18" s="160">
        <f t="shared" si="2"/>
        <v>1057</v>
      </c>
      <c r="J18" s="160">
        <f t="shared" si="2"/>
        <v>878</v>
      </c>
      <c r="K18" s="160">
        <f t="shared" si="2"/>
        <v>1029</v>
      </c>
      <c r="L18" s="160">
        <f t="shared" si="2"/>
        <v>751</v>
      </c>
      <c r="M18" s="160">
        <f t="shared" si="2"/>
        <v>1220</v>
      </c>
      <c r="N18" s="160">
        <f t="shared" si="2"/>
        <v>1720</v>
      </c>
      <c r="O18" s="160">
        <f t="shared" si="2"/>
        <v>0</v>
      </c>
      <c r="P18" s="160">
        <f t="shared" si="2"/>
        <v>0</v>
      </c>
      <c r="Q18" s="160">
        <f t="shared" si="2"/>
        <v>0</v>
      </c>
      <c r="R18" s="160">
        <f t="shared" si="2"/>
        <v>0</v>
      </c>
      <c r="S18" s="160">
        <f t="shared" si="2"/>
        <v>0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10546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109679.7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8.7718349737202619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10546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8.7240378489255637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44287</v>
      </c>
      <c r="E24" s="197"/>
      <c r="F24" s="196">
        <v>44317</v>
      </c>
      <c r="G24" s="197"/>
      <c r="H24" s="196">
        <v>44348</v>
      </c>
      <c r="I24" s="197"/>
      <c r="J24" s="196">
        <v>44378</v>
      </c>
      <c r="K24" s="197"/>
      <c r="L24" s="196">
        <v>44409</v>
      </c>
      <c r="M24" s="197"/>
      <c r="N24" s="196">
        <v>44440</v>
      </c>
      <c r="O24" s="197"/>
      <c r="P24" s="196">
        <v>44470</v>
      </c>
      <c r="Q24" s="197"/>
      <c r="R24" s="196">
        <v>44501</v>
      </c>
      <c r="S24" s="197"/>
      <c r="T24" s="196">
        <v>44531</v>
      </c>
      <c r="U24" s="197"/>
      <c r="V24" s="196">
        <v>44562</v>
      </c>
      <c r="W24" s="197"/>
      <c r="X24" s="196">
        <v>44593</v>
      </c>
      <c r="Y24" s="197"/>
      <c r="Z24" s="196">
        <v>44621</v>
      </c>
      <c r="AA24" s="197"/>
      <c r="AB24" s="196">
        <v>44652</v>
      </c>
      <c r="AC24" s="197"/>
      <c r="AD24" s="196">
        <v>44682</v>
      </c>
      <c r="AE24" s="197"/>
      <c r="AF24" s="196">
        <v>44713</v>
      </c>
      <c r="AG24" s="197"/>
      <c r="AH24" s="196">
        <v>44743</v>
      </c>
      <c r="AI24" s="197"/>
    </row>
    <row r="25" spans="3:35" s="2" customFormat="1" ht="39.75" customHeight="1">
      <c r="C25" s="21" t="s">
        <v>29</v>
      </c>
      <c r="D25" s="202">
        <v>9.5650096793149911E-2</v>
      </c>
      <c r="E25" s="203"/>
      <c r="F25" s="202">
        <v>8.3974891868772675E-2</v>
      </c>
      <c r="G25" s="203"/>
      <c r="H25" s="202">
        <v>9.9519771952414543E-2</v>
      </c>
      <c r="I25" s="203"/>
      <c r="J25" s="202">
        <v>9.8288510055558706E-2</v>
      </c>
      <c r="K25" s="203"/>
      <c r="L25" s="202">
        <v>9.4077199348290494E-2</v>
      </c>
      <c r="M25" s="203"/>
      <c r="N25" s="202">
        <v>8.6508105921873066E-2</v>
      </c>
      <c r="O25" s="203"/>
      <c r="P25" s="202">
        <v>8.1886490807354106E-2</v>
      </c>
      <c r="Q25" s="203"/>
      <c r="R25" s="202">
        <v>7.8314307446033196E-2</v>
      </c>
      <c r="S25" s="203"/>
      <c r="T25" s="202">
        <v>8.5227290813698786E-2</v>
      </c>
      <c r="U25" s="203"/>
      <c r="V25" s="202">
        <v>8.6175935714186011E-2</v>
      </c>
      <c r="W25" s="203"/>
      <c r="X25" s="202">
        <v>8.0369039296252179E-2</v>
      </c>
      <c r="Y25" s="203"/>
      <c r="Z25" s="202">
        <v>7.6414930605536918E-2</v>
      </c>
      <c r="AA25" s="203"/>
      <c r="AB25" s="202">
        <f>T20/100</f>
        <v>8.7718349737202619E-2</v>
      </c>
      <c r="AC25" s="203"/>
      <c r="AD25" s="202"/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1A13B5C-640F-4320-83FD-F8513B3811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'APR-22'!X24:X24</xm:f>
              <xm:sqref>X25</xm:sqref>
            </x14:sparkline>
          </x14:sparklines>
        </x14:sparklineGroup>
        <x14:sparklineGroup displayEmptyCellsAs="gap" xr2:uid="{254ED350-3549-40BF-AD44-9AF0C41FE0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'APR-22'!AF24:AF24</xm:f>
              <xm:sqref>AF25</xm:sqref>
            </x14:sparkline>
          </x14:sparklines>
        </x14:sparklineGroup>
        <x14:sparklineGroup displayEmptyCellsAs="gap" xr2:uid="{4E23DA68-AF65-4389-AB33-7944E8A03B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'APR-22'!AH24:AH24</xm:f>
              <xm:sqref>AH25</xm:sqref>
            </x14:sparkline>
          </x14:sparklines>
        </x14:sparklineGroup>
        <x14:sparklineGroup displayEmptyCellsAs="gap" xr2:uid="{F8CBAC49-C3A3-4802-9FF4-4790FE7D45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'APR-22'!P24:P24</xm:f>
              <xm:sqref>P25</xm:sqref>
            </x14:sparkline>
          </x14:sparklines>
        </x14:sparklineGroup>
        <x14:sparklineGroup displayEmptyCellsAs="gap" xr2:uid="{3E10AAD8-DBB1-45CA-9F8D-8D90C3B07E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'APR-22'!Z24:Z24</xm:f>
              <xm:sqref>Z25</xm:sqref>
            </x14:sparkline>
          </x14:sparklines>
        </x14:sparklineGroup>
        <x14:sparklineGroup displayEmptyCellsAs="gap" xr2:uid="{1F8F2ACC-D540-4508-9BDF-AA4AB11EE0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'APR-22'!N24:N24</xm:f>
              <xm:sqref>N25</xm:sqref>
            </x14:sparkline>
          </x14:sparklines>
        </x14:sparklineGroup>
        <x14:sparklineGroup displayEmptyCellsAs="gap" xr2:uid="{74E99754-26D7-4996-8053-38830B00FA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'APR-22'!H24:H24</xm:f>
              <xm:sqref>H25</xm:sqref>
            </x14:sparkline>
          </x14:sparklines>
        </x14:sparklineGroup>
        <x14:sparklineGroup displayEmptyCellsAs="gap" xr2:uid="{7E250AAA-0FDA-40D7-A538-86DCF1AA5E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'APR-22'!F24:F24</xm:f>
              <xm:sqref>F25</xm:sqref>
            </x14:sparkline>
          </x14:sparklines>
        </x14:sparklineGroup>
        <x14:sparklineGroup displayEmptyCellsAs="gap" xr2:uid="{9E5F6890-FAC5-4A57-887E-84A2402FA5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'APR-22'!J24:J24</xm:f>
              <xm:sqref>J25</xm:sqref>
            </x14:sparkline>
          </x14:sparklines>
        </x14:sparklineGroup>
        <x14:sparklineGroup displayEmptyCellsAs="gap" xr2:uid="{8476670D-3A23-481C-B384-86B47293AF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'APR-22'!R24:R24</xm:f>
              <xm:sqref>R25</xm:sqref>
            </x14:sparkline>
          </x14:sparklines>
        </x14:sparklineGroup>
        <x14:sparklineGroup displayEmptyCellsAs="gap" xr2:uid="{A0DB9E9A-3B5E-4DD5-A8F9-BE5EEDF04D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'APR-22'!AD24:AD24</xm:f>
              <xm:sqref>AD25</xm:sqref>
            </x14:sparkline>
          </x14:sparklines>
        </x14:sparklineGroup>
        <x14:sparklineGroup displayEmptyCellsAs="gap" xr2:uid="{5347ED0E-8C66-418E-9F36-D9EE49DC23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'APR-22'!V24:V24</xm:f>
              <xm:sqref>V25</xm:sqref>
            </x14:sparkline>
          </x14:sparklines>
        </x14:sparklineGroup>
        <x14:sparklineGroup displayEmptyCellsAs="gap" xr2:uid="{2AB64974-15CC-4662-8792-8655F093D1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'APR-22'!AB24:AB24</xm:f>
              <xm:sqref>AB25</xm:sqref>
            </x14:sparkline>
          </x14:sparklines>
        </x14:sparklineGroup>
        <x14:sparklineGroup displayEmptyCellsAs="gap" xr2:uid="{0FBE7D80-445D-4B04-890F-94F2C2FE76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'APR-22'!D24:D24</xm:f>
              <xm:sqref>D25</xm:sqref>
            </x14:sparkline>
          </x14:sparklines>
        </x14:sparklineGroup>
        <x14:sparklineGroup displayEmptyCellsAs="gap" xr2:uid="{68C46951-6FEE-4C03-9F45-CBBD21D4A7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'APR-22'!T24:T24</xm:f>
              <xm:sqref>T25</xm:sqref>
            </x14:sparkline>
          </x14:sparklines>
        </x14:sparklineGroup>
        <x14:sparklineGroup displayEmptyCellsAs="gap" xr2:uid="{A24AEF1C-66D0-4AC4-8520-EB88E2E89C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'APR-22'!L24:L24</xm:f>
              <xm:sqref>L25</xm:sqref>
            </x14:sparkline>
          </x14:sparklines>
        </x14:sparklineGroup>
      </x14:sparklineGroup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4DF2-4020-41F6-88FC-84C60BB62FBB}">
  <sheetPr codeName="工作表35">
    <pageSetUpPr fitToPage="1"/>
  </sheetPr>
  <dimension ref="C1:AI44"/>
  <sheetViews>
    <sheetView showGridLines="0" topLeftCell="D1" zoomScale="85" zoomScaleNormal="85" workbookViewId="0">
      <selection activeCell="AI12" sqref="AI12:AI1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98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44682</v>
      </c>
      <c r="E5" s="3">
        <v>44683</v>
      </c>
      <c r="F5" s="3">
        <v>44684</v>
      </c>
      <c r="G5" s="3">
        <v>44685</v>
      </c>
      <c r="H5" s="3">
        <v>44686</v>
      </c>
      <c r="I5" s="3">
        <v>44687</v>
      </c>
      <c r="J5" s="3">
        <v>44688</v>
      </c>
      <c r="K5" s="3">
        <v>44689</v>
      </c>
      <c r="L5" s="3">
        <v>44690</v>
      </c>
      <c r="M5" s="3">
        <v>44691</v>
      </c>
      <c r="N5" s="3">
        <v>44692</v>
      </c>
      <c r="O5" s="3">
        <v>44693</v>
      </c>
      <c r="P5" s="3">
        <v>44694</v>
      </c>
      <c r="Q5" s="3">
        <v>44695</v>
      </c>
      <c r="R5" s="3">
        <v>44696</v>
      </c>
      <c r="S5" s="3">
        <v>44697</v>
      </c>
      <c r="T5" s="3">
        <v>44698</v>
      </c>
      <c r="U5" s="3">
        <v>44699</v>
      </c>
      <c r="V5" s="3">
        <v>44700</v>
      </c>
      <c r="W5" s="3">
        <v>44701</v>
      </c>
      <c r="X5" s="3">
        <v>44702</v>
      </c>
      <c r="Y5" s="3">
        <v>44703</v>
      </c>
      <c r="Z5" s="3">
        <v>44704</v>
      </c>
      <c r="AA5" s="3">
        <v>44705</v>
      </c>
      <c r="AB5" s="3">
        <v>44706</v>
      </c>
      <c r="AC5" s="3">
        <v>44707</v>
      </c>
      <c r="AD5" s="3">
        <v>44708</v>
      </c>
      <c r="AE5" s="3">
        <v>44709</v>
      </c>
      <c r="AF5" s="3">
        <v>44710</v>
      </c>
      <c r="AG5" s="3">
        <v>44711</v>
      </c>
      <c r="AH5" s="3">
        <v>44712</v>
      </c>
      <c r="AI5" s="188"/>
    </row>
    <row r="6" spans="3:35" s="2" customFormat="1" ht="27" customHeight="1">
      <c r="C6" s="5" t="s">
        <v>7</v>
      </c>
      <c r="D6" s="118">
        <v>2.5373999999999999</v>
      </c>
      <c r="E6" s="118">
        <v>2.1576999999999997</v>
      </c>
      <c r="F6" s="118">
        <v>3.9785999999999984</v>
      </c>
      <c r="G6" s="118">
        <v>4.166199999999999</v>
      </c>
      <c r="H6" s="118">
        <v>4.1382000000000012</v>
      </c>
      <c r="I6" s="118">
        <v>4.2045000000000003</v>
      </c>
      <c r="J6" s="118">
        <v>3.7434000000000007</v>
      </c>
      <c r="K6" s="118">
        <v>1.8805999999999996</v>
      </c>
      <c r="L6" s="118">
        <v>1.3762000000000003</v>
      </c>
      <c r="M6" s="118">
        <v>3.134800000000002</v>
      </c>
      <c r="N6" s="118">
        <v>3.4006000000000003</v>
      </c>
      <c r="O6" s="118">
        <v>3.6864000000000017</v>
      </c>
      <c r="P6" s="118">
        <v>3.7315999999999994</v>
      </c>
      <c r="Q6" s="118">
        <v>4.0982000000000003</v>
      </c>
      <c r="R6" s="118">
        <v>1.7137999999999998</v>
      </c>
      <c r="S6" s="118">
        <v>4.2100000000000009</v>
      </c>
      <c r="T6" s="118">
        <v>3.952199999999999</v>
      </c>
      <c r="U6" s="118">
        <v>3.7344000000000008</v>
      </c>
      <c r="V6" s="118">
        <v>3.9479999999999995</v>
      </c>
      <c r="W6" s="118">
        <v>3.4800000000000004</v>
      </c>
      <c r="X6" s="118">
        <v>3.6725999999999996</v>
      </c>
      <c r="Y6" s="118">
        <v>2.2810000000000001</v>
      </c>
      <c r="Z6" s="118">
        <v>3.5265999999999997</v>
      </c>
      <c r="AA6" s="118">
        <v>4.2457999999999982</v>
      </c>
      <c r="AB6" s="118">
        <v>3.5747999999999989</v>
      </c>
      <c r="AC6" s="118">
        <v>3.4457999999999989</v>
      </c>
      <c r="AD6" s="118">
        <v>3.4658000000000007</v>
      </c>
      <c r="AE6" s="118">
        <v>3.4842</v>
      </c>
      <c r="AF6" s="118">
        <v>2.2525999999999993</v>
      </c>
      <c r="AG6" s="118">
        <v>4.2764000000000015</v>
      </c>
      <c r="AH6" s="118">
        <v>4.3390000000000004</v>
      </c>
      <c r="AI6" s="122">
        <f>SUM(D6:AH6)</f>
        <v>105.83740000000002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1.88</v>
      </c>
      <c r="G7" s="119">
        <v>0.94</v>
      </c>
      <c r="H7" s="119">
        <v>0</v>
      </c>
      <c r="I7" s="119">
        <v>1.1599999999999999</v>
      </c>
      <c r="J7" s="119">
        <v>0</v>
      </c>
      <c r="K7" s="119">
        <v>0</v>
      </c>
      <c r="L7" s="120">
        <v>0.75</v>
      </c>
      <c r="M7" s="120">
        <v>1.79</v>
      </c>
      <c r="N7" s="120">
        <v>0</v>
      </c>
      <c r="O7" s="120">
        <v>1.19</v>
      </c>
      <c r="P7" s="120">
        <v>0.73</v>
      </c>
      <c r="Q7" s="120">
        <v>0</v>
      </c>
      <c r="R7" s="119">
        <v>0</v>
      </c>
      <c r="S7" s="119">
        <v>1.44</v>
      </c>
      <c r="T7" s="121">
        <v>0</v>
      </c>
      <c r="U7" s="120">
        <v>1.21</v>
      </c>
      <c r="V7" s="120">
        <v>0</v>
      </c>
      <c r="W7" s="120">
        <v>2.56</v>
      </c>
      <c r="X7" s="120">
        <v>0</v>
      </c>
      <c r="Y7" s="120">
        <v>0</v>
      </c>
      <c r="Z7" s="120">
        <v>1.95</v>
      </c>
      <c r="AA7" s="120">
        <v>0</v>
      </c>
      <c r="AB7" s="120">
        <v>1.43</v>
      </c>
      <c r="AC7" s="120">
        <v>0.95</v>
      </c>
      <c r="AD7" s="120">
        <v>0</v>
      </c>
      <c r="AE7" s="120">
        <v>1</v>
      </c>
      <c r="AF7" s="120">
        <v>0</v>
      </c>
      <c r="AG7" s="120">
        <v>2.5299999999999998</v>
      </c>
      <c r="AH7" s="120">
        <v>1.43</v>
      </c>
      <c r="AI7" s="122">
        <f>SUM(D7:AH7)</f>
        <v>22.94</v>
      </c>
    </row>
    <row r="8" spans="3:35" s="2" customFormat="1" ht="35.25" customHeight="1" thickBot="1">
      <c r="C8" s="17" t="s">
        <v>9</v>
      </c>
      <c r="D8" s="37">
        <f>SUM(D6:D7)</f>
        <v>2.5373999999999999</v>
      </c>
      <c r="E8" s="37">
        <f t="shared" ref="E8:AH8" si="0">SUM(E6:E7)</f>
        <v>2.1576999999999997</v>
      </c>
      <c r="F8" s="37">
        <f t="shared" si="0"/>
        <v>5.8585999999999983</v>
      </c>
      <c r="G8" s="37">
        <f t="shared" si="0"/>
        <v>5.1061999999999994</v>
      </c>
      <c r="H8" s="37">
        <f t="shared" si="0"/>
        <v>4.1382000000000012</v>
      </c>
      <c r="I8" s="37">
        <f t="shared" si="0"/>
        <v>5.3645000000000005</v>
      </c>
      <c r="J8" s="37">
        <f t="shared" si="0"/>
        <v>3.7434000000000007</v>
      </c>
      <c r="K8" s="37">
        <f t="shared" si="0"/>
        <v>1.8805999999999996</v>
      </c>
      <c r="L8" s="37">
        <f t="shared" si="0"/>
        <v>2.1262000000000003</v>
      </c>
      <c r="M8" s="37">
        <f t="shared" si="0"/>
        <v>4.9248000000000021</v>
      </c>
      <c r="N8" s="37">
        <f t="shared" si="0"/>
        <v>3.4006000000000003</v>
      </c>
      <c r="O8" s="37">
        <f t="shared" si="0"/>
        <v>4.8764000000000021</v>
      </c>
      <c r="P8" s="37">
        <f t="shared" si="0"/>
        <v>4.4615999999999989</v>
      </c>
      <c r="Q8" s="37">
        <f t="shared" si="0"/>
        <v>4.0982000000000003</v>
      </c>
      <c r="R8" s="37">
        <f t="shared" si="0"/>
        <v>1.7137999999999998</v>
      </c>
      <c r="S8" s="37">
        <f t="shared" si="0"/>
        <v>5.65</v>
      </c>
      <c r="T8" s="37">
        <f t="shared" si="0"/>
        <v>3.952199999999999</v>
      </c>
      <c r="U8" s="37">
        <f t="shared" si="0"/>
        <v>4.9444000000000008</v>
      </c>
      <c r="V8" s="37">
        <f t="shared" si="0"/>
        <v>3.9479999999999995</v>
      </c>
      <c r="W8" s="37">
        <f t="shared" si="0"/>
        <v>6.0400000000000009</v>
      </c>
      <c r="X8" s="37">
        <f t="shared" si="0"/>
        <v>3.6725999999999996</v>
      </c>
      <c r="Y8" s="37">
        <f t="shared" si="0"/>
        <v>2.2810000000000001</v>
      </c>
      <c r="Z8" s="37">
        <f t="shared" si="0"/>
        <v>5.4765999999999995</v>
      </c>
      <c r="AA8" s="37">
        <f t="shared" si="0"/>
        <v>4.2457999999999982</v>
      </c>
      <c r="AB8" s="37">
        <f t="shared" si="0"/>
        <v>5.0047999999999986</v>
      </c>
      <c r="AC8" s="37">
        <f t="shared" si="0"/>
        <v>4.3957999999999986</v>
      </c>
      <c r="AD8" s="37">
        <f t="shared" si="0"/>
        <v>3.4658000000000007</v>
      </c>
      <c r="AE8" s="37">
        <f t="shared" si="0"/>
        <v>4.4841999999999995</v>
      </c>
      <c r="AF8" s="37">
        <f t="shared" si="0"/>
        <v>2.2525999999999993</v>
      </c>
      <c r="AG8" s="37">
        <f t="shared" si="0"/>
        <v>6.8064000000000018</v>
      </c>
      <c r="AH8" s="37">
        <f t="shared" si="0"/>
        <v>5.7690000000000001</v>
      </c>
      <c r="AI8" s="38">
        <f>SUM(AI6:AI7)</f>
        <v>128.77740000000003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44684</v>
      </c>
      <c r="E11" s="95">
        <v>44686</v>
      </c>
      <c r="F11" s="95">
        <v>44688</v>
      </c>
      <c r="G11" s="95">
        <v>44691</v>
      </c>
      <c r="H11" s="95">
        <v>44693</v>
      </c>
      <c r="I11" s="95">
        <v>44695</v>
      </c>
      <c r="J11" s="95">
        <v>44698</v>
      </c>
      <c r="K11" s="95">
        <v>44700</v>
      </c>
      <c r="L11" s="95">
        <v>44702</v>
      </c>
      <c r="M11" s="95">
        <v>44705</v>
      </c>
      <c r="N11" s="95">
        <v>44707</v>
      </c>
      <c r="O11" s="95">
        <v>44709</v>
      </c>
      <c r="P11" s="95">
        <v>44712</v>
      </c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535</v>
      </c>
      <c r="E12" s="101">
        <v>400</v>
      </c>
      <c r="F12" s="101">
        <v>655</v>
      </c>
      <c r="G12" s="102">
        <v>536</v>
      </c>
      <c r="H12" s="101">
        <v>460</v>
      </c>
      <c r="I12" s="101">
        <v>512</v>
      </c>
      <c r="J12" s="101">
        <v>543</v>
      </c>
      <c r="K12" s="102">
        <v>488</v>
      </c>
      <c r="L12" s="101">
        <v>550</v>
      </c>
      <c r="M12" s="101">
        <v>520</v>
      </c>
      <c r="N12" s="101">
        <v>410</v>
      </c>
      <c r="O12" s="101">
        <v>456</v>
      </c>
      <c r="P12" s="101">
        <v>474</v>
      </c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6539</v>
      </c>
    </row>
    <row r="13" spans="3:35" s="2" customFormat="1" ht="27" customHeight="1">
      <c r="C13" s="66" t="s">
        <v>14</v>
      </c>
      <c r="D13" s="100">
        <v>210</v>
      </c>
      <c r="E13" s="101">
        <v>550</v>
      </c>
      <c r="F13" s="101"/>
      <c r="G13" s="102">
        <v>256</v>
      </c>
      <c r="H13" s="101">
        <v>428</v>
      </c>
      <c r="I13" s="101"/>
      <c r="J13" s="101"/>
      <c r="K13" s="102">
        <v>490</v>
      </c>
      <c r="L13" s="101">
        <v>265</v>
      </c>
      <c r="M13" s="101"/>
      <c r="N13" s="101">
        <v>435</v>
      </c>
      <c r="O13" s="101">
        <v>447</v>
      </c>
      <c r="P13" s="101">
        <v>400</v>
      </c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3481</v>
      </c>
    </row>
    <row r="14" spans="3:35" s="2" customFormat="1" ht="27" customHeight="1">
      <c r="C14" s="66" t="s">
        <v>15</v>
      </c>
      <c r="D14" s="100">
        <v>14</v>
      </c>
      <c r="E14" s="101"/>
      <c r="F14" s="101">
        <v>18</v>
      </c>
      <c r="G14" s="101"/>
      <c r="H14" s="101">
        <v>17</v>
      </c>
      <c r="I14" s="101"/>
      <c r="J14" s="101">
        <v>16</v>
      </c>
      <c r="K14" s="102"/>
      <c r="L14" s="101">
        <v>14</v>
      </c>
      <c r="M14" s="101"/>
      <c r="N14" s="101">
        <v>18</v>
      </c>
      <c r="O14" s="101"/>
      <c r="P14" s="101">
        <v>16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113</v>
      </c>
    </row>
    <row r="15" spans="3:35" s="2" customFormat="1" ht="27" customHeight="1">
      <c r="C15" s="66" t="s">
        <v>16</v>
      </c>
      <c r="D15" s="100">
        <v>8</v>
      </c>
      <c r="E15" s="101"/>
      <c r="F15" s="101">
        <v>9</v>
      </c>
      <c r="G15" s="102"/>
      <c r="H15" s="101">
        <v>8</v>
      </c>
      <c r="I15" s="101"/>
      <c r="J15" s="101">
        <v>10</v>
      </c>
      <c r="K15" s="102"/>
      <c r="L15" s="101">
        <v>9</v>
      </c>
      <c r="M15" s="101"/>
      <c r="N15" s="101">
        <v>11</v>
      </c>
      <c r="O15" s="101"/>
      <c r="P15" s="101">
        <v>10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65</v>
      </c>
    </row>
    <row r="16" spans="3:35" s="2" customFormat="1" ht="27" customHeight="1">
      <c r="C16" s="68" t="s">
        <v>17</v>
      </c>
      <c r="D16" s="103"/>
      <c r="E16" s="101">
        <v>42</v>
      </c>
      <c r="F16" s="101"/>
      <c r="G16" s="102">
        <v>36</v>
      </c>
      <c r="H16" s="101"/>
      <c r="I16" s="101">
        <v>45</v>
      </c>
      <c r="J16" s="101"/>
      <c r="K16" s="102">
        <v>40</v>
      </c>
      <c r="L16" s="101"/>
      <c r="M16" s="101">
        <v>48</v>
      </c>
      <c r="N16" s="101"/>
      <c r="O16" s="101">
        <v>40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251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767</v>
      </c>
      <c r="E18" s="160">
        <f t="shared" ref="E18:AI18" si="2">SUM(E12:E17)</f>
        <v>992</v>
      </c>
      <c r="F18" s="160">
        <f t="shared" si="2"/>
        <v>682</v>
      </c>
      <c r="G18" s="160">
        <f t="shared" si="2"/>
        <v>828</v>
      </c>
      <c r="H18" s="160">
        <f t="shared" si="2"/>
        <v>913</v>
      </c>
      <c r="I18" s="160">
        <f t="shared" si="2"/>
        <v>557</v>
      </c>
      <c r="J18" s="160">
        <f t="shared" si="2"/>
        <v>569</v>
      </c>
      <c r="K18" s="160">
        <f t="shared" si="2"/>
        <v>1018</v>
      </c>
      <c r="L18" s="160">
        <f t="shared" si="2"/>
        <v>838</v>
      </c>
      <c r="M18" s="160">
        <f t="shared" si="2"/>
        <v>568</v>
      </c>
      <c r="N18" s="160">
        <f t="shared" si="2"/>
        <v>874</v>
      </c>
      <c r="O18" s="160">
        <f t="shared" si="2"/>
        <v>943</v>
      </c>
      <c r="P18" s="160">
        <f t="shared" si="2"/>
        <v>900</v>
      </c>
      <c r="Q18" s="160">
        <f t="shared" si="2"/>
        <v>0</v>
      </c>
      <c r="R18" s="160">
        <f t="shared" si="2"/>
        <v>0</v>
      </c>
      <c r="S18" s="160">
        <f t="shared" si="2"/>
        <v>0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10449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8" t="s">
        <v>20</v>
      </c>
      <c r="D20" s="198"/>
      <c r="E20" s="198"/>
      <c r="F20" s="198"/>
      <c r="G20" s="198"/>
      <c r="H20" s="199">
        <f>AI8*1000</f>
        <v>128777.40000000002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7.5050421471789823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customHeight="1">
      <c r="C21" s="198" t="s">
        <v>24</v>
      </c>
      <c r="D21" s="198"/>
      <c r="E21" s="198"/>
      <c r="F21" s="198"/>
      <c r="G21" s="198"/>
      <c r="H21" s="201">
        <f>AI18</f>
        <v>10449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8.6369667273722346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44287</v>
      </c>
      <c r="E24" s="197"/>
      <c r="F24" s="196">
        <v>44317</v>
      </c>
      <c r="G24" s="197"/>
      <c r="H24" s="196">
        <v>44348</v>
      </c>
      <c r="I24" s="197"/>
      <c r="J24" s="196">
        <v>44378</v>
      </c>
      <c r="K24" s="197"/>
      <c r="L24" s="196">
        <v>44409</v>
      </c>
      <c r="M24" s="197"/>
      <c r="N24" s="196">
        <v>44440</v>
      </c>
      <c r="O24" s="197"/>
      <c r="P24" s="196">
        <v>44470</v>
      </c>
      <c r="Q24" s="197"/>
      <c r="R24" s="196">
        <v>44501</v>
      </c>
      <c r="S24" s="197"/>
      <c r="T24" s="196">
        <v>44531</v>
      </c>
      <c r="U24" s="197"/>
      <c r="V24" s="196">
        <v>44562</v>
      </c>
      <c r="W24" s="197"/>
      <c r="X24" s="196">
        <v>44593</v>
      </c>
      <c r="Y24" s="197"/>
      <c r="Z24" s="196">
        <v>44621</v>
      </c>
      <c r="AA24" s="197"/>
      <c r="AB24" s="196">
        <v>44652</v>
      </c>
      <c r="AC24" s="197"/>
      <c r="AD24" s="196">
        <v>44682</v>
      </c>
      <c r="AE24" s="197"/>
      <c r="AF24" s="196">
        <v>44713</v>
      </c>
      <c r="AG24" s="197"/>
      <c r="AH24" s="196">
        <v>44743</v>
      </c>
      <c r="AI24" s="197"/>
    </row>
    <row r="25" spans="3:35" s="2" customFormat="1" ht="39.75" customHeight="1">
      <c r="C25" s="21" t="s">
        <v>29</v>
      </c>
      <c r="D25" s="202">
        <v>9.5650096793149911E-2</v>
      </c>
      <c r="E25" s="203"/>
      <c r="F25" s="202">
        <v>8.3974891868772675E-2</v>
      </c>
      <c r="G25" s="203"/>
      <c r="H25" s="202">
        <v>9.9519771952414543E-2</v>
      </c>
      <c r="I25" s="203"/>
      <c r="J25" s="202">
        <v>9.8288510055558706E-2</v>
      </c>
      <c r="K25" s="203"/>
      <c r="L25" s="202">
        <v>9.4077199348290494E-2</v>
      </c>
      <c r="M25" s="203"/>
      <c r="N25" s="202">
        <v>8.6508105921873066E-2</v>
      </c>
      <c r="O25" s="203"/>
      <c r="P25" s="202">
        <v>8.1886490807354106E-2</v>
      </c>
      <c r="Q25" s="203"/>
      <c r="R25" s="202">
        <v>7.8314307446033196E-2</v>
      </c>
      <c r="S25" s="203"/>
      <c r="T25" s="202">
        <v>8.5227290813698786E-2</v>
      </c>
      <c r="U25" s="203"/>
      <c r="V25" s="202">
        <v>8.6175935714186011E-2</v>
      </c>
      <c r="W25" s="203"/>
      <c r="X25" s="202">
        <v>8.0369039296252179E-2</v>
      </c>
      <c r="Y25" s="203"/>
      <c r="Z25" s="202">
        <v>7.6414930605536918E-2</v>
      </c>
      <c r="AA25" s="203"/>
      <c r="AB25" s="202">
        <v>8.7718349737202619E-2</v>
      </c>
      <c r="AC25" s="203"/>
      <c r="AD25" s="202">
        <f>T20/100</f>
        <v>7.5050421471789822E-2</v>
      </c>
      <c r="AE25" s="203"/>
      <c r="AF25" s="202"/>
      <c r="AG25" s="203"/>
      <c r="AH25" s="202"/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EA2612A-094E-47AA-88E2-7698A19E21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'MAY-22'!L24:L24</xm:f>
              <xm:sqref>L25</xm:sqref>
            </x14:sparkline>
          </x14:sparklines>
        </x14:sparklineGroup>
        <x14:sparklineGroup displayEmptyCellsAs="gap" xr2:uid="{6A229C80-9FAF-473C-9415-B694F76E2E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'MAY-22'!T24:T24</xm:f>
              <xm:sqref>T25</xm:sqref>
            </x14:sparkline>
          </x14:sparklines>
        </x14:sparklineGroup>
        <x14:sparklineGroup displayEmptyCellsAs="gap" xr2:uid="{0FC31923-B79F-4E52-862D-796E5D3D37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'MAY-22'!D24:D24</xm:f>
              <xm:sqref>D25</xm:sqref>
            </x14:sparkline>
          </x14:sparklines>
        </x14:sparklineGroup>
        <x14:sparklineGroup displayEmptyCellsAs="gap" xr2:uid="{400E3CFB-75FE-4479-9FE8-B1307DC4BA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'MAY-22'!AB24:AB24</xm:f>
              <xm:sqref>AB25</xm:sqref>
            </x14:sparkline>
          </x14:sparklines>
        </x14:sparklineGroup>
        <x14:sparklineGroup displayEmptyCellsAs="gap" xr2:uid="{0874C156-7859-42CE-BD2D-054A026881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'MAY-22'!V24:V24</xm:f>
              <xm:sqref>V25</xm:sqref>
            </x14:sparkline>
          </x14:sparklines>
        </x14:sparklineGroup>
        <x14:sparklineGroup displayEmptyCellsAs="gap" xr2:uid="{1EB29FD8-02E4-4D61-B407-FB7006635A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'MAY-22'!AD24:AD24</xm:f>
              <xm:sqref>AD25</xm:sqref>
            </x14:sparkline>
          </x14:sparklines>
        </x14:sparklineGroup>
        <x14:sparklineGroup displayEmptyCellsAs="gap" xr2:uid="{E66F687C-2DCA-4C43-8752-F970BAFB0F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'MAY-22'!R24:R24</xm:f>
              <xm:sqref>R25</xm:sqref>
            </x14:sparkline>
          </x14:sparklines>
        </x14:sparklineGroup>
        <x14:sparklineGroup displayEmptyCellsAs="gap" xr2:uid="{0D0A1912-0323-43C0-9D25-EA97AB401A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'MAY-22'!J24:J24</xm:f>
              <xm:sqref>J25</xm:sqref>
            </x14:sparkline>
          </x14:sparklines>
        </x14:sparklineGroup>
        <x14:sparklineGroup displayEmptyCellsAs="gap" xr2:uid="{38139D2B-4762-48ED-BF6F-C4E956E291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'MAY-22'!F24:F24</xm:f>
              <xm:sqref>F25</xm:sqref>
            </x14:sparkline>
          </x14:sparklines>
        </x14:sparklineGroup>
        <x14:sparklineGroup displayEmptyCellsAs="gap" xr2:uid="{B0A59804-130A-4D7C-B4CF-FFA14CC6E8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'MAY-22'!H24:H24</xm:f>
              <xm:sqref>H25</xm:sqref>
            </x14:sparkline>
          </x14:sparklines>
        </x14:sparklineGroup>
        <x14:sparklineGroup displayEmptyCellsAs="gap" xr2:uid="{A6315C98-3097-4496-861F-8993CD78EB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'MAY-22'!N24:N24</xm:f>
              <xm:sqref>N25</xm:sqref>
            </x14:sparkline>
          </x14:sparklines>
        </x14:sparklineGroup>
        <x14:sparklineGroup displayEmptyCellsAs="gap" xr2:uid="{ADD943C5-06DC-4500-B3A9-05C93C0175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'MAY-22'!Z24:Z24</xm:f>
              <xm:sqref>Z25</xm:sqref>
            </x14:sparkline>
          </x14:sparklines>
        </x14:sparklineGroup>
        <x14:sparklineGroup displayEmptyCellsAs="gap" xr2:uid="{BDCD6652-966F-4543-966B-095FA85E7C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'MAY-22'!P24:P24</xm:f>
              <xm:sqref>P25</xm:sqref>
            </x14:sparkline>
          </x14:sparklines>
        </x14:sparklineGroup>
        <x14:sparklineGroup displayEmptyCellsAs="gap" xr2:uid="{6AEA6843-45F4-4C59-B365-BAD0A2C36D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'MAY-22'!AH24:AH24</xm:f>
              <xm:sqref>AH25</xm:sqref>
            </x14:sparkline>
          </x14:sparklines>
        </x14:sparklineGroup>
        <x14:sparklineGroup displayEmptyCellsAs="gap" xr2:uid="{B5FC1935-45ED-4ECF-BAAF-FCD38D625B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'MAY-22'!AF24:AF24</xm:f>
              <xm:sqref>AF25</xm:sqref>
            </x14:sparkline>
          </x14:sparklines>
        </x14:sparklineGroup>
        <x14:sparklineGroup displayEmptyCellsAs="gap" xr2:uid="{7635560F-4AD0-41A5-AC81-14C5E58E60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'MAY-22'!X24:X24</xm:f>
              <xm:sqref>X25</xm:sqref>
            </x14:sparkline>
          </x14:sparklines>
        </x14:sparklineGroup>
      </x14:sparklineGroup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A03B-F020-4A0E-BE65-0B12556DADD3}">
  <sheetPr codeName="工作表36">
    <pageSetUpPr fitToPage="1"/>
  </sheetPr>
  <dimension ref="C1:AI45"/>
  <sheetViews>
    <sheetView showGridLines="0" topLeftCell="B1" zoomScale="85" zoomScaleNormal="85" workbookViewId="0">
      <selection activeCell="P17" sqref="P17:P18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100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44713</v>
      </c>
      <c r="E5" s="3">
        <v>44714</v>
      </c>
      <c r="F5" s="3">
        <v>44715</v>
      </c>
      <c r="G5" s="3">
        <v>44716</v>
      </c>
      <c r="H5" s="3">
        <v>44717</v>
      </c>
      <c r="I5" s="3">
        <v>44718</v>
      </c>
      <c r="J5" s="3">
        <v>44719</v>
      </c>
      <c r="K5" s="3">
        <v>44720</v>
      </c>
      <c r="L5" s="3">
        <v>44721</v>
      </c>
      <c r="M5" s="3">
        <v>44722</v>
      </c>
      <c r="N5" s="3">
        <v>44723</v>
      </c>
      <c r="O5" s="3">
        <v>44724</v>
      </c>
      <c r="P5" s="3">
        <v>44725</v>
      </c>
      <c r="Q5" s="3">
        <v>44726</v>
      </c>
      <c r="R5" s="3">
        <v>44727</v>
      </c>
      <c r="S5" s="3">
        <v>44728</v>
      </c>
      <c r="T5" s="3">
        <v>44729</v>
      </c>
      <c r="U5" s="3">
        <v>44730</v>
      </c>
      <c r="V5" s="3">
        <v>44731</v>
      </c>
      <c r="W5" s="3">
        <v>44732</v>
      </c>
      <c r="X5" s="3">
        <v>44733</v>
      </c>
      <c r="Y5" s="3">
        <v>44734</v>
      </c>
      <c r="Z5" s="3">
        <v>44735</v>
      </c>
      <c r="AA5" s="3">
        <v>44736</v>
      </c>
      <c r="AB5" s="3">
        <v>44737</v>
      </c>
      <c r="AC5" s="3">
        <v>44738</v>
      </c>
      <c r="AD5" s="3">
        <v>44739</v>
      </c>
      <c r="AE5" s="3">
        <v>44740</v>
      </c>
      <c r="AF5" s="3">
        <v>44741</v>
      </c>
      <c r="AG5" s="3">
        <v>44742</v>
      </c>
      <c r="AH5" s="3"/>
      <c r="AI5" s="188"/>
    </row>
    <row r="6" spans="3:35" s="2" customFormat="1" ht="27" customHeight="1">
      <c r="C6" s="5" t="s">
        <v>7</v>
      </c>
      <c r="D6" s="118">
        <v>3.7025999999999981</v>
      </c>
      <c r="E6" s="118">
        <v>4.0487000000000002</v>
      </c>
      <c r="F6" s="118">
        <v>2.1751999999999998</v>
      </c>
      <c r="G6" s="118">
        <v>3.9996</v>
      </c>
      <c r="H6" s="118">
        <v>2.1588000000000003</v>
      </c>
      <c r="I6" s="118">
        <v>2.9165000000000001</v>
      </c>
      <c r="J6" s="118">
        <v>2.4838000000000005</v>
      </c>
      <c r="K6" s="118">
        <v>5.4596000000000009</v>
      </c>
      <c r="L6" s="118">
        <v>5.0556999999999981</v>
      </c>
      <c r="M6" s="118">
        <v>4.5876999999999999</v>
      </c>
      <c r="N6" s="118">
        <v>2.2177999999999995</v>
      </c>
      <c r="O6" s="118">
        <v>3.1751999999999989</v>
      </c>
      <c r="P6" s="118">
        <v>3.7696000000000001</v>
      </c>
      <c r="Q6" s="118">
        <v>4.2854999999999999</v>
      </c>
      <c r="R6" s="118">
        <v>3.6076999999999999</v>
      </c>
      <c r="S6" s="118">
        <v>5.0694999999999997</v>
      </c>
      <c r="T6" s="118">
        <v>3.8042000000000002</v>
      </c>
      <c r="U6" s="118">
        <v>3.6236000000000006</v>
      </c>
      <c r="V6" s="118">
        <v>2.7582</v>
      </c>
      <c r="W6" s="118">
        <v>4.0733999999999995</v>
      </c>
      <c r="X6" s="118">
        <v>4.2486000000000006</v>
      </c>
      <c r="Y6" s="118">
        <v>4.5211000000000023</v>
      </c>
      <c r="Z6" s="118">
        <v>3.9231999999999996</v>
      </c>
      <c r="AA6" s="118">
        <v>3.8363999999999998</v>
      </c>
      <c r="AB6" s="118">
        <v>3.4152</v>
      </c>
      <c r="AC6" s="118">
        <v>2.710999999999999</v>
      </c>
      <c r="AD6" s="118">
        <v>3.7584000000000004</v>
      </c>
      <c r="AE6" s="118">
        <v>4.1615999999999982</v>
      </c>
      <c r="AF6" s="118">
        <v>4.383</v>
      </c>
      <c r="AG6" s="118">
        <v>3.9463000000000013</v>
      </c>
      <c r="AH6" s="118"/>
      <c r="AI6" s="122">
        <f>SUM(D6:AH6)</f>
        <v>111.87769999999996</v>
      </c>
    </row>
    <row r="7" spans="3:35" s="2" customFormat="1" ht="27" customHeight="1">
      <c r="C7" s="42" t="s">
        <v>8</v>
      </c>
      <c r="D7" s="119">
        <v>0</v>
      </c>
      <c r="E7" s="119">
        <v>0.97</v>
      </c>
      <c r="F7" s="119">
        <v>0</v>
      </c>
      <c r="G7" s="119">
        <v>0.56000000000000005</v>
      </c>
      <c r="H7" s="119">
        <v>0</v>
      </c>
      <c r="I7" s="119">
        <v>0</v>
      </c>
      <c r="J7" s="119">
        <v>1.5</v>
      </c>
      <c r="K7" s="119">
        <v>0</v>
      </c>
      <c r="L7" s="120">
        <v>0.91</v>
      </c>
      <c r="M7" s="120">
        <v>0</v>
      </c>
      <c r="N7" s="120">
        <v>0</v>
      </c>
      <c r="O7" s="120">
        <v>0</v>
      </c>
      <c r="P7" s="120">
        <v>1.47</v>
      </c>
      <c r="Q7" s="120">
        <v>1.06</v>
      </c>
      <c r="R7" s="119">
        <v>1.5</v>
      </c>
      <c r="S7" s="119">
        <v>1</v>
      </c>
      <c r="T7" s="121">
        <v>2.06</v>
      </c>
      <c r="U7" s="120">
        <v>1.51</v>
      </c>
      <c r="V7" s="120">
        <v>0</v>
      </c>
      <c r="W7" s="120">
        <v>0</v>
      </c>
      <c r="X7" s="120">
        <v>1.91</v>
      </c>
      <c r="Y7" s="120">
        <v>0</v>
      </c>
      <c r="Z7" s="120">
        <v>2.52</v>
      </c>
      <c r="AA7" s="120">
        <v>0.92</v>
      </c>
      <c r="AB7" s="120">
        <v>0</v>
      </c>
      <c r="AC7" s="120">
        <v>0</v>
      </c>
      <c r="AD7" s="120">
        <v>1.1299999999999999</v>
      </c>
      <c r="AE7" s="120">
        <v>0</v>
      </c>
      <c r="AF7" s="120">
        <v>1.26</v>
      </c>
      <c r="AG7" s="120">
        <v>1</v>
      </c>
      <c r="AH7" s="120"/>
      <c r="AI7" s="122">
        <f>SUM(D7:AH7)</f>
        <v>21.280000000000005</v>
      </c>
    </row>
    <row r="8" spans="3:35" s="2" customFormat="1" ht="35.25" customHeight="1" thickBot="1">
      <c r="C8" s="17" t="s">
        <v>9</v>
      </c>
      <c r="D8" s="37">
        <f>SUM(D6:D7)</f>
        <v>3.7025999999999981</v>
      </c>
      <c r="E8" s="37">
        <f t="shared" ref="E8:AH8" si="0">SUM(E6:E7)</f>
        <v>5.0186999999999999</v>
      </c>
      <c r="F8" s="37">
        <f t="shared" si="0"/>
        <v>2.1751999999999998</v>
      </c>
      <c r="G8" s="37">
        <f t="shared" si="0"/>
        <v>4.5595999999999997</v>
      </c>
      <c r="H8" s="37">
        <f t="shared" si="0"/>
        <v>2.1588000000000003</v>
      </c>
      <c r="I8" s="37">
        <f t="shared" si="0"/>
        <v>2.9165000000000001</v>
      </c>
      <c r="J8" s="37">
        <f t="shared" si="0"/>
        <v>3.9838000000000005</v>
      </c>
      <c r="K8" s="37">
        <f t="shared" si="0"/>
        <v>5.4596000000000009</v>
      </c>
      <c r="L8" s="37">
        <f t="shared" si="0"/>
        <v>5.9656999999999982</v>
      </c>
      <c r="M8" s="37">
        <f t="shared" si="0"/>
        <v>4.5876999999999999</v>
      </c>
      <c r="N8" s="37">
        <f t="shared" si="0"/>
        <v>2.2177999999999995</v>
      </c>
      <c r="O8" s="37">
        <f t="shared" si="0"/>
        <v>3.1751999999999989</v>
      </c>
      <c r="P8" s="37">
        <f t="shared" si="0"/>
        <v>5.2396000000000003</v>
      </c>
      <c r="Q8" s="37">
        <f t="shared" si="0"/>
        <v>5.3454999999999995</v>
      </c>
      <c r="R8" s="37">
        <f t="shared" si="0"/>
        <v>5.1076999999999995</v>
      </c>
      <c r="S8" s="37">
        <f t="shared" si="0"/>
        <v>6.0694999999999997</v>
      </c>
      <c r="T8" s="37">
        <f t="shared" si="0"/>
        <v>5.8642000000000003</v>
      </c>
      <c r="U8" s="37">
        <f t="shared" si="0"/>
        <v>5.1336000000000004</v>
      </c>
      <c r="V8" s="37">
        <f t="shared" si="0"/>
        <v>2.7582</v>
      </c>
      <c r="W8" s="37">
        <f t="shared" si="0"/>
        <v>4.0733999999999995</v>
      </c>
      <c r="X8" s="37">
        <f t="shared" si="0"/>
        <v>6.1586000000000007</v>
      </c>
      <c r="Y8" s="37">
        <f t="shared" si="0"/>
        <v>4.5211000000000023</v>
      </c>
      <c r="Z8" s="37">
        <f t="shared" si="0"/>
        <v>6.4431999999999992</v>
      </c>
      <c r="AA8" s="37">
        <f t="shared" si="0"/>
        <v>4.7564000000000002</v>
      </c>
      <c r="AB8" s="37">
        <f t="shared" si="0"/>
        <v>3.4152</v>
      </c>
      <c r="AC8" s="37">
        <f t="shared" si="0"/>
        <v>2.710999999999999</v>
      </c>
      <c r="AD8" s="37">
        <f t="shared" si="0"/>
        <v>4.8884000000000007</v>
      </c>
      <c r="AE8" s="37">
        <f t="shared" si="0"/>
        <v>4.1615999999999982</v>
      </c>
      <c r="AF8" s="37">
        <f t="shared" si="0"/>
        <v>5.6429999999999998</v>
      </c>
      <c r="AG8" s="37">
        <f t="shared" si="0"/>
        <v>4.9463000000000008</v>
      </c>
      <c r="AH8" s="37">
        <f t="shared" si="0"/>
        <v>0</v>
      </c>
      <c r="AI8" s="38">
        <f>SUM(AI6:AI7)</f>
        <v>133.15769999999998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44714</v>
      </c>
      <c r="E11" s="95">
        <v>44716</v>
      </c>
      <c r="F11" s="95">
        <v>44719</v>
      </c>
      <c r="G11" s="95">
        <v>44721</v>
      </c>
      <c r="H11" s="95">
        <v>44723</v>
      </c>
      <c r="I11" s="95">
        <v>44726</v>
      </c>
      <c r="J11" s="95">
        <v>44728</v>
      </c>
      <c r="K11" s="95">
        <v>44730</v>
      </c>
      <c r="L11" s="95">
        <v>44733</v>
      </c>
      <c r="M11" s="95">
        <v>44735</v>
      </c>
      <c r="N11" s="95">
        <v>44737</v>
      </c>
      <c r="O11" s="95">
        <v>44740</v>
      </c>
      <c r="P11" s="95">
        <v>44742</v>
      </c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406</v>
      </c>
      <c r="E12" s="101">
        <v>625</v>
      </c>
      <c r="F12" s="101">
        <v>483</v>
      </c>
      <c r="G12" s="102">
        <v>540</v>
      </c>
      <c r="H12" s="101">
        <v>480</v>
      </c>
      <c r="I12" s="101">
        <v>448</v>
      </c>
      <c r="J12" s="101">
        <v>455</v>
      </c>
      <c r="K12" s="102">
        <v>430</v>
      </c>
      <c r="L12" s="101">
        <v>626</v>
      </c>
      <c r="M12" s="101">
        <v>460</v>
      </c>
      <c r="N12" s="101">
        <v>410</v>
      </c>
      <c r="O12" s="101">
        <v>705</v>
      </c>
      <c r="P12" s="101">
        <v>568</v>
      </c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6636</v>
      </c>
    </row>
    <row r="13" spans="3:35" s="2" customFormat="1" ht="27" customHeight="1">
      <c r="C13" s="66" t="s">
        <v>14</v>
      </c>
      <c r="D13" s="100">
        <v>520</v>
      </c>
      <c r="E13" s="101">
        <v>325</v>
      </c>
      <c r="F13" s="101"/>
      <c r="G13" s="102">
        <v>460</v>
      </c>
      <c r="H13" s="101"/>
      <c r="I13" s="101">
        <v>445</v>
      </c>
      <c r="J13" s="101">
        <v>280</v>
      </c>
      <c r="K13" s="102"/>
      <c r="L13" s="101">
        <v>350</v>
      </c>
      <c r="M13" s="101"/>
      <c r="N13" s="101">
        <v>310</v>
      </c>
      <c r="O13" s="101">
        <v>274</v>
      </c>
      <c r="P13" s="101">
        <v>530</v>
      </c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3494</v>
      </c>
    </row>
    <row r="14" spans="3:35" s="2" customFormat="1" ht="27" customHeight="1">
      <c r="C14" s="66" t="s">
        <v>15</v>
      </c>
      <c r="D14" s="100">
        <v>22</v>
      </c>
      <c r="E14" s="101"/>
      <c r="F14" s="101">
        <v>18</v>
      </c>
      <c r="G14" s="101"/>
      <c r="H14" s="101">
        <v>24</v>
      </c>
      <c r="I14" s="101"/>
      <c r="J14" s="101">
        <v>23</v>
      </c>
      <c r="K14" s="102"/>
      <c r="L14" s="101">
        <v>20</v>
      </c>
      <c r="M14" s="101"/>
      <c r="N14" s="101">
        <v>22</v>
      </c>
      <c r="O14" s="101"/>
      <c r="P14" s="101">
        <v>19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148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8</v>
      </c>
      <c r="G15" s="102"/>
      <c r="H15" s="101">
        <v>8</v>
      </c>
      <c r="I15" s="101"/>
      <c r="J15" s="101">
        <v>8</v>
      </c>
      <c r="K15" s="102"/>
      <c r="L15" s="101">
        <v>9</v>
      </c>
      <c r="M15" s="101"/>
      <c r="N15" s="101">
        <v>10</v>
      </c>
      <c r="O15" s="101"/>
      <c r="P15" s="101">
        <v>7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59</v>
      </c>
    </row>
    <row r="16" spans="3:35" s="2" customFormat="1" ht="27" customHeight="1">
      <c r="C16" s="68" t="s">
        <v>17</v>
      </c>
      <c r="D16" s="103"/>
      <c r="E16" s="101">
        <v>38</v>
      </c>
      <c r="F16" s="101"/>
      <c r="G16" s="102">
        <v>45</v>
      </c>
      <c r="H16" s="101"/>
      <c r="I16" s="101">
        <v>40</v>
      </c>
      <c r="J16" s="101"/>
      <c r="K16" s="102">
        <v>36</v>
      </c>
      <c r="L16" s="101"/>
      <c r="M16" s="101">
        <v>42</v>
      </c>
      <c r="N16" s="101"/>
      <c r="O16" s="101">
        <v>44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245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57.4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57.4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44.7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44.7</v>
      </c>
    </row>
    <row r="19" spans="3:35" s="2" customFormat="1" ht="35.25" customHeight="1" thickBot="1">
      <c r="C19" s="79" t="s">
        <v>19</v>
      </c>
      <c r="D19" s="159">
        <f>SUM(D12:D18)</f>
        <v>957</v>
      </c>
      <c r="E19" s="160">
        <f t="shared" ref="E19:AI19" si="2">SUM(E12:E18)</f>
        <v>988</v>
      </c>
      <c r="F19" s="160">
        <f t="shared" si="2"/>
        <v>509</v>
      </c>
      <c r="G19" s="160">
        <f t="shared" si="2"/>
        <v>1045</v>
      </c>
      <c r="H19" s="160">
        <f t="shared" si="2"/>
        <v>512</v>
      </c>
      <c r="I19" s="160">
        <f t="shared" si="2"/>
        <v>933</v>
      </c>
      <c r="J19" s="160">
        <f t="shared" si="2"/>
        <v>766</v>
      </c>
      <c r="K19" s="160">
        <f t="shared" si="2"/>
        <v>466</v>
      </c>
      <c r="L19" s="160">
        <f t="shared" si="2"/>
        <v>1005</v>
      </c>
      <c r="M19" s="160">
        <f t="shared" si="2"/>
        <v>502</v>
      </c>
      <c r="N19" s="160">
        <f t="shared" si="2"/>
        <v>752</v>
      </c>
      <c r="O19" s="160">
        <f t="shared" si="2"/>
        <v>1023</v>
      </c>
      <c r="P19" s="160">
        <f t="shared" si="2"/>
        <v>1226.1000000000001</v>
      </c>
      <c r="Q19" s="160">
        <f t="shared" si="2"/>
        <v>0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10684.1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133157.69999999998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7.4276740140904813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10684.1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8.5563472131534528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44287</v>
      </c>
      <c r="E25" s="197"/>
      <c r="F25" s="196">
        <v>44317</v>
      </c>
      <c r="G25" s="197"/>
      <c r="H25" s="196">
        <v>44348</v>
      </c>
      <c r="I25" s="197"/>
      <c r="J25" s="196">
        <v>44378</v>
      </c>
      <c r="K25" s="197"/>
      <c r="L25" s="196">
        <v>44409</v>
      </c>
      <c r="M25" s="197"/>
      <c r="N25" s="196">
        <v>44440</v>
      </c>
      <c r="O25" s="197"/>
      <c r="P25" s="196">
        <v>44470</v>
      </c>
      <c r="Q25" s="197"/>
      <c r="R25" s="196">
        <v>44501</v>
      </c>
      <c r="S25" s="197"/>
      <c r="T25" s="196">
        <v>44531</v>
      </c>
      <c r="U25" s="197"/>
      <c r="V25" s="196">
        <v>44562</v>
      </c>
      <c r="W25" s="197"/>
      <c r="X25" s="196">
        <v>44593</v>
      </c>
      <c r="Y25" s="197"/>
      <c r="Z25" s="196">
        <v>44621</v>
      </c>
      <c r="AA25" s="197"/>
      <c r="AB25" s="196">
        <v>44652</v>
      </c>
      <c r="AC25" s="197"/>
      <c r="AD25" s="196">
        <v>44682</v>
      </c>
      <c r="AE25" s="197"/>
      <c r="AF25" s="196">
        <v>44713</v>
      </c>
      <c r="AG25" s="197"/>
      <c r="AH25" s="196">
        <v>44743</v>
      </c>
      <c r="AI25" s="197"/>
    </row>
    <row r="26" spans="3:35" s="2" customFormat="1" ht="39.75" customHeight="1">
      <c r="C26" s="21" t="s">
        <v>29</v>
      </c>
      <c r="D26" s="202">
        <v>9.5650096793149911E-2</v>
      </c>
      <c r="E26" s="203"/>
      <c r="F26" s="202">
        <v>8.3974891868772675E-2</v>
      </c>
      <c r="G26" s="203"/>
      <c r="H26" s="202">
        <v>9.9519771952414543E-2</v>
      </c>
      <c r="I26" s="203"/>
      <c r="J26" s="202">
        <v>9.8288510055558706E-2</v>
      </c>
      <c r="K26" s="203"/>
      <c r="L26" s="202">
        <v>9.4077199348290494E-2</v>
      </c>
      <c r="M26" s="203"/>
      <c r="N26" s="202">
        <v>8.6508105921873066E-2</v>
      </c>
      <c r="O26" s="203"/>
      <c r="P26" s="202">
        <v>8.1886490807354106E-2</v>
      </c>
      <c r="Q26" s="203"/>
      <c r="R26" s="202">
        <v>7.8314307446033196E-2</v>
      </c>
      <c r="S26" s="203"/>
      <c r="T26" s="202">
        <v>8.5227290813698786E-2</v>
      </c>
      <c r="U26" s="203"/>
      <c r="V26" s="202">
        <v>8.6175935714186011E-2</v>
      </c>
      <c r="W26" s="203"/>
      <c r="X26" s="202">
        <v>8.0369039296252179E-2</v>
      </c>
      <c r="Y26" s="203"/>
      <c r="Z26" s="202">
        <v>7.6414930605536918E-2</v>
      </c>
      <c r="AA26" s="203"/>
      <c r="AB26" s="202">
        <v>8.7718349737202619E-2</v>
      </c>
      <c r="AC26" s="203"/>
      <c r="AD26" s="202">
        <v>7.5050421471789822E-2</v>
      </c>
      <c r="AE26" s="203"/>
      <c r="AF26" s="202">
        <f>T21/100</f>
        <v>7.4276740140904809E-2</v>
      </c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F6C184-B025-452C-9123-97CC4A224E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'JUN-22'!L25:L25</xm:f>
              <xm:sqref>L26</xm:sqref>
            </x14:sparkline>
          </x14:sparklines>
        </x14:sparklineGroup>
        <x14:sparklineGroup displayEmptyCellsAs="gap" xr2:uid="{23963505-E7AE-4374-B1A8-4693D044FF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'JUN-22'!T25:T25</xm:f>
              <xm:sqref>T26</xm:sqref>
            </x14:sparkline>
          </x14:sparklines>
        </x14:sparklineGroup>
        <x14:sparklineGroup displayEmptyCellsAs="gap" xr2:uid="{DAD6A1FE-AE07-4FDF-9D85-AFE193B27C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'JUN-22'!D25:D25</xm:f>
              <xm:sqref>D26</xm:sqref>
            </x14:sparkline>
          </x14:sparklines>
        </x14:sparklineGroup>
        <x14:sparklineGroup displayEmptyCellsAs="gap" xr2:uid="{97F81C05-3D08-43B5-952F-B3A71873CF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'JUN-22'!AB25:AB25</xm:f>
              <xm:sqref>AB26</xm:sqref>
            </x14:sparkline>
          </x14:sparklines>
        </x14:sparklineGroup>
        <x14:sparklineGroup displayEmptyCellsAs="gap" xr2:uid="{485A812B-9B8E-40DB-8152-63E28A9AB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'JUN-22'!V25:V25</xm:f>
              <xm:sqref>V26</xm:sqref>
            </x14:sparkline>
          </x14:sparklines>
        </x14:sparklineGroup>
        <x14:sparklineGroup displayEmptyCellsAs="gap" xr2:uid="{A511976A-289C-49B0-8244-1B674C7AAF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'JUN-22'!AD25:AD25</xm:f>
              <xm:sqref>AD26</xm:sqref>
            </x14:sparkline>
          </x14:sparklines>
        </x14:sparklineGroup>
        <x14:sparklineGroup displayEmptyCellsAs="gap" xr2:uid="{0586D2F9-561F-4E56-A9E6-0A0793F346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'JUN-22'!R25:R25</xm:f>
              <xm:sqref>R26</xm:sqref>
            </x14:sparkline>
          </x14:sparklines>
        </x14:sparklineGroup>
        <x14:sparklineGroup displayEmptyCellsAs="gap" xr2:uid="{626ECE2F-ACD2-4042-B585-55DF3CD377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'JUN-22'!J25:J25</xm:f>
              <xm:sqref>J26</xm:sqref>
            </x14:sparkline>
          </x14:sparklines>
        </x14:sparklineGroup>
        <x14:sparklineGroup displayEmptyCellsAs="gap" xr2:uid="{A513D908-7187-47FE-9E8C-F737EEFC1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'JUN-22'!F25:F25</xm:f>
              <xm:sqref>F26</xm:sqref>
            </x14:sparkline>
          </x14:sparklines>
        </x14:sparklineGroup>
        <x14:sparklineGroup displayEmptyCellsAs="gap" xr2:uid="{1EDFE155-2CBB-419A-8F84-1468CD8008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'JUN-22'!H25:H25</xm:f>
              <xm:sqref>H26</xm:sqref>
            </x14:sparkline>
          </x14:sparklines>
        </x14:sparklineGroup>
        <x14:sparklineGroup displayEmptyCellsAs="gap" xr2:uid="{7F0B58B2-5DEC-4191-B61C-FBFA127F2F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'JUN-22'!N25:N25</xm:f>
              <xm:sqref>N26</xm:sqref>
            </x14:sparkline>
          </x14:sparklines>
        </x14:sparklineGroup>
        <x14:sparklineGroup displayEmptyCellsAs="gap" xr2:uid="{C049400A-A198-4E69-AB8C-39F9BEE3D7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'JUN-22'!Z25:Z25</xm:f>
              <xm:sqref>Z26</xm:sqref>
            </x14:sparkline>
          </x14:sparklines>
        </x14:sparklineGroup>
        <x14:sparklineGroup displayEmptyCellsAs="gap" xr2:uid="{365FC93D-431A-43F9-BE0C-1C76E4C2C5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'JUN-22'!P25:P25</xm:f>
              <xm:sqref>P26</xm:sqref>
            </x14:sparkline>
          </x14:sparklines>
        </x14:sparklineGroup>
        <x14:sparklineGroup displayEmptyCellsAs="gap" xr2:uid="{858BD576-5D65-4C25-AC1A-1D9AFC64F0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'JUN-22'!AH25:AH25</xm:f>
              <xm:sqref>AH26</xm:sqref>
            </x14:sparkline>
          </x14:sparklines>
        </x14:sparklineGroup>
        <x14:sparklineGroup displayEmptyCellsAs="gap" xr2:uid="{2C7C3509-E7BA-4AA2-8A24-702D5A1781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'JUN-22'!AF25:AF25</xm:f>
              <xm:sqref>AF26</xm:sqref>
            </x14:sparkline>
          </x14:sparklines>
        </x14:sparklineGroup>
        <x14:sparklineGroup displayEmptyCellsAs="gap" xr2:uid="{459BE4C3-C123-4031-B98D-FE031A15EE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'JUN-22'!X25:X25</xm:f>
              <xm:sqref>X26</xm:sqref>
            </x14:sparkline>
          </x14:sparklines>
        </x14:sparklineGroup>
      </x14:sparklineGroup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B81F-FC8F-4E5E-9B21-29DD59CC74F8}">
  <sheetPr codeName="工作表37">
    <pageSetUpPr fitToPage="1"/>
  </sheetPr>
  <dimension ref="C1:AI45"/>
  <sheetViews>
    <sheetView showGridLines="0" topLeftCell="C1" zoomScale="85" zoomScaleNormal="85" workbookViewId="0">
      <selection activeCell="X26" sqref="X26:Y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103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104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44743</v>
      </c>
      <c r="E5" s="3">
        <v>44744</v>
      </c>
      <c r="F5" s="3">
        <v>44745</v>
      </c>
      <c r="G5" s="3">
        <v>44746</v>
      </c>
      <c r="H5" s="3">
        <v>44747</v>
      </c>
      <c r="I5" s="3">
        <v>44748</v>
      </c>
      <c r="J5" s="3">
        <v>44749</v>
      </c>
      <c r="K5" s="3">
        <v>44750</v>
      </c>
      <c r="L5" s="3">
        <v>44751</v>
      </c>
      <c r="M5" s="3">
        <v>44752</v>
      </c>
      <c r="N5" s="3">
        <v>44753</v>
      </c>
      <c r="O5" s="3">
        <v>44754</v>
      </c>
      <c r="P5" s="3">
        <v>44755</v>
      </c>
      <c r="Q5" s="3">
        <v>44756</v>
      </c>
      <c r="R5" s="3">
        <v>44757</v>
      </c>
      <c r="S5" s="3">
        <v>44758</v>
      </c>
      <c r="T5" s="3">
        <v>44759</v>
      </c>
      <c r="U5" s="3">
        <v>44760</v>
      </c>
      <c r="V5" s="3">
        <v>44761</v>
      </c>
      <c r="W5" s="3">
        <v>44762</v>
      </c>
      <c r="X5" s="3">
        <v>44763</v>
      </c>
      <c r="Y5" s="3">
        <v>44764</v>
      </c>
      <c r="Z5" s="3">
        <v>44765</v>
      </c>
      <c r="AA5" s="3">
        <v>44766</v>
      </c>
      <c r="AB5" s="3">
        <v>44767</v>
      </c>
      <c r="AC5" s="3">
        <v>44768</v>
      </c>
      <c r="AD5" s="3">
        <v>44769</v>
      </c>
      <c r="AE5" s="3">
        <v>44770</v>
      </c>
      <c r="AF5" s="3">
        <v>44771</v>
      </c>
      <c r="AG5" s="3">
        <v>44772</v>
      </c>
      <c r="AH5" s="3">
        <v>44773</v>
      </c>
      <c r="AI5" s="188"/>
    </row>
    <row r="6" spans="3:35" s="2" customFormat="1" ht="27" customHeight="1">
      <c r="C6" s="5" t="s">
        <v>7</v>
      </c>
      <c r="D6" s="118">
        <v>3.2696000000000018</v>
      </c>
      <c r="E6" s="118">
        <v>2.3786</v>
      </c>
      <c r="F6" s="118">
        <v>3.6515999999999997</v>
      </c>
      <c r="G6" s="118">
        <v>3.4759999999999991</v>
      </c>
      <c r="H6" s="118">
        <v>5.024</v>
      </c>
      <c r="I6" s="118">
        <v>4.1995999999999993</v>
      </c>
      <c r="J6" s="118">
        <v>3.2423999999999995</v>
      </c>
      <c r="K6" s="118">
        <v>3.7418000000000005</v>
      </c>
      <c r="L6" s="118">
        <v>3.1787999999999981</v>
      </c>
      <c r="M6" s="118">
        <v>2.2045999999999997</v>
      </c>
      <c r="N6" s="118">
        <v>3.5305999999999993</v>
      </c>
      <c r="O6" s="118">
        <v>3.4853999999999989</v>
      </c>
      <c r="P6" s="118">
        <v>4.4908000000000019</v>
      </c>
      <c r="Q6" s="118">
        <v>4.3630000000000013</v>
      </c>
      <c r="R6" s="118">
        <v>3.1334999999999993</v>
      </c>
      <c r="S6" s="118">
        <v>3.3837999999999999</v>
      </c>
      <c r="T6" s="118">
        <v>2.3428</v>
      </c>
      <c r="U6" s="118">
        <v>3.6802000000000006</v>
      </c>
      <c r="V6" s="118">
        <v>3.5806000000000004</v>
      </c>
      <c r="W6" s="118">
        <v>4.0751999999999997</v>
      </c>
      <c r="X6" s="118">
        <v>3.9541999999999997</v>
      </c>
      <c r="Y6" s="118">
        <v>3.2028000000000003</v>
      </c>
      <c r="Z6" s="118">
        <v>3.6434000000000006</v>
      </c>
      <c r="AA6" s="118">
        <v>2.1250000000000004</v>
      </c>
      <c r="AB6" s="118">
        <v>3.2589999999999981</v>
      </c>
      <c r="AC6" s="118">
        <v>4.0146000000000015</v>
      </c>
      <c r="AD6" s="118">
        <v>3.1401999999999988</v>
      </c>
      <c r="AE6" s="118">
        <v>3.5604000000000013</v>
      </c>
      <c r="AF6" s="118">
        <v>2.8999999999999995</v>
      </c>
      <c r="AG6" s="118">
        <v>3.671600000000002</v>
      </c>
      <c r="AH6" s="118">
        <v>2.5724</v>
      </c>
      <c r="AI6" s="122">
        <f>SUM(D6:AH6)</f>
        <v>106.47649999999999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</v>
      </c>
      <c r="G7" s="119">
        <v>0.66</v>
      </c>
      <c r="H7" s="119">
        <v>1.06</v>
      </c>
      <c r="I7" s="119">
        <v>2.23</v>
      </c>
      <c r="J7" s="119">
        <v>0</v>
      </c>
      <c r="K7" s="119">
        <v>2.46</v>
      </c>
      <c r="L7" s="120">
        <v>0</v>
      </c>
      <c r="M7" s="120">
        <v>0</v>
      </c>
      <c r="N7" s="120">
        <v>1.23</v>
      </c>
      <c r="O7" s="120">
        <v>1.94</v>
      </c>
      <c r="P7" s="120">
        <v>2.04</v>
      </c>
      <c r="Q7" s="120">
        <v>0</v>
      </c>
      <c r="R7" s="119">
        <v>1.64</v>
      </c>
      <c r="S7" s="119">
        <v>0</v>
      </c>
      <c r="T7" s="121">
        <v>0</v>
      </c>
      <c r="U7" s="120">
        <v>1.94</v>
      </c>
      <c r="V7" s="120">
        <v>0</v>
      </c>
      <c r="W7" s="120">
        <v>3.23</v>
      </c>
      <c r="X7" s="120">
        <v>2.04</v>
      </c>
      <c r="Y7" s="120">
        <v>1</v>
      </c>
      <c r="Z7" s="120">
        <v>0.66</v>
      </c>
      <c r="AA7" s="120">
        <v>0</v>
      </c>
      <c r="AB7" s="120">
        <v>1.87</v>
      </c>
      <c r="AC7" s="120">
        <v>0</v>
      </c>
      <c r="AD7" s="120">
        <v>0.67</v>
      </c>
      <c r="AE7" s="120">
        <v>2.09</v>
      </c>
      <c r="AF7" s="120">
        <v>0.59</v>
      </c>
      <c r="AG7" s="120">
        <v>0</v>
      </c>
      <c r="AH7" s="120">
        <v>0</v>
      </c>
      <c r="AI7" s="122">
        <f>SUM(D7:AH7)</f>
        <v>27.35</v>
      </c>
    </row>
    <row r="8" spans="3:35" s="2" customFormat="1" ht="35.25" customHeight="1" thickBot="1">
      <c r="C8" s="17" t="s">
        <v>9</v>
      </c>
      <c r="D8" s="37">
        <f>SUM(D6:D7)</f>
        <v>3.2696000000000018</v>
      </c>
      <c r="E8" s="37">
        <f t="shared" ref="E8:AH8" si="0">SUM(E6:E7)</f>
        <v>2.3786</v>
      </c>
      <c r="F8" s="37">
        <f t="shared" si="0"/>
        <v>3.6515999999999997</v>
      </c>
      <c r="G8" s="37">
        <f t="shared" si="0"/>
        <v>4.1359999999999992</v>
      </c>
      <c r="H8" s="37">
        <f t="shared" si="0"/>
        <v>6.0839999999999996</v>
      </c>
      <c r="I8" s="37">
        <f t="shared" si="0"/>
        <v>6.4295999999999989</v>
      </c>
      <c r="J8" s="37">
        <f t="shared" si="0"/>
        <v>3.2423999999999995</v>
      </c>
      <c r="K8" s="37">
        <f t="shared" si="0"/>
        <v>6.2018000000000004</v>
      </c>
      <c r="L8" s="37">
        <f t="shared" si="0"/>
        <v>3.1787999999999981</v>
      </c>
      <c r="M8" s="37">
        <f t="shared" si="0"/>
        <v>2.2045999999999997</v>
      </c>
      <c r="N8" s="37">
        <f t="shared" si="0"/>
        <v>4.7605999999999993</v>
      </c>
      <c r="O8" s="37">
        <f t="shared" si="0"/>
        <v>5.4253999999999989</v>
      </c>
      <c r="P8" s="37">
        <f t="shared" si="0"/>
        <v>6.5308000000000019</v>
      </c>
      <c r="Q8" s="37">
        <f t="shared" si="0"/>
        <v>4.3630000000000013</v>
      </c>
      <c r="R8" s="37">
        <f t="shared" si="0"/>
        <v>4.7734999999999994</v>
      </c>
      <c r="S8" s="37">
        <f t="shared" si="0"/>
        <v>3.3837999999999999</v>
      </c>
      <c r="T8" s="37">
        <f t="shared" si="0"/>
        <v>2.3428</v>
      </c>
      <c r="U8" s="37">
        <f t="shared" si="0"/>
        <v>5.6202000000000005</v>
      </c>
      <c r="V8" s="37">
        <f t="shared" si="0"/>
        <v>3.5806000000000004</v>
      </c>
      <c r="W8" s="37">
        <f t="shared" si="0"/>
        <v>7.3051999999999992</v>
      </c>
      <c r="X8" s="37">
        <f t="shared" si="0"/>
        <v>5.9941999999999993</v>
      </c>
      <c r="Y8" s="37">
        <f t="shared" si="0"/>
        <v>4.2027999999999999</v>
      </c>
      <c r="Z8" s="37">
        <f t="shared" si="0"/>
        <v>4.3034000000000008</v>
      </c>
      <c r="AA8" s="37">
        <f t="shared" si="0"/>
        <v>2.1250000000000004</v>
      </c>
      <c r="AB8" s="37">
        <f t="shared" si="0"/>
        <v>5.1289999999999978</v>
      </c>
      <c r="AC8" s="37">
        <f t="shared" si="0"/>
        <v>4.0146000000000015</v>
      </c>
      <c r="AD8" s="37">
        <f t="shared" si="0"/>
        <v>3.8101999999999987</v>
      </c>
      <c r="AE8" s="37">
        <f t="shared" si="0"/>
        <v>5.6504000000000012</v>
      </c>
      <c r="AF8" s="37">
        <f t="shared" si="0"/>
        <v>3.4899999999999993</v>
      </c>
      <c r="AG8" s="37">
        <f t="shared" si="0"/>
        <v>3.671600000000002</v>
      </c>
      <c r="AH8" s="37">
        <f t="shared" si="0"/>
        <v>2.5724</v>
      </c>
      <c r="AI8" s="38">
        <f>SUM(AI6:AI7)</f>
        <v>133.82649999999998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44747</v>
      </c>
      <c r="E11" s="95">
        <v>44749</v>
      </c>
      <c r="F11" s="95">
        <v>44751</v>
      </c>
      <c r="G11" s="95">
        <v>44754</v>
      </c>
      <c r="H11" s="95">
        <v>44756</v>
      </c>
      <c r="I11" s="95">
        <v>44758</v>
      </c>
      <c r="J11" s="95">
        <v>44761</v>
      </c>
      <c r="K11" s="95">
        <v>44763</v>
      </c>
      <c r="L11" s="95">
        <v>44765</v>
      </c>
      <c r="M11" s="95">
        <v>44768</v>
      </c>
      <c r="N11" s="95">
        <v>44770</v>
      </c>
      <c r="O11" s="95">
        <v>44772</v>
      </c>
      <c r="P11" s="95"/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650</v>
      </c>
      <c r="E12" s="101">
        <v>533</v>
      </c>
      <c r="F12" s="101">
        <v>520</v>
      </c>
      <c r="G12" s="102">
        <v>345</v>
      </c>
      <c r="H12" s="101">
        <v>566</v>
      </c>
      <c r="I12" s="101">
        <v>412</v>
      </c>
      <c r="J12" s="101">
        <v>300</v>
      </c>
      <c r="K12" s="102">
        <v>473</v>
      </c>
      <c r="L12" s="101">
        <v>410</v>
      </c>
      <c r="M12" s="101">
        <v>355</v>
      </c>
      <c r="N12" s="101">
        <v>480</v>
      </c>
      <c r="O12" s="101">
        <v>500</v>
      </c>
      <c r="P12" s="101"/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5544</v>
      </c>
    </row>
    <row r="13" spans="3:35" s="2" customFormat="1" ht="27" customHeight="1">
      <c r="C13" s="66" t="s">
        <v>14</v>
      </c>
      <c r="D13" s="100">
        <v>450</v>
      </c>
      <c r="E13" s="101">
        <v>545</v>
      </c>
      <c r="F13" s="101">
        <v>250</v>
      </c>
      <c r="G13" s="102">
        <v>480</v>
      </c>
      <c r="H13" s="101">
        <v>370</v>
      </c>
      <c r="I13" s="101">
        <v>250</v>
      </c>
      <c r="J13" s="101">
        <v>526</v>
      </c>
      <c r="K13" s="102">
        <v>690</v>
      </c>
      <c r="L13" s="101">
        <v>224</v>
      </c>
      <c r="M13" s="101">
        <v>230</v>
      </c>
      <c r="N13" s="101">
        <v>250</v>
      </c>
      <c r="O13" s="101">
        <v>215</v>
      </c>
      <c r="P13" s="101"/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4480</v>
      </c>
    </row>
    <row r="14" spans="3:35" s="2" customFormat="1" ht="27" customHeight="1">
      <c r="C14" s="66" t="s">
        <v>15</v>
      </c>
      <c r="D14" s="100">
        <v>45</v>
      </c>
      <c r="E14" s="101"/>
      <c r="F14" s="101">
        <v>34</v>
      </c>
      <c r="G14" s="101"/>
      <c r="H14" s="101">
        <v>38</v>
      </c>
      <c r="I14" s="101"/>
      <c r="J14" s="101">
        <v>36</v>
      </c>
      <c r="K14" s="102"/>
      <c r="L14" s="101">
        <v>41</v>
      </c>
      <c r="M14" s="101"/>
      <c r="N14" s="101">
        <v>38</v>
      </c>
      <c r="O14" s="101"/>
      <c r="P14" s="101"/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232</v>
      </c>
    </row>
    <row r="15" spans="3:35" s="2" customFormat="1" ht="27" customHeight="1">
      <c r="C15" s="66" t="s">
        <v>16</v>
      </c>
      <c r="D15" s="100">
        <v>16</v>
      </c>
      <c r="E15" s="101"/>
      <c r="F15" s="101">
        <v>10</v>
      </c>
      <c r="G15" s="102"/>
      <c r="H15" s="101">
        <v>9</v>
      </c>
      <c r="I15" s="101"/>
      <c r="J15" s="101">
        <v>10</v>
      </c>
      <c r="K15" s="102"/>
      <c r="L15" s="101">
        <v>8</v>
      </c>
      <c r="M15" s="101"/>
      <c r="N15" s="101">
        <v>9</v>
      </c>
      <c r="O15" s="101"/>
      <c r="P15" s="101"/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62</v>
      </c>
    </row>
    <row r="16" spans="3:35" s="2" customFormat="1" ht="27" customHeight="1">
      <c r="C16" s="68" t="s">
        <v>17</v>
      </c>
      <c r="D16" s="103"/>
      <c r="E16" s="101">
        <v>48</v>
      </c>
      <c r="F16" s="101">
        <v>500</v>
      </c>
      <c r="G16" s="102">
        <v>50</v>
      </c>
      <c r="H16" s="101"/>
      <c r="I16" s="101">
        <v>45</v>
      </c>
      <c r="J16" s="101"/>
      <c r="K16" s="102">
        <v>40</v>
      </c>
      <c r="L16" s="101"/>
      <c r="M16" s="101">
        <v>32</v>
      </c>
      <c r="N16" s="101"/>
      <c r="O16" s="101">
        <v>33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748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>
        <v>43.8</v>
      </c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ref="AI17" si="2">SUM(D17:AH17)</f>
        <v>43.8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>
        <v>324.3</v>
      </c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324.3</v>
      </c>
    </row>
    <row r="19" spans="3:35" s="2" customFormat="1" ht="35.25" customHeight="1" thickBot="1">
      <c r="C19" s="79" t="s">
        <v>19</v>
      </c>
      <c r="D19" s="159">
        <f>SUM(D12:D18)</f>
        <v>1161</v>
      </c>
      <c r="E19" s="160">
        <f t="shared" ref="E19:AI19" si="3">SUM(E12:E18)</f>
        <v>1126</v>
      </c>
      <c r="F19" s="160">
        <f t="shared" si="3"/>
        <v>1314</v>
      </c>
      <c r="G19" s="160">
        <f t="shared" si="3"/>
        <v>875</v>
      </c>
      <c r="H19" s="160">
        <f t="shared" si="3"/>
        <v>1351.1</v>
      </c>
      <c r="I19" s="160">
        <f t="shared" si="3"/>
        <v>707</v>
      </c>
      <c r="J19" s="160">
        <f t="shared" si="3"/>
        <v>872</v>
      </c>
      <c r="K19" s="160">
        <f t="shared" si="3"/>
        <v>1203</v>
      </c>
      <c r="L19" s="160">
        <f t="shared" si="3"/>
        <v>683</v>
      </c>
      <c r="M19" s="160">
        <f t="shared" si="3"/>
        <v>617</v>
      </c>
      <c r="N19" s="160">
        <f t="shared" si="3"/>
        <v>777</v>
      </c>
      <c r="O19" s="160">
        <f t="shared" si="3"/>
        <v>748</v>
      </c>
      <c r="P19" s="160">
        <f t="shared" si="3"/>
        <v>0</v>
      </c>
      <c r="Q19" s="160">
        <f t="shared" si="3"/>
        <v>0</v>
      </c>
      <c r="R19" s="160">
        <f t="shared" si="3"/>
        <v>0</v>
      </c>
      <c r="S19" s="160">
        <f t="shared" si="3"/>
        <v>0</v>
      </c>
      <c r="T19" s="160">
        <f t="shared" si="3"/>
        <v>0</v>
      </c>
      <c r="U19" s="160">
        <f t="shared" si="3"/>
        <v>0</v>
      </c>
      <c r="V19" s="160">
        <f t="shared" si="3"/>
        <v>0</v>
      </c>
      <c r="W19" s="160">
        <f t="shared" si="3"/>
        <v>0</v>
      </c>
      <c r="X19" s="160">
        <f t="shared" si="3"/>
        <v>0</v>
      </c>
      <c r="Y19" s="160">
        <f t="shared" si="3"/>
        <v>0</v>
      </c>
      <c r="Z19" s="160">
        <f t="shared" si="3"/>
        <v>0</v>
      </c>
      <c r="AA19" s="160">
        <f t="shared" si="3"/>
        <v>0</v>
      </c>
      <c r="AB19" s="160">
        <f t="shared" si="3"/>
        <v>0</v>
      </c>
      <c r="AC19" s="160">
        <f t="shared" si="3"/>
        <v>0</v>
      </c>
      <c r="AD19" s="160">
        <f t="shared" si="3"/>
        <v>0</v>
      </c>
      <c r="AE19" s="160">
        <f t="shared" si="3"/>
        <v>0</v>
      </c>
      <c r="AF19" s="160">
        <f t="shared" si="3"/>
        <v>0</v>
      </c>
      <c r="AG19" s="160">
        <f t="shared" si="3"/>
        <v>0</v>
      </c>
      <c r="AH19" s="161">
        <f t="shared" si="3"/>
        <v>0</v>
      </c>
      <c r="AI19" s="166">
        <f t="shared" si="3"/>
        <v>11434.099999999999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133826.49999999997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7.8714393304171963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11434.099999999999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8.0968727750818488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44440</v>
      </c>
      <c r="E25" s="197"/>
      <c r="F25" s="196">
        <v>44470</v>
      </c>
      <c r="G25" s="197"/>
      <c r="H25" s="196">
        <v>44501</v>
      </c>
      <c r="I25" s="197"/>
      <c r="J25" s="196">
        <v>44531</v>
      </c>
      <c r="K25" s="197"/>
      <c r="L25" s="196">
        <v>44562</v>
      </c>
      <c r="M25" s="197"/>
      <c r="N25" s="196">
        <v>44593</v>
      </c>
      <c r="O25" s="197"/>
      <c r="P25" s="196">
        <v>44621</v>
      </c>
      <c r="Q25" s="197"/>
      <c r="R25" s="196">
        <v>44652</v>
      </c>
      <c r="S25" s="197"/>
      <c r="T25" s="196">
        <v>44682</v>
      </c>
      <c r="U25" s="197"/>
      <c r="V25" s="196">
        <v>44713</v>
      </c>
      <c r="W25" s="197"/>
      <c r="X25" s="196">
        <v>44743</v>
      </c>
      <c r="Y25" s="197"/>
      <c r="Z25" s="196">
        <v>44774</v>
      </c>
      <c r="AA25" s="197"/>
      <c r="AB25" s="196">
        <v>44805</v>
      </c>
      <c r="AC25" s="197"/>
      <c r="AD25" s="196">
        <v>44835</v>
      </c>
      <c r="AE25" s="197"/>
      <c r="AF25" s="196">
        <v>44866</v>
      </c>
      <c r="AG25" s="197"/>
      <c r="AH25" s="196">
        <v>44896</v>
      </c>
      <c r="AI25" s="197"/>
    </row>
    <row r="26" spans="3:35" s="2" customFormat="1" ht="39.75" customHeight="1">
      <c r="C26" s="21" t="s">
        <v>29</v>
      </c>
      <c r="D26" s="202">
        <v>8.6508105921873066E-2</v>
      </c>
      <c r="E26" s="203"/>
      <c r="F26" s="202">
        <v>8.1886490807354106E-2</v>
      </c>
      <c r="G26" s="203"/>
      <c r="H26" s="202">
        <v>7.8314307446033196E-2</v>
      </c>
      <c r="I26" s="203"/>
      <c r="J26" s="202">
        <v>8.5227290813698786E-2</v>
      </c>
      <c r="K26" s="203"/>
      <c r="L26" s="202">
        <v>8.6175935714186011E-2</v>
      </c>
      <c r="M26" s="203"/>
      <c r="N26" s="202">
        <v>8.0369039296252179E-2</v>
      </c>
      <c r="O26" s="203"/>
      <c r="P26" s="202">
        <v>7.6414930605536918E-2</v>
      </c>
      <c r="Q26" s="203"/>
      <c r="R26" s="202">
        <v>8.7718349737202619E-2</v>
      </c>
      <c r="S26" s="203"/>
      <c r="T26" s="202">
        <v>7.5050421471789822E-2</v>
      </c>
      <c r="U26" s="203"/>
      <c r="V26" s="202">
        <v>7.4276740140904809E-2</v>
      </c>
      <c r="W26" s="203"/>
      <c r="X26" s="202">
        <f>T21/100</f>
        <v>7.8714393304171959E-2</v>
      </c>
      <c r="Y26" s="203"/>
      <c r="Z26" s="202"/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13B3E6F-D795-4D29-B3E1-5B3658E0876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'JUL-22'!R25:R25</xm:f>
              <xm:sqref>R26</xm:sqref>
            </x14:sparkline>
          </x14:sparklines>
        </x14:sparklineGroup>
        <x14:sparklineGroup displayEmptyCellsAs="gap" xr2:uid="{FE7C4ED1-C98E-4952-BF3E-86F695C9B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'JUL-22'!J25:J25</xm:f>
              <xm:sqref>J26</xm:sqref>
            </x14:sparkline>
          </x14:sparklines>
        </x14:sparklineGroup>
        <x14:sparklineGroup displayEmptyCellsAs="gap" xr2:uid="{1052C3B1-D8BA-44C3-911B-43B8F25327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'JUL-22'!T25:T25</xm:f>
              <xm:sqref>T26</xm:sqref>
            </x14:sparkline>
          </x14:sparklines>
        </x14:sparklineGroup>
        <x14:sparklineGroup displayEmptyCellsAs="gap" xr2:uid="{E5D39059-FA01-448C-971B-DDEF0114DA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'JUL-22'!H25:H25</xm:f>
              <xm:sqref>H26</xm:sqref>
            </x14:sparkline>
          </x14:sparklines>
        </x14:sparklineGroup>
        <x14:sparklineGroup displayEmptyCellsAs="gap" xr2:uid="{FB291255-8A28-4656-816E-7FAE3F5B1F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'JUL-22'!D25:D25</xm:f>
              <xm:sqref>D26</xm:sqref>
            </x14:sparkline>
          </x14:sparklines>
        </x14:sparklineGroup>
        <x14:sparklineGroup displayEmptyCellsAs="gap" xr2:uid="{48FF7BB3-A9B5-4917-964D-584849CE11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'JUL-22'!X25:X25</xm:f>
              <xm:sqref>X26</xm:sqref>
            </x14:sparkline>
          </x14:sparklines>
        </x14:sparklineGroup>
        <x14:sparklineGroup displayEmptyCellsAs="gap" xr2:uid="{6289AE26-5145-4694-8841-B6704EE70D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'JUL-22'!AH25:AH25</xm:f>
              <xm:sqref>AH26</xm:sqref>
            </x14:sparkline>
          </x14:sparklines>
        </x14:sparklineGroup>
        <x14:sparklineGroup displayEmptyCellsAs="gap" xr2:uid="{1A6B7B11-3E8D-461F-8F84-867CDF12E7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'JUL-22'!Z25:Z25</xm:f>
              <xm:sqref>Z26</xm:sqref>
            </x14:sparkline>
          </x14:sparklines>
        </x14:sparklineGroup>
        <x14:sparklineGroup displayEmptyCellsAs="gap" xr2:uid="{563D6005-2045-4048-86BF-29350BE506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'JUL-22'!N25:N25</xm:f>
              <xm:sqref>N26</xm:sqref>
            </x14:sparkline>
          </x14:sparklines>
        </x14:sparklineGroup>
        <x14:sparklineGroup displayEmptyCellsAs="gap" xr2:uid="{7E1BC1CC-BC10-45EC-B169-BD9612858A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'JUL-22'!P25:P25</xm:f>
              <xm:sqref>P26</xm:sqref>
            </x14:sparkline>
          </x14:sparklines>
        </x14:sparklineGroup>
        <x14:sparklineGroup displayEmptyCellsAs="gap" xr2:uid="{ABE2FF2D-5FB3-4F6B-94E8-196BB5FE27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'JUL-22'!AB25:AB25</xm:f>
              <xm:sqref>AB26</xm:sqref>
            </x14:sparkline>
          </x14:sparklines>
        </x14:sparklineGroup>
        <x14:sparklineGroup displayEmptyCellsAs="gap" xr2:uid="{6078FA24-E89B-43A1-B57F-C51948DCFD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'JUL-22'!AF25:AF25</xm:f>
              <xm:sqref>AF26</xm:sqref>
            </x14:sparkline>
          </x14:sparklines>
        </x14:sparklineGroup>
        <x14:sparklineGroup displayEmptyCellsAs="gap" xr2:uid="{63926BDA-8FD7-4D4C-9C2B-77D712E421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'JUL-22'!F25:F25</xm:f>
              <xm:sqref>F26</xm:sqref>
            </x14:sparkline>
          </x14:sparklines>
        </x14:sparklineGroup>
        <x14:sparklineGroup displayEmptyCellsAs="gap" xr2:uid="{B25C1959-7C6F-4A0B-A70A-F6DD535F74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'JUL-22'!V25:V25</xm:f>
              <xm:sqref>V26</xm:sqref>
            </x14:sparkline>
          </x14:sparklines>
        </x14:sparklineGroup>
        <x14:sparklineGroup displayEmptyCellsAs="gap" xr2:uid="{EBFE3B74-CB77-451F-A7FA-1F00D6FB4D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'JUL-22'!L25:L25</xm:f>
              <xm:sqref>L26</xm:sqref>
            </x14:sparkline>
          </x14:sparklines>
        </x14:sparklineGroup>
        <x14:sparklineGroup displayEmptyCellsAs="gap" xr2:uid="{6E0D1FC3-F804-4CF6-9DB8-3F51C41993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'JUL-22'!AD25:AD25</xm:f>
              <xm:sqref>AD26</xm:sqref>
            </x14:sparkline>
          </x14:sparklines>
        </x14:sparklineGroup>
      </x14:sparklineGroup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C5FF-D0CE-4A48-B2B0-34251533D0B0}">
  <sheetPr codeName="工作表38">
    <pageSetUpPr fitToPage="1"/>
  </sheetPr>
  <dimension ref="C1:AI45"/>
  <sheetViews>
    <sheetView showGridLines="0" topLeftCell="D1" zoomScale="85" zoomScaleNormal="85" workbookViewId="0">
      <selection activeCell="Z26" sqref="Z26:AA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105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106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44774</v>
      </c>
      <c r="E5" s="3">
        <v>44775</v>
      </c>
      <c r="F5" s="3">
        <v>44776</v>
      </c>
      <c r="G5" s="3">
        <v>44777</v>
      </c>
      <c r="H5" s="3">
        <v>44778</v>
      </c>
      <c r="I5" s="3">
        <v>44779</v>
      </c>
      <c r="J5" s="3">
        <v>44780</v>
      </c>
      <c r="K5" s="3">
        <v>44781</v>
      </c>
      <c r="L5" s="3">
        <v>44782</v>
      </c>
      <c r="M5" s="3">
        <v>44783</v>
      </c>
      <c r="N5" s="3">
        <v>44784</v>
      </c>
      <c r="O5" s="3">
        <v>44785</v>
      </c>
      <c r="P5" s="3">
        <v>44786</v>
      </c>
      <c r="Q5" s="3">
        <v>44787</v>
      </c>
      <c r="R5" s="3">
        <v>44788</v>
      </c>
      <c r="S5" s="3">
        <v>44789</v>
      </c>
      <c r="T5" s="3">
        <v>44790</v>
      </c>
      <c r="U5" s="3">
        <v>44791</v>
      </c>
      <c r="V5" s="3">
        <v>44792</v>
      </c>
      <c r="W5" s="3">
        <v>44793</v>
      </c>
      <c r="X5" s="3">
        <v>44794</v>
      </c>
      <c r="Y5" s="3">
        <v>44795</v>
      </c>
      <c r="Z5" s="3">
        <v>44796</v>
      </c>
      <c r="AA5" s="3">
        <v>44797</v>
      </c>
      <c r="AB5" s="3">
        <v>44798</v>
      </c>
      <c r="AC5" s="3">
        <v>44799</v>
      </c>
      <c r="AD5" s="3">
        <v>44800</v>
      </c>
      <c r="AE5" s="3">
        <v>44801</v>
      </c>
      <c r="AF5" s="3">
        <v>44802</v>
      </c>
      <c r="AG5" s="3">
        <v>44803</v>
      </c>
      <c r="AH5" s="3">
        <v>44804</v>
      </c>
      <c r="AI5" s="188"/>
    </row>
    <row r="6" spans="3:35" s="2" customFormat="1" ht="27" customHeight="1">
      <c r="C6" s="5" t="s">
        <v>7</v>
      </c>
      <c r="D6" s="118">
        <v>3.7420000000000022</v>
      </c>
      <c r="E6" s="118">
        <v>3.2791999999999994</v>
      </c>
      <c r="F6" s="118">
        <v>3.7664000000000004</v>
      </c>
      <c r="G6" s="118">
        <v>3.0803999999999996</v>
      </c>
      <c r="H6" s="118">
        <v>4.2624000000000004</v>
      </c>
      <c r="I6" s="118">
        <v>3.3571999999999997</v>
      </c>
      <c r="J6" s="118">
        <v>1.8544000000000007</v>
      </c>
      <c r="K6" s="118">
        <v>3.9696000000000011</v>
      </c>
      <c r="L6" s="118">
        <v>3.0747999999999989</v>
      </c>
      <c r="M6" s="118">
        <v>3.3855999999999993</v>
      </c>
      <c r="N6" s="118">
        <v>3.6971999999999996</v>
      </c>
      <c r="O6" s="118">
        <v>4.2792000000000012</v>
      </c>
      <c r="P6" s="118">
        <v>4.2801999999999998</v>
      </c>
      <c r="Q6" s="118">
        <v>3.1393999999999997</v>
      </c>
      <c r="R6" s="118">
        <v>4.9958</v>
      </c>
      <c r="S6" s="118">
        <v>4.0245999999999995</v>
      </c>
      <c r="T6" s="118">
        <v>4.7327999999999992</v>
      </c>
      <c r="U6" s="118">
        <v>4.2102000000000004</v>
      </c>
      <c r="V6" s="118">
        <v>3.9918</v>
      </c>
      <c r="W6" s="118">
        <v>3.6656</v>
      </c>
      <c r="X6" s="118">
        <v>2.8105999999999991</v>
      </c>
      <c r="Y6" s="118">
        <v>4.2786000000000026</v>
      </c>
      <c r="Z6" s="118">
        <v>5.2311999999999985</v>
      </c>
      <c r="AA6" s="118">
        <v>4.6589999999999989</v>
      </c>
      <c r="AB6" s="118">
        <v>2.8333999999999993</v>
      </c>
      <c r="AC6" s="118">
        <v>4.7282000000000011</v>
      </c>
      <c r="AD6" s="118">
        <v>4.037399999999999</v>
      </c>
      <c r="AE6" s="118">
        <v>2.6753999999999998</v>
      </c>
      <c r="AF6" s="118">
        <v>4.4224000000000014</v>
      </c>
      <c r="AG6" s="118">
        <v>4.3875999999999999</v>
      </c>
      <c r="AH6" s="118">
        <v>5.1413999999999973</v>
      </c>
      <c r="AI6" s="122">
        <f>SUM(D6:AH6)</f>
        <v>119.994</v>
      </c>
    </row>
    <row r="7" spans="3:35" s="2" customFormat="1" ht="27" customHeight="1">
      <c r="C7" s="42" t="s">
        <v>8</v>
      </c>
      <c r="D7" s="119">
        <v>1.23</v>
      </c>
      <c r="E7" s="119">
        <v>0</v>
      </c>
      <c r="F7" s="119">
        <v>2.02</v>
      </c>
      <c r="G7" s="119">
        <v>0</v>
      </c>
      <c r="H7" s="119">
        <v>2.13</v>
      </c>
      <c r="I7" s="119">
        <v>1.0900000000000001</v>
      </c>
      <c r="J7" s="119">
        <v>0</v>
      </c>
      <c r="K7" s="119">
        <v>0.82</v>
      </c>
      <c r="L7" s="120">
        <v>0.73</v>
      </c>
      <c r="M7" s="120">
        <v>0.77</v>
      </c>
      <c r="N7" s="120">
        <v>0.92</v>
      </c>
      <c r="O7" s="120">
        <v>1.17</v>
      </c>
      <c r="P7" s="120">
        <v>0</v>
      </c>
      <c r="Q7" s="120">
        <v>0</v>
      </c>
      <c r="R7" s="119">
        <v>2.41</v>
      </c>
      <c r="S7" s="119">
        <v>0</v>
      </c>
      <c r="T7" s="121">
        <v>0.79</v>
      </c>
      <c r="U7" s="120">
        <v>0.45</v>
      </c>
      <c r="V7" s="120">
        <v>1.2</v>
      </c>
      <c r="W7" s="120">
        <v>0</v>
      </c>
      <c r="X7" s="120">
        <v>0</v>
      </c>
      <c r="Y7" s="120">
        <v>1.67</v>
      </c>
      <c r="Z7" s="120">
        <v>0</v>
      </c>
      <c r="AA7" s="120">
        <v>1.06</v>
      </c>
      <c r="AB7" s="120">
        <v>0</v>
      </c>
      <c r="AC7" s="120">
        <v>1.0900000000000001</v>
      </c>
      <c r="AD7" s="120">
        <v>0</v>
      </c>
      <c r="AE7" s="120">
        <v>0</v>
      </c>
      <c r="AF7" s="120">
        <v>2.27</v>
      </c>
      <c r="AG7" s="120">
        <v>0.79</v>
      </c>
      <c r="AH7" s="120">
        <v>0</v>
      </c>
      <c r="AI7" s="122">
        <f>SUM(D7:AH7)</f>
        <v>22.609999999999996</v>
      </c>
    </row>
    <row r="8" spans="3:35" s="2" customFormat="1" ht="35.25" customHeight="1" thickBot="1">
      <c r="C8" s="17" t="s">
        <v>9</v>
      </c>
      <c r="D8" s="37">
        <f>SUM(D6:D7)</f>
        <v>4.9720000000000022</v>
      </c>
      <c r="E8" s="37">
        <f t="shared" ref="E8:AH8" si="0">SUM(E6:E7)</f>
        <v>3.2791999999999994</v>
      </c>
      <c r="F8" s="37">
        <f t="shared" si="0"/>
        <v>5.7864000000000004</v>
      </c>
      <c r="G8" s="37">
        <f t="shared" si="0"/>
        <v>3.0803999999999996</v>
      </c>
      <c r="H8" s="37">
        <f t="shared" si="0"/>
        <v>6.3924000000000003</v>
      </c>
      <c r="I8" s="37">
        <f t="shared" si="0"/>
        <v>4.4471999999999996</v>
      </c>
      <c r="J8" s="37">
        <f t="shared" si="0"/>
        <v>1.8544000000000007</v>
      </c>
      <c r="K8" s="37">
        <f t="shared" si="0"/>
        <v>4.789600000000001</v>
      </c>
      <c r="L8" s="37">
        <f t="shared" si="0"/>
        <v>3.8047999999999988</v>
      </c>
      <c r="M8" s="37">
        <f t="shared" si="0"/>
        <v>4.1555999999999997</v>
      </c>
      <c r="N8" s="37">
        <f t="shared" si="0"/>
        <v>4.6171999999999995</v>
      </c>
      <c r="O8" s="37">
        <f t="shared" si="0"/>
        <v>5.4492000000000012</v>
      </c>
      <c r="P8" s="37">
        <f t="shared" si="0"/>
        <v>4.2801999999999998</v>
      </c>
      <c r="Q8" s="37">
        <f t="shared" si="0"/>
        <v>3.1393999999999997</v>
      </c>
      <c r="R8" s="37">
        <f t="shared" si="0"/>
        <v>7.4058000000000002</v>
      </c>
      <c r="S8" s="37">
        <f t="shared" si="0"/>
        <v>4.0245999999999995</v>
      </c>
      <c r="T8" s="37">
        <f t="shared" si="0"/>
        <v>5.5227999999999993</v>
      </c>
      <c r="U8" s="37">
        <f t="shared" si="0"/>
        <v>4.6602000000000006</v>
      </c>
      <c r="V8" s="37">
        <f t="shared" si="0"/>
        <v>5.1917999999999997</v>
      </c>
      <c r="W8" s="37">
        <f t="shared" si="0"/>
        <v>3.6656</v>
      </c>
      <c r="X8" s="37">
        <f t="shared" si="0"/>
        <v>2.8105999999999991</v>
      </c>
      <c r="Y8" s="37">
        <f t="shared" si="0"/>
        <v>5.9486000000000026</v>
      </c>
      <c r="Z8" s="37">
        <f t="shared" si="0"/>
        <v>5.2311999999999985</v>
      </c>
      <c r="AA8" s="37">
        <f t="shared" si="0"/>
        <v>5.7189999999999994</v>
      </c>
      <c r="AB8" s="37">
        <f t="shared" si="0"/>
        <v>2.8333999999999993</v>
      </c>
      <c r="AC8" s="37">
        <f t="shared" si="0"/>
        <v>5.8182000000000009</v>
      </c>
      <c r="AD8" s="37">
        <f t="shared" si="0"/>
        <v>4.037399999999999</v>
      </c>
      <c r="AE8" s="37">
        <f t="shared" si="0"/>
        <v>2.6753999999999998</v>
      </c>
      <c r="AF8" s="37">
        <f t="shared" si="0"/>
        <v>6.692400000000001</v>
      </c>
      <c r="AG8" s="37">
        <f t="shared" si="0"/>
        <v>5.1776</v>
      </c>
      <c r="AH8" s="37">
        <f t="shared" si="0"/>
        <v>5.1413999999999973</v>
      </c>
      <c r="AI8" s="38">
        <f>SUM(AI6:AI7)</f>
        <v>142.60399999999998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44775</v>
      </c>
      <c r="E11" s="95">
        <v>44777</v>
      </c>
      <c r="F11" s="95">
        <v>44779</v>
      </c>
      <c r="G11" s="95">
        <v>44782</v>
      </c>
      <c r="H11" s="95">
        <v>44784</v>
      </c>
      <c r="I11" s="95">
        <v>44786</v>
      </c>
      <c r="J11" s="95">
        <v>44789</v>
      </c>
      <c r="K11" s="95">
        <v>44791</v>
      </c>
      <c r="L11" s="95">
        <v>44793</v>
      </c>
      <c r="M11" s="95">
        <v>44796</v>
      </c>
      <c r="N11" s="95">
        <v>44797</v>
      </c>
      <c r="O11" s="95">
        <v>44800</v>
      </c>
      <c r="P11" s="95">
        <v>44803</v>
      </c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512</v>
      </c>
      <c r="E12" s="101">
        <v>380</v>
      </c>
      <c r="F12" s="101">
        <v>430</v>
      </c>
      <c r="G12" s="102">
        <v>457</v>
      </c>
      <c r="H12" s="101">
        <v>422</v>
      </c>
      <c r="I12" s="101">
        <v>586</v>
      </c>
      <c r="J12" s="101">
        <v>540</v>
      </c>
      <c r="K12" s="102">
        <v>643</v>
      </c>
      <c r="L12" s="101">
        <v>390</v>
      </c>
      <c r="M12" s="101">
        <v>626</v>
      </c>
      <c r="N12" s="101">
        <v>400</v>
      </c>
      <c r="O12" s="101">
        <v>461</v>
      </c>
      <c r="P12" s="101">
        <v>470</v>
      </c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6317</v>
      </c>
    </row>
    <row r="13" spans="3:35" s="2" customFormat="1" ht="27" customHeight="1">
      <c r="C13" s="66" t="s">
        <v>14</v>
      </c>
      <c r="D13" s="100">
        <v>200</v>
      </c>
      <c r="E13" s="101">
        <v>433</v>
      </c>
      <c r="F13" s="101">
        <v>200</v>
      </c>
      <c r="G13" s="102">
        <v>520</v>
      </c>
      <c r="H13" s="101">
        <v>475</v>
      </c>
      <c r="I13" s="101">
        <v>600</v>
      </c>
      <c r="J13" s="101"/>
      <c r="K13" s="102"/>
      <c r="L13" s="101">
        <v>590</v>
      </c>
      <c r="M13" s="101">
        <v>565</v>
      </c>
      <c r="N13" s="101">
        <v>462</v>
      </c>
      <c r="O13" s="101">
        <v>510</v>
      </c>
      <c r="P13" s="101">
        <v>180</v>
      </c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4735</v>
      </c>
    </row>
    <row r="14" spans="3:35" s="2" customFormat="1" ht="27" customHeight="1">
      <c r="C14" s="66" t="s">
        <v>15</v>
      </c>
      <c r="D14" s="100">
        <v>32</v>
      </c>
      <c r="E14" s="101"/>
      <c r="F14" s="101">
        <v>34</v>
      </c>
      <c r="G14" s="101"/>
      <c r="H14" s="101">
        <v>38</v>
      </c>
      <c r="I14" s="101"/>
      <c r="J14" s="101">
        <v>42</v>
      </c>
      <c r="K14" s="102"/>
      <c r="L14" s="101">
        <v>36</v>
      </c>
      <c r="M14" s="101"/>
      <c r="N14" s="101">
        <v>32</v>
      </c>
      <c r="O14" s="101"/>
      <c r="P14" s="101">
        <v>34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248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12</v>
      </c>
      <c r="G15" s="102"/>
      <c r="H15" s="101">
        <v>10</v>
      </c>
      <c r="I15" s="101"/>
      <c r="J15" s="101">
        <v>11</v>
      </c>
      <c r="K15" s="102"/>
      <c r="L15" s="101">
        <v>8</v>
      </c>
      <c r="M15" s="101"/>
      <c r="N15" s="101">
        <v>10</v>
      </c>
      <c r="O15" s="101"/>
      <c r="P15" s="101">
        <v>11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71</v>
      </c>
    </row>
    <row r="16" spans="3:35" s="2" customFormat="1" ht="27" customHeight="1">
      <c r="C16" s="68" t="s">
        <v>17</v>
      </c>
      <c r="D16" s="103"/>
      <c r="E16" s="101">
        <v>50</v>
      </c>
      <c r="F16" s="101"/>
      <c r="G16" s="102">
        <v>45</v>
      </c>
      <c r="H16" s="101"/>
      <c r="I16" s="101">
        <v>388</v>
      </c>
      <c r="J16" s="101"/>
      <c r="K16" s="102">
        <v>40</v>
      </c>
      <c r="L16" s="101">
        <v>630</v>
      </c>
      <c r="M16" s="101">
        <v>43</v>
      </c>
      <c r="N16" s="101"/>
      <c r="O16" s="101">
        <v>36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1232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76.2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76.2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89.4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89.4</v>
      </c>
    </row>
    <row r="19" spans="3:35" s="2" customFormat="1" ht="35.25" customHeight="1" thickBot="1">
      <c r="C19" s="79" t="s">
        <v>19</v>
      </c>
      <c r="D19" s="159">
        <f>SUM(D12:D18)</f>
        <v>753</v>
      </c>
      <c r="E19" s="160">
        <f t="shared" ref="E19:AI19" si="2">SUM(E12:E18)</f>
        <v>863</v>
      </c>
      <c r="F19" s="160">
        <f t="shared" si="2"/>
        <v>676</v>
      </c>
      <c r="G19" s="160">
        <f t="shared" si="2"/>
        <v>1022</v>
      </c>
      <c r="H19" s="160">
        <f t="shared" si="2"/>
        <v>945</v>
      </c>
      <c r="I19" s="160">
        <f t="shared" si="2"/>
        <v>1574</v>
      </c>
      <c r="J19" s="160">
        <f t="shared" si="2"/>
        <v>593</v>
      </c>
      <c r="K19" s="160">
        <f t="shared" si="2"/>
        <v>683</v>
      </c>
      <c r="L19" s="160">
        <f t="shared" si="2"/>
        <v>1654</v>
      </c>
      <c r="M19" s="160">
        <f t="shared" si="2"/>
        <v>1234</v>
      </c>
      <c r="N19" s="160">
        <f t="shared" si="2"/>
        <v>904</v>
      </c>
      <c r="O19" s="160">
        <f t="shared" si="2"/>
        <v>1007</v>
      </c>
      <c r="P19" s="160">
        <f t="shared" si="2"/>
        <v>860.6</v>
      </c>
      <c r="Q19" s="160">
        <f t="shared" si="2"/>
        <v>0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12768.6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142603.99999999997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8.218051316641418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12768.6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8.1069709868784798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44440</v>
      </c>
      <c r="E25" s="197"/>
      <c r="F25" s="196">
        <v>44470</v>
      </c>
      <c r="G25" s="197"/>
      <c r="H25" s="196">
        <v>44501</v>
      </c>
      <c r="I25" s="197"/>
      <c r="J25" s="196">
        <v>44531</v>
      </c>
      <c r="K25" s="197"/>
      <c r="L25" s="196">
        <v>44562</v>
      </c>
      <c r="M25" s="197"/>
      <c r="N25" s="196">
        <v>44593</v>
      </c>
      <c r="O25" s="197"/>
      <c r="P25" s="196">
        <v>44621</v>
      </c>
      <c r="Q25" s="197"/>
      <c r="R25" s="196">
        <v>44652</v>
      </c>
      <c r="S25" s="197"/>
      <c r="T25" s="196">
        <v>44682</v>
      </c>
      <c r="U25" s="197"/>
      <c r="V25" s="196">
        <v>44713</v>
      </c>
      <c r="W25" s="197"/>
      <c r="X25" s="196">
        <v>44743</v>
      </c>
      <c r="Y25" s="197"/>
      <c r="Z25" s="196">
        <v>44774</v>
      </c>
      <c r="AA25" s="197"/>
      <c r="AB25" s="196">
        <v>44805</v>
      </c>
      <c r="AC25" s="197"/>
      <c r="AD25" s="196">
        <v>44835</v>
      </c>
      <c r="AE25" s="197"/>
      <c r="AF25" s="196">
        <v>44866</v>
      </c>
      <c r="AG25" s="197"/>
      <c r="AH25" s="196">
        <v>44896</v>
      </c>
      <c r="AI25" s="197"/>
    </row>
    <row r="26" spans="3:35" s="2" customFormat="1" ht="39.75" customHeight="1">
      <c r="C26" s="21" t="s">
        <v>29</v>
      </c>
      <c r="D26" s="202">
        <v>8.6508105921873066E-2</v>
      </c>
      <c r="E26" s="203"/>
      <c r="F26" s="202">
        <v>8.1886490807354106E-2</v>
      </c>
      <c r="G26" s="203"/>
      <c r="H26" s="202">
        <v>7.8314307446033196E-2</v>
      </c>
      <c r="I26" s="203"/>
      <c r="J26" s="202">
        <v>8.5227290813698786E-2</v>
      </c>
      <c r="K26" s="203"/>
      <c r="L26" s="202">
        <v>8.6175935714186011E-2</v>
      </c>
      <c r="M26" s="203"/>
      <c r="N26" s="202">
        <v>8.0369039296252179E-2</v>
      </c>
      <c r="O26" s="203"/>
      <c r="P26" s="202">
        <v>7.6414930605536918E-2</v>
      </c>
      <c r="Q26" s="203"/>
      <c r="R26" s="202">
        <v>8.7718349737202619E-2</v>
      </c>
      <c r="S26" s="203"/>
      <c r="T26" s="202">
        <v>7.5050421471789822E-2</v>
      </c>
      <c r="U26" s="203"/>
      <c r="V26" s="202">
        <v>7.4276740140904809E-2</v>
      </c>
      <c r="W26" s="203"/>
      <c r="X26" s="202">
        <v>7.8714393304171959E-2</v>
      </c>
      <c r="Y26" s="203"/>
      <c r="Z26" s="202">
        <f>T21/100</f>
        <v>8.2180513166414185E-2</v>
      </c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62A0A41-2EFC-4CA5-AEBC-7546D7C299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'AUG-22'!AD25:AD25</xm:f>
              <xm:sqref>AD26</xm:sqref>
            </x14:sparkline>
          </x14:sparklines>
        </x14:sparklineGroup>
        <x14:sparklineGroup displayEmptyCellsAs="gap" xr2:uid="{1CA9A5AA-8B8D-4168-812F-07993312F2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'AUG-22'!L25:L25</xm:f>
              <xm:sqref>L26</xm:sqref>
            </x14:sparkline>
          </x14:sparklines>
        </x14:sparklineGroup>
        <x14:sparklineGroup displayEmptyCellsAs="gap" xr2:uid="{D2423491-3095-454F-B7BD-4CE3584948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'AUG-22'!V25:V25</xm:f>
              <xm:sqref>V26</xm:sqref>
            </x14:sparkline>
          </x14:sparklines>
        </x14:sparklineGroup>
        <x14:sparklineGroup displayEmptyCellsAs="gap" xr2:uid="{737CB11D-2132-4BFD-A665-4864E6979C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'AUG-22'!F25:F25</xm:f>
              <xm:sqref>F26</xm:sqref>
            </x14:sparkline>
          </x14:sparklines>
        </x14:sparklineGroup>
        <x14:sparklineGroup displayEmptyCellsAs="gap" xr2:uid="{AB1D993B-D1E9-4B9F-BCCC-1284F5A9C9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'AUG-22'!AF25:AF25</xm:f>
              <xm:sqref>AF26</xm:sqref>
            </x14:sparkline>
          </x14:sparklines>
        </x14:sparklineGroup>
        <x14:sparklineGroup displayEmptyCellsAs="gap" xr2:uid="{9EE3FD6B-E7EF-4A40-8E9E-82868C58B5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'AUG-22'!AB25:AB25</xm:f>
              <xm:sqref>AB26</xm:sqref>
            </x14:sparkline>
          </x14:sparklines>
        </x14:sparklineGroup>
        <x14:sparklineGroup displayEmptyCellsAs="gap" xr2:uid="{7279FE46-ECE2-4308-B991-0FCC43B19B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'AUG-22'!P25:P25</xm:f>
              <xm:sqref>P26</xm:sqref>
            </x14:sparkline>
          </x14:sparklines>
        </x14:sparklineGroup>
        <x14:sparklineGroup displayEmptyCellsAs="gap" xr2:uid="{DDFB7460-D079-46DE-824F-7E94B95243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'AUG-22'!N25:N25</xm:f>
              <xm:sqref>N26</xm:sqref>
            </x14:sparkline>
          </x14:sparklines>
        </x14:sparklineGroup>
        <x14:sparklineGroup displayEmptyCellsAs="gap" xr2:uid="{614C8D7C-ADCC-4A97-890B-80C48B033F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'AUG-22'!Z25:Z25</xm:f>
              <xm:sqref>Z26</xm:sqref>
            </x14:sparkline>
          </x14:sparklines>
        </x14:sparklineGroup>
        <x14:sparklineGroup displayEmptyCellsAs="gap" xr2:uid="{69BBFEB3-B06E-4DCD-8AA8-1089C40494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'AUG-22'!AH25:AH25</xm:f>
              <xm:sqref>AH26</xm:sqref>
            </x14:sparkline>
          </x14:sparklines>
        </x14:sparklineGroup>
        <x14:sparklineGroup displayEmptyCellsAs="gap" xr2:uid="{82229D29-D0FC-4396-B7AF-D7CD198DB8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'AUG-22'!X25:X25</xm:f>
              <xm:sqref>X26</xm:sqref>
            </x14:sparkline>
          </x14:sparklines>
        </x14:sparklineGroup>
        <x14:sparklineGroup displayEmptyCellsAs="gap" xr2:uid="{707F5959-6063-4DA2-96A8-20B637C07B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'AUG-22'!D25:D25</xm:f>
              <xm:sqref>D26</xm:sqref>
            </x14:sparkline>
          </x14:sparklines>
        </x14:sparklineGroup>
        <x14:sparklineGroup displayEmptyCellsAs="gap" xr2:uid="{09374579-8CF1-4B66-AD02-FA2F5257EB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'AUG-22'!H25:H25</xm:f>
              <xm:sqref>H26</xm:sqref>
            </x14:sparkline>
          </x14:sparklines>
        </x14:sparklineGroup>
        <x14:sparklineGroup displayEmptyCellsAs="gap" xr2:uid="{FDD97621-597F-49DF-B242-B0CBD18CB7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'AUG-22'!T25:T25</xm:f>
              <xm:sqref>T26</xm:sqref>
            </x14:sparkline>
          </x14:sparklines>
        </x14:sparklineGroup>
        <x14:sparklineGroup displayEmptyCellsAs="gap" xr2:uid="{1ACD4CB8-51E0-475D-A871-50F118299D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'AUG-22'!J25:J25</xm:f>
              <xm:sqref>J26</xm:sqref>
            </x14:sparkline>
          </x14:sparklines>
        </x14:sparklineGroup>
        <x14:sparklineGroup displayEmptyCellsAs="gap" xr2:uid="{88644467-BC2A-46BC-A49C-7CF84D7A2C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'AUG-22'!R25:R25</xm:f>
              <xm:sqref>R26</xm:sqref>
            </x14:sparkline>
          </x14:sparklines>
        </x14:sparklineGroup>
      </x14:sparklineGroup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48A2-364B-4264-8CD0-913AF833F702}">
  <sheetPr codeName="工作表39">
    <pageSetUpPr fitToPage="1"/>
  </sheetPr>
  <dimension ref="C1:AI45"/>
  <sheetViews>
    <sheetView showGridLines="0" zoomScale="85" zoomScaleNormal="85" workbookViewId="0">
      <selection activeCell="V7" sqref="V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107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108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44805</v>
      </c>
      <c r="E5" s="3">
        <v>44806</v>
      </c>
      <c r="F5" s="3">
        <v>44807</v>
      </c>
      <c r="G5" s="3">
        <v>44808</v>
      </c>
      <c r="H5" s="3">
        <v>44809</v>
      </c>
      <c r="I5" s="3">
        <v>44810</v>
      </c>
      <c r="J5" s="3">
        <v>44811</v>
      </c>
      <c r="K5" s="3">
        <v>44812</v>
      </c>
      <c r="L5" s="3">
        <v>44813</v>
      </c>
      <c r="M5" s="3">
        <v>44814</v>
      </c>
      <c r="N5" s="3">
        <v>44815</v>
      </c>
      <c r="O5" s="3">
        <v>44816</v>
      </c>
      <c r="P5" s="3">
        <v>44817</v>
      </c>
      <c r="Q5" s="3">
        <v>44818</v>
      </c>
      <c r="R5" s="3">
        <v>44819</v>
      </c>
      <c r="S5" s="3">
        <v>44820</v>
      </c>
      <c r="T5" s="3">
        <v>44821</v>
      </c>
      <c r="U5" s="3">
        <v>44822</v>
      </c>
      <c r="V5" s="3">
        <v>44823</v>
      </c>
      <c r="W5" s="3">
        <v>44824</v>
      </c>
      <c r="X5" s="3">
        <v>44825</v>
      </c>
      <c r="Y5" s="3">
        <v>44826</v>
      </c>
      <c r="Z5" s="3">
        <v>44827</v>
      </c>
      <c r="AA5" s="3">
        <v>44828</v>
      </c>
      <c r="AB5" s="3">
        <v>44829</v>
      </c>
      <c r="AC5" s="3">
        <v>44830</v>
      </c>
      <c r="AD5" s="3">
        <v>44831</v>
      </c>
      <c r="AE5" s="3">
        <v>44832</v>
      </c>
      <c r="AF5" s="3">
        <v>44833</v>
      </c>
      <c r="AG5" s="3">
        <v>44834</v>
      </c>
      <c r="AH5" s="3"/>
      <c r="AI5" s="188"/>
    </row>
    <row r="6" spans="3:35" s="2" customFormat="1" ht="27" customHeight="1">
      <c r="C6" s="5" t="s">
        <v>7</v>
      </c>
      <c r="D6" s="118">
        <v>6.4822000000000006</v>
      </c>
      <c r="E6" s="118">
        <v>5.4006000000000016</v>
      </c>
      <c r="F6" s="118">
        <v>3.9356000000000004</v>
      </c>
      <c r="G6" s="118">
        <v>2.7298</v>
      </c>
      <c r="H6" s="118">
        <v>4.4651999999999994</v>
      </c>
      <c r="I6" s="118">
        <v>5.5970000000000022</v>
      </c>
      <c r="J6" s="118">
        <v>5.8014000000000019</v>
      </c>
      <c r="K6" s="118">
        <v>5.4762000000000013</v>
      </c>
      <c r="L6" s="118">
        <v>5.5697999999999972</v>
      </c>
      <c r="M6" s="118">
        <v>5.1808000000000014</v>
      </c>
      <c r="N6" s="118">
        <v>2.2210000000000001</v>
      </c>
      <c r="O6" s="118">
        <v>2.3233999999999995</v>
      </c>
      <c r="P6" s="118">
        <v>5.7805999999999997</v>
      </c>
      <c r="Q6" s="118">
        <v>6.5805999999999996</v>
      </c>
      <c r="R6" s="118">
        <v>5.4130000000000003</v>
      </c>
      <c r="S6" s="118">
        <v>5.5627999999999975</v>
      </c>
      <c r="T6" s="118">
        <v>2.9088000000000007</v>
      </c>
      <c r="U6" s="118">
        <v>2.4713999999999996</v>
      </c>
      <c r="V6" s="118">
        <v>5.8330000000000037</v>
      </c>
      <c r="W6" s="118">
        <v>5.7710000000000017</v>
      </c>
      <c r="X6" s="118">
        <v>5.8656000000000024</v>
      </c>
      <c r="Y6" s="118">
        <v>6.0385999999999997</v>
      </c>
      <c r="Z6" s="118">
        <v>5.2584000000000026</v>
      </c>
      <c r="AA6" s="118">
        <v>4.3487999999999998</v>
      </c>
      <c r="AB6" s="118">
        <v>3.2074000000000007</v>
      </c>
      <c r="AC6" s="118">
        <v>5.3144000000000018</v>
      </c>
      <c r="AD6" s="118">
        <v>4.6536000000000026</v>
      </c>
      <c r="AE6" s="118">
        <v>5.144599999999997</v>
      </c>
      <c r="AF6" s="118">
        <v>5.3530000000000006</v>
      </c>
      <c r="AG6" s="118">
        <v>4.988599999999999</v>
      </c>
      <c r="AH6" s="118"/>
      <c r="AI6" s="122">
        <f>SUM(D6:AH6)</f>
        <v>145.67720000000003</v>
      </c>
    </row>
    <row r="7" spans="3:35" s="2" customFormat="1" ht="27" customHeight="1">
      <c r="C7" s="42" t="s">
        <v>8</v>
      </c>
      <c r="D7" s="119">
        <v>0.88</v>
      </c>
      <c r="E7" s="119">
        <v>0.81</v>
      </c>
      <c r="F7" s="119">
        <v>0</v>
      </c>
      <c r="G7" s="119">
        <v>0</v>
      </c>
      <c r="H7" s="119">
        <v>1.78</v>
      </c>
      <c r="I7" s="119">
        <v>1.22</v>
      </c>
      <c r="J7" s="119">
        <v>0.96</v>
      </c>
      <c r="K7" s="119">
        <v>0.63</v>
      </c>
      <c r="L7" s="120">
        <v>0</v>
      </c>
      <c r="M7" s="120">
        <v>1.03</v>
      </c>
      <c r="N7" s="120">
        <v>0</v>
      </c>
      <c r="O7" s="120">
        <v>0</v>
      </c>
      <c r="P7" s="120">
        <v>1.71</v>
      </c>
      <c r="Q7" s="120">
        <v>0.73</v>
      </c>
      <c r="R7" s="119">
        <v>0</v>
      </c>
      <c r="S7" s="119">
        <v>2.3199999999999998</v>
      </c>
      <c r="T7" s="121">
        <v>0</v>
      </c>
      <c r="U7" s="120">
        <v>0</v>
      </c>
      <c r="V7" s="120">
        <v>3.52</v>
      </c>
      <c r="W7" s="120">
        <v>1.93</v>
      </c>
      <c r="X7" s="120">
        <v>1.99</v>
      </c>
      <c r="Y7" s="120">
        <v>1.28</v>
      </c>
      <c r="Z7" s="120">
        <v>1.01</v>
      </c>
      <c r="AA7" s="120">
        <v>1.1000000000000001</v>
      </c>
      <c r="AB7" s="120">
        <v>0</v>
      </c>
      <c r="AC7" s="120">
        <v>2.21</v>
      </c>
      <c r="AD7" s="120">
        <v>1.36</v>
      </c>
      <c r="AE7" s="120">
        <v>0</v>
      </c>
      <c r="AF7" s="120">
        <v>1.01</v>
      </c>
      <c r="AG7" s="120">
        <v>0</v>
      </c>
      <c r="AH7" s="120"/>
      <c r="AI7" s="122">
        <f>SUM(D7:AH7)</f>
        <v>27.480000000000004</v>
      </c>
    </row>
    <row r="8" spans="3:35" s="2" customFormat="1" ht="35.25" customHeight="1" thickBot="1">
      <c r="C8" s="17" t="s">
        <v>9</v>
      </c>
      <c r="D8" s="37">
        <f>SUM(D6:D7)</f>
        <v>7.3622000000000005</v>
      </c>
      <c r="E8" s="37">
        <f t="shared" ref="E8:AH8" si="0">SUM(E6:E7)</f>
        <v>6.2106000000000012</v>
      </c>
      <c r="F8" s="37">
        <f t="shared" si="0"/>
        <v>3.9356000000000004</v>
      </c>
      <c r="G8" s="37">
        <f t="shared" si="0"/>
        <v>2.7298</v>
      </c>
      <c r="H8" s="37">
        <f t="shared" si="0"/>
        <v>6.2451999999999996</v>
      </c>
      <c r="I8" s="37">
        <f t="shared" si="0"/>
        <v>6.8170000000000019</v>
      </c>
      <c r="J8" s="37">
        <f t="shared" si="0"/>
        <v>6.7614000000000019</v>
      </c>
      <c r="K8" s="37">
        <f t="shared" si="0"/>
        <v>6.1062000000000012</v>
      </c>
      <c r="L8" s="37">
        <f t="shared" si="0"/>
        <v>5.5697999999999972</v>
      </c>
      <c r="M8" s="37">
        <f t="shared" si="0"/>
        <v>6.2108000000000017</v>
      </c>
      <c r="N8" s="37">
        <f t="shared" si="0"/>
        <v>2.2210000000000001</v>
      </c>
      <c r="O8" s="37">
        <f t="shared" si="0"/>
        <v>2.3233999999999995</v>
      </c>
      <c r="P8" s="37">
        <f t="shared" si="0"/>
        <v>7.4905999999999997</v>
      </c>
      <c r="Q8" s="37">
        <f t="shared" si="0"/>
        <v>7.3105999999999991</v>
      </c>
      <c r="R8" s="37">
        <f t="shared" si="0"/>
        <v>5.4130000000000003</v>
      </c>
      <c r="S8" s="37">
        <f t="shared" si="0"/>
        <v>7.8827999999999978</v>
      </c>
      <c r="T8" s="37">
        <f t="shared" si="0"/>
        <v>2.9088000000000007</v>
      </c>
      <c r="U8" s="37">
        <f t="shared" si="0"/>
        <v>2.4713999999999996</v>
      </c>
      <c r="V8" s="37">
        <f t="shared" si="0"/>
        <v>9.3530000000000033</v>
      </c>
      <c r="W8" s="37">
        <f t="shared" si="0"/>
        <v>7.7010000000000014</v>
      </c>
      <c r="X8" s="37">
        <f t="shared" si="0"/>
        <v>7.8556000000000026</v>
      </c>
      <c r="Y8" s="37">
        <f t="shared" si="0"/>
        <v>7.3186</v>
      </c>
      <c r="Z8" s="37">
        <f t="shared" si="0"/>
        <v>6.2684000000000024</v>
      </c>
      <c r="AA8" s="37">
        <f t="shared" si="0"/>
        <v>5.4488000000000003</v>
      </c>
      <c r="AB8" s="37">
        <f t="shared" si="0"/>
        <v>3.2074000000000007</v>
      </c>
      <c r="AC8" s="37">
        <f t="shared" si="0"/>
        <v>7.5244000000000018</v>
      </c>
      <c r="AD8" s="37">
        <f t="shared" si="0"/>
        <v>6.0136000000000029</v>
      </c>
      <c r="AE8" s="37">
        <f t="shared" si="0"/>
        <v>5.144599999999997</v>
      </c>
      <c r="AF8" s="37">
        <f t="shared" si="0"/>
        <v>6.3630000000000004</v>
      </c>
      <c r="AG8" s="37">
        <f t="shared" si="0"/>
        <v>4.988599999999999</v>
      </c>
      <c r="AH8" s="37">
        <f t="shared" si="0"/>
        <v>0</v>
      </c>
      <c r="AI8" s="38">
        <f>SUM(AI6:AI7)</f>
        <v>173.15720000000005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44805</v>
      </c>
      <c r="E11" s="95">
        <v>44807</v>
      </c>
      <c r="F11" s="95">
        <v>44810</v>
      </c>
      <c r="G11" s="95">
        <v>44812</v>
      </c>
      <c r="H11" s="95">
        <v>44814</v>
      </c>
      <c r="I11" s="95">
        <v>44817</v>
      </c>
      <c r="J11" s="95">
        <v>44819</v>
      </c>
      <c r="K11" s="95">
        <v>44821</v>
      </c>
      <c r="L11" s="95">
        <v>44824</v>
      </c>
      <c r="M11" s="95">
        <v>44826</v>
      </c>
      <c r="N11" s="95">
        <v>44828</v>
      </c>
      <c r="O11" s="95">
        <v>44831</v>
      </c>
      <c r="P11" s="170">
        <v>44833</v>
      </c>
      <c r="Q11" s="170">
        <v>44834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610</v>
      </c>
      <c r="E12" s="101">
        <v>425</v>
      </c>
      <c r="F12" s="101">
        <v>590</v>
      </c>
      <c r="G12" s="102">
        <v>572</v>
      </c>
      <c r="H12" s="101">
        <v>436</v>
      </c>
      <c r="I12" s="101">
        <v>500</v>
      </c>
      <c r="J12" s="101">
        <v>550</v>
      </c>
      <c r="K12" s="102">
        <v>420</v>
      </c>
      <c r="L12" s="101">
        <v>700</v>
      </c>
      <c r="M12" s="101">
        <v>540</v>
      </c>
      <c r="N12" s="101">
        <v>625</v>
      </c>
      <c r="O12" s="101">
        <v>580</v>
      </c>
      <c r="P12" s="101">
        <v>466</v>
      </c>
      <c r="Q12" s="102">
        <v>527</v>
      </c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7541</v>
      </c>
    </row>
    <row r="13" spans="3:35" s="2" customFormat="1" ht="27" customHeight="1">
      <c r="C13" s="66" t="s">
        <v>14</v>
      </c>
      <c r="D13" s="100">
        <v>480</v>
      </c>
      <c r="E13" s="101">
        <v>250</v>
      </c>
      <c r="F13" s="101">
        <v>363</v>
      </c>
      <c r="G13" s="102">
        <v>350</v>
      </c>
      <c r="H13" s="101">
        <v>250</v>
      </c>
      <c r="I13" s="101">
        <v>320</v>
      </c>
      <c r="J13" s="101">
        <v>380</v>
      </c>
      <c r="K13" s="102">
        <v>560</v>
      </c>
      <c r="L13" s="101"/>
      <c r="M13" s="101">
        <v>624</v>
      </c>
      <c r="N13" s="101">
        <v>250</v>
      </c>
      <c r="O13" s="101"/>
      <c r="P13" s="101">
        <v>420</v>
      </c>
      <c r="Q13" s="102">
        <v>443</v>
      </c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4690</v>
      </c>
    </row>
    <row r="14" spans="3:35" s="2" customFormat="1" ht="27" customHeight="1">
      <c r="C14" s="66" t="s">
        <v>15</v>
      </c>
      <c r="D14" s="100">
        <v>38</v>
      </c>
      <c r="E14" s="101"/>
      <c r="F14" s="101">
        <v>41</v>
      </c>
      <c r="G14" s="101"/>
      <c r="H14" s="101">
        <v>39</v>
      </c>
      <c r="I14" s="101"/>
      <c r="J14" s="101">
        <v>39</v>
      </c>
      <c r="K14" s="102"/>
      <c r="L14" s="101">
        <v>40</v>
      </c>
      <c r="M14" s="101"/>
      <c r="N14" s="101">
        <v>36</v>
      </c>
      <c r="O14" s="101"/>
      <c r="P14" s="101">
        <v>33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266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11</v>
      </c>
      <c r="G15" s="102"/>
      <c r="H15" s="101">
        <v>12</v>
      </c>
      <c r="I15" s="101"/>
      <c r="J15" s="101">
        <v>11</v>
      </c>
      <c r="K15" s="102"/>
      <c r="L15" s="101">
        <v>13</v>
      </c>
      <c r="M15" s="101"/>
      <c r="N15" s="101">
        <v>10</v>
      </c>
      <c r="O15" s="101"/>
      <c r="P15" s="101">
        <v>9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76</v>
      </c>
    </row>
    <row r="16" spans="3:35" s="2" customFormat="1" ht="27" customHeight="1">
      <c r="C16" s="68" t="s">
        <v>17</v>
      </c>
      <c r="D16" s="103"/>
      <c r="E16" s="101">
        <v>42</v>
      </c>
      <c r="F16" s="101"/>
      <c r="G16" s="102">
        <v>48</v>
      </c>
      <c r="H16" s="101"/>
      <c r="I16" s="101">
        <v>45</v>
      </c>
      <c r="J16" s="101"/>
      <c r="K16" s="102">
        <v>40</v>
      </c>
      <c r="L16" s="101"/>
      <c r="M16" s="101">
        <v>41</v>
      </c>
      <c r="N16" s="101"/>
      <c r="O16" s="101">
        <v>39</v>
      </c>
      <c r="P16" s="101"/>
      <c r="Q16" s="102">
        <v>300</v>
      </c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555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49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49</v>
      </c>
    </row>
    <row r="18" spans="3:35" s="2" customFormat="1" ht="27" customHeight="1" thickBot="1">
      <c r="C18" s="68" t="s">
        <v>102</v>
      </c>
      <c r="D18" s="174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6"/>
      <c r="Q18" s="176"/>
      <c r="R18" s="176"/>
      <c r="S18" s="175"/>
      <c r="T18" s="175"/>
      <c r="U18" s="177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8"/>
      <c r="AI18" s="164">
        <f t="shared" si="1"/>
        <v>0</v>
      </c>
    </row>
    <row r="19" spans="3:35" s="2" customFormat="1" ht="35.25" customHeight="1" thickBot="1">
      <c r="C19" s="79" t="s">
        <v>19</v>
      </c>
      <c r="D19" s="171">
        <f>SUM(D12:D18)</f>
        <v>1138</v>
      </c>
      <c r="E19" s="172">
        <f t="shared" ref="E19:AI19" si="2">SUM(E12:E18)</f>
        <v>717</v>
      </c>
      <c r="F19" s="172">
        <f t="shared" si="2"/>
        <v>1005</v>
      </c>
      <c r="G19" s="172">
        <f t="shared" si="2"/>
        <v>970</v>
      </c>
      <c r="H19" s="172">
        <f t="shared" si="2"/>
        <v>737</v>
      </c>
      <c r="I19" s="172">
        <f t="shared" si="2"/>
        <v>865</v>
      </c>
      <c r="J19" s="172">
        <f t="shared" si="2"/>
        <v>980</v>
      </c>
      <c r="K19" s="172">
        <f t="shared" si="2"/>
        <v>1020</v>
      </c>
      <c r="L19" s="172">
        <f t="shared" si="2"/>
        <v>753</v>
      </c>
      <c r="M19" s="172">
        <f t="shared" si="2"/>
        <v>1205</v>
      </c>
      <c r="N19" s="172">
        <f t="shared" si="2"/>
        <v>921</v>
      </c>
      <c r="O19" s="172">
        <f t="shared" si="2"/>
        <v>619</v>
      </c>
      <c r="P19" s="172">
        <f t="shared" si="2"/>
        <v>977</v>
      </c>
      <c r="Q19" s="172">
        <f t="shared" si="2"/>
        <v>1270</v>
      </c>
      <c r="R19" s="172">
        <f t="shared" si="2"/>
        <v>0</v>
      </c>
      <c r="S19" s="172">
        <f t="shared" si="2"/>
        <v>0</v>
      </c>
      <c r="T19" s="172">
        <f t="shared" si="2"/>
        <v>0</v>
      </c>
      <c r="U19" s="172">
        <f t="shared" si="2"/>
        <v>0</v>
      </c>
      <c r="V19" s="172">
        <f t="shared" si="2"/>
        <v>0</v>
      </c>
      <c r="W19" s="172">
        <f t="shared" si="2"/>
        <v>0</v>
      </c>
      <c r="X19" s="172">
        <f t="shared" si="2"/>
        <v>0</v>
      </c>
      <c r="Y19" s="172">
        <f t="shared" si="2"/>
        <v>0</v>
      </c>
      <c r="Z19" s="172">
        <f t="shared" si="2"/>
        <v>0</v>
      </c>
      <c r="AA19" s="172">
        <f t="shared" si="2"/>
        <v>0</v>
      </c>
      <c r="AB19" s="172">
        <f t="shared" si="2"/>
        <v>0</v>
      </c>
      <c r="AC19" s="172">
        <f t="shared" si="2"/>
        <v>0</v>
      </c>
      <c r="AD19" s="172">
        <f t="shared" si="2"/>
        <v>0</v>
      </c>
      <c r="AE19" s="172">
        <f t="shared" si="2"/>
        <v>0</v>
      </c>
      <c r="AF19" s="172">
        <f t="shared" si="2"/>
        <v>0</v>
      </c>
      <c r="AG19" s="172">
        <f t="shared" si="2"/>
        <v>0</v>
      </c>
      <c r="AH19" s="173">
        <f t="shared" si="2"/>
        <v>0</v>
      </c>
      <c r="AI19" s="166">
        <f t="shared" si="2"/>
        <v>13177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173157.20000000004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7.0717023498638456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13177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8.0273349378773542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44440</v>
      </c>
      <c r="E25" s="197"/>
      <c r="F25" s="196">
        <v>44470</v>
      </c>
      <c r="G25" s="197"/>
      <c r="H25" s="196">
        <v>44501</v>
      </c>
      <c r="I25" s="197"/>
      <c r="J25" s="196">
        <v>44531</v>
      </c>
      <c r="K25" s="197"/>
      <c r="L25" s="196">
        <v>44562</v>
      </c>
      <c r="M25" s="197"/>
      <c r="N25" s="196">
        <v>44593</v>
      </c>
      <c r="O25" s="197"/>
      <c r="P25" s="196">
        <v>44621</v>
      </c>
      <c r="Q25" s="197"/>
      <c r="R25" s="196">
        <v>44652</v>
      </c>
      <c r="S25" s="197"/>
      <c r="T25" s="196">
        <v>44682</v>
      </c>
      <c r="U25" s="197"/>
      <c r="V25" s="196">
        <v>44713</v>
      </c>
      <c r="W25" s="197"/>
      <c r="X25" s="196">
        <v>44743</v>
      </c>
      <c r="Y25" s="197"/>
      <c r="Z25" s="196">
        <v>44774</v>
      </c>
      <c r="AA25" s="197"/>
      <c r="AB25" s="196">
        <v>44805</v>
      </c>
      <c r="AC25" s="197"/>
      <c r="AD25" s="196">
        <v>44835</v>
      </c>
      <c r="AE25" s="197"/>
      <c r="AF25" s="196">
        <v>44866</v>
      </c>
      <c r="AG25" s="197"/>
      <c r="AH25" s="196">
        <v>44896</v>
      </c>
      <c r="AI25" s="197"/>
    </row>
    <row r="26" spans="3:35" s="2" customFormat="1" ht="39.75" customHeight="1">
      <c r="C26" s="21" t="s">
        <v>29</v>
      </c>
      <c r="D26" s="202">
        <v>8.6508105921873066E-2</v>
      </c>
      <c r="E26" s="203"/>
      <c r="F26" s="202">
        <v>8.1886490807354106E-2</v>
      </c>
      <c r="G26" s="203"/>
      <c r="H26" s="202">
        <v>7.8314307446033196E-2</v>
      </c>
      <c r="I26" s="203"/>
      <c r="J26" s="202">
        <v>8.5227290813698786E-2</v>
      </c>
      <c r="K26" s="203"/>
      <c r="L26" s="202">
        <v>8.6175935714186011E-2</v>
      </c>
      <c r="M26" s="203"/>
      <c r="N26" s="202">
        <v>8.0369039296252179E-2</v>
      </c>
      <c r="O26" s="203"/>
      <c r="P26" s="202">
        <v>7.6414930605536918E-2</v>
      </c>
      <c r="Q26" s="203"/>
      <c r="R26" s="202">
        <v>8.7718349737202619E-2</v>
      </c>
      <c r="S26" s="203"/>
      <c r="T26" s="202">
        <v>7.5050421471789822E-2</v>
      </c>
      <c r="U26" s="203"/>
      <c r="V26" s="202">
        <v>7.4276740140904809E-2</v>
      </c>
      <c r="W26" s="203"/>
      <c r="X26" s="202">
        <v>7.8714393304171959E-2</v>
      </c>
      <c r="Y26" s="203"/>
      <c r="Z26" s="202">
        <v>8.2180513166414185E-2</v>
      </c>
      <c r="AA26" s="203"/>
      <c r="AB26" s="202">
        <f>T21/100</f>
        <v>7.0717023498638454E-2</v>
      </c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B2E8AFA-8235-464D-8E44-6A7A0F379F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'SEP-22'!R25:R25</xm:f>
              <xm:sqref>R26</xm:sqref>
            </x14:sparkline>
          </x14:sparklines>
        </x14:sparklineGroup>
        <x14:sparklineGroup displayEmptyCellsAs="gap" xr2:uid="{498B3B75-3A3A-403C-82AF-C36F4555E3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'SEP-22'!J25:J25</xm:f>
              <xm:sqref>J26</xm:sqref>
            </x14:sparkline>
          </x14:sparklines>
        </x14:sparklineGroup>
        <x14:sparklineGroup displayEmptyCellsAs="gap" xr2:uid="{5807C30E-7036-4BC5-8DCB-0D692648DC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'SEP-22'!T25:T25</xm:f>
              <xm:sqref>T26</xm:sqref>
            </x14:sparkline>
          </x14:sparklines>
        </x14:sparklineGroup>
        <x14:sparklineGroup displayEmptyCellsAs="gap" xr2:uid="{E8509CA0-CDA2-4178-AA33-6300FA726E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'SEP-22'!H25:H25</xm:f>
              <xm:sqref>H26</xm:sqref>
            </x14:sparkline>
          </x14:sparklines>
        </x14:sparklineGroup>
        <x14:sparklineGroup displayEmptyCellsAs="gap" xr2:uid="{40F7B3D2-D755-458B-8E7C-DB8091E3B5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'SEP-22'!D25:D25</xm:f>
              <xm:sqref>D26</xm:sqref>
            </x14:sparkline>
          </x14:sparklines>
        </x14:sparklineGroup>
        <x14:sparklineGroup displayEmptyCellsAs="gap" xr2:uid="{54DF1D8E-3AC1-4446-B3FA-5B8AF3A2C3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'SEP-22'!X25:X25</xm:f>
              <xm:sqref>X26</xm:sqref>
            </x14:sparkline>
          </x14:sparklines>
        </x14:sparklineGroup>
        <x14:sparklineGroup displayEmptyCellsAs="gap" xr2:uid="{ADF54145-A370-4E5E-AAA7-766A6267072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'SEP-22'!AH25:AH25</xm:f>
              <xm:sqref>AH26</xm:sqref>
            </x14:sparkline>
          </x14:sparklines>
        </x14:sparklineGroup>
        <x14:sparklineGroup displayEmptyCellsAs="gap" xr2:uid="{FF29036A-DD0B-4816-AA40-0996A38A31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'SEP-22'!Z25:Z25</xm:f>
              <xm:sqref>Z26</xm:sqref>
            </x14:sparkline>
          </x14:sparklines>
        </x14:sparklineGroup>
        <x14:sparklineGroup displayEmptyCellsAs="gap" xr2:uid="{8BCD90AD-FB7C-4109-B271-0E40947672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'SEP-22'!N25:N25</xm:f>
              <xm:sqref>N26</xm:sqref>
            </x14:sparkline>
          </x14:sparklines>
        </x14:sparklineGroup>
        <x14:sparklineGroup displayEmptyCellsAs="gap" xr2:uid="{80A689D7-3112-4DE7-B502-C11A1AACE4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'SEP-22'!P25:P25</xm:f>
              <xm:sqref>P26</xm:sqref>
            </x14:sparkline>
          </x14:sparklines>
        </x14:sparklineGroup>
        <x14:sparklineGroup displayEmptyCellsAs="gap" xr2:uid="{ECEC6277-1804-40AF-BA6C-6BA7AC541E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'SEP-22'!AB25:AB25</xm:f>
              <xm:sqref>AB26</xm:sqref>
            </x14:sparkline>
          </x14:sparklines>
        </x14:sparklineGroup>
        <x14:sparklineGroup displayEmptyCellsAs="gap" xr2:uid="{2799FEBA-C18B-4C18-B2FA-57794AB665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'SEP-22'!AF25:AF25</xm:f>
              <xm:sqref>AF26</xm:sqref>
            </x14:sparkline>
          </x14:sparklines>
        </x14:sparklineGroup>
        <x14:sparklineGroup displayEmptyCellsAs="gap" xr2:uid="{C21F91EC-7122-49A3-9833-3F4A86D014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'SEP-22'!F25:F25</xm:f>
              <xm:sqref>F26</xm:sqref>
            </x14:sparkline>
          </x14:sparklines>
        </x14:sparklineGroup>
        <x14:sparklineGroup displayEmptyCellsAs="gap" xr2:uid="{7DEA60F4-1D90-47AA-B5EB-CFAF35F78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'SEP-22'!V25:V25</xm:f>
              <xm:sqref>V26</xm:sqref>
            </x14:sparkline>
          </x14:sparklines>
        </x14:sparklineGroup>
        <x14:sparklineGroup displayEmptyCellsAs="gap" xr2:uid="{64C2AC62-6B1F-4590-AB79-DB5BD182A0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'SEP-22'!L25:L25</xm:f>
              <xm:sqref>L26</xm:sqref>
            </x14:sparkline>
          </x14:sparklines>
        </x14:sparklineGroup>
        <x14:sparklineGroup displayEmptyCellsAs="gap" xr2:uid="{DF6F3E5C-925A-4583-9ED9-5913F0ED16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'SEP-22'!AD25:AD25</xm:f>
              <xm:sqref>AD26</xm:sqref>
            </x14:sparkline>
          </x14:sparklines>
        </x14:sparklineGroup>
      </x14:sparklineGroup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B6B9-075E-400B-894C-3573DFD26398}">
  <sheetPr codeName="工作表40">
    <pageSetUpPr fitToPage="1"/>
  </sheetPr>
  <dimension ref="C1:AI45"/>
  <sheetViews>
    <sheetView showGridLines="0" topLeftCell="N7" zoomScale="85" zoomScaleNormal="85" workbookViewId="0">
      <selection activeCell="AD26" sqref="AD26:AE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109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110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44835</v>
      </c>
      <c r="E5" s="3">
        <v>44836</v>
      </c>
      <c r="F5" s="3">
        <v>44837</v>
      </c>
      <c r="G5" s="3">
        <v>44838</v>
      </c>
      <c r="H5" s="3">
        <v>44839</v>
      </c>
      <c r="I5" s="3">
        <v>44840</v>
      </c>
      <c r="J5" s="3">
        <v>44841</v>
      </c>
      <c r="K5" s="3">
        <v>44842</v>
      </c>
      <c r="L5" s="3">
        <v>44843</v>
      </c>
      <c r="M5" s="3">
        <v>44844</v>
      </c>
      <c r="N5" s="3">
        <v>44845</v>
      </c>
      <c r="O5" s="3">
        <v>44846</v>
      </c>
      <c r="P5" s="3">
        <v>44847</v>
      </c>
      <c r="Q5" s="3">
        <v>44848</v>
      </c>
      <c r="R5" s="3">
        <v>44849</v>
      </c>
      <c r="S5" s="3">
        <v>44850</v>
      </c>
      <c r="T5" s="3">
        <v>44851</v>
      </c>
      <c r="U5" s="3">
        <v>44852</v>
      </c>
      <c r="V5" s="3">
        <v>44853</v>
      </c>
      <c r="W5" s="3">
        <v>44854</v>
      </c>
      <c r="X5" s="3">
        <v>44855</v>
      </c>
      <c r="Y5" s="3">
        <v>44856</v>
      </c>
      <c r="Z5" s="3">
        <v>44857</v>
      </c>
      <c r="AA5" s="3">
        <v>44858</v>
      </c>
      <c r="AB5" s="3">
        <v>44859</v>
      </c>
      <c r="AC5" s="3">
        <v>44860</v>
      </c>
      <c r="AD5" s="3">
        <v>44861</v>
      </c>
      <c r="AE5" s="3">
        <v>44862</v>
      </c>
      <c r="AF5" s="3">
        <v>44863</v>
      </c>
      <c r="AG5" s="3">
        <v>44864</v>
      </c>
      <c r="AH5" s="3">
        <v>44865</v>
      </c>
      <c r="AI5" s="188"/>
    </row>
    <row r="6" spans="3:35" s="2" customFormat="1" ht="27" customHeight="1">
      <c r="C6" s="5" t="s">
        <v>7</v>
      </c>
      <c r="D6" s="118">
        <v>2.2924000000000002</v>
      </c>
      <c r="E6" s="118">
        <v>2.6143999999999994</v>
      </c>
      <c r="F6" s="118">
        <v>5.403999999999999</v>
      </c>
      <c r="G6" s="118">
        <v>3.3988</v>
      </c>
      <c r="H6" s="118">
        <v>5.325000000000002</v>
      </c>
      <c r="I6" s="118">
        <v>5.6189999999999998</v>
      </c>
      <c r="J6" s="118">
        <v>5.391799999999999</v>
      </c>
      <c r="K6" s="118">
        <v>4.3107999999999995</v>
      </c>
      <c r="L6" s="118">
        <v>2.69</v>
      </c>
      <c r="M6" s="118">
        <v>5.2039999999999997</v>
      </c>
      <c r="N6" s="118">
        <v>5.6381999999999994</v>
      </c>
      <c r="O6" s="118">
        <v>5.4518000000000004</v>
      </c>
      <c r="P6" s="118">
        <v>5.860599999999998</v>
      </c>
      <c r="Q6" s="118">
        <v>5.3485999999999994</v>
      </c>
      <c r="R6" s="118">
        <v>4.1070000000000002</v>
      </c>
      <c r="S6" s="118">
        <v>2.6532</v>
      </c>
      <c r="T6" s="118">
        <v>5.2714000000000016</v>
      </c>
      <c r="U6" s="118">
        <v>6.2430000000000003</v>
      </c>
      <c r="V6" s="118">
        <v>5.6749999999999963</v>
      </c>
      <c r="W6" s="118">
        <v>5.9430000000000032</v>
      </c>
      <c r="X6" s="118">
        <v>5.5316000000000001</v>
      </c>
      <c r="Y6" s="118">
        <v>4.8389999999999995</v>
      </c>
      <c r="Z6" s="118">
        <v>2.0135999999999994</v>
      </c>
      <c r="AA6" s="118">
        <v>5.4442000000000004</v>
      </c>
      <c r="AB6" s="118">
        <v>5.5037999999999974</v>
      </c>
      <c r="AC6" s="118">
        <v>5.6600000000000019</v>
      </c>
      <c r="AD6" s="118">
        <v>5.724000000000002</v>
      </c>
      <c r="AE6" s="118">
        <v>5.2208000000000023</v>
      </c>
      <c r="AF6" s="118">
        <v>4.4927999999999999</v>
      </c>
      <c r="AG6" s="118">
        <v>2.3191999999999999</v>
      </c>
      <c r="AH6" s="118">
        <v>5.0167999999999999</v>
      </c>
      <c r="AI6" s="122">
        <f>SUM(D6:AH6)</f>
        <v>146.20779999999993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2.5099999999999998</v>
      </c>
      <c r="G7" s="119">
        <v>0</v>
      </c>
      <c r="H7" s="119">
        <v>1.3</v>
      </c>
      <c r="I7" s="119">
        <v>0</v>
      </c>
      <c r="J7" s="119">
        <v>1.17</v>
      </c>
      <c r="K7" s="119">
        <v>0</v>
      </c>
      <c r="L7" s="120">
        <v>0</v>
      </c>
      <c r="M7" s="120">
        <v>2.0299999999999998</v>
      </c>
      <c r="N7" s="120">
        <v>1.56</v>
      </c>
      <c r="O7" s="120">
        <v>0</v>
      </c>
      <c r="P7" s="120">
        <v>2.74</v>
      </c>
      <c r="Q7" s="120">
        <v>0.92</v>
      </c>
      <c r="R7" s="119">
        <v>0</v>
      </c>
      <c r="S7" s="119">
        <v>0</v>
      </c>
      <c r="T7" s="121">
        <v>1.72</v>
      </c>
      <c r="U7" s="120">
        <v>0</v>
      </c>
      <c r="V7" s="120">
        <v>0.86</v>
      </c>
      <c r="W7" s="120">
        <v>0</v>
      </c>
      <c r="X7" s="120">
        <v>0.82</v>
      </c>
      <c r="Y7" s="120">
        <v>0</v>
      </c>
      <c r="Z7" s="120">
        <v>0</v>
      </c>
      <c r="AA7" s="120">
        <v>1.24</v>
      </c>
      <c r="AB7" s="120">
        <v>1.01</v>
      </c>
      <c r="AC7" s="120">
        <v>0.86</v>
      </c>
      <c r="AD7" s="120">
        <v>0.73</v>
      </c>
      <c r="AE7" s="120">
        <v>0.76</v>
      </c>
      <c r="AF7" s="120">
        <v>0</v>
      </c>
      <c r="AG7" s="120">
        <v>0</v>
      </c>
      <c r="AH7" s="120">
        <v>1.62</v>
      </c>
      <c r="AI7" s="122">
        <f>SUM(D7:AH7)</f>
        <v>21.850000000000005</v>
      </c>
    </row>
    <row r="8" spans="3:35" s="2" customFormat="1" ht="35.25" customHeight="1" thickBot="1">
      <c r="C8" s="17" t="s">
        <v>9</v>
      </c>
      <c r="D8" s="37">
        <f>SUM(D6:D7)</f>
        <v>2.2924000000000002</v>
      </c>
      <c r="E8" s="37">
        <f t="shared" ref="E8:AH8" si="0">SUM(E6:E7)</f>
        <v>2.6143999999999994</v>
      </c>
      <c r="F8" s="37">
        <f t="shared" si="0"/>
        <v>7.9139999999999988</v>
      </c>
      <c r="G8" s="37">
        <f t="shared" si="0"/>
        <v>3.3988</v>
      </c>
      <c r="H8" s="37">
        <f t="shared" si="0"/>
        <v>6.6250000000000018</v>
      </c>
      <c r="I8" s="37">
        <f t="shared" si="0"/>
        <v>5.6189999999999998</v>
      </c>
      <c r="J8" s="37">
        <f t="shared" si="0"/>
        <v>6.561799999999999</v>
      </c>
      <c r="K8" s="37">
        <f t="shared" si="0"/>
        <v>4.3107999999999995</v>
      </c>
      <c r="L8" s="37">
        <f t="shared" si="0"/>
        <v>2.69</v>
      </c>
      <c r="M8" s="37">
        <f t="shared" si="0"/>
        <v>7.234</v>
      </c>
      <c r="N8" s="37">
        <f t="shared" si="0"/>
        <v>7.1981999999999999</v>
      </c>
      <c r="O8" s="37">
        <f t="shared" si="0"/>
        <v>5.4518000000000004</v>
      </c>
      <c r="P8" s="37">
        <f t="shared" si="0"/>
        <v>8.6005999999999982</v>
      </c>
      <c r="Q8" s="37">
        <f t="shared" si="0"/>
        <v>6.2685999999999993</v>
      </c>
      <c r="R8" s="37">
        <f t="shared" si="0"/>
        <v>4.1070000000000002</v>
      </c>
      <c r="S8" s="37">
        <f t="shared" si="0"/>
        <v>2.6532</v>
      </c>
      <c r="T8" s="37">
        <f t="shared" si="0"/>
        <v>6.9914000000000014</v>
      </c>
      <c r="U8" s="37">
        <f t="shared" si="0"/>
        <v>6.2430000000000003</v>
      </c>
      <c r="V8" s="37">
        <f t="shared" si="0"/>
        <v>6.5349999999999966</v>
      </c>
      <c r="W8" s="37">
        <f t="shared" si="0"/>
        <v>5.9430000000000032</v>
      </c>
      <c r="X8" s="37">
        <f t="shared" si="0"/>
        <v>6.3516000000000004</v>
      </c>
      <c r="Y8" s="37">
        <f t="shared" si="0"/>
        <v>4.8389999999999995</v>
      </c>
      <c r="Z8" s="37">
        <f t="shared" si="0"/>
        <v>2.0135999999999994</v>
      </c>
      <c r="AA8" s="37">
        <f t="shared" si="0"/>
        <v>6.6842000000000006</v>
      </c>
      <c r="AB8" s="37">
        <f t="shared" si="0"/>
        <v>6.5137999999999971</v>
      </c>
      <c r="AC8" s="37">
        <f t="shared" si="0"/>
        <v>6.5200000000000022</v>
      </c>
      <c r="AD8" s="37">
        <f t="shared" si="0"/>
        <v>6.4540000000000024</v>
      </c>
      <c r="AE8" s="37">
        <f t="shared" si="0"/>
        <v>5.9808000000000021</v>
      </c>
      <c r="AF8" s="37">
        <f t="shared" si="0"/>
        <v>4.4927999999999999</v>
      </c>
      <c r="AG8" s="37">
        <f t="shared" si="0"/>
        <v>2.3191999999999999</v>
      </c>
      <c r="AH8" s="37">
        <f t="shared" si="0"/>
        <v>6.6368</v>
      </c>
      <c r="AI8" s="38">
        <f>SUM(AI6:AI7)</f>
        <v>168.05779999999993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44837</v>
      </c>
      <c r="E11" s="95">
        <v>44840</v>
      </c>
      <c r="F11" s="95">
        <v>44842</v>
      </c>
      <c r="G11" s="95">
        <v>44845</v>
      </c>
      <c r="H11" s="95">
        <v>44847</v>
      </c>
      <c r="I11" s="95">
        <v>44849</v>
      </c>
      <c r="J11" s="95">
        <v>44852</v>
      </c>
      <c r="K11" s="95">
        <v>44854</v>
      </c>
      <c r="L11" s="95">
        <v>44856</v>
      </c>
      <c r="M11" s="95">
        <v>44859</v>
      </c>
      <c r="N11" s="95">
        <v>44861</v>
      </c>
      <c r="O11" s="95">
        <v>44863</v>
      </c>
      <c r="P11" s="170">
        <v>44865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560</v>
      </c>
      <c r="E12" s="101">
        <v>857</v>
      </c>
      <c r="F12" s="101">
        <v>515</v>
      </c>
      <c r="G12" s="167">
        <v>466</v>
      </c>
      <c r="H12" s="101">
        <v>850</v>
      </c>
      <c r="I12" s="101">
        <v>600</v>
      </c>
      <c r="J12" s="101">
        <v>485</v>
      </c>
      <c r="K12" s="167">
        <v>532</v>
      </c>
      <c r="L12" s="101">
        <v>540</v>
      </c>
      <c r="M12" s="101">
        <v>650</v>
      </c>
      <c r="N12" s="101">
        <v>490</v>
      </c>
      <c r="O12" s="101">
        <v>422</v>
      </c>
      <c r="P12" s="101">
        <v>450</v>
      </c>
      <c r="Q12" s="102"/>
      <c r="R12" s="102">
        <v>710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8127</v>
      </c>
    </row>
    <row r="13" spans="3:35" s="2" customFormat="1" ht="27" customHeight="1">
      <c r="C13" s="66" t="s">
        <v>14</v>
      </c>
      <c r="D13" s="100"/>
      <c r="E13" s="101">
        <v>442</v>
      </c>
      <c r="F13" s="101">
        <v>350</v>
      </c>
      <c r="G13" s="167">
        <v>320</v>
      </c>
      <c r="H13" s="101">
        <v>418</v>
      </c>
      <c r="I13" s="101">
        <v>360</v>
      </c>
      <c r="J13" s="101">
        <v>270</v>
      </c>
      <c r="K13" s="167">
        <v>245</v>
      </c>
      <c r="L13" s="101">
        <v>226</v>
      </c>
      <c r="M13" s="101">
        <v>322</v>
      </c>
      <c r="N13" s="101">
        <v>408</v>
      </c>
      <c r="O13" s="101">
        <v>510</v>
      </c>
      <c r="P13" s="101">
        <v>605</v>
      </c>
      <c r="Q13" s="102"/>
      <c r="R13" s="102">
        <v>328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4804</v>
      </c>
    </row>
    <row r="14" spans="3:35" s="2" customFormat="1" ht="27" customHeight="1">
      <c r="C14" s="66" t="s">
        <v>15</v>
      </c>
      <c r="D14" s="100">
        <v>35</v>
      </c>
      <c r="E14" s="101"/>
      <c r="F14" s="101">
        <v>38</v>
      </c>
      <c r="G14" s="101"/>
      <c r="H14" s="101">
        <v>41</v>
      </c>
      <c r="I14" s="101"/>
      <c r="J14" s="101">
        <v>34</v>
      </c>
      <c r="K14" s="167"/>
      <c r="L14" s="101">
        <v>36</v>
      </c>
      <c r="M14" s="101"/>
      <c r="N14" s="101">
        <v>45</v>
      </c>
      <c r="O14" s="101"/>
      <c r="P14" s="101">
        <v>37</v>
      </c>
      <c r="Q14" s="102"/>
      <c r="R14" s="102">
        <v>35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301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10</v>
      </c>
      <c r="G15" s="167"/>
      <c r="H15" s="101">
        <v>12</v>
      </c>
      <c r="I15" s="101"/>
      <c r="J15" s="101">
        <v>15</v>
      </c>
      <c r="K15" s="167"/>
      <c r="L15" s="101">
        <v>9</v>
      </c>
      <c r="M15" s="101"/>
      <c r="N15" s="101">
        <v>12</v>
      </c>
      <c r="O15" s="101"/>
      <c r="P15" s="101">
        <v>10</v>
      </c>
      <c r="Q15" s="102"/>
      <c r="R15" s="102">
        <v>9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88</v>
      </c>
    </row>
    <row r="16" spans="3:35" s="2" customFormat="1" ht="27" customHeight="1">
      <c r="C16" s="68" t="s">
        <v>17</v>
      </c>
      <c r="D16" s="103"/>
      <c r="E16" s="101">
        <v>36</v>
      </c>
      <c r="F16" s="101"/>
      <c r="G16" s="167">
        <v>45</v>
      </c>
      <c r="H16" s="101"/>
      <c r="I16" s="101">
        <v>38</v>
      </c>
      <c r="J16" s="101">
        <v>400</v>
      </c>
      <c r="K16" s="167">
        <v>49</v>
      </c>
      <c r="L16" s="101"/>
      <c r="M16" s="101">
        <v>33</v>
      </c>
      <c r="N16" s="101"/>
      <c r="O16" s="101">
        <v>46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647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49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49</v>
      </c>
    </row>
    <row r="18" spans="3:35" s="2" customFormat="1" ht="27" customHeight="1" thickBot="1">
      <c r="C18" s="68" t="s">
        <v>102</v>
      </c>
      <c r="D18" s="174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6">
        <v>18.3</v>
      </c>
      <c r="Q18" s="176"/>
      <c r="R18" s="176"/>
      <c r="S18" s="175"/>
      <c r="T18" s="175"/>
      <c r="U18" s="177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8"/>
      <c r="AI18" s="164">
        <f t="shared" si="1"/>
        <v>18.3</v>
      </c>
    </row>
    <row r="19" spans="3:35" s="2" customFormat="1" ht="35.25" customHeight="1" thickBot="1">
      <c r="C19" s="79" t="s">
        <v>19</v>
      </c>
      <c r="D19" s="171">
        <f>SUM(D12:D18)</f>
        <v>606</v>
      </c>
      <c r="E19" s="172">
        <f t="shared" ref="E19:AI19" si="2">SUM(E12:E18)</f>
        <v>1335</v>
      </c>
      <c r="F19" s="172">
        <f t="shared" si="2"/>
        <v>913</v>
      </c>
      <c r="G19" s="172">
        <f t="shared" si="2"/>
        <v>831</v>
      </c>
      <c r="H19" s="172">
        <f t="shared" si="2"/>
        <v>1321</v>
      </c>
      <c r="I19" s="172">
        <f t="shared" si="2"/>
        <v>998</v>
      </c>
      <c r="J19" s="172">
        <f t="shared" si="2"/>
        <v>1204</v>
      </c>
      <c r="K19" s="172">
        <f t="shared" si="2"/>
        <v>826</v>
      </c>
      <c r="L19" s="172">
        <f t="shared" si="2"/>
        <v>811</v>
      </c>
      <c r="M19" s="172">
        <f t="shared" si="2"/>
        <v>1005</v>
      </c>
      <c r="N19" s="172">
        <f t="shared" si="2"/>
        <v>955</v>
      </c>
      <c r="O19" s="172">
        <f t="shared" si="2"/>
        <v>978</v>
      </c>
      <c r="P19" s="172">
        <f t="shared" si="2"/>
        <v>1169.3</v>
      </c>
      <c r="Q19" s="172">
        <f t="shared" si="2"/>
        <v>0</v>
      </c>
      <c r="R19" s="172">
        <f t="shared" si="2"/>
        <v>1082</v>
      </c>
      <c r="S19" s="172">
        <f t="shared" si="2"/>
        <v>0</v>
      </c>
      <c r="T19" s="172">
        <f t="shared" si="2"/>
        <v>0</v>
      </c>
      <c r="U19" s="172">
        <f t="shared" si="2"/>
        <v>0</v>
      </c>
      <c r="V19" s="172">
        <f t="shared" si="2"/>
        <v>0</v>
      </c>
      <c r="W19" s="172">
        <f t="shared" si="2"/>
        <v>0</v>
      </c>
      <c r="X19" s="172">
        <f t="shared" si="2"/>
        <v>0</v>
      </c>
      <c r="Y19" s="172">
        <f t="shared" si="2"/>
        <v>0</v>
      </c>
      <c r="Z19" s="172">
        <f t="shared" si="2"/>
        <v>0</v>
      </c>
      <c r="AA19" s="172">
        <f t="shared" si="2"/>
        <v>0</v>
      </c>
      <c r="AB19" s="172">
        <f t="shared" si="2"/>
        <v>0</v>
      </c>
      <c r="AC19" s="172">
        <f t="shared" si="2"/>
        <v>0</v>
      </c>
      <c r="AD19" s="172">
        <f t="shared" si="2"/>
        <v>0</v>
      </c>
      <c r="AE19" s="172">
        <f t="shared" si="2"/>
        <v>0</v>
      </c>
      <c r="AF19" s="172">
        <f t="shared" si="2"/>
        <v>0</v>
      </c>
      <c r="AG19" s="172">
        <f t="shared" si="2"/>
        <v>0</v>
      </c>
      <c r="AH19" s="173">
        <f t="shared" si="2"/>
        <v>0</v>
      </c>
      <c r="AI19" s="166">
        <f t="shared" si="2"/>
        <v>14034.3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168057.79999999993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7.7072536370331308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14034.3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8.0044719878170518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44440</v>
      </c>
      <c r="E25" s="197"/>
      <c r="F25" s="196">
        <v>44470</v>
      </c>
      <c r="G25" s="197"/>
      <c r="H25" s="196">
        <v>44501</v>
      </c>
      <c r="I25" s="197"/>
      <c r="J25" s="196">
        <v>44531</v>
      </c>
      <c r="K25" s="197"/>
      <c r="L25" s="196">
        <v>44562</v>
      </c>
      <c r="M25" s="197"/>
      <c r="N25" s="196">
        <v>44593</v>
      </c>
      <c r="O25" s="197"/>
      <c r="P25" s="196">
        <v>44621</v>
      </c>
      <c r="Q25" s="197"/>
      <c r="R25" s="196">
        <v>44652</v>
      </c>
      <c r="S25" s="197"/>
      <c r="T25" s="196">
        <v>44682</v>
      </c>
      <c r="U25" s="197"/>
      <c r="V25" s="196">
        <v>44713</v>
      </c>
      <c r="W25" s="197"/>
      <c r="X25" s="196">
        <v>44743</v>
      </c>
      <c r="Y25" s="197"/>
      <c r="Z25" s="196">
        <v>44774</v>
      </c>
      <c r="AA25" s="197"/>
      <c r="AB25" s="196">
        <v>44805</v>
      </c>
      <c r="AC25" s="197"/>
      <c r="AD25" s="196">
        <v>44835</v>
      </c>
      <c r="AE25" s="197"/>
      <c r="AF25" s="196">
        <v>44866</v>
      </c>
      <c r="AG25" s="197"/>
      <c r="AH25" s="196">
        <v>44896</v>
      </c>
      <c r="AI25" s="197"/>
    </row>
    <row r="26" spans="3:35" s="2" customFormat="1" ht="39.75" customHeight="1">
      <c r="C26" s="21" t="s">
        <v>29</v>
      </c>
      <c r="D26" s="202">
        <v>8.6508105921873066E-2</v>
      </c>
      <c r="E26" s="203"/>
      <c r="F26" s="202">
        <v>8.1886490807354106E-2</v>
      </c>
      <c r="G26" s="203"/>
      <c r="H26" s="202">
        <v>7.8314307446033196E-2</v>
      </c>
      <c r="I26" s="203"/>
      <c r="J26" s="202">
        <v>8.5227290813698786E-2</v>
      </c>
      <c r="K26" s="203"/>
      <c r="L26" s="202">
        <v>8.6175935714186011E-2</v>
      </c>
      <c r="M26" s="203"/>
      <c r="N26" s="202">
        <v>8.0369039296252179E-2</v>
      </c>
      <c r="O26" s="203"/>
      <c r="P26" s="202">
        <v>7.6414930605536918E-2</v>
      </c>
      <c r="Q26" s="203"/>
      <c r="R26" s="202">
        <v>8.7718349737202619E-2</v>
      </c>
      <c r="S26" s="203"/>
      <c r="T26" s="202">
        <v>7.5050421471789822E-2</v>
      </c>
      <c r="U26" s="203"/>
      <c r="V26" s="202">
        <v>7.4276740140904809E-2</v>
      </c>
      <c r="W26" s="203"/>
      <c r="X26" s="202">
        <v>7.8714393304171959E-2</v>
      </c>
      <c r="Y26" s="203"/>
      <c r="Z26" s="202">
        <v>8.2180513166414185E-2</v>
      </c>
      <c r="AA26" s="203"/>
      <c r="AB26" s="202">
        <v>7.0717023498638454E-2</v>
      </c>
      <c r="AC26" s="203"/>
      <c r="AD26" s="202">
        <f>T21/100</f>
        <v>7.7072536370331304E-2</v>
      </c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1426E9F-FF80-4084-B80B-A3871F4771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'OCT-22'!AD25:AD25</xm:f>
              <xm:sqref>AD26</xm:sqref>
            </x14:sparkline>
          </x14:sparklines>
        </x14:sparklineGroup>
        <x14:sparklineGroup displayEmptyCellsAs="gap" xr2:uid="{A790C2C5-CAAE-428F-9ED0-BDC7C53A9E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'OCT-22'!L25:L25</xm:f>
              <xm:sqref>L26</xm:sqref>
            </x14:sparkline>
          </x14:sparklines>
        </x14:sparklineGroup>
        <x14:sparklineGroup displayEmptyCellsAs="gap" xr2:uid="{AD2D04C1-F9EA-4419-9A2A-AAA7845026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'OCT-22'!V25:V25</xm:f>
              <xm:sqref>V26</xm:sqref>
            </x14:sparkline>
          </x14:sparklines>
        </x14:sparklineGroup>
        <x14:sparklineGroup displayEmptyCellsAs="gap" xr2:uid="{A1677ADA-DBF5-4B03-A644-D796CC5433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'OCT-22'!F25:F25</xm:f>
              <xm:sqref>F26</xm:sqref>
            </x14:sparkline>
          </x14:sparklines>
        </x14:sparklineGroup>
        <x14:sparklineGroup displayEmptyCellsAs="gap" xr2:uid="{7EC13480-1CEC-43D8-83E3-B406E4CF59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'OCT-22'!AF25:AF25</xm:f>
              <xm:sqref>AF26</xm:sqref>
            </x14:sparkline>
          </x14:sparklines>
        </x14:sparklineGroup>
        <x14:sparklineGroup displayEmptyCellsAs="gap" xr2:uid="{B016A50B-03DE-4907-AB66-5647E35B2B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'OCT-22'!AB25:AB25</xm:f>
              <xm:sqref>AB26</xm:sqref>
            </x14:sparkline>
          </x14:sparklines>
        </x14:sparklineGroup>
        <x14:sparklineGroup displayEmptyCellsAs="gap" xr2:uid="{A94BBAA7-90DB-4767-B539-3D5879F456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'OCT-22'!P25:P25</xm:f>
              <xm:sqref>P26</xm:sqref>
            </x14:sparkline>
          </x14:sparklines>
        </x14:sparklineGroup>
        <x14:sparklineGroup displayEmptyCellsAs="gap" xr2:uid="{01F214BE-494D-41D2-BFC5-9B4C6824C9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'OCT-22'!N25:N25</xm:f>
              <xm:sqref>N26</xm:sqref>
            </x14:sparkline>
          </x14:sparklines>
        </x14:sparklineGroup>
        <x14:sparklineGroup displayEmptyCellsAs="gap" xr2:uid="{A653DC6A-BC06-4881-9768-31A18DDE20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'OCT-22'!Z25:Z25</xm:f>
              <xm:sqref>Z26</xm:sqref>
            </x14:sparkline>
          </x14:sparklines>
        </x14:sparklineGroup>
        <x14:sparklineGroup displayEmptyCellsAs="gap" xr2:uid="{E4D621ED-6500-4149-AB69-136326AEE4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'OCT-22'!AH25:AH25</xm:f>
              <xm:sqref>AH26</xm:sqref>
            </x14:sparkline>
          </x14:sparklines>
        </x14:sparklineGroup>
        <x14:sparklineGroup displayEmptyCellsAs="gap" xr2:uid="{F0620505-1ADC-4CFC-91D2-ADA04EB9AB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'OCT-22'!X25:X25</xm:f>
              <xm:sqref>X26</xm:sqref>
            </x14:sparkline>
          </x14:sparklines>
        </x14:sparklineGroup>
        <x14:sparklineGroup displayEmptyCellsAs="gap" xr2:uid="{2285DABF-5E9E-4E00-ACDC-DB88C4CF28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'OCT-22'!D25:D25</xm:f>
              <xm:sqref>D26</xm:sqref>
            </x14:sparkline>
          </x14:sparklines>
        </x14:sparklineGroup>
        <x14:sparklineGroup displayEmptyCellsAs="gap" xr2:uid="{DAAC3EEF-66F1-4067-ACB0-887C8FE9F1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'OCT-22'!H25:H25</xm:f>
              <xm:sqref>H26</xm:sqref>
            </x14:sparkline>
          </x14:sparklines>
        </x14:sparklineGroup>
        <x14:sparklineGroup displayEmptyCellsAs="gap" xr2:uid="{6981CB1F-E243-488F-97C7-061B59B063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'OCT-22'!T25:T25</xm:f>
              <xm:sqref>T26</xm:sqref>
            </x14:sparkline>
          </x14:sparklines>
        </x14:sparklineGroup>
        <x14:sparklineGroup displayEmptyCellsAs="gap" xr2:uid="{4ED70A9A-9EFE-481D-B7E5-75D73535A1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'OCT-22'!J25:J25</xm:f>
              <xm:sqref>J26</xm:sqref>
            </x14:sparkline>
          </x14:sparklines>
        </x14:sparklineGroup>
        <x14:sparklineGroup displayEmptyCellsAs="gap" xr2:uid="{A2AA1726-EF96-4ECD-B2A2-9E92C268E64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'OCT-22'!R25:R25</xm:f>
              <xm:sqref>R26</xm:sqref>
            </x14:sparkline>
          </x14:sparklines>
        </x14:sparklineGroup>
      </x14:sparklineGroup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9BEB-3CC5-421E-AD53-83C184799177}">
  <sheetPr codeName="工作表41">
    <pageSetUpPr fitToPage="1"/>
  </sheetPr>
  <dimension ref="C1:AI45"/>
  <sheetViews>
    <sheetView showGridLines="0" topLeftCell="L10" zoomScale="85" zoomScaleNormal="85" workbookViewId="0">
      <selection activeCell="AF26" sqref="AF26:AG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112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113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44866</v>
      </c>
      <c r="E5" s="3">
        <v>44867</v>
      </c>
      <c r="F5" s="3">
        <v>44868</v>
      </c>
      <c r="G5" s="3">
        <v>44869</v>
      </c>
      <c r="H5" s="3">
        <v>44870</v>
      </c>
      <c r="I5" s="3">
        <v>44871</v>
      </c>
      <c r="J5" s="3">
        <v>44872</v>
      </c>
      <c r="K5" s="3">
        <v>44873</v>
      </c>
      <c r="L5" s="3">
        <v>44874</v>
      </c>
      <c r="M5" s="3">
        <v>44875</v>
      </c>
      <c r="N5" s="3">
        <v>44876</v>
      </c>
      <c r="O5" s="3">
        <v>44877</v>
      </c>
      <c r="P5" s="3">
        <v>44878</v>
      </c>
      <c r="Q5" s="3">
        <v>44879</v>
      </c>
      <c r="R5" s="3">
        <v>44880</v>
      </c>
      <c r="S5" s="3">
        <v>44881</v>
      </c>
      <c r="T5" s="3">
        <v>44882</v>
      </c>
      <c r="U5" s="3">
        <v>44883</v>
      </c>
      <c r="V5" s="3">
        <v>44884</v>
      </c>
      <c r="W5" s="3">
        <v>44885</v>
      </c>
      <c r="X5" s="3">
        <v>44886</v>
      </c>
      <c r="Y5" s="3">
        <v>44887</v>
      </c>
      <c r="Z5" s="3">
        <v>44888</v>
      </c>
      <c r="AA5" s="3">
        <v>44889</v>
      </c>
      <c r="AB5" s="3">
        <v>44890</v>
      </c>
      <c r="AC5" s="3">
        <v>44891</v>
      </c>
      <c r="AD5" s="3">
        <v>44892</v>
      </c>
      <c r="AE5" s="3">
        <v>44893</v>
      </c>
      <c r="AF5" s="3">
        <v>44894</v>
      </c>
      <c r="AG5" s="3">
        <v>44895</v>
      </c>
      <c r="AH5" s="3"/>
      <c r="AI5" s="188"/>
    </row>
    <row r="6" spans="3:35" s="2" customFormat="1" ht="27" customHeight="1">
      <c r="C6" s="5" t="s">
        <v>7</v>
      </c>
      <c r="D6" s="118">
        <v>4.3806000000000003</v>
      </c>
      <c r="E6" s="118">
        <v>2.9233999999999996</v>
      </c>
      <c r="F6" s="118">
        <v>6.5401999999999987</v>
      </c>
      <c r="G6" s="118">
        <v>5.6822999999999997</v>
      </c>
      <c r="H6" s="118">
        <v>5.2705000000000002</v>
      </c>
      <c r="I6" s="118">
        <v>2.6320000000000001</v>
      </c>
      <c r="J6" s="118">
        <v>6.0583000000000027</v>
      </c>
      <c r="K6" s="118">
        <v>5.8784999999999998</v>
      </c>
      <c r="L6" s="118">
        <v>5.5712000000000028</v>
      </c>
      <c r="M6" s="118">
        <v>5.668000000000001</v>
      </c>
      <c r="N6" s="118">
        <v>5.2735000000000003</v>
      </c>
      <c r="O6" s="118">
        <v>4.4227999999999996</v>
      </c>
      <c r="P6" s="118">
        <v>2.6921999999999997</v>
      </c>
      <c r="Q6" s="118">
        <v>5.0358000000000009</v>
      </c>
      <c r="R6" s="118">
        <v>5.9545999999999992</v>
      </c>
      <c r="S6" s="118">
        <v>5.3932000000000011</v>
      </c>
      <c r="T6" s="118">
        <v>4.8807999999999989</v>
      </c>
      <c r="U6" s="118">
        <v>4.8701000000000016</v>
      </c>
      <c r="V6" s="118">
        <v>4.7554999999999996</v>
      </c>
      <c r="W6" s="118">
        <v>2.3026</v>
      </c>
      <c r="X6" s="118">
        <v>5.758799999999999</v>
      </c>
      <c r="Y6" s="118">
        <v>5.9492999999999983</v>
      </c>
      <c r="Z6" s="118">
        <v>4.5339999999999989</v>
      </c>
      <c r="AA6" s="118">
        <v>6.5540000000000012</v>
      </c>
      <c r="AB6" s="118">
        <v>5.5435000000000016</v>
      </c>
      <c r="AC6" s="118">
        <v>4.3493999999999984</v>
      </c>
      <c r="AD6" s="118">
        <v>2.3743000000000007</v>
      </c>
      <c r="AE6" s="118">
        <v>5.6621999999999977</v>
      </c>
      <c r="AF6" s="118">
        <v>4.9255000000000004</v>
      </c>
      <c r="AG6" s="118">
        <v>5.4417000000000009</v>
      </c>
      <c r="AH6" s="118"/>
      <c r="AI6" s="122">
        <f>SUM(D6:AH6)</f>
        <v>147.27879999999999</v>
      </c>
    </row>
    <row r="7" spans="3:35" s="2" customFormat="1" ht="27" customHeight="1">
      <c r="C7" s="42" t="s">
        <v>8</v>
      </c>
      <c r="D7" s="119">
        <v>0.83</v>
      </c>
      <c r="E7" s="119">
        <v>1</v>
      </c>
      <c r="F7" s="119">
        <v>0.65</v>
      </c>
      <c r="G7" s="119">
        <v>2.12</v>
      </c>
      <c r="H7" s="119">
        <v>0</v>
      </c>
      <c r="I7" s="119">
        <v>0</v>
      </c>
      <c r="J7" s="119">
        <v>0.57999999999999996</v>
      </c>
      <c r="K7" s="119">
        <v>0.51</v>
      </c>
      <c r="L7" s="120">
        <v>1.82</v>
      </c>
      <c r="M7" s="120">
        <v>0</v>
      </c>
      <c r="N7" s="120">
        <v>0.6</v>
      </c>
      <c r="O7" s="120">
        <v>0</v>
      </c>
      <c r="P7" s="120">
        <v>0</v>
      </c>
      <c r="Q7" s="120">
        <v>1.1599999999999999</v>
      </c>
      <c r="R7" s="119">
        <v>0.68</v>
      </c>
      <c r="S7" s="119">
        <v>1.1000000000000001</v>
      </c>
      <c r="T7" s="121">
        <v>0.61</v>
      </c>
      <c r="U7" s="120">
        <v>0.69</v>
      </c>
      <c r="V7" s="120">
        <v>0</v>
      </c>
      <c r="W7" s="120">
        <v>0</v>
      </c>
      <c r="X7" s="120">
        <v>1.37</v>
      </c>
      <c r="Y7" s="120">
        <v>0</v>
      </c>
      <c r="Z7" s="120">
        <v>0.87</v>
      </c>
      <c r="AA7" s="120">
        <v>0.79</v>
      </c>
      <c r="AB7" s="120">
        <v>1.47</v>
      </c>
      <c r="AC7" s="120">
        <v>0</v>
      </c>
      <c r="AD7" s="120">
        <v>0</v>
      </c>
      <c r="AE7" s="120">
        <v>1.25</v>
      </c>
      <c r="AF7" s="120">
        <v>0.67</v>
      </c>
      <c r="AG7" s="120">
        <v>0.8</v>
      </c>
      <c r="AH7" s="120"/>
      <c r="AI7" s="122">
        <f>SUM(D7:AH7)</f>
        <v>19.57</v>
      </c>
    </row>
    <row r="8" spans="3:35" s="2" customFormat="1" ht="35.25" customHeight="1" thickBot="1">
      <c r="C8" s="17" t="s">
        <v>9</v>
      </c>
      <c r="D8" s="37">
        <f>SUM(D6:D7)</f>
        <v>5.2106000000000003</v>
      </c>
      <c r="E8" s="37">
        <f t="shared" ref="E8:AH8" si="0">SUM(E6:E7)</f>
        <v>3.9233999999999996</v>
      </c>
      <c r="F8" s="37">
        <f t="shared" si="0"/>
        <v>7.190199999999999</v>
      </c>
      <c r="G8" s="37">
        <f t="shared" si="0"/>
        <v>7.8022999999999998</v>
      </c>
      <c r="H8" s="37">
        <f t="shared" si="0"/>
        <v>5.2705000000000002</v>
      </c>
      <c r="I8" s="37">
        <f t="shared" si="0"/>
        <v>2.6320000000000001</v>
      </c>
      <c r="J8" s="37">
        <f t="shared" si="0"/>
        <v>6.6383000000000028</v>
      </c>
      <c r="K8" s="37">
        <f t="shared" si="0"/>
        <v>6.3884999999999996</v>
      </c>
      <c r="L8" s="37">
        <f t="shared" si="0"/>
        <v>7.3912000000000031</v>
      </c>
      <c r="M8" s="37">
        <f t="shared" si="0"/>
        <v>5.668000000000001</v>
      </c>
      <c r="N8" s="37">
        <f t="shared" si="0"/>
        <v>5.8734999999999999</v>
      </c>
      <c r="O8" s="37">
        <f t="shared" si="0"/>
        <v>4.4227999999999996</v>
      </c>
      <c r="P8" s="37">
        <f t="shared" si="0"/>
        <v>2.6921999999999997</v>
      </c>
      <c r="Q8" s="37">
        <f t="shared" si="0"/>
        <v>6.1958000000000011</v>
      </c>
      <c r="R8" s="37">
        <f t="shared" si="0"/>
        <v>6.6345999999999989</v>
      </c>
      <c r="S8" s="37">
        <f t="shared" si="0"/>
        <v>6.4932000000000016</v>
      </c>
      <c r="T8" s="37">
        <f t="shared" si="0"/>
        <v>5.4907999999999992</v>
      </c>
      <c r="U8" s="37">
        <f t="shared" si="0"/>
        <v>5.560100000000002</v>
      </c>
      <c r="V8" s="37">
        <f t="shared" si="0"/>
        <v>4.7554999999999996</v>
      </c>
      <c r="W8" s="37">
        <f t="shared" si="0"/>
        <v>2.3026</v>
      </c>
      <c r="X8" s="37">
        <f t="shared" si="0"/>
        <v>7.1287999999999991</v>
      </c>
      <c r="Y8" s="37">
        <f t="shared" si="0"/>
        <v>5.9492999999999983</v>
      </c>
      <c r="Z8" s="37">
        <f t="shared" si="0"/>
        <v>5.403999999999999</v>
      </c>
      <c r="AA8" s="37">
        <f t="shared" si="0"/>
        <v>7.3440000000000012</v>
      </c>
      <c r="AB8" s="37">
        <f t="shared" si="0"/>
        <v>7.0135000000000014</v>
      </c>
      <c r="AC8" s="37">
        <f t="shared" si="0"/>
        <v>4.3493999999999984</v>
      </c>
      <c r="AD8" s="37">
        <f t="shared" si="0"/>
        <v>2.3743000000000007</v>
      </c>
      <c r="AE8" s="37">
        <f t="shared" si="0"/>
        <v>6.9121999999999977</v>
      </c>
      <c r="AF8" s="37">
        <f t="shared" si="0"/>
        <v>5.5955000000000004</v>
      </c>
      <c r="AG8" s="37">
        <f t="shared" si="0"/>
        <v>6.2417000000000007</v>
      </c>
      <c r="AH8" s="37">
        <f t="shared" si="0"/>
        <v>0</v>
      </c>
      <c r="AI8" s="38">
        <f>SUM(AI6:AI7)</f>
        <v>166.84879999999998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44866</v>
      </c>
      <c r="E11" s="95">
        <v>44868</v>
      </c>
      <c r="F11" s="95">
        <v>44870</v>
      </c>
      <c r="G11" s="95">
        <v>44873</v>
      </c>
      <c r="H11" s="95">
        <v>44875</v>
      </c>
      <c r="I11" s="95">
        <v>44877</v>
      </c>
      <c r="J11" s="95">
        <v>44880</v>
      </c>
      <c r="K11" s="95">
        <v>44882</v>
      </c>
      <c r="L11" s="95">
        <v>44884</v>
      </c>
      <c r="M11" s="95">
        <v>44887</v>
      </c>
      <c r="N11" s="95">
        <v>44889</v>
      </c>
      <c r="O11" s="95">
        <v>44891</v>
      </c>
      <c r="P11" s="170">
        <v>44894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425</v>
      </c>
      <c r="E12" s="101">
        <v>330</v>
      </c>
      <c r="F12" s="101">
        <v>546</v>
      </c>
      <c r="G12" s="167">
        <v>730</v>
      </c>
      <c r="H12" s="101">
        <v>542</v>
      </c>
      <c r="I12" s="101">
        <v>634</v>
      </c>
      <c r="J12" s="101">
        <v>485</v>
      </c>
      <c r="K12" s="167">
        <v>566</v>
      </c>
      <c r="L12" s="101">
        <v>548</v>
      </c>
      <c r="M12" s="101">
        <v>700</v>
      </c>
      <c r="N12" s="101">
        <v>665</v>
      </c>
      <c r="O12" s="101">
        <v>641</v>
      </c>
      <c r="P12" s="101">
        <v>464</v>
      </c>
      <c r="Q12" s="102"/>
      <c r="R12" s="102">
        <v>738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8014</v>
      </c>
    </row>
    <row r="13" spans="3:35" s="2" customFormat="1" ht="27" customHeight="1">
      <c r="C13" s="66" t="s">
        <v>14</v>
      </c>
      <c r="D13" s="100">
        <v>355</v>
      </c>
      <c r="E13" s="101">
        <v>271</v>
      </c>
      <c r="F13" s="101">
        <v>313</v>
      </c>
      <c r="G13" s="167">
        <v>402</v>
      </c>
      <c r="H13" s="101"/>
      <c r="I13" s="101">
        <v>375</v>
      </c>
      <c r="J13" s="101">
        <v>300</v>
      </c>
      <c r="K13" s="167">
        <v>526</v>
      </c>
      <c r="L13" s="101">
        <v>425</v>
      </c>
      <c r="M13" s="101">
        <v>462</v>
      </c>
      <c r="N13" s="101"/>
      <c r="O13" s="101">
        <v>340</v>
      </c>
      <c r="P13" s="101">
        <v>400</v>
      </c>
      <c r="Q13" s="102"/>
      <c r="R13" s="102">
        <v>220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4389</v>
      </c>
    </row>
    <row r="14" spans="3:35" s="2" customFormat="1" ht="27" customHeight="1">
      <c r="C14" s="66" t="s">
        <v>15</v>
      </c>
      <c r="D14" s="100">
        <v>45</v>
      </c>
      <c r="E14" s="101"/>
      <c r="F14" s="101">
        <v>33</v>
      </c>
      <c r="G14" s="101"/>
      <c r="H14" s="101">
        <v>34</v>
      </c>
      <c r="I14" s="101"/>
      <c r="J14" s="101">
        <v>36</v>
      </c>
      <c r="K14" s="167"/>
      <c r="L14" s="101">
        <v>38</v>
      </c>
      <c r="M14" s="101"/>
      <c r="N14" s="101">
        <v>42</v>
      </c>
      <c r="O14" s="101"/>
      <c r="P14" s="101">
        <v>45</v>
      </c>
      <c r="Q14" s="102"/>
      <c r="R14" s="102">
        <v>37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310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10</v>
      </c>
      <c r="G15" s="167"/>
      <c r="H15" s="101">
        <v>13</v>
      </c>
      <c r="I15" s="101"/>
      <c r="J15" s="101">
        <v>12</v>
      </c>
      <c r="K15" s="167"/>
      <c r="L15" s="101">
        <v>11</v>
      </c>
      <c r="M15" s="101"/>
      <c r="N15" s="101">
        <v>11</v>
      </c>
      <c r="O15" s="101"/>
      <c r="P15" s="101">
        <v>10</v>
      </c>
      <c r="Q15" s="102"/>
      <c r="R15" s="102">
        <v>6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83</v>
      </c>
    </row>
    <row r="16" spans="3:35" s="2" customFormat="1" ht="27" customHeight="1">
      <c r="C16" s="68" t="s">
        <v>17</v>
      </c>
      <c r="D16" s="103"/>
      <c r="E16" s="101">
        <v>44</v>
      </c>
      <c r="F16" s="101"/>
      <c r="G16" s="167">
        <v>40</v>
      </c>
      <c r="H16" s="101"/>
      <c r="I16" s="101">
        <v>45</v>
      </c>
      <c r="J16" s="101">
        <v>400</v>
      </c>
      <c r="K16" s="167">
        <v>50</v>
      </c>
      <c r="L16" s="101"/>
      <c r="M16" s="101">
        <v>41</v>
      </c>
      <c r="N16" s="101"/>
      <c r="O16" s="101">
        <v>39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659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56.5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56.5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46.8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46.8</v>
      </c>
    </row>
    <row r="19" spans="3:35" s="2" customFormat="1" ht="35.25" customHeight="1" thickBot="1">
      <c r="C19" s="79" t="s">
        <v>19</v>
      </c>
      <c r="D19" s="159">
        <f>SUM(D12:D18)</f>
        <v>835</v>
      </c>
      <c r="E19" s="160">
        <f t="shared" ref="E19:AI19" si="2">SUM(E12:E18)</f>
        <v>645</v>
      </c>
      <c r="F19" s="160">
        <f t="shared" si="2"/>
        <v>902</v>
      </c>
      <c r="G19" s="160">
        <f t="shared" si="2"/>
        <v>1172</v>
      </c>
      <c r="H19" s="160">
        <f t="shared" si="2"/>
        <v>589</v>
      </c>
      <c r="I19" s="160">
        <f t="shared" si="2"/>
        <v>1054</v>
      </c>
      <c r="J19" s="160">
        <f t="shared" si="2"/>
        <v>1233</v>
      </c>
      <c r="K19" s="160">
        <f t="shared" si="2"/>
        <v>1142</v>
      </c>
      <c r="L19" s="160">
        <f t="shared" si="2"/>
        <v>1022</v>
      </c>
      <c r="M19" s="160">
        <f t="shared" si="2"/>
        <v>1203</v>
      </c>
      <c r="N19" s="160">
        <f t="shared" si="2"/>
        <v>718</v>
      </c>
      <c r="O19" s="160">
        <f t="shared" si="2"/>
        <v>1020</v>
      </c>
      <c r="P19" s="160">
        <f t="shared" si="2"/>
        <v>1022.3</v>
      </c>
      <c r="Q19" s="160">
        <f t="shared" si="2"/>
        <v>0</v>
      </c>
      <c r="R19" s="160">
        <f t="shared" si="2"/>
        <v>1001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13558.3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166848.79999999999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7.5153915782693703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13558.3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7.9350875555284697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44440</v>
      </c>
      <c r="E25" s="197"/>
      <c r="F25" s="196">
        <v>44470</v>
      </c>
      <c r="G25" s="197"/>
      <c r="H25" s="196">
        <v>44501</v>
      </c>
      <c r="I25" s="197"/>
      <c r="J25" s="196">
        <v>44531</v>
      </c>
      <c r="K25" s="197"/>
      <c r="L25" s="196">
        <v>44562</v>
      </c>
      <c r="M25" s="197"/>
      <c r="N25" s="196">
        <v>44593</v>
      </c>
      <c r="O25" s="197"/>
      <c r="P25" s="196">
        <v>44621</v>
      </c>
      <c r="Q25" s="197"/>
      <c r="R25" s="196">
        <v>44652</v>
      </c>
      <c r="S25" s="197"/>
      <c r="T25" s="196">
        <v>44682</v>
      </c>
      <c r="U25" s="197"/>
      <c r="V25" s="196">
        <v>44713</v>
      </c>
      <c r="W25" s="197"/>
      <c r="X25" s="196">
        <v>44743</v>
      </c>
      <c r="Y25" s="197"/>
      <c r="Z25" s="196">
        <v>44774</v>
      </c>
      <c r="AA25" s="197"/>
      <c r="AB25" s="196">
        <v>44805</v>
      </c>
      <c r="AC25" s="197"/>
      <c r="AD25" s="196">
        <v>44835</v>
      </c>
      <c r="AE25" s="197"/>
      <c r="AF25" s="196">
        <v>44866</v>
      </c>
      <c r="AG25" s="197"/>
      <c r="AH25" s="196">
        <v>44896</v>
      </c>
      <c r="AI25" s="197"/>
    </row>
    <row r="26" spans="3:35" s="2" customFormat="1" ht="39.75" customHeight="1">
      <c r="C26" s="21" t="s">
        <v>29</v>
      </c>
      <c r="D26" s="202">
        <v>8.6508105921873066E-2</v>
      </c>
      <c r="E26" s="203"/>
      <c r="F26" s="202">
        <v>8.1886490807354106E-2</v>
      </c>
      <c r="G26" s="203"/>
      <c r="H26" s="202">
        <v>7.8314307446033196E-2</v>
      </c>
      <c r="I26" s="203"/>
      <c r="J26" s="202">
        <v>8.5227290813698786E-2</v>
      </c>
      <c r="K26" s="203"/>
      <c r="L26" s="202">
        <v>8.6175935714186011E-2</v>
      </c>
      <c r="M26" s="203"/>
      <c r="N26" s="202">
        <v>8.0369039296252179E-2</v>
      </c>
      <c r="O26" s="203"/>
      <c r="P26" s="202">
        <v>7.6414930605536918E-2</v>
      </c>
      <c r="Q26" s="203"/>
      <c r="R26" s="202">
        <v>8.7718349737202619E-2</v>
      </c>
      <c r="S26" s="203"/>
      <c r="T26" s="202">
        <v>7.5050421471789822E-2</v>
      </c>
      <c r="U26" s="203"/>
      <c r="V26" s="202">
        <v>7.4276740140904809E-2</v>
      </c>
      <c r="W26" s="203"/>
      <c r="X26" s="202">
        <v>7.8714393304171959E-2</v>
      </c>
      <c r="Y26" s="203"/>
      <c r="Z26" s="202">
        <v>8.2180513166414185E-2</v>
      </c>
      <c r="AA26" s="203"/>
      <c r="AB26" s="202">
        <v>7.0717023498638454E-2</v>
      </c>
      <c r="AC26" s="203"/>
      <c r="AD26" s="202">
        <v>7.1555675622520534E-2</v>
      </c>
      <c r="AE26" s="203"/>
      <c r="AF26" s="202">
        <f>T21/100</f>
        <v>7.5153915782693703E-2</v>
      </c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4F88BCB-F41F-42E4-8685-E82401E4AB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'NOV-22'!R25:R25</xm:f>
              <xm:sqref>R26</xm:sqref>
            </x14:sparkline>
          </x14:sparklines>
        </x14:sparklineGroup>
        <x14:sparklineGroup displayEmptyCellsAs="gap" xr2:uid="{5DAEB978-9317-4102-AB60-5F1C1F5E4E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'NOV-22'!J25:J25</xm:f>
              <xm:sqref>J26</xm:sqref>
            </x14:sparkline>
          </x14:sparklines>
        </x14:sparklineGroup>
        <x14:sparklineGroup displayEmptyCellsAs="gap" xr2:uid="{0684B336-D0AE-4047-AE03-542B11A4EF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'NOV-22'!T25:T25</xm:f>
              <xm:sqref>T26</xm:sqref>
            </x14:sparkline>
          </x14:sparklines>
        </x14:sparklineGroup>
        <x14:sparklineGroup displayEmptyCellsAs="gap" xr2:uid="{229C256B-6E99-47EB-A8E2-DC1184F7C6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'NOV-22'!H25:H25</xm:f>
              <xm:sqref>H26</xm:sqref>
            </x14:sparkline>
          </x14:sparklines>
        </x14:sparklineGroup>
        <x14:sparklineGroup displayEmptyCellsAs="gap" xr2:uid="{9ED07DF7-6BDD-4752-A2E6-4B7C010C07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'NOV-22'!D25:D25</xm:f>
              <xm:sqref>D26</xm:sqref>
            </x14:sparkline>
          </x14:sparklines>
        </x14:sparklineGroup>
        <x14:sparklineGroup displayEmptyCellsAs="gap" xr2:uid="{80219683-7458-4377-9E70-D6D3BDEBAE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'NOV-22'!X25:X25</xm:f>
              <xm:sqref>X26</xm:sqref>
            </x14:sparkline>
          </x14:sparklines>
        </x14:sparklineGroup>
        <x14:sparklineGroup displayEmptyCellsAs="gap" xr2:uid="{ED4AD993-6658-4CBC-9756-C4D3541D7C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'NOV-22'!AH25:AH25</xm:f>
              <xm:sqref>AH26</xm:sqref>
            </x14:sparkline>
          </x14:sparklines>
        </x14:sparklineGroup>
        <x14:sparklineGroup displayEmptyCellsAs="gap" xr2:uid="{3EE46F12-11D0-4F34-9D62-E37518A950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'NOV-22'!Z25:Z25</xm:f>
              <xm:sqref>Z26</xm:sqref>
            </x14:sparkline>
          </x14:sparklines>
        </x14:sparklineGroup>
        <x14:sparklineGroup displayEmptyCellsAs="gap" xr2:uid="{2326386A-2F5B-453F-BC96-0E364A8A78B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'NOV-22'!N25:N25</xm:f>
              <xm:sqref>N26</xm:sqref>
            </x14:sparkline>
          </x14:sparklines>
        </x14:sparklineGroup>
        <x14:sparklineGroup displayEmptyCellsAs="gap" xr2:uid="{065455AB-2078-4F1B-B454-38F4762C2B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'NOV-22'!P25:P25</xm:f>
              <xm:sqref>P26</xm:sqref>
            </x14:sparkline>
          </x14:sparklines>
        </x14:sparklineGroup>
        <x14:sparklineGroup displayEmptyCellsAs="gap" xr2:uid="{8442C14C-EFC6-4A79-93CD-A0DF86D1EA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'NOV-22'!AB25:AB25</xm:f>
              <xm:sqref>AB26</xm:sqref>
            </x14:sparkline>
          </x14:sparklines>
        </x14:sparklineGroup>
        <x14:sparklineGroup displayEmptyCellsAs="gap" xr2:uid="{1EE01A5B-F447-4107-B389-3E5CED2A70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'NOV-22'!AF25:AF25</xm:f>
              <xm:sqref>AF26</xm:sqref>
            </x14:sparkline>
          </x14:sparklines>
        </x14:sparklineGroup>
        <x14:sparklineGroup displayEmptyCellsAs="gap" xr2:uid="{A7484F8D-BA52-4FAC-8019-B3340936D2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'NOV-22'!F25:F25</xm:f>
              <xm:sqref>F26</xm:sqref>
            </x14:sparkline>
          </x14:sparklines>
        </x14:sparklineGroup>
        <x14:sparklineGroup displayEmptyCellsAs="gap" xr2:uid="{79086170-78AF-4B1B-8204-7E6A24CEB8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'NOV-22'!V25:V25</xm:f>
              <xm:sqref>V26</xm:sqref>
            </x14:sparkline>
          </x14:sparklines>
        </x14:sparklineGroup>
        <x14:sparklineGroup displayEmptyCellsAs="gap" xr2:uid="{58CA18FF-BCF5-488A-9D08-BE2553A351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'NOV-22'!L25:L25</xm:f>
              <xm:sqref>L26</xm:sqref>
            </x14:sparkline>
          </x14:sparklines>
        </x14:sparklineGroup>
        <x14:sparklineGroup displayEmptyCellsAs="gap" xr2:uid="{D59DF26B-14BB-4810-8102-9D394351B9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'NOV-22'!AD25:AD25</xm:f>
              <xm:sqref>AD26</xm:sqref>
            </x14:sparkline>
          </x14:sparklines>
        </x14:sparklineGroup>
      </x14:sparklineGroup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9339-90FE-4DD7-830A-DB34E99DB668}">
  <sheetPr codeName="工作表42">
    <pageSetUpPr fitToPage="1"/>
  </sheetPr>
  <dimension ref="C1:AI45"/>
  <sheetViews>
    <sheetView showGridLines="0" topLeftCell="L7" zoomScale="85" zoomScaleNormal="85" workbookViewId="0">
      <selection activeCell="Z26" sqref="Z26:AA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114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115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44896</v>
      </c>
      <c r="E5" s="3">
        <v>44897</v>
      </c>
      <c r="F5" s="3">
        <v>44898</v>
      </c>
      <c r="G5" s="3">
        <v>44899</v>
      </c>
      <c r="H5" s="3">
        <v>44900</v>
      </c>
      <c r="I5" s="3">
        <v>44901</v>
      </c>
      <c r="J5" s="3">
        <v>44902</v>
      </c>
      <c r="K5" s="3">
        <v>44903</v>
      </c>
      <c r="L5" s="3">
        <v>44904</v>
      </c>
      <c r="M5" s="3">
        <v>44905</v>
      </c>
      <c r="N5" s="3">
        <v>44906</v>
      </c>
      <c r="O5" s="3">
        <v>44907</v>
      </c>
      <c r="P5" s="3">
        <v>44908</v>
      </c>
      <c r="Q5" s="3">
        <v>44909</v>
      </c>
      <c r="R5" s="3">
        <v>44910</v>
      </c>
      <c r="S5" s="3">
        <v>44911</v>
      </c>
      <c r="T5" s="3">
        <v>44912</v>
      </c>
      <c r="U5" s="3">
        <v>44913</v>
      </c>
      <c r="V5" s="3">
        <v>44914</v>
      </c>
      <c r="W5" s="3">
        <v>44915</v>
      </c>
      <c r="X5" s="3">
        <v>44916</v>
      </c>
      <c r="Y5" s="3">
        <v>44917</v>
      </c>
      <c r="Z5" s="3">
        <v>44918</v>
      </c>
      <c r="AA5" s="3">
        <v>44919</v>
      </c>
      <c r="AB5" s="3">
        <v>44920</v>
      </c>
      <c r="AC5" s="3">
        <v>44921</v>
      </c>
      <c r="AD5" s="3">
        <v>44922</v>
      </c>
      <c r="AE5" s="3">
        <v>44923</v>
      </c>
      <c r="AF5" s="3">
        <v>44924</v>
      </c>
      <c r="AG5" s="3">
        <v>44925</v>
      </c>
      <c r="AH5" s="3">
        <v>44926</v>
      </c>
      <c r="AI5" s="188"/>
    </row>
    <row r="6" spans="3:35" s="2" customFormat="1" ht="27" customHeight="1">
      <c r="C6" s="5" t="s">
        <v>7</v>
      </c>
      <c r="D6" s="118">
        <v>5.3804999999999978</v>
      </c>
      <c r="E6" s="118">
        <v>4.9915000000000047</v>
      </c>
      <c r="F6" s="118">
        <v>4.5061999999999989</v>
      </c>
      <c r="G6" s="118">
        <v>2.9954000000000001</v>
      </c>
      <c r="H6" s="118">
        <v>5.1246</v>
      </c>
      <c r="I6" s="118">
        <v>5.5750000000000002</v>
      </c>
      <c r="J6" s="118">
        <v>5.1840000000000002</v>
      </c>
      <c r="K6" s="118">
        <v>4.8869999999999996</v>
      </c>
      <c r="L6" s="118">
        <v>5.0807000000000011</v>
      </c>
      <c r="M6" s="118">
        <v>4.8053999999999997</v>
      </c>
      <c r="N6" s="118">
        <v>3.0517999999999996</v>
      </c>
      <c r="O6" s="118">
        <v>4.8652000000000006</v>
      </c>
      <c r="P6" s="118">
        <v>4.7582000000000022</v>
      </c>
      <c r="Q6" s="118">
        <v>4.8232000000000026</v>
      </c>
      <c r="R6" s="118">
        <v>5.2035000000000009</v>
      </c>
      <c r="S6" s="118">
        <v>5.4798000000000027</v>
      </c>
      <c r="T6" s="118">
        <v>3.7883999999999998</v>
      </c>
      <c r="U6" s="118">
        <v>2.7488000000000001</v>
      </c>
      <c r="V6" s="118">
        <v>4.9555999999999987</v>
      </c>
      <c r="W6" s="118">
        <v>4.9115999999999982</v>
      </c>
      <c r="X6" s="118">
        <v>4.2598999999999982</v>
      </c>
      <c r="Y6" s="118">
        <v>4.5887999999999991</v>
      </c>
      <c r="Z6" s="118">
        <v>4.0896000000000017</v>
      </c>
      <c r="AA6" s="118">
        <v>3.7594000000000007</v>
      </c>
      <c r="AB6" s="118">
        <v>1.7889999999999999</v>
      </c>
      <c r="AC6" s="118">
        <v>2.3911999999999995</v>
      </c>
      <c r="AD6" s="118">
        <v>2.9573999999999998</v>
      </c>
      <c r="AE6" s="118">
        <v>4.8985999999999974</v>
      </c>
      <c r="AF6" s="118">
        <v>3.2462999999999989</v>
      </c>
      <c r="AG6" s="118">
        <v>3.9091999999999989</v>
      </c>
      <c r="AH6" s="118">
        <v>3.6318000000000001</v>
      </c>
      <c r="AI6" s="122">
        <f>SUM(D6:AH6)</f>
        <v>132.63760000000002</v>
      </c>
    </row>
    <row r="7" spans="3:35" s="2" customFormat="1" ht="27" customHeight="1">
      <c r="C7" s="42" t="s">
        <v>8</v>
      </c>
      <c r="D7" s="119">
        <v>0</v>
      </c>
      <c r="E7" s="119">
        <v>0.91</v>
      </c>
      <c r="F7" s="119">
        <v>0</v>
      </c>
      <c r="G7" s="119">
        <v>0</v>
      </c>
      <c r="H7" s="119">
        <v>2.1800000000000002</v>
      </c>
      <c r="I7" s="119">
        <v>0.73</v>
      </c>
      <c r="J7" s="119">
        <v>0.69</v>
      </c>
      <c r="K7" s="119">
        <v>0</v>
      </c>
      <c r="L7" s="120">
        <v>0.89</v>
      </c>
      <c r="M7" s="120">
        <v>0</v>
      </c>
      <c r="N7" s="120">
        <v>0</v>
      </c>
      <c r="O7" s="120">
        <v>0.76</v>
      </c>
      <c r="P7" s="120">
        <v>1.27</v>
      </c>
      <c r="Q7" s="120">
        <v>1.52</v>
      </c>
      <c r="R7" s="119">
        <v>2.2599999999999998</v>
      </c>
      <c r="S7" s="119">
        <v>1.05</v>
      </c>
      <c r="T7" s="121">
        <v>0</v>
      </c>
      <c r="U7" s="120">
        <v>0</v>
      </c>
      <c r="V7" s="120">
        <v>1.55</v>
      </c>
      <c r="W7" s="120">
        <v>1.1499999999999999</v>
      </c>
      <c r="X7" s="120">
        <v>0.9</v>
      </c>
      <c r="Y7" s="120">
        <v>1.38</v>
      </c>
      <c r="Z7" s="120">
        <v>0.95</v>
      </c>
      <c r="AA7" s="120">
        <v>0</v>
      </c>
      <c r="AB7" s="120">
        <v>0</v>
      </c>
      <c r="AC7" s="120">
        <v>0</v>
      </c>
      <c r="AD7" s="120">
        <v>0</v>
      </c>
      <c r="AE7" s="120">
        <v>1.59</v>
      </c>
      <c r="AF7" s="120">
        <v>0</v>
      </c>
      <c r="AG7" s="120">
        <v>1.07</v>
      </c>
      <c r="AH7" s="120">
        <v>0.55000000000000004</v>
      </c>
      <c r="AI7" s="122">
        <f>SUM(D7:AH7)</f>
        <v>21.400000000000002</v>
      </c>
    </row>
    <row r="8" spans="3:35" s="2" customFormat="1" ht="35.25" customHeight="1" thickBot="1">
      <c r="C8" s="17" t="s">
        <v>9</v>
      </c>
      <c r="D8" s="37">
        <f>SUM(D6:D7)</f>
        <v>5.3804999999999978</v>
      </c>
      <c r="E8" s="37">
        <f t="shared" ref="E8:AH8" si="0">SUM(E6:E7)</f>
        <v>5.9015000000000049</v>
      </c>
      <c r="F8" s="37">
        <f t="shared" si="0"/>
        <v>4.5061999999999989</v>
      </c>
      <c r="G8" s="37">
        <f t="shared" si="0"/>
        <v>2.9954000000000001</v>
      </c>
      <c r="H8" s="37">
        <f t="shared" si="0"/>
        <v>7.3046000000000006</v>
      </c>
      <c r="I8" s="37">
        <f t="shared" si="0"/>
        <v>6.3049999999999997</v>
      </c>
      <c r="J8" s="37">
        <f t="shared" si="0"/>
        <v>5.8740000000000006</v>
      </c>
      <c r="K8" s="37">
        <f t="shared" si="0"/>
        <v>4.8869999999999996</v>
      </c>
      <c r="L8" s="37">
        <f t="shared" si="0"/>
        <v>5.9707000000000008</v>
      </c>
      <c r="M8" s="37">
        <f t="shared" si="0"/>
        <v>4.8053999999999997</v>
      </c>
      <c r="N8" s="37">
        <f t="shared" si="0"/>
        <v>3.0517999999999996</v>
      </c>
      <c r="O8" s="37">
        <f t="shared" si="0"/>
        <v>5.6252000000000004</v>
      </c>
      <c r="P8" s="37">
        <f t="shared" si="0"/>
        <v>6.0282000000000018</v>
      </c>
      <c r="Q8" s="37">
        <f t="shared" si="0"/>
        <v>6.3432000000000031</v>
      </c>
      <c r="R8" s="37">
        <f t="shared" si="0"/>
        <v>7.4635000000000007</v>
      </c>
      <c r="S8" s="37">
        <f t="shared" si="0"/>
        <v>6.5298000000000025</v>
      </c>
      <c r="T8" s="37">
        <f t="shared" si="0"/>
        <v>3.7883999999999998</v>
      </c>
      <c r="U8" s="37">
        <f t="shared" si="0"/>
        <v>2.7488000000000001</v>
      </c>
      <c r="V8" s="37">
        <f t="shared" si="0"/>
        <v>6.5055999999999985</v>
      </c>
      <c r="W8" s="37">
        <f t="shared" si="0"/>
        <v>6.0615999999999985</v>
      </c>
      <c r="X8" s="37">
        <f t="shared" si="0"/>
        <v>5.1598999999999986</v>
      </c>
      <c r="Y8" s="37">
        <f t="shared" si="0"/>
        <v>5.968799999999999</v>
      </c>
      <c r="Z8" s="37">
        <f t="shared" si="0"/>
        <v>5.0396000000000019</v>
      </c>
      <c r="AA8" s="37">
        <f t="shared" si="0"/>
        <v>3.7594000000000007</v>
      </c>
      <c r="AB8" s="37">
        <f t="shared" si="0"/>
        <v>1.7889999999999999</v>
      </c>
      <c r="AC8" s="37">
        <f t="shared" si="0"/>
        <v>2.3911999999999995</v>
      </c>
      <c r="AD8" s="37">
        <f t="shared" si="0"/>
        <v>2.9573999999999998</v>
      </c>
      <c r="AE8" s="37">
        <f t="shared" si="0"/>
        <v>6.4885999999999973</v>
      </c>
      <c r="AF8" s="37">
        <f t="shared" si="0"/>
        <v>3.2462999999999989</v>
      </c>
      <c r="AG8" s="37">
        <f t="shared" si="0"/>
        <v>4.9791999999999987</v>
      </c>
      <c r="AH8" s="37">
        <f t="shared" si="0"/>
        <v>4.1818</v>
      </c>
      <c r="AI8" s="38">
        <f>SUM(AI6:AI7)</f>
        <v>154.03760000000003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44896</v>
      </c>
      <c r="E11" s="95">
        <v>44898</v>
      </c>
      <c r="F11" s="95">
        <v>44901</v>
      </c>
      <c r="G11" s="95">
        <v>44903</v>
      </c>
      <c r="H11" s="95">
        <v>44905</v>
      </c>
      <c r="I11" s="95">
        <v>44908</v>
      </c>
      <c r="J11" s="95">
        <v>44910</v>
      </c>
      <c r="K11" s="95">
        <v>44912</v>
      </c>
      <c r="L11" s="95">
        <v>44915</v>
      </c>
      <c r="M11" s="95">
        <v>44917</v>
      </c>
      <c r="N11" s="95">
        <v>44919</v>
      </c>
      <c r="O11" s="95">
        <v>44924</v>
      </c>
      <c r="P11" s="170">
        <v>45290</v>
      </c>
      <c r="Q11" s="170">
        <v>44926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570</v>
      </c>
      <c r="E12" s="101">
        <v>685</v>
      </c>
      <c r="F12" s="101">
        <v>662</v>
      </c>
      <c r="G12" s="167">
        <v>574</v>
      </c>
      <c r="H12" s="101">
        <v>523</v>
      </c>
      <c r="I12" s="101">
        <v>600</v>
      </c>
      <c r="J12" s="101">
        <v>420</v>
      </c>
      <c r="K12" s="167">
        <v>536</v>
      </c>
      <c r="L12" s="101">
        <v>495</v>
      </c>
      <c r="M12" s="101">
        <v>670</v>
      </c>
      <c r="N12" s="101">
        <v>566</v>
      </c>
      <c r="O12" s="101">
        <v>550</v>
      </c>
      <c r="P12" s="101"/>
      <c r="Q12" s="101">
        <v>621</v>
      </c>
      <c r="R12" s="102"/>
      <c r="S12" s="102">
        <v>805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8277</v>
      </c>
    </row>
    <row r="13" spans="3:35" s="2" customFormat="1" ht="27" customHeight="1">
      <c r="C13" s="66" t="s">
        <v>14</v>
      </c>
      <c r="D13" s="100">
        <v>290</v>
      </c>
      <c r="E13" s="101">
        <v>305</v>
      </c>
      <c r="F13" s="101">
        <v>300</v>
      </c>
      <c r="G13" s="167">
        <v>252</v>
      </c>
      <c r="H13" s="101"/>
      <c r="I13" s="101">
        <v>348</v>
      </c>
      <c r="J13" s="101">
        <v>430</v>
      </c>
      <c r="K13" s="167">
        <v>335</v>
      </c>
      <c r="L13" s="101">
        <v>260</v>
      </c>
      <c r="M13" s="101">
        <v>310</v>
      </c>
      <c r="N13" s="101"/>
      <c r="O13" s="101">
        <v>378</v>
      </c>
      <c r="P13" s="101"/>
      <c r="Q13" s="101">
        <v>425</v>
      </c>
      <c r="R13" s="102"/>
      <c r="S13" s="102">
        <v>295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3928</v>
      </c>
    </row>
    <row r="14" spans="3:35" s="2" customFormat="1" ht="27" customHeight="1">
      <c r="C14" s="66" t="s">
        <v>15</v>
      </c>
      <c r="D14" s="100">
        <v>46</v>
      </c>
      <c r="E14" s="101"/>
      <c r="F14" s="101">
        <v>45</v>
      </c>
      <c r="G14" s="101"/>
      <c r="H14" s="101">
        <v>42</v>
      </c>
      <c r="I14" s="101"/>
      <c r="J14" s="101">
        <v>38</v>
      </c>
      <c r="K14" s="167"/>
      <c r="L14" s="101">
        <v>35</v>
      </c>
      <c r="M14" s="101"/>
      <c r="N14" s="101">
        <v>38</v>
      </c>
      <c r="O14" s="101"/>
      <c r="P14" s="101"/>
      <c r="Q14" s="101">
        <v>35</v>
      </c>
      <c r="R14" s="102"/>
      <c r="S14" s="102">
        <v>38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317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10</v>
      </c>
      <c r="G15" s="167"/>
      <c r="H15" s="101">
        <v>10</v>
      </c>
      <c r="I15" s="101"/>
      <c r="J15" s="101">
        <v>8</v>
      </c>
      <c r="K15" s="167"/>
      <c r="L15" s="101">
        <v>10</v>
      </c>
      <c r="M15" s="101"/>
      <c r="N15" s="101">
        <v>8</v>
      </c>
      <c r="O15" s="101"/>
      <c r="P15" s="101"/>
      <c r="Q15" s="101">
        <v>10</v>
      </c>
      <c r="R15" s="102"/>
      <c r="S15" s="102">
        <v>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72</v>
      </c>
    </row>
    <row r="16" spans="3:35" s="2" customFormat="1" ht="27" customHeight="1">
      <c r="C16" s="68" t="s">
        <v>17</v>
      </c>
      <c r="D16" s="103"/>
      <c r="E16" s="101">
        <v>46</v>
      </c>
      <c r="F16" s="101">
        <v>800</v>
      </c>
      <c r="G16" s="167">
        <v>43</v>
      </c>
      <c r="H16" s="101"/>
      <c r="I16" s="101">
        <v>45</v>
      </c>
      <c r="J16" s="101"/>
      <c r="K16" s="167">
        <v>52</v>
      </c>
      <c r="L16" s="101"/>
      <c r="M16" s="101">
        <v>42</v>
      </c>
      <c r="N16" s="101">
        <v>500</v>
      </c>
      <c r="O16" s="101">
        <v>40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1568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16.899999999999999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16.899999999999999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101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101</v>
      </c>
    </row>
    <row r="19" spans="3:35" s="2" customFormat="1" ht="35.25" customHeight="1" thickBot="1">
      <c r="C19" s="79" t="s">
        <v>19</v>
      </c>
      <c r="D19" s="159">
        <f>SUM(D12:D18)</f>
        <v>915</v>
      </c>
      <c r="E19" s="160">
        <f t="shared" ref="E19:AI19" si="2">SUM(E12:E18)</f>
        <v>1036</v>
      </c>
      <c r="F19" s="160">
        <f t="shared" si="2"/>
        <v>1817</v>
      </c>
      <c r="G19" s="160">
        <f t="shared" si="2"/>
        <v>869</v>
      </c>
      <c r="H19" s="160">
        <f t="shared" si="2"/>
        <v>575</v>
      </c>
      <c r="I19" s="160">
        <f t="shared" si="2"/>
        <v>993</v>
      </c>
      <c r="J19" s="160">
        <f t="shared" si="2"/>
        <v>896</v>
      </c>
      <c r="K19" s="160">
        <f t="shared" si="2"/>
        <v>923</v>
      </c>
      <c r="L19" s="160">
        <f t="shared" si="2"/>
        <v>800</v>
      </c>
      <c r="M19" s="160">
        <f t="shared" si="2"/>
        <v>1022</v>
      </c>
      <c r="N19" s="160">
        <f t="shared" si="2"/>
        <v>1112</v>
      </c>
      <c r="O19" s="160">
        <f t="shared" si="2"/>
        <v>968</v>
      </c>
      <c r="P19" s="160">
        <f t="shared" si="2"/>
        <v>117.9</v>
      </c>
      <c r="Q19" s="160">
        <f t="shared" si="2"/>
        <v>1091</v>
      </c>
      <c r="R19" s="160">
        <f t="shared" si="2"/>
        <v>0</v>
      </c>
      <c r="S19" s="160">
        <f t="shared" si="2"/>
        <v>1145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14279.9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154037.60000000003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8.4839069021343576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14279.9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7.8167150811772963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44562</v>
      </c>
      <c r="E25" s="197"/>
      <c r="F25" s="196">
        <v>44593</v>
      </c>
      <c r="G25" s="197"/>
      <c r="H25" s="196">
        <v>44621</v>
      </c>
      <c r="I25" s="197"/>
      <c r="J25" s="196">
        <v>44652</v>
      </c>
      <c r="K25" s="197"/>
      <c r="L25" s="196">
        <v>44682</v>
      </c>
      <c r="M25" s="197"/>
      <c r="N25" s="196">
        <v>44713</v>
      </c>
      <c r="O25" s="197"/>
      <c r="P25" s="196">
        <v>44743</v>
      </c>
      <c r="Q25" s="197"/>
      <c r="R25" s="196">
        <v>44774</v>
      </c>
      <c r="S25" s="197"/>
      <c r="T25" s="196">
        <v>44805</v>
      </c>
      <c r="U25" s="197"/>
      <c r="V25" s="196">
        <v>44835</v>
      </c>
      <c r="W25" s="197"/>
      <c r="X25" s="196">
        <v>44866</v>
      </c>
      <c r="Y25" s="197"/>
      <c r="Z25" s="196">
        <v>44896</v>
      </c>
      <c r="AA25" s="197"/>
      <c r="AB25" s="196">
        <v>44927</v>
      </c>
      <c r="AC25" s="197"/>
      <c r="AD25" s="196">
        <v>44958</v>
      </c>
      <c r="AE25" s="197"/>
      <c r="AF25" s="196">
        <v>44986</v>
      </c>
      <c r="AG25" s="197"/>
      <c r="AH25" s="196">
        <v>45017</v>
      </c>
      <c r="AI25" s="197"/>
    </row>
    <row r="26" spans="3:35" s="2" customFormat="1" ht="39.75" customHeight="1">
      <c r="C26" s="21" t="s">
        <v>29</v>
      </c>
      <c r="D26" s="202">
        <v>8.6175935714186011E-2</v>
      </c>
      <c r="E26" s="203"/>
      <c r="F26" s="202">
        <v>8.0369039296252179E-2</v>
      </c>
      <c r="G26" s="203"/>
      <c r="H26" s="202">
        <v>7.6414930605536918E-2</v>
      </c>
      <c r="I26" s="203"/>
      <c r="J26" s="202">
        <v>8.7718349737202619E-2</v>
      </c>
      <c r="K26" s="203"/>
      <c r="L26" s="202">
        <v>7.5050421471789822E-2</v>
      </c>
      <c r="M26" s="203"/>
      <c r="N26" s="202">
        <v>7.4276740140904809E-2</v>
      </c>
      <c r="O26" s="203"/>
      <c r="P26" s="202">
        <v>7.8714393304171959E-2</v>
      </c>
      <c r="Q26" s="203"/>
      <c r="R26" s="202">
        <v>8.2180513166414185E-2</v>
      </c>
      <c r="S26" s="203"/>
      <c r="T26" s="202">
        <v>7.0717023498638454E-2</v>
      </c>
      <c r="U26" s="203"/>
      <c r="V26" s="202">
        <v>7.1555675622520534E-2</v>
      </c>
      <c r="W26" s="203"/>
      <c r="X26" s="202">
        <v>6.9993718162314436E-2</v>
      </c>
      <c r="Y26" s="203"/>
      <c r="Z26" s="202">
        <f>T21/100</f>
        <v>8.4839069021343583E-2</v>
      </c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3BDFD33-94FD-4305-A4F8-5C5F15570A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'DEC-22'!AD25:AD25</xm:f>
              <xm:sqref>AD26</xm:sqref>
            </x14:sparkline>
          </x14:sparklines>
        </x14:sparklineGroup>
        <x14:sparklineGroup displayEmptyCellsAs="gap" xr2:uid="{9B170D69-0212-480B-8162-35944064E0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'DEC-22'!L25:L25</xm:f>
              <xm:sqref>L26</xm:sqref>
            </x14:sparkline>
          </x14:sparklines>
        </x14:sparklineGroup>
        <x14:sparklineGroup displayEmptyCellsAs="gap" xr2:uid="{FA97500E-5627-4300-81FB-2C3F1010C7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'DEC-22'!V25:V25</xm:f>
              <xm:sqref>V26</xm:sqref>
            </x14:sparkline>
          </x14:sparklines>
        </x14:sparklineGroup>
        <x14:sparklineGroup displayEmptyCellsAs="gap" xr2:uid="{5AD9D09F-12E3-4F4A-ADCB-076337E823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'DEC-22'!F25:F25</xm:f>
              <xm:sqref>F26</xm:sqref>
            </x14:sparkline>
          </x14:sparklines>
        </x14:sparklineGroup>
        <x14:sparklineGroup displayEmptyCellsAs="gap" xr2:uid="{0D95CD66-87A7-4819-AD30-B2BC17C51B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'DEC-22'!AF25:AF25</xm:f>
              <xm:sqref>AF26</xm:sqref>
            </x14:sparkline>
          </x14:sparklines>
        </x14:sparklineGroup>
        <x14:sparklineGroup displayEmptyCellsAs="gap" xr2:uid="{A7634DE8-3261-41C2-B8B7-CA877244CA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'DEC-22'!AB25:AB25</xm:f>
              <xm:sqref>AB26</xm:sqref>
            </x14:sparkline>
          </x14:sparklines>
        </x14:sparklineGroup>
        <x14:sparklineGroup displayEmptyCellsAs="gap" xr2:uid="{5FE95618-8708-4786-AC00-5799312470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'DEC-22'!P25:P25</xm:f>
              <xm:sqref>P26</xm:sqref>
            </x14:sparkline>
          </x14:sparklines>
        </x14:sparklineGroup>
        <x14:sparklineGroup displayEmptyCellsAs="gap" xr2:uid="{5271C90D-B706-43A1-BA04-F6F5BC5D5F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'DEC-22'!N25:N25</xm:f>
              <xm:sqref>N26</xm:sqref>
            </x14:sparkline>
          </x14:sparklines>
        </x14:sparklineGroup>
        <x14:sparklineGroup displayEmptyCellsAs="gap" xr2:uid="{188EF5A1-9D7D-4696-B2DD-88A9CAE04C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'DEC-22'!Z25:Z25</xm:f>
              <xm:sqref>Z26</xm:sqref>
            </x14:sparkline>
          </x14:sparklines>
        </x14:sparklineGroup>
        <x14:sparklineGroup displayEmptyCellsAs="gap" xr2:uid="{15E48E43-0051-4577-9CEA-9487700902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'DEC-22'!AH25:AH25</xm:f>
              <xm:sqref>AH26</xm:sqref>
            </x14:sparkline>
          </x14:sparklines>
        </x14:sparklineGroup>
        <x14:sparklineGroup displayEmptyCellsAs="gap" xr2:uid="{9D31524D-F392-464B-864B-711A9DC664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'DEC-22'!X25:X25</xm:f>
              <xm:sqref>X26</xm:sqref>
            </x14:sparkline>
          </x14:sparklines>
        </x14:sparklineGroup>
        <x14:sparklineGroup displayEmptyCellsAs="gap" xr2:uid="{7B18FBD9-24A4-47C4-8865-BF94B725BB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'DEC-22'!D25:D25</xm:f>
              <xm:sqref>D26</xm:sqref>
            </x14:sparkline>
          </x14:sparklines>
        </x14:sparklineGroup>
        <x14:sparklineGroup displayEmptyCellsAs="gap" xr2:uid="{C1095B47-9648-4DC0-BAA0-1F7B67474F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'DEC-22'!H25:H25</xm:f>
              <xm:sqref>H26</xm:sqref>
            </x14:sparkline>
          </x14:sparklines>
        </x14:sparklineGroup>
        <x14:sparklineGroup displayEmptyCellsAs="gap" xr2:uid="{5094F5ED-5456-40DF-8E59-C06E8644F5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'DEC-22'!T25:T25</xm:f>
              <xm:sqref>T26</xm:sqref>
            </x14:sparkline>
          </x14:sparklines>
        </x14:sparklineGroup>
        <x14:sparklineGroup displayEmptyCellsAs="gap" xr2:uid="{E626FED5-FB8C-4858-827D-F36B05F1D6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'DEC-22'!J25:J25</xm:f>
              <xm:sqref>J26</xm:sqref>
            </x14:sparkline>
          </x14:sparklines>
        </x14:sparklineGroup>
        <x14:sparklineGroup displayEmptyCellsAs="gap" xr2:uid="{B59E5820-2142-478F-8803-C2CBDCEA30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'DEC-22'!R25:R25</xm:f>
              <xm:sqref>R26</xm:sqref>
            </x14:sparkline>
          </x14:sparklines>
        </x14:sparklineGroup>
      </x14:sparklineGroup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C5BE-0867-48B4-BC6B-834A22D14A8D}">
  <sheetPr codeName="工作表43">
    <pageSetUpPr fitToPage="1"/>
  </sheetPr>
  <dimension ref="C1:AI45"/>
  <sheetViews>
    <sheetView showGridLines="0" topLeftCell="D7" zoomScale="85" zoomScaleNormal="85" workbookViewId="0">
      <selection activeCell="Z26" sqref="Z26:AA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116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117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44927</v>
      </c>
      <c r="E5" s="3">
        <v>44928</v>
      </c>
      <c r="F5" s="3">
        <v>44929</v>
      </c>
      <c r="G5" s="3">
        <v>44930</v>
      </c>
      <c r="H5" s="3">
        <v>44931</v>
      </c>
      <c r="I5" s="3">
        <v>44932</v>
      </c>
      <c r="J5" s="3">
        <v>44933</v>
      </c>
      <c r="K5" s="3">
        <v>44934</v>
      </c>
      <c r="L5" s="3">
        <v>44935</v>
      </c>
      <c r="M5" s="3">
        <v>44936</v>
      </c>
      <c r="N5" s="3">
        <v>44937</v>
      </c>
      <c r="O5" s="3">
        <v>44938</v>
      </c>
      <c r="P5" s="3">
        <v>44939</v>
      </c>
      <c r="Q5" s="3">
        <v>44940</v>
      </c>
      <c r="R5" s="3">
        <v>44941</v>
      </c>
      <c r="S5" s="3">
        <v>44942</v>
      </c>
      <c r="T5" s="3">
        <v>44943</v>
      </c>
      <c r="U5" s="3">
        <v>44944</v>
      </c>
      <c r="V5" s="3">
        <v>44945</v>
      </c>
      <c r="W5" s="3">
        <v>44946</v>
      </c>
      <c r="X5" s="3">
        <v>44947</v>
      </c>
      <c r="Y5" s="3">
        <v>44948</v>
      </c>
      <c r="Z5" s="3">
        <v>44949</v>
      </c>
      <c r="AA5" s="3">
        <v>44950</v>
      </c>
      <c r="AB5" s="3">
        <v>44951</v>
      </c>
      <c r="AC5" s="3">
        <v>44952</v>
      </c>
      <c r="AD5" s="3">
        <v>44953</v>
      </c>
      <c r="AE5" s="3">
        <v>44954</v>
      </c>
      <c r="AF5" s="3">
        <v>44955</v>
      </c>
      <c r="AG5" s="3">
        <v>44956</v>
      </c>
      <c r="AH5" s="3">
        <v>44957</v>
      </c>
      <c r="AI5" s="188"/>
    </row>
    <row r="6" spans="3:35" s="2" customFormat="1" ht="27" customHeight="1">
      <c r="C6" s="5" t="s">
        <v>7</v>
      </c>
      <c r="D6" s="118">
        <v>1.8784000000000003</v>
      </c>
      <c r="E6" s="118">
        <v>2.0824000000000007</v>
      </c>
      <c r="F6" s="118">
        <v>4.8513999999999973</v>
      </c>
      <c r="G6" s="118">
        <v>4.1733999999999991</v>
      </c>
      <c r="H6" s="118">
        <v>4.6151999999999971</v>
      </c>
      <c r="I6" s="118">
        <v>4.3747999999999987</v>
      </c>
      <c r="J6" s="118">
        <v>3.5132000000000008</v>
      </c>
      <c r="K6" s="118">
        <v>2.2985999999999995</v>
      </c>
      <c r="L6" s="118">
        <v>4.7317999999999998</v>
      </c>
      <c r="M6" s="118">
        <v>5.0412000000000017</v>
      </c>
      <c r="N6" s="118">
        <v>4.4178000000000006</v>
      </c>
      <c r="O6" s="118">
        <v>5.0442</v>
      </c>
      <c r="P6" s="118">
        <v>4.7922000000000011</v>
      </c>
      <c r="Q6" s="118">
        <v>3.4851999999999999</v>
      </c>
      <c r="R6" s="118">
        <v>2.0531999999999995</v>
      </c>
      <c r="S6" s="118">
        <v>4.7452000000000023</v>
      </c>
      <c r="T6" s="118">
        <v>3.9656000000000002</v>
      </c>
      <c r="U6" s="118">
        <v>4.379599999999999</v>
      </c>
      <c r="V6" s="118">
        <v>4.386000000000001</v>
      </c>
      <c r="W6" s="118">
        <v>3.6330000000000018</v>
      </c>
      <c r="X6" s="118">
        <v>2.5070000000000001</v>
      </c>
      <c r="Y6" s="118">
        <v>1.004</v>
      </c>
      <c r="Z6" s="118">
        <v>1.4795999999999998</v>
      </c>
      <c r="AA6" s="118">
        <v>1.4631999999999998</v>
      </c>
      <c r="AB6" s="118">
        <v>2.2130000000000005</v>
      </c>
      <c r="AC6" s="118">
        <v>4.1557999999999984</v>
      </c>
      <c r="AD6" s="118">
        <v>3.7137999999999987</v>
      </c>
      <c r="AE6" s="118">
        <v>2.8486000000000002</v>
      </c>
      <c r="AF6" s="118">
        <v>1.9136</v>
      </c>
      <c r="AG6" s="118">
        <v>3.3184000000000013</v>
      </c>
      <c r="AH6" s="118">
        <v>3.8612000000000011</v>
      </c>
      <c r="AI6" s="122">
        <f>SUM(D6:AH6)</f>
        <v>106.94059999999999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1.64</v>
      </c>
      <c r="G7" s="119">
        <v>1.25</v>
      </c>
      <c r="H7" s="119">
        <v>1.04</v>
      </c>
      <c r="I7" s="119">
        <v>1.21</v>
      </c>
      <c r="J7" s="119">
        <v>0</v>
      </c>
      <c r="K7" s="119">
        <v>0</v>
      </c>
      <c r="L7" s="120">
        <v>1.33</v>
      </c>
      <c r="M7" s="120">
        <v>1.01</v>
      </c>
      <c r="N7" s="120">
        <v>0</v>
      </c>
      <c r="O7" s="120">
        <v>2.41</v>
      </c>
      <c r="P7" s="120">
        <v>0</v>
      </c>
      <c r="Q7" s="120">
        <v>0.77</v>
      </c>
      <c r="R7" s="119">
        <v>0</v>
      </c>
      <c r="S7" s="119">
        <v>0.99</v>
      </c>
      <c r="T7" s="121">
        <v>0.86</v>
      </c>
      <c r="U7" s="120">
        <v>0.79</v>
      </c>
      <c r="V7" s="120">
        <v>0.82</v>
      </c>
      <c r="W7" s="120">
        <v>0.52</v>
      </c>
      <c r="X7" s="120">
        <v>0</v>
      </c>
      <c r="Y7" s="120">
        <v>0</v>
      </c>
      <c r="Z7" s="120">
        <v>0</v>
      </c>
      <c r="AA7" s="120">
        <v>0</v>
      </c>
      <c r="AB7" s="120">
        <v>0</v>
      </c>
      <c r="AC7" s="120">
        <v>0</v>
      </c>
      <c r="AD7" s="120">
        <v>1.55</v>
      </c>
      <c r="AE7" s="120">
        <v>0</v>
      </c>
      <c r="AF7" s="120">
        <v>0</v>
      </c>
      <c r="AG7" s="120">
        <v>0</v>
      </c>
      <c r="AH7" s="120">
        <v>1.03</v>
      </c>
      <c r="AI7" s="122">
        <f>SUM(D7:AH7)</f>
        <v>17.220000000000002</v>
      </c>
    </row>
    <row r="8" spans="3:35" s="2" customFormat="1" ht="35.25" customHeight="1" thickBot="1">
      <c r="C8" s="17" t="s">
        <v>9</v>
      </c>
      <c r="D8" s="37">
        <f>SUM(D6:D7)</f>
        <v>1.8784000000000003</v>
      </c>
      <c r="E8" s="37">
        <f t="shared" ref="E8:AH8" si="0">SUM(E6:E7)</f>
        <v>2.0824000000000007</v>
      </c>
      <c r="F8" s="37">
        <f t="shared" si="0"/>
        <v>6.491399999999997</v>
      </c>
      <c r="G8" s="37">
        <f t="shared" si="0"/>
        <v>5.4233999999999991</v>
      </c>
      <c r="H8" s="37">
        <f t="shared" si="0"/>
        <v>5.6551999999999971</v>
      </c>
      <c r="I8" s="37">
        <f t="shared" si="0"/>
        <v>5.5847999999999987</v>
      </c>
      <c r="J8" s="37">
        <f t="shared" si="0"/>
        <v>3.5132000000000008</v>
      </c>
      <c r="K8" s="37">
        <f t="shared" si="0"/>
        <v>2.2985999999999995</v>
      </c>
      <c r="L8" s="37">
        <f t="shared" si="0"/>
        <v>6.0617999999999999</v>
      </c>
      <c r="M8" s="37">
        <f t="shared" si="0"/>
        <v>6.0512000000000015</v>
      </c>
      <c r="N8" s="37">
        <f t="shared" si="0"/>
        <v>4.4178000000000006</v>
      </c>
      <c r="O8" s="37">
        <f t="shared" si="0"/>
        <v>7.4542000000000002</v>
      </c>
      <c r="P8" s="37">
        <f t="shared" si="0"/>
        <v>4.7922000000000011</v>
      </c>
      <c r="Q8" s="37">
        <f t="shared" si="0"/>
        <v>4.2552000000000003</v>
      </c>
      <c r="R8" s="37">
        <f t="shared" si="0"/>
        <v>2.0531999999999995</v>
      </c>
      <c r="S8" s="37">
        <f t="shared" si="0"/>
        <v>5.7352000000000025</v>
      </c>
      <c r="T8" s="37">
        <f t="shared" si="0"/>
        <v>4.8256000000000006</v>
      </c>
      <c r="U8" s="37">
        <f t="shared" si="0"/>
        <v>5.1695999999999991</v>
      </c>
      <c r="V8" s="37">
        <f t="shared" si="0"/>
        <v>5.2060000000000013</v>
      </c>
      <c r="W8" s="37">
        <f t="shared" si="0"/>
        <v>4.1530000000000022</v>
      </c>
      <c r="X8" s="37">
        <f t="shared" si="0"/>
        <v>2.5070000000000001</v>
      </c>
      <c r="Y8" s="37">
        <f t="shared" si="0"/>
        <v>1.004</v>
      </c>
      <c r="Z8" s="37">
        <f t="shared" si="0"/>
        <v>1.4795999999999998</v>
      </c>
      <c r="AA8" s="37">
        <f t="shared" si="0"/>
        <v>1.4631999999999998</v>
      </c>
      <c r="AB8" s="37">
        <f t="shared" si="0"/>
        <v>2.2130000000000005</v>
      </c>
      <c r="AC8" s="37">
        <f t="shared" si="0"/>
        <v>4.1557999999999984</v>
      </c>
      <c r="AD8" s="37">
        <f t="shared" si="0"/>
        <v>5.2637999999999989</v>
      </c>
      <c r="AE8" s="37">
        <f t="shared" si="0"/>
        <v>2.8486000000000002</v>
      </c>
      <c r="AF8" s="37">
        <f t="shared" si="0"/>
        <v>1.9136</v>
      </c>
      <c r="AG8" s="37">
        <f t="shared" si="0"/>
        <v>3.3184000000000013</v>
      </c>
      <c r="AH8" s="37">
        <f t="shared" si="0"/>
        <v>4.8912000000000013</v>
      </c>
      <c r="AI8" s="38">
        <f>SUM(AI6:AI7)</f>
        <v>124.16059999999999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44929</v>
      </c>
      <c r="E11" s="95">
        <v>44931</v>
      </c>
      <c r="F11" s="95">
        <v>44932</v>
      </c>
      <c r="G11" s="95">
        <v>44936</v>
      </c>
      <c r="H11" s="95">
        <v>44938</v>
      </c>
      <c r="I11" s="95">
        <v>44940</v>
      </c>
      <c r="J11" s="95">
        <v>44943</v>
      </c>
      <c r="K11" s="95">
        <v>44945</v>
      </c>
      <c r="L11" s="95">
        <v>44947</v>
      </c>
      <c r="M11" s="95">
        <v>44953</v>
      </c>
      <c r="N11" s="95">
        <v>44957</v>
      </c>
      <c r="O11" s="95"/>
      <c r="P11" s="170" t="s">
        <v>111</v>
      </c>
      <c r="Q11" s="170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660</v>
      </c>
      <c r="E12" s="101">
        <v>482</v>
      </c>
      <c r="F12" s="101">
        <v>450</v>
      </c>
      <c r="G12" s="167">
        <v>725</v>
      </c>
      <c r="H12" s="101">
        <v>513</v>
      </c>
      <c r="I12" s="101">
        <v>480</v>
      </c>
      <c r="J12" s="101">
        <v>560</v>
      </c>
      <c r="K12" s="167">
        <v>566</v>
      </c>
      <c r="L12" s="101">
        <v>568</v>
      </c>
      <c r="M12" s="101">
        <v>730</v>
      </c>
      <c r="N12" s="101">
        <v>681</v>
      </c>
      <c r="O12" s="101"/>
      <c r="P12" s="101">
        <v>633</v>
      </c>
      <c r="Q12" s="101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7048</v>
      </c>
    </row>
    <row r="13" spans="3:35" s="2" customFormat="1" ht="27" customHeight="1">
      <c r="C13" s="66" t="s">
        <v>14</v>
      </c>
      <c r="D13" s="100">
        <v>385</v>
      </c>
      <c r="E13" s="101"/>
      <c r="F13" s="101">
        <v>450</v>
      </c>
      <c r="G13" s="167"/>
      <c r="H13" s="101">
        <v>490</v>
      </c>
      <c r="I13" s="101">
        <v>600</v>
      </c>
      <c r="J13" s="101"/>
      <c r="K13" s="167">
        <v>452</v>
      </c>
      <c r="L13" s="101"/>
      <c r="M13" s="101">
        <v>360</v>
      </c>
      <c r="N13" s="101">
        <v>198</v>
      </c>
      <c r="O13" s="101"/>
      <c r="P13" s="101">
        <v>248</v>
      </c>
      <c r="Q13" s="101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3183</v>
      </c>
    </row>
    <row r="14" spans="3:35" s="2" customFormat="1" ht="27" customHeight="1">
      <c r="C14" s="66" t="s">
        <v>15</v>
      </c>
      <c r="D14" s="100">
        <v>28</v>
      </c>
      <c r="E14" s="101"/>
      <c r="F14" s="101">
        <v>32</v>
      </c>
      <c r="G14" s="101"/>
      <c r="H14" s="101">
        <v>26</v>
      </c>
      <c r="I14" s="101"/>
      <c r="J14" s="101">
        <v>30</v>
      </c>
      <c r="K14" s="167"/>
      <c r="L14" s="101">
        <v>44</v>
      </c>
      <c r="M14" s="101"/>
      <c r="N14" s="101">
        <v>38</v>
      </c>
      <c r="O14" s="101"/>
      <c r="P14" s="101">
        <v>27</v>
      </c>
      <c r="Q14" s="101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225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10</v>
      </c>
      <c r="G15" s="167"/>
      <c r="H15" s="101">
        <v>9</v>
      </c>
      <c r="I15" s="101"/>
      <c r="J15" s="101">
        <v>10</v>
      </c>
      <c r="K15" s="167"/>
      <c r="L15" s="101">
        <v>10</v>
      </c>
      <c r="M15" s="101"/>
      <c r="N15" s="101">
        <v>9</v>
      </c>
      <c r="O15" s="101"/>
      <c r="P15" s="101">
        <v>6</v>
      </c>
      <c r="Q15" s="101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64</v>
      </c>
    </row>
    <row r="16" spans="3:35" s="2" customFormat="1" ht="27" customHeight="1">
      <c r="C16" s="68" t="s">
        <v>17</v>
      </c>
      <c r="D16" s="103"/>
      <c r="E16" s="101">
        <v>48</v>
      </c>
      <c r="F16" s="101"/>
      <c r="G16" s="102">
        <v>39</v>
      </c>
      <c r="H16" s="101"/>
      <c r="I16" s="101">
        <v>41</v>
      </c>
      <c r="J16" s="101"/>
      <c r="K16" s="102">
        <v>544</v>
      </c>
      <c r="L16" s="101"/>
      <c r="M16" s="101">
        <v>42</v>
      </c>
      <c r="N16" s="101"/>
      <c r="O16" s="101"/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714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1083</v>
      </c>
      <c r="E19" s="160">
        <f t="shared" ref="E19:AI19" si="2">SUM(E12:E18)</f>
        <v>530</v>
      </c>
      <c r="F19" s="160">
        <f t="shared" si="2"/>
        <v>942</v>
      </c>
      <c r="G19" s="160">
        <f t="shared" si="2"/>
        <v>764</v>
      </c>
      <c r="H19" s="160">
        <f t="shared" si="2"/>
        <v>1038</v>
      </c>
      <c r="I19" s="160">
        <f t="shared" si="2"/>
        <v>1121</v>
      </c>
      <c r="J19" s="160">
        <f t="shared" si="2"/>
        <v>600</v>
      </c>
      <c r="K19" s="160">
        <f t="shared" si="2"/>
        <v>1562</v>
      </c>
      <c r="L19" s="160">
        <f t="shared" si="2"/>
        <v>622</v>
      </c>
      <c r="M19" s="160">
        <f t="shared" si="2"/>
        <v>1132</v>
      </c>
      <c r="N19" s="160">
        <f t="shared" si="2"/>
        <v>926</v>
      </c>
      <c r="O19" s="160">
        <f t="shared" si="2"/>
        <v>0</v>
      </c>
      <c r="P19" s="160">
        <f t="shared" si="2"/>
        <v>914</v>
      </c>
      <c r="Q19" s="160">
        <f t="shared" si="2"/>
        <v>0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11234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124160.59999999999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8.2972289884530124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11234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7.8011585883705177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44562</v>
      </c>
      <c r="E25" s="197"/>
      <c r="F25" s="196">
        <v>44593</v>
      </c>
      <c r="G25" s="197"/>
      <c r="H25" s="196">
        <v>44621</v>
      </c>
      <c r="I25" s="197"/>
      <c r="J25" s="196">
        <v>44652</v>
      </c>
      <c r="K25" s="197"/>
      <c r="L25" s="196">
        <v>44682</v>
      </c>
      <c r="M25" s="197"/>
      <c r="N25" s="196">
        <v>44713</v>
      </c>
      <c r="O25" s="197"/>
      <c r="P25" s="196">
        <v>44743</v>
      </c>
      <c r="Q25" s="197"/>
      <c r="R25" s="196">
        <v>44774</v>
      </c>
      <c r="S25" s="197"/>
      <c r="T25" s="196">
        <v>44805</v>
      </c>
      <c r="U25" s="197"/>
      <c r="V25" s="196">
        <v>44835</v>
      </c>
      <c r="W25" s="197"/>
      <c r="X25" s="196">
        <v>44866</v>
      </c>
      <c r="Y25" s="197"/>
      <c r="Z25" s="196">
        <v>44896</v>
      </c>
      <c r="AA25" s="197"/>
      <c r="AB25" s="196">
        <v>44927</v>
      </c>
      <c r="AC25" s="197"/>
      <c r="AD25" s="196">
        <v>44958</v>
      </c>
      <c r="AE25" s="197"/>
      <c r="AF25" s="196">
        <v>44986</v>
      </c>
      <c r="AG25" s="197"/>
      <c r="AH25" s="196">
        <v>45017</v>
      </c>
      <c r="AI25" s="197"/>
    </row>
    <row r="26" spans="3:35" s="2" customFormat="1" ht="39.75" customHeight="1">
      <c r="C26" s="21" t="s">
        <v>29</v>
      </c>
      <c r="D26" s="202">
        <v>8.6175935714186011E-2</v>
      </c>
      <c r="E26" s="203"/>
      <c r="F26" s="202">
        <v>8.0369039296252179E-2</v>
      </c>
      <c r="G26" s="203"/>
      <c r="H26" s="202">
        <v>7.6414930605536918E-2</v>
      </c>
      <c r="I26" s="203"/>
      <c r="J26" s="202">
        <v>8.7718349737202619E-2</v>
      </c>
      <c r="K26" s="203"/>
      <c r="L26" s="202">
        <v>7.5050421471789822E-2</v>
      </c>
      <c r="M26" s="203"/>
      <c r="N26" s="202">
        <v>7.4276740140904809E-2</v>
      </c>
      <c r="O26" s="203"/>
      <c r="P26" s="202">
        <v>7.8714393304171959E-2</v>
      </c>
      <c r="Q26" s="203"/>
      <c r="R26" s="202">
        <v>8.2180513166414185E-2</v>
      </c>
      <c r="S26" s="203"/>
      <c r="T26" s="202">
        <v>7.0717023498638454E-2</v>
      </c>
      <c r="U26" s="203"/>
      <c r="V26" s="202">
        <v>7.1555675622520534E-2</v>
      </c>
      <c r="W26" s="203"/>
      <c r="X26" s="202">
        <v>6.9993718162314436E-2</v>
      </c>
      <c r="Y26" s="203"/>
      <c r="Z26" s="202">
        <f>T21/100</f>
        <v>8.297228988453012E-2</v>
      </c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E0F036-CD84-4EFC-9144-FA43C26EC6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'JAN-23'!R25:R25</xm:f>
              <xm:sqref>R26</xm:sqref>
            </x14:sparkline>
          </x14:sparklines>
        </x14:sparklineGroup>
        <x14:sparklineGroup displayEmptyCellsAs="gap" xr2:uid="{FF45DB57-1AFD-4BFC-9F9A-227286F720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'JAN-23'!J25:J25</xm:f>
              <xm:sqref>J26</xm:sqref>
            </x14:sparkline>
          </x14:sparklines>
        </x14:sparklineGroup>
        <x14:sparklineGroup displayEmptyCellsAs="gap" xr2:uid="{D6E4B1D0-6785-4E6D-86AA-BFCC7DD6EC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'JAN-23'!T25:T25</xm:f>
              <xm:sqref>T26</xm:sqref>
            </x14:sparkline>
          </x14:sparklines>
        </x14:sparklineGroup>
        <x14:sparklineGroup displayEmptyCellsAs="gap" xr2:uid="{A0CA688F-2724-441C-BEBE-7D20A5BFB1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'JAN-23'!H25:H25</xm:f>
              <xm:sqref>H26</xm:sqref>
            </x14:sparkline>
          </x14:sparklines>
        </x14:sparklineGroup>
        <x14:sparklineGroup displayEmptyCellsAs="gap" xr2:uid="{791B513F-5264-496F-989D-E621B07D99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'JAN-23'!D25:D25</xm:f>
              <xm:sqref>D26</xm:sqref>
            </x14:sparkline>
          </x14:sparklines>
        </x14:sparklineGroup>
        <x14:sparklineGroup displayEmptyCellsAs="gap" xr2:uid="{6D283523-D983-4EA9-8B00-3977CBE61B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'JAN-23'!X25:X25</xm:f>
              <xm:sqref>X26</xm:sqref>
            </x14:sparkline>
          </x14:sparklines>
        </x14:sparklineGroup>
        <x14:sparklineGroup displayEmptyCellsAs="gap" xr2:uid="{58654113-C109-407F-8B6A-6E038A9870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'JAN-23'!AH25:AH25</xm:f>
              <xm:sqref>AH26</xm:sqref>
            </x14:sparkline>
          </x14:sparklines>
        </x14:sparklineGroup>
        <x14:sparklineGroup displayEmptyCellsAs="gap" xr2:uid="{EE86E0F2-9C2B-42AB-BBA7-904B924601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'JAN-23'!Z25:Z25</xm:f>
              <xm:sqref>Z26</xm:sqref>
            </x14:sparkline>
          </x14:sparklines>
        </x14:sparklineGroup>
        <x14:sparklineGroup displayEmptyCellsAs="gap" xr2:uid="{5B361D13-769F-4799-A76E-512C35B1A3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'JAN-23'!N25:N25</xm:f>
              <xm:sqref>N26</xm:sqref>
            </x14:sparkline>
          </x14:sparklines>
        </x14:sparklineGroup>
        <x14:sparklineGroup displayEmptyCellsAs="gap" xr2:uid="{4DC67027-43A4-41B2-9996-74270DDBA2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'JAN-23'!P25:P25</xm:f>
              <xm:sqref>P26</xm:sqref>
            </x14:sparkline>
          </x14:sparklines>
        </x14:sparklineGroup>
        <x14:sparklineGroup displayEmptyCellsAs="gap" xr2:uid="{94E0925C-FEDF-444F-A73A-8EB0CB3F38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'JAN-23'!AB25:AB25</xm:f>
              <xm:sqref>AB26</xm:sqref>
            </x14:sparkline>
          </x14:sparklines>
        </x14:sparklineGroup>
        <x14:sparklineGroup displayEmptyCellsAs="gap" xr2:uid="{C798744C-90A8-4D86-812B-54B4F8D75C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'JAN-23'!AF25:AF25</xm:f>
              <xm:sqref>AF26</xm:sqref>
            </x14:sparkline>
          </x14:sparklines>
        </x14:sparklineGroup>
        <x14:sparklineGroup displayEmptyCellsAs="gap" xr2:uid="{AD4AC9D7-6A2F-4BCB-8DD7-967F5EE046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'JAN-23'!F25:F25</xm:f>
              <xm:sqref>F26</xm:sqref>
            </x14:sparkline>
          </x14:sparklines>
        </x14:sparklineGroup>
        <x14:sparklineGroup displayEmptyCellsAs="gap" xr2:uid="{8DF1394D-036E-48EB-BF10-88222D50A6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'JAN-23'!V25:V25</xm:f>
              <xm:sqref>V26</xm:sqref>
            </x14:sparkline>
          </x14:sparklines>
        </x14:sparklineGroup>
        <x14:sparklineGroup displayEmptyCellsAs="gap" xr2:uid="{880325AD-24E8-4C1B-8D00-DEB763FC81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'JAN-23'!L25:L25</xm:f>
              <xm:sqref>L26</xm:sqref>
            </x14:sparkline>
          </x14:sparklines>
        </x14:sparklineGroup>
        <x14:sparklineGroup displayEmptyCellsAs="gap" xr2:uid="{59D31681-B7DF-461D-9878-CAD4DCE1AF6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'JAN-23'!AD25:AD25</xm:f>
              <xm:sqref>AD26</xm:sqref>
            </x14:sparkline>
          </x14:sparklines>
        </x14:sparklineGroup>
      </x14:sparklineGroup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6442-C3C1-4D79-BDFE-786C9E45555D}">
  <sheetPr codeName="工作表44">
    <pageSetUpPr fitToPage="1"/>
  </sheetPr>
  <dimension ref="C1:AI45"/>
  <sheetViews>
    <sheetView showGridLines="0" topLeftCell="D7" zoomScale="85" zoomScaleNormal="85" workbookViewId="0">
      <selection activeCell="AD26" sqref="AD26:AE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118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119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44958</v>
      </c>
      <c r="E5" s="3">
        <v>44959</v>
      </c>
      <c r="F5" s="3">
        <v>44960</v>
      </c>
      <c r="G5" s="3">
        <v>44961</v>
      </c>
      <c r="H5" s="3">
        <v>44962</v>
      </c>
      <c r="I5" s="3">
        <v>44963</v>
      </c>
      <c r="J5" s="3">
        <v>44964</v>
      </c>
      <c r="K5" s="3">
        <v>44965</v>
      </c>
      <c r="L5" s="3">
        <v>44966</v>
      </c>
      <c r="M5" s="3">
        <v>44967</v>
      </c>
      <c r="N5" s="3">
        <v>44968</v>
      </c>
      <c r="O5" s="3">
        <v>44969</v>
      </c>
      <c r="P5" s="3">
        <v>44970</v>
      </c>
      <c r="Q5" s="3">
        <v>44971</v>
      </c>
      <c r="R5" s="3">
        <v>44972</v>
      </c>
      <c r="S5" s="3">
        <v>44973</v>
      </c>
      <c r="T5" s="3">
        <v>44974</v>
      </c>
      <c r="U5" s="3">
        <v>44975</v>
      </c>
      <c r="V5" s="3">
        <v>44976</v>
      </c>
      <c r="W5" s="3">
        <v>44977</v>
      </c>
      <c r="X5" s="3">
        <v>44978</v>
      </c>
      <c r="Y5" s="3">
        <v>44979</v>
      </c>
      <c r="Z5" s="3">
        <v>44980</v>
      </c>
      <c r="AA5" s="3">
        <v>44981</v>
      </c>
      <c r="AB5" s="3">
        <v>44982</v>
      </c>
      <c r="AC5" s="3">
        <v>44983</v>
      </c>
      <c r="AD5" s="3">
        <v>44984</v>
      </c>
      <c r="AE5" s="3">
        <v>44985</v>
      </c>
      <c r="AF5" s="3"/>
      <c r="AG5" s="3"/>
      <c r="AH5" s="3"/>
      <c r="AI5" s="188"/>
    </row>
    <row r="6" spans="3:35" s="2" customFormat="1" ht="27" customHeight="1">
      <c r="C6" s="5" t="s">
        <v>7</v>
      </c>
      <c r="D6" s="118">
        <v>4.0793999999999997</v>
      </c>
      <c r="E6" s="118">
        <v>4.3307999999999991</v>
      </c>
      <c r="F6" s="118">
        <v>4.9945999999999984</v>
      </c>
      <c r="G6" s="118">
        <v>4.1230000000000002</v>
      </c>
      <c r="H6" s="118">
        <v>2.6844000000000006</v>
      </c>
      <c r="I6" s="118">
        <v>4.9026000000000005</v>
      </c>
      <c r="J6" s="118">
        <v>5.0375999999999976</v>
      </c>
      <c r="K6" s="118">
        <v>5.4598000000000013</v>
      </c>
      <c r="L6" s="118">
        <v>5.1132000000000009</v>
      </c>
      <c r="M6" s="118">
        <v>4.8324000000000016</v>
      </c>
      <c r="N6" s="118">
        <v>3.2453999999999983</v>
      </c>
      <c r="O6" s="118">
        <v>2.8097999999999992</v>
      </c>
      <c r="P6" s="118">
        <v>4.6014000000000026</v>
      </c>
      <c r="Q6" s="118">
        <v>5.2404000000000028</v>
      </c>
      <c r="R6" s="118">
        <v>5.2081999999999988</v>
      </c>
      <c r="S6" s="118">
        <v>5.3966000000000012</v>
      </c>
      <c r="T6" s="118">
        <v>4.9278000000000013</v>
      </c>
      <c r="U6" s="118">
        <v>4.4435000000000002</v>
      </c>
      <c r="V6" s="118">
        <v>2.5717000000000008</v>
      </c>
      <c r="W6" s="118">
        <v>4.8938000000000015</v>
      </c>
      <c r="X6" s="118">
        <v>5.7126000000000001</v>
      </c>
      <c r="Y6" s="118">
        <v>5.5659999999999998</v>
      </c>
      <c r="Z6" s="118">
        <v>5.4811999999999976</v>
      </c>
      <c r="AA6" s="118">
        <v>5.3395000000000019</v>
      </c>
      <c r="AB6" s="118">
        <v>3.8811999999999989</v>
      </c>
      <c r="AC6" s="118">
        <v>2.3104</v>
      </c>
      <c r="AD6" s="118">
        <v>5.1657999999999991</v>
      </c>
      <c r="AE6" s="118">
        <v>5.1251999999999986</v>
      </c>
      <c r="AF6" s="118"/>
      <c r="AG6" s="118"/>
      <c r="AH6" s="118"/>
      <c r="AI6" s="122">
        <f>SUM(D6:AH6)</f>
        <v>127.47830000000002</v>
      </c>
    </row>
    <row r="7" spans="3:35" s="2" customFormat="1" ht="27" customHeight="1">
      <c r="C7" s="42" t="s">
        <v>8</v>
      </c>
      <c r="D7" s="119">
        <v>0.5</v>
      </c>
      <c r="E7" s="119">
        <v>0.68</v>
      </c>
      <c r="F7" s="119">
        <v>0.81</v>
      </c>
      <c r="G7" s="119">
        <v>0</v>
      </c>
      <c r="H7" s="119">
        <v>0</v>
      </c>
      <c r="I7" s="119">
        <v>0</v>
      </c>
      <c r="J7" s="119">
        <v>2.2200000000000002</v>
      </c>
      <c r="K7" s="119">
        <v>1.18</v>
      </c>
      <c r="L7" s="120">
        <v>1.84</v>
      </c>
      <c r="M7" s="120">
        <v>0</v>
      </c>
      <c r="N7" s="120">
        <v>0.73</v>
      </c>
      <c r="O7" s="120">
        <v>0</v>
      </c>
      <c r="P7" s="120">
        <v>0.68</v>
      </c>
      <c r="Q7" s="120">
        <v>1</v>
      </c>
      <c r="R7" s="119">
        <v>1.1000000000000001</v>
      </c>
      <c r="S7" s="119">
        <v>1.64</v>
      </c>
      <c r="T7" s="121">
        <v>1.49</v>
      </c>
      <c r="U7" s="120">
        <v>1.07</v>
      </c>
      <c r="V7" s="120">
        <v>0</v>
      </c>
      <c r="W7" s="120">
        <v>1.1100000000000001</v>
      </c>
      <c r="X7" s="120">
        <v>0</v>
      </c>
      <c r="Y7" s="120">
        <v>1.18</v>
      </c>
      <c r="Z7" s="120">
        <v>2.19</v>
      </c>
      <c r="AA7" s="120">
        <v>2.11</v>
      </c>
      <c r="AB7" s="120">
        <v>0</v>
      </c>
      <c r="AC7" s="120">
        <v>0</v>
      </c>
      <c r="AD7" s="120">
        <v>3.04</v>
      </c>
      <c r="AE7" s="120">
        <v>0</v>
      </c>
      <c r="AF7" s="120"/>
      <c r="AG7" s="120"/>
      <c r="AH7" s="120"/>
      <c r="AI7" s="122">
        <f>SUM(D7:AH7)</f>
        <v>24.57</v>
      </c>
    </row>
    <row r="8" spans="3:35" s="2" customFormat="1" ht="35.25" customHeight="1" thickBot="1">
      <c r="C8" s="17" t="s">
        <v>9</v>
      </c>
      <c r="D8" s="37">
        <f>SUM(D6:D7)</f>
        <v>4.5793999999999997</v>
      </c>
      <c r="E8" s="37">
        <f t="shared" ref="E8:AH8" si="0">SUM(E6:E7)</f>
        <v>5.0107999999999988</v>
      </c>
      <c r="F8" s="37">
        <f t="shared" si="0"/>
        <v>5.8045999999999989</v>
      </c>
      <c r="G8" s="37">
        <f t="shared" si="0"/>
        <v>4.1230000000000002</v>
      </c>
      <c r="H8" s="37">
        <f t="shared" si="0"/>
        <v>2.6844000000000006</v>
      </c>
      <c r="I8" s="37">
        <f t="shared" si="0"/>
        <v>4.9026000000000005</v>
      </c>
      <c r="J8" s="37">
        <f t="shared" si="0"/>
        <v>7.2575999999999983</v>
      </c>
      <c r="K8" s="37">
        <f t="shared" si="0"/>
        <v>6.639800000000001</v>
      </c>
      <c r="L8" s="37">
        <f t="shared" si="0"/>
        <v>6.9532000000000007</v>
      </c>
      <c r="M8" s="37">
        <f t="shared" si="0"/>
        <v>4.8324000000000016</v>
      </c>
      <c r="N8" s="37">
        <f t="shared" si="0"/>
        <v>3.9753999999999983</v>
      </c>
      <c r="O8" s="37">
        <f t="shared" si="0"/>
        <v>2.8097999999999992</v>
      </c>
      <c r="P8" s="37">
        <f t="shared" si="0"/>
        <v>5.2814000000000023</v>
      </c>
      <c r="Q8" s="37">
        <f t="shared" si="0"/>
        <v>6.2404000000000028</v>
      </c>
      <c r="R8" s="37">
        <f t="shared" si="0"/>
        <v>6.3081999999999994</v>
      </c>
      <c r="S8" s="37">
        <f t="shared" si="0"/>
        <v>7.0366000000000009</v>
      </c>
      <c r="T8" s="37">
        <f t="shared" si="0"/>
        <v>6.4178000000000015</v>
      </c>
      <c r="U8" s="37">
        <f t="shared" si="0"/>
        <v>5.5135000000000005</v>
      </c>
      <c r="V8" s="37">
        <f t="shared" si="0"/>
        <v>2.5717000000000008</v>
      </c>
      <c r="W8" s="37">
        <f t="shared" si="0"/>
        <v>6.0038000000000018</v>
      </c>
      <c r="X8" s="37">
        <f t="shared" si="0"/>
        <v>5.7126000000000001</v>
      </c>
      <c r="Y8" s="37">
        <f t="shared" si="0"/>
        <v>6.7459999999999996</v>
      </c>
      <c r="Z8" s="37">
        <f t="shared" si="0"/>
        <v>7.6711999999999971</v>
      </c>
      <c r="AA8" s="37">
        <f t="shared" si="0"/>
        <v>7.4495000000000022</v>
      </c>
      <c r="AB8" s="37">
        <f t="shared" si="0"/>
        <v>3.8811999999999989</v>
      </c>
      <c r="AC8" s="37">
        <f t="shared" si="0"/>
        <v>2.3104</v>
      </c>
      <c r="AD8" s="37">
        <f t="shared" si="0"/>
        <v>8.2058</v>
      </c>
      <c r="AE8" s="37">
        <f t="shared" si="0"/>
        <v>5.1251999999999986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152.04830000000001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44959</v>
      </c>
      <c r="E11" s="95">
        <v>44961</v>
      </c>
      <c r="F11" s="95">
        <v>44964</v>
      </c>
      <c r="G11" s="95">
        <v>44966</v>
      </c>
      <c r="H11" s="95">
        <v>44968</v>
      </c>
      <c r="I11" s="95">
        <v>44971</v>
      </c>
      <c r="J11" s="95">
        <v>44973</v>
      </c>
      <c r="K11" s="95">
        <v>44975</v>
      </c>
      <c r="L11" s="95">
        <v>44978</v>
      </c>
      <c r="M11" s="95">
        <v>44980</v>
      </c>
      <c r="N11" s="95">
        <v>44982</v>
      </c>
      <c r="O11" s="95">
        <v>44985</v>
      </c>
      <c r="P11" s="170"/>
      <c r="Q11" s="95" t="s">
        <v>111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480</v>
      </c>
      <c r="E12" s="101">
        <v>450</v>
      </c>
      <c r="F12" s="101">
        <v>542</v>
      </c>
      <c r="G12" s="102">
        <v>650</v>
      </c>
      <c r="H12" s="101">
        <v>488</v>
      </c>
      <c r="I12" s="101">
        <v>560</v>
      </c>
      <c r="J12" s="101">
        <v>575</v>
      </c>
      <c r="K12" s="102">
        <v>610</v>
      </c>
      <c r="L12" s="101">
        <v>585</v>
      </c>
      <c r="M12" s="101">
        <v>570</v>
      </c>
      <c r="N12" s="101">
        <v>630</v>
      </c>
      <c r="O12" s="101">
        <v>821</v>
      </c>
      <c r="P12" s="101"/>
      <c r="Q12" s="101">
        <v>779</v>
      </c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7740</v>
      </c>
    </row>
    <row r="13" spans="3:35" s="2" customFormat="1" ht="27" customHeight="1">
      <c r="C13" s="66" t="s">
        <v>14</v>
      </c>
      <c r="D13" s="100">
        <v>235</v>
      </c>
      <c r="E13" s="101">
        <v>320</v>
      </c>
      <c r="F13" s="101">
        <v>410</v>
      </c>
      <c r="G13" s="102">
        <v>320</v>
      </c>
      <c r="H13" s="101">
        <v>156</v>
      </c>
      <c r="I13" s="101">
        <v>260</v>
      </c>
      <c r="J13" s="101">
        <v>280</v>
      </c>
      <c r="K13" s="102"/>
      <c r="L13" s="101">
        <v>550</v>
      </c>
      <c r="M13" s="101"/>
      <c r="N13" s="101">
        <v>455</v>
      </c>
      <c r="O13" s="101">
        <v>432</v>
      </c>
      <c r="P13" s="101"/>
      <c r="Q13" s="101">
        <v>294</v>
      </c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3712</v>
      </c>
    </row>
    <row r="14" spans="3:35" s="2" customFormat="1" ht="27" customHeight="1">
      <c r="C14" s="66" t="s">
        <v>15</v>
      </c>
      <c r="D14" s="100">
        <v>36</v>
      </c>
      <c r="E14" s="101"/>
      <c r="F14" s="101">
        <v>30</v>
      </c>
      <c r="G14" s="101"/>
      <c r="H14" s="101">
        <v>40</v>
      </c>
      <c r="I14" s="101"/>
      <c r="J14" s="101">
        <v>38</v>
      </c>
      <c r="K14" s="102"/>
      <c r="L14" s="101">
        <v>42</v>
      </c>
      <c r="M14" s="101"/>
      <c r="N14" s="101">
        <v>31</v>
      </c>
      <c r="O14" s="101"/>
      <c r="P14" s="101"/>
      <c r="Q14" s="101">
        <v>30</v>
      </c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247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10</v>
      </c>
      <c r="G15" s="102"/>
      <c r="H15" s="101">
        <v>9</v>
      </c>
      <c r="I15" s="101"/>
      <c r="J15" s="101">
        <v>10</v>
      </c>
      <c r="K15" s="102"/>
      <c r="L15" s="101">
        <v>9</v>
      </c>
      <c r="M15" s="101"/>
      <c r="N15" s="101">
        <v>11</v>
      </c>
      <c r="O15" s="101"/>
      <c r="P15" s="101"/>
      <c r="Q15" s="101">
        <v>7</v>
      </c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67</v>
      </c>
    </row>
    <row r="16" spans="3:35" s="2" customFormat="1" ht="27" customHeight="1">
      <c r="C16" s="68" t="s">
        <v>17</v>
      </c>
      <c r="D16" s="103"/>
      <c r="E16" s="101">
        <v>42</v>
      </c>
      <c r="F16" s="101"/>
      <c r="G16" s="102">
        <v>40</v>
      </c>
      <c r="H16" s="101">
        <v>400</v>
      </c>
      <c r="I16" s="101">
        <v>48</v>
      </c>
      <c r="J16" s="101"/>
      <c r="K16" s="102">
        <v>41</v>
      </c>
      <c r="L16" s="101"/>
      <c r="M16" s="101">
        <v>43</v>
      </c>
      <c r="N16" s="101"/>
      <c r="O16" s="101">
        <v>436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1050</v>
      </c>
    </row>
    <row r="17" spans="3:35" s="2" customFormat="1" ht="27" customHeight="1">
      <c r="C17" s="68" t="s">
        <v>101</v>
      </c>
      <c r="D17" s="100"/>
      <c r="E17" s="101"/>
      <c r="F17" s="101">
        <v>71.8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71.8</v>
      </c>
    </row>
    <row r="18" spans="3:35" s="2" customFormat="1" ht="27" customHeight="1">
      <c r="C18" s="68" t="s">
        <v>102</v>
      </c>
      <c r="D18" s="100"/>
      <c r="E18" s="101"/>
      <c r="F18" s="101">
        <v>23.8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23.8</v>
      </c>
    </row>
    <row r="19" spans="3:35" s="2" customFormat="1" ht="35.25" customHeight="1" thickBot="1">
      <c r="C19" s="79" t="s">
        <v>19</v>
      </c>
      <c r="D19" s="159">
        <f>SUM(D12:D18)</f>
        <v>762</v>
      </c>
      <c r="E19" s="160">
        <f t="shared" ref="E19:AI19" si="2">SUM(E12:E18)</f>
        <v>812</v>
      </c>
      <c r="F19" s="160">
        <f t="shared" si="2"/>
        <v>1087.5999999999999</v>
      </c>
      <c r="G19" s="160">
        <f t="shared" si="2"/>
        <v>1010</v>
      </c>
      <c r="H19" s="160">
        <f t="shared" si="2"/>
        <v>1093</v>
      </c>
      <c r="I19" s="160">
        <f t="shared" si="2"/>
        <v>868</v>
      </c>
      <c r="J19" s="160">
        <f t="shared" si="2"/>
        <v>903</v>
      </c>
      <c r="K19" s="160">
        <f t="shared" si="2"/>
        <v>651</v>
      </c>
      <c r="L19" s="160">
        <f t="shared" si="2"/>
        <v>1186</v>
      </c>
      <c r="M19" s="160">
        <f t="shared" si="2"/>
        <v>613</v>
      </c>
      <c r="N19" s="160">
        <f t="shared" si="2"/>
        <v>1127</v>
      </c>
      <c r="O19" s="160">
        <f t="shared" si="2"/>
        <v>1689</v>
      </c>
      <c r="P19" s="160">
        <f t="shared" si="2"/>
        <v>0</v>
      </c>
      <c r="Q19" s="160">
        <f t="shared" si="2"/>
        <v>1110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12911.599999999999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152048.30000000002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7.8271143471837679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12911.599999999999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7.7624893907591019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44562</v>
      </c>
      <c r="E25" s="197"/>
      <c r="F25" s="196">
        <v>44593</v>
      </c>
      <c r="G25" s="197"/>
      <c r="H25" s="196">
        <v>44621</v>
      </c>
      <c r="I25" s="197"/>
      <c r="J25" s="196">
        <v>44652</v>
      </c>
      <c r="K25" s="197"/>
      <c r="L25" s="196">
        <v>44682</v>
      </c>
      <c r="M25" s="197"/>
      <c r="N25" s="196">
        <v>44713</v>
      </c>
      <c r="O25" s="197"/>
      <c r="P25" s="196">
        <v>44743</v>
      </c>
      <c r="Q25" s="197"/>
      <c r="R25" s="196">
        <v>44774</v>
      </c>
      <c r="S25" s="197"/>
      <c r="T25" s="196">
        <v>44805</v>
      </c>
      <c r="U25" s="197"/>
      <c r="V25" s="196">
        <v>44835</v>
      </c>
      <c r="W25" s="197"/>
      <c r="X25" s="196">
        <v>44866</v>
      </c>
      <c r="Y25" s="197"/>
      <c r="Z25" s="196">
        <v>44896</v>
      </c>
      <c r="AA25" s="197"/>
      <c r="AB25" s="196">
        <v>44927</v>
      </c>
      <c r="AC25" s="197"/>
      <c r="AD25" s="196">
        <v>44958</v>
      </c>
      <c r="AE25" s="197"/>
      <c r="AF25" s="196">
        <v>44986</v>
      </c>
      <c r="AG25" s="197"/>
      <c r="AH25" s="196">
        <v>45017</v>
      </c>
      <c r="AI25" s="197"/>
    </row>
    <row r="26" spans="3:35" s="2" customFormat="1" ht="39.75" customHeight="1">
      <c r="C26" s="21" t="s">
        <v>29</v>
      </c>
      <c r="D26" s="202">
        <v>8.6175935714186011E-2</v>
      </c>
      <c r="E26" s="203"/>
      <c r="F26" s="202">
        <v>8.0369039296252179E-2</v>
      </c>
      <c r="G26" s="203"/>
      <c r="H26" s="202">
        <v>7.6414930605536918E-2</v>
      </c>
      <c r="I26" s="203"/>
      <c r="J26" s="202">
        <v>8.7718349737202619E-2</v>
      </c>
      <c r="K26" s="203"/>
      <c r="L26" s="202">
        <v>7.5050421471789822E-2</v>
      </c>
      <c r="M26" s="203"/>
      <c r="N26" s="202">
        <v>7.4276740140904809E-2</v>
      </c>
      <c r="O26" s="203"/>
      <c r="P26" s="202">
        <v>7.8714393304171959E-2</v>
      </c>
      <c r="Q26" s="203"/>
      <c r="R26" s="202">
        <v>8.2180513166414185E-2</v>
      </c>
      <c r="S26" s="203"/>
      <c r="T26" s="202">
        <v>7.0717023498638454E-2</v>
      </c>
      <c r="U26" s="203"/>
      <c r="V26" s="202">
        <v>7.1555675622520534E-2</v>
      </c>
      <c r="W26" s="203"/>
      <c r="X26" s="202">
        <v>6.9993718162314436E-2</v>
      </c>
      <c r="Y26" s="203"/>
      <c r="Z26" s="202">
        <v>7.8570937205581046E-2</v>
      </c>
      <c r="AA26" s="203"/>
      <c r="AB26" s="202">
        <v>7.6739693308923385E-2</v>
      </c>
      <c r="AC26" s="203"/>
      <c r="AD26" s="202">
        <f>T21/100</f>
        <v>7.8271143471837681E-2</v>
      </c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D4F216D-541E-40CE-AF6A-6265800C9D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'FEB-23'!AD25:AD25</xm:f>
              <xm:sqref>AD26</xm:sqref>
            </x14:sparkline>
          </x14:sparklines>
        </x14:sparklineGroup>
        <x14:sparklineGroup displayEmptyCellsAs="gap" xr2:uid="{7A088FEA-8841-496F-84B5-962CF05E7F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'FEB-23'!L25:L25</xm:f>
              <xm:sqref>L26</xm:sqref>
            </x14:sparkline>
          </x14:sparklines>
        </x14:sparklineGroup>
        <x14:sparklineGroup displayEmptyCellsAs="gap" xr2:uid="{F1C7A44D-6633-42AD-9FFA-3BEC2EA237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'FEB-23'!V25:V25</xm:f>
              <xm:sqref>V26</xm:sqref>
            </x14:sparkline>
          </x14:sparklines>
        </x14:sparklineGroup>
        <x14:sparklineGroup displayEmptyCellsAs="gap" xr2:uid="{147EB412-F760-46F1-A5DB-BB19EBDFE1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'FEB-23'!F25:F25</xm:f>
              <xm:sqref>F26</xm:sqref>
            </x14:sparkline>
          </x14:sparklines>
        </x14:sparklineGroup>
        <x14:sparklineGroup displayEmptyCellsAs="gap" xr2:uid="{3C358163-7B00-4F87-B7CE-D3FF939DB5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'FEB-23'!AF25:AF25</xm:f>
              <xm:sqref>AF26</xm:sqref>
            </x14:sparkline>
          </x14:sparklines>
        </x14:sparklineGroup>
        <x14:sparklineGroup displayEmptyCellsAs="gap" xr2:uid="{DC5DC873-F946-49A2-8CD1-9B46CC84D1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'FEB-23'!AB25:AB25</xm:f>
              <xm:sqref>AB26</xm:sqref>
            </x14:sparkline>
          </x14:sparklines>
        </x14:sparklineGroup>
        <x14:sparklineGroup displayEmptyCellsAs="gap" xr2:uid="{62B635F4-975F-41A4-8F3B-358261D7C6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'FEB-23'!P25:P25</xm:f>
              <xm:sqref>P26</xm:sqref>
            </x14:sparkline>
          </x14:sparklines>
        </x14:sparklineGroup>
        <x14:sparklineGroup displayEmptyCellsAs="gap" xr2:uid="{4060F3C5-8064-4D41-996B-193E1D2C93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'FEB-23'!N25:N25</xm:f>
              <xm:sqref>N26</xm:sqref>
            </x14:sparkline>
          </x14:sparklines>
        </x14:sparklineGroup>
        <x14:sparklineGroup displayEmptyCellsAs="gap" xr2:uid="{2C9E264B-80A5-4622-9BB0-5E626C1FB6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'FEB-23'!Z25:Z25</xm:f>
              <xm:sqref>Z26</xm:sqref>
            </x14:sparkline>
          </x14:sparklines>
        </x14:sparklineGroup>
        <x14:sparklineGroup displayEmptyCellsAs="gap" xr2:uid="{69C64ECE-30A0-4AE9-B459-20ED9D0ACF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'FEB-23'!AH25:AH25</xm:f>
              <xm:sqref>AH26</xm:sqref>
            </x14:sparkline>
          </x14:sparklines>
        </x14:sparklineGroup>
        <x14:sparklineGroup displayEmptyCellsAs="gap" xr2:uid="{FB3E86E5-342F-4F3D-B50B-36DF532336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'FEB-23'!X25:X25</xm:f>
              <xm:sqref>X26</xm:sqref>
            </x14:sparkline>
          </x14:sparklines>
        </x14:sparklineGroup>
        <x14:sparklineGroup displayEmptyCellsAs="gap" xr2:uid="{778C6470-2503-4F35-8C17-C862CB16B8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'FEB-23'!D25:D25</xm:f>
              <xm:sqref>D26</xm:sqref>
            </x14:sparkline>
          </x14:sparklines>
        </x14:sparklineGroup>
        <x14:sparklineGroup displayEmptyCellsAs="gap" xr2:uid="{0025AE12-AC64-4FC1-96FA-805C68AD71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'FEB-23'!H25:H25</xm:f>
              <xm:sqref>H26</xm:sqref>
            </x14:sparkline>
          </x14:sparklines>
        </x14:sparklineGroup>
        <x14:sparklineGroup displayEmptyCellsAs="gap" xr2:uid="{5976CE72-A82F-49E0-AAE6-B4FC9F2244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'FEB-23'!T25:T25</xm:f>
              <xm:sqref>T26</xm:sqref>
            </x14:sparkline>
          </x14:sparklines>
        </x14:sparklineGroup>
        <x14:sparklineGroup displayEmptyCellsAs="gap" xr2:uid="{3D59040A-F359-49B5-B711-45B8B873E47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'FEB-23'!J25:J25</xm:f>
              <xm:sqref>J26</xm:sqref>
            </x14:sparkline>
          </x14:sparklines>
        </x14:sparklineGroup>
        <x14:sparklineGroup displayEmptyCellsAs="gap" xr2:uid="{C8C18D83-17AA-4E23-9DDC-45CC47D081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'FEB-23'!R25:R25</xm:f>
              <xm:sqref>R26</xm:sqref>
            </x14:sparkline>
          </x14:sparklines>
        </x14:sparklineGroup>
      </x14:sparklineGroup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B579-FE54-401E-BDE4-6E8BC7F4CC9F}">
  <sheetPr codeName="工作表45">
    <pageSetUpPr fitToPage="1"/>
  </sheetPr>
  <dimension ref="C1:AI45"/>
  <sheetViews>
    <sheetView showGridLines="0" topLeftCell="I4" zoomScale="85" zoomScaleNormal="85" workbookViewId="0">
      <selection activeCell="AF26" sqref="AF26:AG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121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44986</v>
      </c>
      <c r="E5" s="3">
        <v>44987</v>
      </c>
      <c r="F5" s="3">
        <v>44988</v>
      </c>
      <c r="G5" s="3">
        <v>44989</v>
      </c>
      <c r="H5" s="3">
        <v>44990</v>
      </c>
      <c r="I5" s="3">
        <v>44991</v>
      </c>
      <c r="J5" s="3">
        <v>44992</v>
      </c>
      <c r="K5" s="3">
        <v>44993</v>
      </c>
      <c r="L5" s="3">
        <v>44994</v>
      </c>
      <c r="M5" s="3">
        <v>44995</v>
      </c>
      <c r="N5" s="3">
        <v>44996</v>
      </c>
      <c r="O5" s="3">
        <v>44997</v>
      </c>
      <c r="P5" s="3">
        <v>44998</v>
      </c>
      <c r="Q5" s="3">
        <v>44999</v>
      </c>
      <c r="R5" s="3">
        <v>45000</v>
      </c>
      <c r="S5" s="3">
        <v>45001</v>
      </c>
      <c r="T5" s="3">
        <v>45002</v>
      </c>
      <c r="U5" s="3">
        <v>45003</v>
      </c>
      <c r="V5" s="3">
        <v>45004</v>
      </c>
      <c r="W5" s="3">
        <v>45005</v>
      </c>
      <c r="X5" s="3">
        <v>45006</v>
      </c>
      <c r="Y5" s="3">
        <v>45007</v>
      </c>
      <c r="Z5" s="3">
        <v>45008</v>
      </c>
      <c r="AA5" s="3">
        <v>45009</v>
      </c>
      <c r="AB5" s="3">
        <v>45010</v>
      </c>
      <c r="AC5" s="3">
        <v>45011</v>
      </c>
      <c r="AD5" s="3">
        <v>45012</v>
      </c>
      <c r="AE5" s="3">
        <v>45013</v>
      </c>
      <c r="AF5" s="3">
        <v>45014</v>
      </c>
      <c r="AG5" s="3">
        <v>45015</v>
      </c>
      <c r="AH5" s="3">
        <v>45016</v>
      </c>
      <c r="AI5" s="188"/>
    </row>
    <row r="6" spans="3:35" s="2" customFormat="1" ht="27" customHeight="1">
      <c r="C6" s="5" t="s">
        <v>7</v>
      </c>
      <c r="D6" s="118">
        <v>5.6024999999999991</v>
      </c>
      <c r="E6" s="118">
        <v>4.9620000000000006</v>
      </c>
      <c r="F6" s="118">
        <v>4.6934000000000013</v>
      </c>
      <c r="G6" s="118">
        <v>4.5197999999999992</v>
      </c>
      <c r="H6" s="118">
        <v>2.6121999999999996</v>
      </c>
      <c r="I6" s="118">
        <v>4.5786000000000007</v>
      </c>
      <c r="J6" s="118">
        <v>4.993999999999998</v>
      </c>
      <c r="K6" s="118">
        <v>5.0251999999999954</v>
      </c>
      <c r="L6" s="118">
        <v>4.7300999999999984</v>
      </c>
      <c r="M6" s="118">
        <v>5.3345999999999982</v>
      </c>
      <c r="N6" s="118">
        <v>4.1764000000000001</v>
      </c>
      <c r="O6" s="118">
        <v>3.0284</v>
      </c>
      <c r="P6" s="118">
        <v>4.7581999999999978</v>
      </c>
      <c r="Q6" s="118">
        <v>5.3696000000000019</v>
      </c>
      <c r="R6" s="118">
        <v>5.2931999999999988</v>
      </c>
      <c r="S6" s="118">
        <v>5.6457999999999995</v>
      </c>
      <c r="T6" s="118">
        <v>4.5940000000000012</v>
      </c>
      <c r="U6" s="118">
        <v>4.9353999999999996</v>
      </c>
      <c r="V6" s="118">
        <v>2.7508000000000012</v>
      </c>
      <c r="W6" s="118">
        <v>5.2606000000000011</v>
      </c>
      <c r="X6" s="118">
        <v>5.2770000000000028</v>
      </c>
      <c r="Y6" s="118">
        <v>5.2440000000000015</v>
      </c>
      <c r="Z6" s="118">
        <v>5.2907999999999982</v>
      </c>
      <c r="AA6" s="118">
        <v>4.9728999999999983</v>
      </c>
      <c r="AB6" s="118">
        <v>4.38</v>
      </c>
      <c r="AC6" s="118">
        <v>3.3684000000000016</v>
      </c>
      <c r="AD6" s="118">
        <v>5.0638000000000005</v>
      </c>
      <c r="AE6" s="118">
        <v>5.1289999999999996</v>
      </c>
      <c r="AF6" s="118">
        <v>5.2325999999999997</v>
      </c>
      <c r="AG6" s="118">
        <v>5.003400000000001</v>
      </c>
      <c r="AH6" s="118">
        <v>5.0906000000000002</v>
      </c>
      <c r="AI6" s="122">
        <f>SUM(D6:AH6)</f>
        <v>146.91729999999995</v>
      </c>
    </row>
    <row r="7" spans="3:35" s="2" customFormat="1" ht="27" customHeight="1">
      <c r="C7" s="42" t="s">
        <v>8</v>
      </c>
      <c r="D7" s="119">
        <v>0.72</v>
      </c>
      <c r="E7" s="119">
        <v>0.65</v>
      </c>
      <c r="F7" s="119">
        <v>2.5499999999999998</v>
      </c>
      <c r="G7" s="119">
        <v>0</v>
      </c>
      <c r="H7" s="119">
        <v>0</v>
      </c>
      <c r="I7" s="119">
        <v>1.44</v>
      </c>
      <c r="J7" s="119">
        <v>0.76</v>
      </c>
      <c r="K7" s="119">
        <v>0</v>
      </c>
      <c r="L7" s="120">
        <v>0.9</v>
      </c>
      <c r="M7" s="120">
        <v>0</v>
      </c>
      <c r="N7" s="120">
        <v>0.54</v>
      </c>
      <c r="O7" s="120">
        <v>0</v>
      </c>
      <c r="P7" s="120">
        <v>0.69</v>
      </c>
      <c r="Q7" s="120">
        <v>2.17</v>
      </c>
      <c r="R7" s="119">
        <v>0</v>
      </c>
      <c r="S7" s="119">
        <v>1.21</v>
      </c>
      <c r="T7" s="121">
        <v>0</v>
      </c>
      <c r="U7" s="120">
        <v>1.26</v>
      </c>
      <c r="V7" s="120">
        <v>0</v>
      </c>
      <c r="W7" s="120">
        <v>0.79</v>
      </c>
      <c r="X7" s="120">
        <v>0.78</v>
      </c>
      <c r="Y7" s="120">
        <v>0</v>
      </c>
      <c r="Z7" s="120">
        <v>1.79</v>
      </c>
      <c r="AA7" s="120">
        <v>0</v>
      </c>
      <c r="AB7" s="120">
        <v>1.93</v>
      </c>
      <c r="AC7" s="120">
        <v>0</v>
      </c>
      <c r="AD7" s="120">
        <v>0</v>
      </c>
      <c r="AE7" s="120">
        <v>1.95</v>
      </c>
      <c r="AF7" s="120">
        <v>2.09</v>
      </c>
      <c r="AG7" s="120">
        <v>0</v>
      </c>
      <c r="AH7" s="120">
        <v>0.75</v>
      </c>
      <c r="AI7" s="122">
        <f>SUM(D7:AH7)</f>
        <v>22.97</v>
      </c>
    </row>
    <row r="8" spans="3:35" s="2" customFormat="1" ht="35.25" customHeight="1" thickBot="1">
      <c r="C8" s="17" t="s">
        <v>9</v>
      </c>
      <c r="D8" s="37">
        <f>SUM(D6:D7)</f>
        <v>6.3224999999999989</v>
      </c>
      <c r="E8" s="37">
        <f t="shared" ref="E8:AH8" si="0">SUM(E6:E7)</f>
        <v>5.612000000000001</v>
      </c>
      <c r="F8" s="37">
        <f t="shared" si="0"/>
        <v>7.2434000000000012</v>
      </c>
      <c r="G8" s="37">
        <f t="shared" si="0"/>
        <v>4.5197999999999992</v>
      </c>
      <c r="H8" s="37">
        <f t="shared" si="0"/>
        <v>2.6121999999999996</v>
      </c>
      <c r="I8" s="37">
        <f t="shared" si="0"/>
        <v>6.0186000000000011</v>
      </c>
      <c r="J8" s="37">
        <f t="shared" si="0"/>
        <v>5.7539999999999978</v>
      </c>
      <c r="K8" s="37">
        <f t="shared" si="0"/>
        <v>5.0251999999999954</v>
      </c>
      <c r="L8" s="37">
        <f t="shared" si="0"/>
        <v>5.6300999999999988</v>
      </c>
      <c r="M8" s="37">
        <f t="shared" si="0"/>
        <v>5.3345999999999982</v>
      </c>
      <c r="N8" s="37">
        <f t="shared" si="0"/>
        <v>4.7164000000000001</v>
      </c>
      <c r="O8" s="37">
        <f t="shared" si="0"/>
        <v>3.0284</v>
      </c>
      <c r="P8" s="37">
        <f t="shared" si="0"/>
        <v>5.4481999999999982</v>
      </c>
      <c r="Q8" s="37">
        <f t="shared" si="0"/>
        <v>7.5396000000000019</v>
      </c>
      <c r="R8" s="37">
        <f t="shared" si="0"/>
        <v>5.2931999999999988</v>
      </c>
      <c r="S8" s="37">
        <f t="shared" si="0"/>
        <v>6.8557999999999995</v>
      </c>
      <c r="T8" s="37">
        <f t="shared" si="0"/>
        <v>4.5940000000000012</v>
      </c>
      <c r="U8" s="37">
        <f t="shared" si="0"/>
        <v>6.1953999999999994</v>
      </c>
      <c r="V8" s="37">
        <f t="shared" si="0"/>
        <v>2.7508000000000012</v>
      </c>
      <c r="W8" s="37">
        <f t="shared" si="0"/>
        <v>6.0506000000000011</v>
      </c>
      <c r="X8" s="37">
        <f t="shared" si="0"/>
        <v>6.057000000000003</v>
      </c>
      <c r="Y8" s="37">
        <f t="shared" si="0"/>
        <v>5.2440000000000015</v>
      </c>
      <c r="Z8" s="37">
        <f t="shared" si="0"/>
        <v>7.0807999999999982</v>
      </c>
      <c r="AA8" s="37">
        <f t="shared" si="0"/>
        <v>4.9728999999999983</v>
      </c>
      <c r="AB8" s="37">
        <f t="shared" si="0"/>
        <v>6.31</v>
      </c>
      <c r="AC8" s="37">
        <f t="shared" si="0"/>
        <v>3.3684000000000016</v>
      </c>
      <c r="AD8" s="37">
        <f t="shared" si="0"/>
        <v>5.0638000000000005</v>
      </c>
      <c r="AE8" s="37">
        <f t="shared" si="0"/>
        <v>7.0789999999999997</v>
      </c>
      <c r="AF8" s="37">
        <f t="shared" si="0"/>
        <v>7.3225999999999996</v>
      </c>
      <c r="AG8" s="37">
        <f t="shared" si="0"/>
        <v>5.003400000000001</v>
      </c>
      <c r="AH8" s="37">
        <f t="shared" si="0"/>
        <v>5.8406000000000002</v>
      </c>
      <c r="AI8" s="38">
        <f>SUM(AI6:AI7)</f>
        <v>169.88729999999995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44987</v>
      </c>
      <c r="E11" s="95">
        <v>44989</v>
      </c>
      <c r="F11" s="95">
        <v>44992</v>
      </c>
      <c r="G11" s="95">
        <v>44994</v>
      </c>
      <c r="H11" s="95">
        <v>44996</v>
      </c>
      <c r="I11" s="95">
        <v>44998</v>
      </c>
      <c r="J11" s="95">
        <v>44999</v>
      </c>
      <c r="K11" s="95">
        <v>45001</v>
      </c>
      <c r="L11" s="95">
        <v>45003</v>
      </c>
      <c r="M11" s="95">
        <v>45006</v>
      </c>
      <c r="N11" s="95">
        <v>45008</v>
      </c>
      <c r="O11" s="95">
        <v>45010</v>
      </c>
      <c r="P11" s="95">
        <v>45013</v>
      </c>
      <c r="Q11" s="170">
        <v>45015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675</v>
      </c>
      <c r="E12" s="101">
        <v>510</v>
      </c>
      <c r="F12" s="101">
        <v>630</v>
      </c>
      <c r="G12" s="102">
        <v>585</v>
      </c>
      <c r="H12" s="101">
        <v>662</v>
      </c>
      <c r="I12" s="101"/>
      <c r="J12" s="101">
        <v>543</v>
      </c>
      <c r="K12" s="101">
        <v>420</v>
      </c>
      <c r="L12" s="101">
        <v>466</v>
      </c>
      <c r="M12" s="102">
        <v>630</v>
      </c>
      <c r="N12" s="101">
        <v>728</v>
      </c>
      <c r="O12" s="101">
        <v>632</v>
      </c>
      <c r="P12" s="101">
        <v>611</v>
      </c>
      <c r="Q12" s="101">
        <v>495</v>
      </c>
      <c r="R12" s="101"/>
      <c r="S12" s="102">
        <v>851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8438</v>
      </c>
    </row>
    <row r="13" spans="3:35" s="2" customFormat="1" ht="27" customHeight="1">
      <c r="C13" s="66" t="s">
        <v>14</v>
      </c>
      <c r="D13" s="100">
        <v>280</v>
      </c>
      <c r="E13" s="101">
        <v>426</v>
      </c>
      <c r="F13" s="101">
        <v>210</v>
      </c>
      <c r="G13" s="102">
        <v>205</v>
      </c>
      <c r="H13" s="101">
        <v>160</v>
      </c>
      <c r="I13" s="101"/>
      <c r="J13" s="101">
        <v>280</v>
      </c>
      <c r="K13" s="101">
        <v>300</v>
      </c>
      <c r="L13" s="101">
        <v>315</v>
      </c>
      <c r="M13" s="102">
        <v>324</v>
      </c>
      <c r="N13" s="101">
        <v>280</v>
      </c>
      <c r="O13" s="101">
        <v>255</v>
      </c>
      <c r="P13" s="101">
        <v>270</v>
      </c>
      <c r="Q13" s="101">
        <v>306</v>
      </c>
      <c r="R13" s="101"/>
      <c r="S13" s="102">
        <v>405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4016</v>
      </c>
    </row>
    <row r="14" spans="3:35" s="2" customFormat="1" ht="27" customHeight="1">
      <c r="C14" s="66" t="s">
        <v>15</v>
      </c>
      <c r="D14" s="100">
        <v>45</v>
      </c>
      <c r="E14" s="101"/>
      <c r="F14" s="101">
        <v>31</v>
      </c>
      <c r="G14" s="101"/>
      <c r="H14" s="101">
        <v>48</v>
      </c>
      <c r="I14" s="101"/>
      <c r="J14" s="101"/>
      <c r="K14" s="101">
        <v>38</v>
      </c>
      <c r="L14" s="101"/>
      <c r="M14" s="102">
        <v>45</v>
      </c>
      <c r="N14" s="101"/>
      <c r="O14" s="101">
        <v>36</v>
      </c>
      <c r="P14" s="101"/>
      <c r="Q14" s="101">
        <v>42</v>
      </c>
      <c r="R14" s="101"/>
      <c r="S14" s="102">
        <v>41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326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9</v>
      </c>
      <c r="G15" s="102"/>
      <c r="H15" s="101">
        <v>12</v>
      </c>
      <c r="I15" s="101"/>
      <c r="J15" s="101"/>
      <c r="K15" s="101">
        <v>9</v>
      </c>
      <c r="L15" s="101"/>
      <c r="M15" s="102">
        <v>10</v>
      </c>
      <c r="N15" s="101"/>
      <c r="O15" s="101">
        <v>11</v>
      </c>
      <c r="P15" s="101"/>
      <c r="Q15" s="101">
        <v>10</v>
      </c>
      <c r="R15" s="101"/>
      <c r="S15" s="102">
        <v>6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77</v>
      </c>
    </row>
    <row r="16" spans="3:35" s="2" customFormat="1" ht="27" customHeight="1">
      <c r="C16" s="68" t="s">
        <v>17</v>
      </c>
      <c r="D16" s="103"/>
      <c r="E16" s="101">
        <v>48</v>
      </c>
      <c r="F16" s="101"/>
      <c r="G16" s="102">
        <v>246</v>
      </c>
      <c r="H16" s="101"/>
      <c r="I16" s="101"/>
      <c r="J16" s="101">
        <v>52</v>
      </c>
      <c r="K16" s="101"/>
      <c r="L16" s="101">
        <v>55</v>
      </c>
      <c r="M16" s="102"/>
      <c r="N16" s="101">
        <v>449</v>
      </c>
      <c r="O16" s="101"/>
      <c r="P16" s="101">
        <v>53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903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>
        <v>72.900000000000006</v>
      </c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72.900000000000006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>
        <v>28.6</v>
      </c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28.6</v>
      </c>
    </row>
    <row r="19" spans="3:35" s="2" customFormat="1" ht="35.25" customHeight="1" thickBot="1">
      <c r="C19" s="79" t="s">
        <v>19</v>
      </c>
      <c r="D19" s="159">
        <f>SUM(D12:D18)</f>
        <v>1010</v>
      </c>
      <c r="E19" s="160">
        <f t="shared" ref="E19:AH19" si="2">SUM(E12:E18)</f>
        <v>984</v>
      </c>
      <c r="F19" s="160">
        <f t="shared" si="2"/>
        <v>880</v>
      </c>
      <c r="G19" s="160">
        <f t="shared" si="2"/>
        <v>1036</v>
      </c>
      <c r="H19" s="160">
        <f t="shared" si="2"/>
        <v>882</v>
      </c>
      <c r="I19" s="160">
        <f t="shared" si="2"/>
        <v>101.5</v>
      </c>
      <c r="J19" s="160">
        <f t="shared" si="2"/>
        <v>875</v>
      </c>
      <c r="K19" s="160">
        <f t="shared" si="2"/>
        <v>767</v>
      </c>
      <c r="L19" s="160">
        <f t="shared" si="2"/>
        <v>836</v>
      </c>
      <c r="M19" s="160">
        <f t="shared" si="2"/>
        <v>1009</v>
      </c>
      <c r="N19" s="160">
        <f t="shared" si="2"/>
        <v>1457</v>
      </c>
      <c r="O19" s="160">
        <f t="shared" si="2"/>
        <v>934</v>
      </c>
      <c r="P19" s="160">
        <f t="shared" si="2"/>
        <v>934</v>
      </c>
      <c r="Q19" s="160">
        <f t="shared" si="2"/>
        <v>853</v>
      </c>
      <c r="R19" s="160">
        <f t="shared" si="2"/>
        <v>0</v>
      </c>
      <c r="S19" s="160">
        <f t="shared" si="2"/>
        <v>1303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13861.5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169887.29999999996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7.5437227345158187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13861.5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7.7062766424557578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44562</v>
      </c>
      <c r="E25" s="197"/>
      <c r="F25" s="196">
        <v>44593</v>
      </c>
      <c r="G25" s="197"/>
      <c r="H25" s="196">
        <v>44621</v>
      </c>
      <c r="I25" s="197"/>
      <c r="J25" s="196">
        <v>44652</v>
      </c>
      <c r="K25" s="197"/>
      <c r="L25" s="196">
        <v>44682</v>
      </c>
      <c r="M25" s="197"/>
      <c r="N25" s="196">
        <v>44713</v>
      </c>
      <c r="O25" s="197"/>
      <c r="P25" s="196">
        <v>44743</v>
      </c>
      <c r="Q25" s="197"/>
      <c r="R25" s="196">
        <v>44774</v>
      </c>
      <c r="S25" s="197"/>
      <c r="T25" s="196">
        <v>44805</v>
      </c>
      <c r="U25" s="197"/>
      <c r="V25" s="196">
        <v>44835</v>
      </c>
      <c r="W25" s="197"/>
      <c r="X25" s="196">
        <v>44866</v>
      </c>
      <c r="Y25" s="197"/>
      <c r="Z25" s="196">
        <v>44896</v>
      </c>
      <c r="AA25" s="197"/>
      <c r="AB25" s="196">
        <v>44927</v>
      </c>
      <c r="AC25" s="197"/>
      <c r="AD25" s="196">
        <v>44958</v>
      </c>
      <c r="AE25" s="197"/>
      <c r="AF25" s="196">
        <v>44986</v>
      </c>
      <c r="AG25" s="197"/>
      <c r="AH25" s="196">
        <v>45017</v>
      </c>
      <c r="AI25" s="197"/>
    </row>
    <row r="26" spans="3:35" s="2" customFormat="1" ht="39.75" customHeight="1">
      <c r="C26" s="21" t="s">
        <v>29</v>
      </c>
      <c r="D26" s="202">
        <v>8.6175935714186011E-2</v>
      </c>
      <c r="E26" s="203"/>
      <c r="F26" s="202">
        <v>8.0369039296252179E-2</v>
      </c>
      <c r="G26" s="203"/>
      <c r="H26" s="202">
        <v>7.6414930605536918E-2</v>
      </c>
      <c r="I26" s="203"/>
      <c r="J26" s="202">
        <v>8.7718349737202619E-2</v>
      </c>
      <c r="K26" s="203"/>
      <c r="L26" s="202">
        <v>7.5050421471789822E-2</v>
      </c>
      <c r="M26" s="203"/>
      <c r="N26" s="202">
        <v>7.4276740140904809E-2</v>
      </c>
      <c r="O26" s="203"/>
      <c r="P26" s="202">
        <v>7.8714393304171959E-2</v>
      </c>
      <c r="Q26" s="203"/>
      <c r="R26" s="202">
        <v>8.2180513166414185E-2</v>
      </c>
      <c r="S26" s="203"/>
      <c r="T26" s="202">
        <v>7.0717023498638454E-2</v>
      </c>
      <c r="U26" s="203"/>
      <c r="V26" s="202">
        <v>7.1555675622520534E-2</v>
      </c>
      <c r="W26" s="203"/>
      <c r="X26" s="202">
        <v>6.9993718162314436E-2</v>
      </c>
      <c r="Y26" s="203"/>
      <c r="Z26" s="202">
        <v>7.8570937205581046E-2</v>
      </c>
      <c r="AA26" s="203"/>
      <c r="AB26" s="202">
        <v>7.6739693308923385E-2</v>
      </c>
      <c r="AC26" s="203"/>
      <c r="AD26" s="202">
        <v>7.2026897788768848E-2</v>
      </c>
      <c r="AE26" s="203"/>
      <c r="AF26" s="202">
        <f>T21/100</f>
        <v>7.5437227345158189E-2</v>
      </c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50345D3-6A52-45AD-95D7-7AA7D53E70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'MAR-23'!R25:R25</xm:f>
              <xm:sqref>R26</xm:sqref>
            </x14:sparkline>
          </x14:sparklines>
        </x14:sparklineGroup>
        <x14:sparklineGroup displayEmptyCellsAs="gap" xr2:uid="{29F0F8CB-EA3F-41F7-A8A9-9C99EE25F5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'MAR-23'!J25:J25</xm:f>
              <xm:sqref>J26</xm:sqref>
            </x14:sparkline>
          </x14:sparklines>
        </x14:sparklineGroup>
        <x14:sparklineGroup displayEmptyCellsAs="gap" xr2:uid="{CFF0B954-AB18-4C55-B59F-6524C04A57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'MAR-23'!T25:T25</xm:f>
              <xm:sqref>T26</xm:sqref>
            </x14:sparkline>
          </x14:sparklines>
        </x14:sparklineGroup>
        <x14:sparklineGroup displayEmptyCellsAs="gap" xr2:uid="{794F2D1F-3F3B-44A9-BC68-BE285AFA4C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'MAR-23'!H25:H25</xm:f>
              <xm:sqref>H26</xm:sqref>
            </x14:sparkline>
          </x14:sparklines>
        </x14:sparklineGroup>
        <x14:sparklineGroup displayEmptyCellsAs="gap" xr2:uid="{267C9493-89BB-4408-978F-78D5BF49D0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'MAR-23'!D25:D25</xm:f>
              <xm:sqref>D26</xm:sqref>
            </x14:sparkline>
          </x14:sparklines>
        </x14:sparklineGroup>
        <x14:sparklineGroup displayEmptyCellsAs="gap" xr2:uid="{B02BDBE2-64C7-452D-ABBC-C1AF9FB216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'MAR-23'!X25:X25</xm:f>
              <xm:sqref>X26</xm:sqref>
            </x14:sparkline>
          </x14:sparklines>
        </x14:sparklineGroup>
        <x14:sparklineGroup displayEmptyCellsAs="gap" xr2:uid="{6A86B0DE-0AC3-4C4F-AD4A-F0E12C60A5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'MAR-23'!AH25:AH25</xm:f>
              <xm:sqref>AH26</xm:sqref>
            </x14:sparkline>
          </x14:sparklines>
        </x14:sparklineGroup>
        <x14:sparklineGroup displayEmptyCellsAs="gap" xr2:uid="{E5B4DABD-1639-4324-9FA4-A917CF74FB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'MAR-23'!Z25:Z25</xm:f>
              <xm:sqref>Z26</xm:sqref>
            </x14:sparkline>
          </x14:sparklines>
        </x14:sparklineGroup>
        <x14:sparklineGroup displayEmptyCellsAs="gap" xr2:uid="{875E5215-EC2D-4434-9328-793076E42C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'MAR-23'!N25:N25</xm:f>
              <xm:sqref>N26</xm:sqref>
            </x14:sparkline>
          </x14:sparklines>
        </x14:sparklineGroup>
        <x14:sparklineGroup displayEmptyCellsAs="gap" xr2:uid="{119B11FB-212D-4ACB-959F-1EDEADB274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'MAR-23'!P25:P25</xm:f>
              <xm:sqref>P26</xm:sqref>
            </x14:sparkline>
          </x14:sparklines>
        </x14:sparklineGroup>
        <x14:sparklineGroup displayEmptyCellsAs="gap" xr2:uid="{9B5115E4-04F2-4D76-9C9D-0AF9DB919A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'MAR-23'!AB25:AB25</xm:f>
              <xm:sqref>AB26</xm:sqref>
            </x14:sparkline>
          </x14:sparklines>
        </x14:sparklineGroup>
        <x14:sparklineGroup displayEmptyCellsAs="gap" xr2:uid="{7C103537-E66A-4343-9B8F-E339F9CFC8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'MAR-23'!AF25:AF25</xm:f>
              <xm:sqref>AF26</xm:sqref>
            </x14:sparkline>
          </x14:sparklines>
        </x14:sparklineGroup>
        <x14:sparklineGroup displayEmptyCellsAs="gap" xr2:uid="{0D5C981D-962E-4F5B-ABEB-598E4AA90F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'MAR-23'!F25:F25</xm:f>
              <xm:sqref>F26</xm:sqref>
            </x14:sparkline>
          </x14:sparklines>
        </x14:sparklineGroup>
        <x14:sparklineGroup displayEmptyCellsAs="gap" xr2:uid="{9331B25F-AD10-4FD6-8A75-0078F92E97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'MAR-23'!V25:V25</xm:f>
              <xm:sqref>V26</xm:sqref>
            </x14:sparkline>
          </x14:sparklines>
        </x14:sparklineGroup>
        <x14:sparklineGroup displayEmptyCellsAs="gap" xr2:uid="{566208C6-8A80-4D2F-8A16-8451CA0B1C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'MAR-23'!L25:L25</xm:f>
              <xm:sqref>L26</xm:sqref>
            </x14:sparkline>
          </x14:sparklines>
        </x14:sparklineGroup>
        <x14:sparklineGroup displayEmptyCellsAs="gap" xr2:uid="{2DC63801-D2E3-45A0-8C7D-76924D9D48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'MAR-23'!AD25:AD25</xm:f>
              <xm:sqref>AD26</xm:sqref>
            </x14:sparkline>
          </x14:sparklines>
        </x14:sparklineGroup>
      </x14:sparklineGroup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3F60-D065-486F-957F-D5EC21EEC3F0}">
  <sheetPr codeName="工作表46">
    <pageSetUpPr fitToPage="1"/>
  </sheetPr>
  <dimension ref="C1:AI45"/>
  <sheetViews>
    <sheetView showGridLines="0" topLeftCell="E13" zoomScale="94" zoomScaleNormal="94" workbookViewId="0">
      <selection activeCell="AB26" sqref="AB26:AC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123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45017</v>
      </c>
      <c r="E5" s="3">
        <v>45018</v>
      </c>
      <c r="F5" s="3">
        <v>45019</v>
      </c>
      <c r="G5" s="3">
        <v>45020</v>
      </c>
      <c r="H5" s="3">
        <v>45021</v>
      </c>
      <c r="I5" s="3">
        <v>45022</v>
      </c>
      <c r="J5" s="3">
        <v>45023</v>
      </c>
      <c r="K5" s="3">
        <v>45024</v>
      </c>
      <c r="L5" s="3">
        <v>45025</v>
      </c>
      <c r="M5" s="3">
        <v>45026</v>
      </c>
      <c r="N5" s="3">
        <v>45027</v>
      </c>
      <c r="O5" s="3">
        <v>45028</v>
      </c>
      <c r="P5" s="3">
        <v>45029</v>
      </c>
      <c r="Q5" s="3">
        <v>45030</v>
      </c>
      <c r="R5" s="3">
        <v>45031</v>
      </c>
      <c r="S5" s="3">
        <v>45032</v>
      </c>
      <c r="T5" s="3">
        <v>45033</v>
      </c>
      <c r="U5" s="3">
        <v>45034</v>
      </c>
      <c r="V5" s="3">
        <v>45035</v>
      </c>
      <c r="W5" s="3">
        <v>45036</v>
      </c>
      <c r="X5" s="3">
        <v>45037</v>
      </c>
      <c r="Y5" s="3">
        <v>45038</v>
      </c>
      <c r="Z5" s="3">
        <v>45039</v>
      </c>
      <c r="AA5" s="3">
        <v>45040</v>
      </c>
      <c r="AB5" s="3">
        <v>45041</v>
      </c>
      <c r="AC5" s="3">
        <v>45042</v>
      </c>
      <c r="AD5" s="3">
        <v>45043</v>
      </c>
      <c r="AE5" s="3">
        <v>45044</v>
      </c>
      <c r="AF5" s="3">
        <v>45045</v>
      </c>
      <c r="AG5" s="3">
        <v>45046</v>
      </c>
      <c r="AH5" s="3"/>
      <c r="AI5" s="188"/>
    </row>
    <row r="6" spans="3:35" s="2" customFormat="1" ht="27" customHeight="1">
      <c r="C6" s="5" t="s">
        <v>7</v>
      </c>
      <c r="D6" s="118">
        <v>4.870400000000001</v>
      </c>
      <c r="E6" s="118">
        <v>2.9390000000000005</v>
      </c>
      <c r="F6" s="118">
        <v>5.4117999999999986</v>
      </c>
      <c r="G6" s="118">
        <v>5.2990000000000013</v>
      </c>
      <c r="H6" s="118">
        <v>3.2565999999999997</v>
      </c>
      <c r="I6" s="118">
        <v>4.1477999999999984</v>
      </c>
      <c r="J6" s="118">
        <v>2.6129999999999995</v>
      </c>
      <c r="K6" s="118">
        <v>2.1930999999999989</v>
      </c>
      <c r="L6" s="118">
        <v>2.4711999999999996</v>
      </c>
      <c r="M6" s="118">
        <v>2.3668</v>
      </c>
      <c r="N6" s="118">
        <v>4.7955999999999994</v>
      </c>
      <c r="O6" s="118">
        <v>4.7851999999999979</v>
      </c>
      <c r="P6" s="118">
        <v>5.0857999999999972</v>
      </c>
      <c r="Q6" s="118">
        <v>5.0293000000000001</v>
      </c>
      <c r="R6" s="118">
        <v>4.2004000000000001</v>
      </c>
      <c r="S6" s="118">
        <v>2.9482000000000008</v>
      </c>
      <c r="T6" s="118">
        <v>5.4693999999999985</v>
      </c>
      <c r="U6" s="118">
        <v>5.1305999999999985</v>
      </c>
      <c r="V6" s="118">
        <v>5.819</v>
      </c>
      <c r="W6" s="118">
        <v>5.5974000000000004</v>
      </c>
      <c r="X6" s="118">
        <v>4.9578999999999995</v>
      </c>
      <c r="Y6" s="118">
        <v>3.8325999999999985</v>
      </c>
      <c r="Z6" s="118">
        <v>3.3002000000000002</v>
      </c>
      <c r="AA6" s="118">
        <v>5.0570000000000013</v>
      </c>
      <c r="AB6" s="118">
        <v>5.0356000000000005</v>
      </c>
      <c r="AC6" s="118">
        <v>5.4624000000000015</v>
      </c>
      <c r="AD6" s="118">
        <v>5.2674000000000012</v>
      </c>
      <c r="AE6" s="118">
        <v>4.9341999999999988</v>
      </c>
      <c r="AF6" s="118">
        <v>4.4210000000000003</v>
      </c>
      <c r="AG6" s="118">
        <v>3.1097999999999999</v>
      </c>
      <c r="AH6" s="118"/>
      <c r="AI6" s="122">
        <f>SUM(D6:AH6)</f>
        <v>129.80770000000001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1.64</v>
      </c>
      <c r="G7" s="119">
        <v>1.03</v>
      </c>
      <c r="H7" s="119">
        <v>0</v>
      </c>
      <c r="I7" s="119">
        <v>0.6</v>
      </c>
      <c r="J7" s="119">
        <v>0</v>
      </c>
      <c r="K7" s="119">
        <v>0</v>
      </c>
      <c r="L7" s="120">
        <v>0</v>
      </c>
      <c r="M7" s="120">
        <v>3.14</v>
      </c>
      <c r="N7" s="120">
        <v>0</v>
      </c>
      <c r="O7" s="120">
        <v>2.65</v>
      </c>
      <c r="P7" s="120">
        <v>0</v>
      </c>
      <c r="Q7" s="120">
        <v>1.43</v>
      </c>
      <c r="R7" s="119">
        <v>0</v>
      </c>
      <c r="S7" s="119">
        <v>0</v>
      </c>
      <c r="T7" s="121">
        <v>2.1</v>
      </c>
      <c r="U7" s="120">
        <v>0.72</v>
      </c>
      <c r="V7" s="120">
        <v>0</v>
      </c>
      <c r="W7" s="120">
        <v>1.22</v>
      </c>
      <c r="X7" s="120">
        <v>0.51</v>
      </c>
      <c r="Y7" s="120">
        <v>0</v>
      </c>
      <c r="Z7" s="120">
        <v>0</v>
      </c>
      <c r="AA7" s="120">
        <v>1.69</v>
      </c>
      <c r="AB7" s="120">
        <v>0.55000000000000004</v>
      </c>
      <c r="AC7" s="120">
        <v>0.95</v>
      </c>
      <c r="AD7" s="120">
        <v>0.76</v>
      </c>
      <c r="AE7" s="120">
        <v>0</v>
      </c>
      <c r="AF7" s="120">
        <v>0.69</v>
      </c>
      <c r="AG7" s="120">
        <v>0</v>
      </c>
      <c r="AH7" s="120"/>
      <c r="AI7" s="122">
        <f>SUM(D7:AH7)</f>
        <v>19.680000000000003</v>
      </c>
    </row>
    <row r="8" spans="3:35" s="2" customFormat="1" ht="35.25" customHeight="1" thickBot="1">
      <c r="C8" s="17" t="s">
        <v>9</v>
      </c>
      <c r="D8" s="37">
        <f>SUM(D6:D7)</f>
        <v>4.870400000000001</v>
      </c>
      <c r="E8" s="37">
        <f t="shared" ref="E8:AH8" si="0">SUM(E6:E7)</f>
        <v>2.9390000000000005</v>
      </c>
      <c r="F8" s="37">
        <f t="shared" si="0"/>
        <v>7.0517999999999983</v>
      </c>
      <c r="G8" s="37">
        <f t="shared" si="0"/>
        <v>6.3290000000000015</v>
      </c>
      <c r="H8" s="37">
        <f t="shared" si="0"/>
        <v>3.2565999999999997</v>
      </c>
      <c r="I8" s="37">
        <f t="shared" si="0"/>
        <v>4.747799999999998</v>
      </c>
      <c r="J8" s="37">
        <f t="shared" si="0"/>
        <v>2.6129999999999995</v>
      </c>
      <c r="K8" s="37">
        <f t="shared" si="0"/>
        <v>2.1930999999999989</v>
      </c>
      <c r="L8" s="37">
        <f t="shared" si="0"/>
        <v>2.4711999999999996</v>
      </c>
      <c r="M8" s="37">
        <f t="shared" si="0"/>
        <v>5.5068000000000001</v>
      </c>
      <c r="N8" s="37">
        <f t="shared" si="0"/>
        <v>4.7955999999999994</v>
      </c>
      <c r="O8" s="37">
        <f t="shared" si="0"/>
        <v>7.4351999999999983</v>
      </c>
      <c r="P8" s="37">
        <f t="shared" si="0"/>
        <v>5.0857999999999972</v>
      </c>
      <c r="Q8" s="37">
        <f t="shared" si="0"/>
        <v>6.4592999999999998</v>
      </c>
      <c r="R8" s="37">
        <f t="shared" si="0"/>
        <v>4.2004000000000001</v>
      </c>
      <c r="S8" s="37">
        <f t="shared" si="0"/>
        <v>2.9482000000000008</v>
      </c>
      <c r="T8" s="37">
        <f t="shared" si="0"/>
        <v>7.5693999999999981</v>
      </c>
      <c r="U8" s="37">
        <f t="shared" si="0"/>
        <v>5.8505999999999982</v>
      </c>
      <c r="V8" s="37">
        <f t="shared" si="0"/>
        <v>5.819</v>
      </c>
      <c r="W8" s="37">
        <f t="shared" si="0"/>
        <v>6.8174000000000001</v>
      </c>
      <c r="X8" s="37">
        <f t="shared" si="0"/>
        <v>5.4678999999999993</v>
      </c>
      <c r="Y8" s="37">
        <f t="shared" si="0"/>
        <v>3.8325999999999985</v>
      </c>
      <c r="Z8" s="37">
        <f t="shared" si="0"/>
        <v>3.3002000000000002</v>
      </c>
      <c r="AA8" s="37">
        <f t="shared" si="0"/>
        <v>6.7470000000000017</v>
      </c>
      <c r="AB8" s="37">
        <f t="shared" si="0"/>
        <v>5.5856000000000003</v>
      </c>
      <c r="AC8" s="37">
        <f t="shared" si="0"/>
        <v>6.4124000000000017</v>
      </c>
      <c r="AD8" s="37">
        <f t="shared" si="0"/>
        <v>6.027400000000001</v>
      </c>
      <c r="AE8" s="37">
        <f t="shared" si="0"/>
        <v>4.9341999999999988</v>
      </c>
      <c r="AF8" s="37">
        <f t="shared" si="0"/>
        <v>5.1110000000000007</v>
      </c>
      <c r="AG8" s="37">
        <f t="shared" si="0"/>
        <v>3.1097999999999999</v>
      </c>
      <c r="AH8" s="37">
        <f t="shared" si="0"/>
        <v>0</v>
      </c>
      <c r="AI8" s="38">
        <f>SUM(AI6:AI7)</f>
        <v>149.48770000000002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45017</v>
      </c>
      <c r="E11" s="95">
        <v>45020</v>
      </c>
      <c r="F11" s="95">
        <v>45022</v>
      </c>
      <c r="G11" s="95">
        <v>45027</v>
      </c>
      <c r="H11" s="95">
        <v>45029</v>
      </c>
      <c r="I11" s="95">
        <v>45031</v>
      </c>
      <c r="J11" s="95">
        <v>45034</v>
      </c>
      <c r="K11" s="95">
        <v>45036</v>
      </c>
      <c r="L11" s="95">
        <v>45038</v>
      </c>
      <c r="M11" s="95">
        <v>45041</v>
      </c>
      <c r="N11" s="95">
        <v>45043</v>
      </c>
      <c r="O11" s="95">
        <v>45045</v>
      </c>
      <c r="P11" s="95">
        <v>45046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650</v>
      </c>
      <c r="E12" s="101">
        <v>523</v>
      </c>
      <c r="F12" s="101">
        <v>485</v>
      </c>
      <c r="G12" s="102">
        <v>616</v>
      </c>
      <c r="H12" s="101">
        <v>535</v>
      </c>
      <c r="I12" s="101">
        <v>648</v>
      </c>
      <c r="J12" s="101">
        <v>830</v>
      </c>
      <c r="K12" s="101">
        <v>558</v>
      </c>
      <c r="L12" s="101">
        <v>625</v>
      </c>
      <c r="M12" s="102">
        <v>726</v>
      </c>
      <c r="N12" s="101">
        <v>550</v>
      </c>
      <c r="O12" s="101">
        <v>636</v>
      </c>
      <c r="P12" s="101"/>
      <c r="Q12" s="101"/>
      <c r="R12" s="101">
        <v>775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8157</v>
      </c>
    </row>
    <row r="13" spans="3:35" s="2" customFormat="1" ht="27" customHeight="1">
      <c r="C13" s="66" t="s">
        <v>14</v>
      </c>
      <c r="D13" s="100">
        <v>365</v>
      </c>
      <c r="E13" s="101">
        <v>220</v>
      </c>
      <c r="F13" s="101">
        <v>276</v>
      </c>
      <c r="G13" s="102">
        <v>330</v>
      </c>
      <c r="H13" s="101">
        <v>380</v>
      </c>
      <c r="I13" s="101">
        <v>275</v>
      </c>
      <c r="J13" s="101">
        <v>300</v>
      </c>
      <c r="K13" s="101">
        <v>282</v>
      </c>
      <c r="L13" s="101">
        <v>210</v>
      </c>
      <c r="M13" s="102">
        <v>185</v>
      </c>
      <c r="N13" s="101">
        <v>316</v>
      </c>
      <c r="O13" s="101">
        <v>350</v>
      </c>
      <c r="P13" s="101"/>
      <c r="Q13" s="101"/>
      <c r="R13" s="101">
        <v>215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3704</v>
      </c>
    </row>
    <row r="14" spans="3:35" s="2" customFormat="1" ht="27" customHeight="1">
      <c r="C14" s="66" t="s">
        <v>15</v>
      </c>
      <c r="D14" s="100">
        <v>42</v>
      </c>
      <c r="E14" s="101"/>
      <c r="F14" s="101">
        <v>35</v>
      </c>
      <c r="G14" s="101"/>
      <c r="H14" s="101">
        <v>39</v>
      </c>
      <c r="I14" s="101"/>
      <c r="J14" s="101">
        <v>30</v>
      </c>
      <c r="K14" s="101"/>
      <c r="L14" s="101">
        <v>36</v>
      </c>
      <c r="M14" s="102"/>
      <c r="N14" s="101">
        <v>38</v>
      </c>
      <c r="O14" s="101"/>
      <c r="P14" s="101"/>
      <c r="Q14" s="101"/>
      <c r="R14" s="101">
        <v>42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262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9</v>
      </c>
      <c r="G15" s="102"/>
      <c r="H15" s="101">
        <v>11</v>
      </c>
      <c r="I15" s="101"/>
      <c r="J15" s="101">
        <v>10</v>
      </c>
      <c r="K15" s="101"/>
      <c r="L15" s="101">
        <v>9</v>
      </c>
      <c r="M15" s="102"/>
      <c r="N15" s="101">
        <v>11</v>
      </c>
      <c r="O15" s="101"/>
      <c r="P15" s="101"/>
      <c r="Q15" s="101"/>
      <c r="R15" s="101">
        <v>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69</v>
      </c>
    </row>
    <row r="16" spans="3:35" s="2" customFormat="1" ht="27" customHeight="1">
      <c r="C16" s="68" t="s">
        <v>17</v>
      </c>
      <c r="D16" s="103"/>
      <c r="E16" s="101">
        <v>46</v>
      </c>
      <c r="F16" s="101"/>
      <c r="G16" s="102">
        <v>45</v>
      </c>
      <c r="H16" s="101"/>
      <c r="I16" s="101">
        <v>50</v>
      </c>
      <c r="J16" s="101"/>
      <c r="K16" s="101">
        <v>42</v>
      </c>
      <c r="L16" s="101">
        <v>400</v>
      </c>
      <c r="M16" s="102">
        <v>43</v>
      </c>
      <c r="N16" s="101"/>
      <c r="O16" s="101">
        <v>40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666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48.4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48.4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1068</v>
      </c>
      <c r="E19" s="160">
        <f t="shared" ref="E19:AH19" si="2">SUM(E12:E18)</f>
        <v>789</v>
      </c>
      <c r="F19" s="160">
        <f t="shared" si="2"/>
        <v>805</v>
      </c>
      <c r="G19" s="160">
        <f t="shared" si="2"/>
        <v>991</v>
      </c>
      <c r="H19" s="160">
        <f t="shared" si="2"/>
        <v>965</v>
      </c>
      <c r="I19" s="160">
        <f t="shared" si="2"/>
        <v>973</v>
      </c>
      <c r="J19" s="160">
        <f t="shared" si="2"/>
        <v>1170</v>
      </c>
      <c r="K19" s="160">
        <f t="shared" si="2"/>
        <v>882</v>
      </c>
      <c r="L19" s="160">
        <f t="shared" si="2"/>
        <v>1280</v>
      </c>
      <c r="M19" s="160">
        <f t="shared" si="2"/>
        <v>954</v>
      </c>
      <c r="N19" s="160">
        <f t="shared" si="2"/>
        <v>915</v>
      </c>
      <c r="O19" s="160">
        <f t="shared" si="2"/>
        <v>1026</v>
      </c>
      <c r="P19" s="160">
        <f t="shared" si="2"/>
        <v>48.4</v>
      </c>
      <c r="Q19" s="160">
        <f t="shared" si="2"/>
        <v>0</v>
      </c>
      <c r="R19" s="160">
        <f t="shared" si="2"/>
        <v>1040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12906.4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149487.70000000001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7.9475793763443363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12906.4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7.5834946045990854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44652</v>
      </c>
      <c r="E25" s="197"/>
      <c r="F25" s="196">
        <v>44682</v>
      </c>
      <c r="G25" s="197"/>
      <c r="H25" s="196">
        <v>44713</v>
      </c>
      <c r="I25" s="197"/>
      <c r="J25" s="196">
        <v>44743</v>
      </c>
      <c r="K25" s="197"/>
      <c r="L25" s="196">
        <v>44774</v>
      </c>
      <c r="M25" s="197"/>
      <c r="N25" s="196">
        <v>44805</v>
      </c>
      <c r="O25" s="197"/>
      <c r="P25" s="196">
        <v>44835</v>
      </c>
      <c r="Q25" s="197"/>
      <c r="R25" s="196">
        <v>44866</v>
      </c>
      <c r="S25" s="197"/>
      <c r="T25" s="196">
        <v>44896</v>
      </c>
      <c r="U25" s="197"/>
      <c r="V25" s="196">
        <v>44927</v>
      </c>
      <c r="W25" s="197"/>
      <c r="X25" s="196">
        <v>44958</v>
      </c>
      <c r="Y25" s="197"/>
      <c r="Z25" s="196">
        <v>44986</v>
      </c>
      <c r="AA25" s="197"/>
      <c r="AB25" s="196">
        <v>45017</v>
      </c>
      <c r="AC25" s="197"/>
      <c r="AD25" s="196">
        <v>45047</v>
      </c>
      <c r="AE25" s="197"/>
      <c r="AF25" s="196">
        <v>45078</v>
      </c>
      <c r="AG25" s="197"/>
      <c r="AH25" s="196">
        <v>45108</v>
      </c>
      <c r="AI25" s="197"/>
    </row>
    <row r="26" spans="3:35" s="2" customFormat="1" ht="39.75" customHeight="1">
      <c r="C26" s="21" t="s">
        <v>29</v>
      </c>
      <c r="D26" s="202">
        <v>8.7718349737202619E-2</v>
      </c>
      <c r="E26" s="203"/>
      <c r="F26" s="202">
        <v>7.5050421471789822E-2</v>
      </c>
      <c r="G26" s="203"/>
      <c r="H26" s="202">
        <v>7.4276740140904809E-2</v>
      </c>
      <c r="I26" s="203"/>
      <c r="J26" s="202">
        <v>7.8714393304171959E-2</v>
      </c>
      <c r="K26" s="203"/>
      <c r="L26" s="202">
        <v>8.2180513166414185E-2</v>
      </c>
      <c r="M26" s="203"/>
      <c r="N26" s="202">
        <v>7.0717023498638454E-2</v>
      </c>
      <c r="O26" s="203"/>
      <c r="P26" s="202">
        <v>7.1555675622520534E-2</v>
      </c>
      <c r="Q26" s="203"/>
      <c r="R26" s="202">
        <v>6.9993718162314436E-2</v>
      </c>
      <c r="S26" s="203"/>
      <c r="T26" s="202">
        <v>7.8570937205581046E-2</v>
      </c>
      <c r="U26" s="203"/>
      <c r="V26" s="202">
        <v>7.6739693308923385E-2</v>
      </c>
      <c r="W26" s="203"/>
      <c r="X26" s="202">
        <v>7.2026897788768848E-2</v>
      </c>
      <c r="Y26" s="203"/>
      <c r="Z26" s="202">
        <v>6.8834141427207438E-2</v>
      </c>
      <c r="AA26" s="203"/>
      <c r="AB26" s="202">
        <f>T21/100</f>
        <v>7.9475793763443367E-2</v>
      </c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60745DB-1BB8-4959-9EC0-987F1D525C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'APR-23'!AD25:AD25</xm:f>
              <xm:sqref>AD26</xm:sqref>
            </x14:sparkline>
          </x14:sparklines>
        </x14:sparklineGroup>
        <x14:sparklineGroup displayEmptyCellsAs="gap" xr2:uid="{D85E06FF-8F25-43DC-B856-5A450CAE6D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'APR-23'!L25:L25</xm:f>
              <xm:sqref>L26</xm:sqref>
            </x14:sparkline>
          </x14:sparklines>
        </x14:sparklineGroup>
        <x14:sparklineGroup displayEmptyCellsAs="gap" xr2:uid="{6CFE649A-DFF0-44BE-8C61-28D9CF0629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'APR-23'!V25:V25</xm:f>
              <xm:sqref>V26</xm:sqref>
            </x14:sparkline>
          </x14:sparklines>
        </x14:sparklineGroup>
        <x14:sparklineGroup displayEmptyCellsAs="gap" xr2:uid="{9FAA2C4E-38F3-450C-BB0C-21A0F74B98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'APR-23'!F25:F25</xm:f>
              <xm:sqref>F26</xm:sqref>
            </x14:sparkline>
          </x14:sparklines>
        </x14:sparklineGroup>
        <x14:sparklineGroup displayEmptyCellsAs="gap" xr2:uid="{2A3BCC1E-DA61-4FED-8A1B-1312EF872F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'APR-23'!AF25:AF25</xm:f>
              <xm:sqref>AF26</xm:sqref>
            </x14:sparkline>
          </x14:sparklines>
        </x14:sparklineGroup>
        <x14:sparklineGroup displayEmptyCellsAs="gap" xr2:uid="{2C6A1612-D60F-4D87-9A38-A766AC0CA8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'APR-23'!AB25:AB25</xm:f>
              <xm:sqref>AB26</xm:sqref>
            </x14:sparkline>
          </x14:sparklines>
        </x14:sparklineGroup>
        <x14:sparklineGroup displayEmptyCellsAs="gap" xr2:uid="{B2A85668-0E65-4DAA-8D71-DA6B3E2FB7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'APR-23'!P25:P25</xm:f>
              <xm:sqref>P26</xm:sqref>
            </x14:sparkline>
          </x14:sparklines>
        </x14:sparklineGroup>
        <x14:sparklineGroup displayEmptyCellsAs="gap" xr2:uid="{5A948F2A-7ACD-4F1C-86E8-B0741578FB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'APR-23'!N25:N25</xm:f>
              <xm:sqref>N26</xm:sqref>
            </x14:sparkline>
          </x14:sparklines>
        </x14:sparklineGroup>
        <x14:sparklineGroup displayEmptyCellsAs="gap" xr2:uid="{5E53B6ED-9DD2-4254-8ECA-4C0418CD2A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'APR-23'!Z25:Z25</xm:f>
              <xm:sqref>Z26</xm:sqref>
            </x14:sparkline>
          </x14:sparklines>
        </x14:sparklineGroup>
        <x14:sparklineGroup displayEmptyCellsAs="gap" xr2:uid="{A0DF60EA-B45D-4657-813D-1B0F57BBAC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'APR-23'!AH25:AH25</xm:f>
              <xm:sqref>AH26</xm:sqref>
            </x14:sparkline>
          </x14:sparklines>
        </x14:sparklineGroup>
        <x14:sparklineGroup displayEmptyCellsAs="gap" xr2:uid="{CF4CC596-1AAC-4BAE-ACF0-FF483C9052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'APR-23'!X25:X25</xm:f>
              <xm:sqref>X26</xm:sqref>
            </x14:sparkline>
          </x14:sparklines>
        </x14:sparklineGroup>
        <x14:sparklineGroup displayEmptyCellsAs="gap" xr2:uid="{AA5B0160-6999-4A1B-BC24-8CC1921374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'APR-23'!D25:D25</xm:f>
              <xm:sqref>D26</xm:sqref>
            </x14:sparkline>
          </x14:sparklines>
        </x14:sparklineGroup>
        <x14:sparklineGroup displayEmptyCellsAs="gap" xr2:uid="{4B050A13-B4A7-4977-B6C4-C0569D33AF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'APR-23'!H25:H25</xm:f>
              <xm:sqref>H26</xm:sqref>
            </x14:sparkline>
          </x14:sparklines>
        </x14:sparklineGroup>
        <x14:sparklineGroup displayEmptyCellsAs="gap" xr2:uid="{A14A2921-9CAD-45C3-87B7-857330608E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'APR-23'!T25:T25</xm:f>
              <xm:sqref>T26</xm:sqref>
            </x14:sparkline>
          </x14:sparklines>
        </x14:sparklineGroup>
        <x14:sparklineGroup displayEmptyCellsAs="gap" xr2:uid="{5C2589B0-A0FC-402B-8BE1-9A51D2A366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'APR-23'!J25:J25</xm:f>
              <xm:sqref>J26</xm:sqref>
            </x14:sparkline>
          </x14:sparklines>
        </x14:sparklineGroup>
        <x14:sparklineGroup displayEmptyCellsAs="gap" xr2:uid="{6CDF3B78-EA19-4AEA-B21C-D4C1FE9898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'APR-23'!R25:R25</xm:f>
              <xm:sqref>R26</xm:sqref>
            </x14:sparkline>
          </x14:sparklines>
        </x14:sparklineGroup>
      </x14:sparklineGroup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9983-C3A1-4B00-9BC2-069FF996DF97}">
  <sheetPr codeName="工作表47">
    <pageSetUpPr fitToPage="1"/>
  </sheetPr>
  <dimension ref="C1:AI45"/>
  <sheetViews>
    <sheetView showGridLines="0" topLeftCell="F7" zoomScale="94" zoomScaleNormal="94" workbookViewId="0">
      <selection activeCell="AI12" sqref="AI12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125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45047</v>
      </c>
      <c r="E5" s="3">
        <v>45048</v>
      </c>
      <c r="F5" s="3">
        <v>45049</v>
      </c>
      <c r="G5" s="3">
        <v>45050</v>
      </c>
      <c r="H5" s="3">
        <v>45051</v>
      </c>
      <c r="I5" s="3">
        <v>45052</v>
      </c>
      <c r="J5" s="3">
        <v>45053</v>
      </c>
      <c r="K5" s="3">
        <v>45054</v>
      </c>
      <c r="L5" s="3">
        <v>45055</v>
      </c>
      <c r="M5" s="3">
        <v>45056</v>
      </c>
      <c r="N5" s="3">
        <v>45057</v>
      </c>
      <c r="O5" s="3">
        <v>45058</v>
      </c>
      <c r="P5" s="3">
        <v>45059</v>
      </c>
      <c r="Q5" s="3">
        <v>45060</v>
      </c>
      <c r="R5" s="3">
        <v>45061</v>
      </c>
      <c r="S5" s="3">
        <v>45062</v>
      </c>
      <c r="T5" s="3">
        <v>45063</v>
      </c>
      <c r="U5" s="3">
        <v>45064</v>
      </c>
      <c r="V5" s="3">
        <v>45065</v>
      </c>
      <c r="W5" s="3">
        <v>45066</v>
      </c>
      <c r="X5" s="3">
        <v>45067</v>
      </c>
      <c r="Y5" s="3">
        <v>45068</v>
      </c>
      <c r="Z5" s="3">
        <v>45069</v>
      </c>
      <c r="AA5" s="3">
        <v>45070</v>
      </c>
      <c r="AB5" s="3">
        <v>45071</v>
      </c>
      <c r="AC5" s="3">
        <v>45072</v>
      </c>
      <c r="AD5" s="3">
        <v>45073</v>
      </c>
      <c r="AE5" s="3">
        <v>45074</v>
      </c>
      <c r="AF5" s="3">
        <v>45075</v>
      </c>
      <c r="AG5" s="3">
        <v>45076</v>
      </c>
      <c r="AH5" s="3">
        <v>45077</v>
      </c>
      <c r="AI5" s="188"/>
    </row>
    <row r="6" spans="3:35" s="2" customFormat="1" ht="27" customHeight="1">
      <c r="C6" s="5" t="s">
        <v>7</v>
      </c>
      <c r="D6" s="118">
        <v>2.9585999999999988</v>
      </c>
      <c r="E6" s="118">
        <v>4.7692000000000005</v>
      </c>
      <c r="F6" s="118">
        <v>5.1856</v>
      </c>
      <c r="G6" s="118">
        <v>4.4333999999999989</v>
      </c>
      <c r="H6" s="118">
        <v>4.7818000000000032</v>
      </c>
      <c r="I6" s="118">
        <v>4.1876000000000015</v>
      </c>
      <c r="J6" s="118">
        <v>2.8967999999999994</v>
      </c>
      <c r="K6" s="118">
        <v>4.5144000000000002</v>
      </c>
      <c r="L6" s="118">
        <v>4.6576000000000004</v>
      </c>
      <c r="M6" s="118">
        <v>4.7766000000000046</v>
      </c>
      <c r="N6" s="118">
        <v>4.6282000000000005</v>
      </c>
      <c r="O6" s="118">
        <v>3.3507999999999982</v>
      </c>
      <c r="P6" s="118">
        <v>3.6933999999999991</v>
      </c>
      <c r="Q6" s="118">
        <v>2.9822000000000006</v>
      </c>
      <c r="R6" s="118">
        <v>4.2995999999999999</v>
      </c>
      <c r="S6" s="118">
        <v>4.7109999999999994</v>
      </c>
      <c r="T6" s="118">
        <v>4.4860000000000007</v>
      </c>
      <c r="U6" s="118">
        <v>4.4373999999999993</v>
      </c>
      <c r="V6" s="118">
        <v>4.7554000000000025</v>
      </c>
      <c r="W6" s="118">
        <v>3.3978000000000006</v>
      </c>
      <c r="X6" s="118">
        <v>2.4286000000000003</v>
      </c>
      <c r="Y6" s="118">
        <v>4.3544000000000009</v>
      </c>
      <c r="Z6" s="118">
        <v>5.3023999999999996</v>
      </c>
      <c r="AA6" s="118">
        <v>4.3125999999999998</v>
      </c>
      <c r="AB6" s="118">
        <v>4.5713999999999988</v>
      </c>
      <c r="AC6" s="118">
        <v>2.4064000000000001</v>
      </c>
      <c r="AD6" s="118">
        <v>5.037399999999999</v>
      </c>
      <c r="AE6" s="118">
        <v>3.1990000000000003</v>
      </c>
      <c r="AF6" s="118">
        <v>4.9638000000000018</v>
      </c>
      <c r="AG6" s="118">
        <v>5.8114000000000026</v>
      </c>
      <c r="AH6" s="118">
        <v>5.4588000000000001</v>
      </c>
      <c r="AI6" s="122">
        <f>SUM(D6:AH6)</f>
        <v>131.74960000000004</v>
      </c>
    </row>
    <row r="7" spans="3:35" s="2" customFormat="1" ht="27" customHeight="1">
      <c r="C7" s="42" t="s">
        <v>8</v>
      </c>
      <c r="D7" s="119">
        <v>0</v>
      </c>
      <c r="E7" s="119">
        <v>0.5</v>
      </c>
      <c r="F7" s="119">
        <v>1.54</v>
      </c>
      <c r="G7" s="119">
        <v>1.33</v>
      </c>
      <c r="H7" s="119">
        <v>0.73</v>
      </c>
      <c r="I7" s="119">
        <v>0</v>
      </c>
      <c r="J7" s="119">
        <v>0</v>
      </c>
      <c r="K7" s="119">
        <v>1.39</v>
      </c>
      <c r="L7" s="120">
        <v>1.1599999999999999</v>
      </c>
      <c r="M7" s="120">
        <v>0.26</v>
      </c>
      <c r="N7" s="120">
        <v>0.85</v>
      </c>
      <c r="O7" s="120">
        <v>0</v>
      </c>
      <c r="P7" s="120">
        <v>0.68</v>
      </c>
      <c r="Q7" s="120">
        <v>0</v>
      </c>
      <c r="R7" s="119">
        <v>1.34</v>
      </c>
      <c r="S7" s="119">
        <v>0.56000000000000005</v>
      </c>
      <c r="T7" s="121">
        <v>1.72</v>
      </c>
      <c r="U7" s="120">
        <v>0.8</v>
      </c>
      <c r="V7" s="120">
        <v>0.64</v>
      </c>
      <c r="W7" s="120">
        <v>0</v>
      </c>
      <c r="X7" s="120">
        <v>0</v>
      </c>
      <c r="Y7" s="120">
        <v>1.75</v>
      </c>
      <c r="Z7" s="120">
        <v>0.79</v>
      </c>
      <c r="AA7" s="120">
        <v>0.81</v>
      </c>
      <c r="AB7" s="120">
        <v>0</v>
      </c>
      <c r="AC7" s="120">
        <v>0</v>
      </c>
      <c r="AD7" s="120">
        <v>0.82</v>
      </c>
      <c r="AE7" s="120">
        <v>0</v>
      </c>
      <c r="AF7" s="120">
        <v>1.61</v>
      </c>
      <c r="AG7" s="120">
        <v>0</v>
      </c>
      <c r="AH7" s="120">
        <v>0.94</v>
      </c>
      <c r="AI7" s="122">
        <f>SUM(D7:AH7)</f>
        <v>20.220000000000002</v>
      </c>
    </row>
    <row r="8" spans="3:35" s="2" customFormat="1" ht="35.25" customHeight="1" thickBot="1">
      <c r="C8" s="17" t="s">
        <v>9</v>
      </c>
      <c r="D8" s="37">
        <f>SUM(D6:D7)</f>
        <v>2.9585999999999988</v>
      </c>
      <c r="E8" s="37">
        <f t="shared" ref="E8:AH8" si="0">SUM(E6:E7)</f>
        <v>5.2692000000000005</v>
      </c>
      <c r="F8" s="37">
        <f t="shared" si="0"/>
        <v>6.7256</v>
      </c>
      <c r="G8" s="37">
        <f t="shared" si="0"/>
        <v>5.763399999999999</v>
      </c>
      <c r="H8" s="37">
        <f t="shared" si="0"/>
        <v>5.5118000000000027</v>
      </c>
      <c r="I8" s="37">
        <f t="shared" si="0"/>
        <v>4.1876000000000015</v>
      </c>
      <c r="J8" s="37">
        <f t="shared" si="0"/>
        <v>2.8967999999999994</v>
      </c>
      <c r="K8" s="37">
        <f t="shared" si="0"/>
        <v>5.9043999999999999</v>
      </c>
      <c r="L8" s="37">
        <f t="shared" si="0"/>
        <v>5.8176000000000005</v>
      </c>
      <c r="M8" s="37">
        <f t="shared" si="0"/>
        <v>5.0366000000000044</v>
      </c>
      <c r="N8" s="37">
        <f t="shared" si="0"/>
        <v>5.4782000000000002</v>
      </c>
      <c r="O8" s="37">
        <f t="shared" si="0"/>
        <v>3.3507999999999982</v>
      </c>
      <c r="P8" s="37">
        <f t="shared" si="0"/>
        <v>4.3733999999999993</v>
      </c>
      <c r="Q8" s="37">
        <f t="shared" si="0"/>
        <v>2.9822000000000006</v>
      </c>
      <c r="R8" s="37">
        <f t="shared" si="0"/>
        <v>5.6395999999999997</v>
      </c>
      <c r="S8" s="37">
        <f t="shared" si="0"/>
        <v>5.270999999999999</v>
      </c>
      <c r="T8" s="37">
        <f t="shared" si="0"/>
        <v>6.2060000000000004</v>
      </c>
      <c r="U8" s="37">
        <f t="shared" si="0"/>
        <v>5.2373999999999992</v>
      </c>
      <c r="V8" s="37">
        <f t="shared" si="0"/>
        <v>5.3954000000000022</v>
      </c>
      <c r="W8" s="37">
        <f t="shared" si="0"/>
        <v>3.3978000000000006</v>
      </c>
      <c r="X8" s="37">
        <f t="shared" si="0"/>
        <v>2.4286000000000003</v>
      </c>
      <c r="Y8" s="37">
        <f t="shared" si="0"/>
        <v>6.1044000000000009</v>
      </c>
      <c r="Z8" s="37">
        <f t="shared" si="0"/>
        <v>6.0923999999999996</v>
      </c>
      <c r="AA8" s="37">
        <f t="shared" si="0"/>
        <v>5.1226000000000003</v>
      </c>
      <c r="AB8" s="37">
        <f t="shared" si="0"/>
        <v>4.5713999999999988</v>
      </c>
      <c r="AC8" s="37">
        <f t="shared" si="0"/>
        <v>2.4064000000000001</v>
      </c>
      <c r="AD8" s="37">
        <f t="shared" si="0"/>
        <v>5.8573999999999993</v>
      </c>
      <c r="AE8" s="37">
        <f t="shared" si="0"/>
        <v>3.1990000000000003</v>
      </c>
      <c r="AF8" s="37">
        <f t="shared" si="0"/>
        <v>6.5738000000000021</v>
      </c>
      <c r="AG8" s="37">
        <f t="shared" si="0"/>
        <v>5.8114000000000026</v>
      </c>
      <c r="AH8" s="37">
        <f t="shared" si="0"/>
        <v>6.3987999999999996</v>
      </c>
      <c r="AI8" s="38">
        <f>SUM(AI6:AI7)</f>
        <v>151.96960000000004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45048</v>
      </c>
      <c r="E11" s="95">
        <v>45050</v>
      </c>
      <c r="F11" s="95">
        <v>45052</v>
      </c>
      <c r="G11" s="95">
        <v>45055</v>
      </c>
      <c r="H11" s="95">
        <v>45057</v>
      </c>
      <c r="I11" s="95">
        <v>45059</v>
      </c>
      <c r="J11" s="95">
        <v>45062</v>
      </c>
      <c r="K11" s="95">
        <v>45064</v>
      </c>
      <c r="L11" s="95">
        <v>45066</v>
      </c>
      <c r="M11" s="95">
        <v>45069</v>
      </c>
      <c r="N11" s="95">
        <v>45071</v>
      </c>
      <c r="O11" s="95">
        <v>45073</v>
      </c>
      <c r="P11" s="95">
        <v>45076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415</v>
      </c>
      <c r="E12" s="101">
        <v>602</v>
      </c>
      <c r="F12" s="101">
        <v>423</v>
      </c>
      <c r="G12" s="102">
        <v>510</v>
      </c>
      <c r="H12" s="101">
        <v>816</v>
      </c>
      <c r="I12" s="101">
        <v>430</v>
      </c>
      <c r="J12" s="101">
        <v>726</v>
      </c>
      <c r="K12" s="101">
        <v>436</v>
      </c>
      <c r="L12" s="101">
        <v>785</v>
      </c>
      <c r="M12" s="102">
        <v>590</v>
      </c>
      <c r="N12" s="101">
        <v>426</v>
      </c>
      <c r="O12" s="101">
        <v>420</v>
      </c>
      <c r="P12" s="101">
        <v>572</v>
      </c>
      <c r="Q12" s="101"/>
      <c r="R12" s="101">
        <v>692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7843</v>
      </c>
    </row>
    <row r="13" spans="3:35" s="2" customFormat="1" ht="27" customHeight="1">
      <c r="C13" s="66" t="s">
        <v>14</v>
      </c>
      <c r="D13" s="100">
        <v>290</v>
      </c>
      <c r="E13" s="101">
        <v>366</v>
      </c>
      <c r="F13" s="101">
        <v>350</v>
      </c>
      <c r="G13" s="102">
        <v>418</v>
      </c>
      <c r="H13" s="101">
        <v>375</v>
      </c>
      <c r="I13" s="101">
        <v>125</v>
      </c>
      <c r="J13" s="101">
        <v>280</v>
      </c>
      <c r="K13" s="101">
        <v>290</v>
      </c>
      <c r="L13" s="101"/>
      <c r="M13" s="102">
        <v>250</v>
      </c>
      <c r="N13" s="101">
        <v>268</v>
      </c>
      <c r="O13" s="101"/>
      <c r="P13" s="101">
        <v>370</v>
      </c>
      <c r="Q13" s="101"/>
      <c r="R13" s="101">
        <v>232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3614</v>
      </c>
    </row>
    <row r="14" spans="3:35" s="2" customFormat="1" ht="27" customHeight="1">
      <c r="C14" s="66" t="s">
        <v>15</v>
      </c>
      <c r="D14" s="100">
        <v>36</v>
      </c>
      <c r="E14" s="101"/>
      <c r="F14" s="101">
        <v>42</v>
      </c>
      <c r="G14" s="101"/>
      <c r="H14" s="101">
        <v>33</v>
      </c>
      <c r="I14" s="101"/>
      <c r="J14" s="101">
        <v>39</v>
      </c>
      <c r="K14" s="101"/>
      <c r="L14" s="101">
        <v>37</v>
      </c>
      <c r="M14" s="102"/>
      <c r="N14" s="101">
        <v>35</v>
      </c>
      <c r="O14" s="101"/>
      <c r="P14" s="101">
        <v>38</v>
      </c>
      <c r="Q14" s="101"/>
      <c r="R14" s="101">
        <v>35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295</v>
      </c>
    </row>
    <row r="15" spans="3:35" s="2" customFormat="1" ht="27" customHeight="1">
      <c r="C15" s="66" t="s">
        <v>16</v>
      </c>
      <c r="D15" s="100">
        <v>8</v>
      </c>
      <c r="E15" s="101"/>
      <c r="F15" s="101">
        <v>12</v>
      </c>
      <c r="G15" s="102"/>
      <c r="H15" s="101">
        <v>7</v>
      </c>
      <c r="I15" s="101"/>
      <c r="J15" s="101">
        <v>12</v>
      </c>
      <c r="K15" s="101"/>
      <c r="L15" s="101">
        <v>9</v>
      </c>
      <c r="M15" s="102"/>
      <c r="N15" s="101">
        <v>10</v>
      </c>
      <c r="O15" s="101"/>
      <c r="P15" s="101">
        <v>11</v>
      </c>
      <c r="Q15" s="101"/>
      <c r="R15" s="101">
        <v>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77</v>
      </c>
    </row>
    <row r="16" spans="3:35" s="2" customFormat="1" ht="27" customHeight="1">
      <c r="C16" s="68" t="s">
        <v>17</v>
      </c>
      <c r="D16" s="103"/>
      <c r="E16" s="101">
        <v>48</v>
      </c>
      <c r="F16" s="101"/>
      <c r="G16" s="102">
        <v>40</v>
      </c>
      <c r="H16" s="101"/>
      <c r="I16" s="101">
        <v>36</v>
      </c>
      <c r="J16" s="101"/>
      <c r="K16" s="101">
        <v>359</v>
      </c>
      <c r="L16" s="101"/>
      <c r="M16" s="102">
        <v>41</v>
      </c>
      <c r="N16" s="101"/>
      <c r="O16" s="101">
        <v>45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569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105.3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105.3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749</v>
      </c>
      <c r="E19" s="160">
        <f t="shared" ref="E19:AH19" si="2">SUM(E12:E18)</f>
        <v>1016</v>
      </c>
      <c r="F19" s="160">
        <f t="shared" si="2"/>
        <v>827</v>
      </c>
      <c r="G19" s="160">
        <f t="shared" si="2"/>
        <v>968</v>
      </c>
      <c r="H19" s="160">
        <f t="shared" si="2"/>
        <v>1231</v>
      </c>
      <c r="I19" s="160">
        <f t="shared" si="2"/>
        <v>591</v>
      </c>
      <c r="J19" s="160">
        <f t="shared" si="2"/>
        <v>1057</v>
      </c>
      <c r="K19" s="160">
        <f t="shared" si="2"/>
        <v>1085</v>
      </c>
      <c r="L19" s="160">
        <f t="shared" si="2"/>
        <v>831</v>
      </c>
      <c r="M19" s="160">
        <f t="shared" si="2"/>
        <v>881</v>
      </c>
      <c r="N19" s="160">
        <f t="shared" si="2"/>
        <v>739</v>
      </c>
      <c r="O19" s="160">
        <f t="shared" si="2"/>
        <v>465</v>
      </c>
      <c r="P19" s="160">
        <f t="shared" si="2"/>
        <v>1096.3</v>
      </c>
      <c r="Q19" s="160">
        <f t="shared" si="2"/>
        <v>0</v>
      </c>
      <c r="R19" s="160">
        <f t="shared" si="2"/>
        <v>967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12503.3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151969.60000000003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7.6020426465393376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12503.3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7.5424395077501716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44652</v>
      </c>
      <c r="E25" s="197"/>
      <c r="F25" s="196">
        <v>44682</v>
      </c>
      <c r="G25" s="197"/>
      <c r="H25" s="196">
        <v>44713</v>
      </c>
      <c r="I25" s="197"/>
      <c r="J25" s="196">
        <v>44743</v>
      </c>
      <c r="K25" s="197"/>
      <c r="L25" s="196">
        <v>44774</v>
      </c>
      <c r="M25" s="197"/>
      <c r="N25" s="196">
        <v>44805</v>
      </c>
      <c r="O25" s="197"/>
      <c r="P25" s="196">
        <v>44835</v>
      </c>
      <c r="Q25" s="197"/>
      <c r="R25" s="196">
        <v>44866</v>
      </c>
      <c r="S25" s="197"/>
      <c r="T25" s="196">
        <v>44896</v>
      </c>
      <c r="U25" s="197"/>
      <c r="V25" s="196">
        <v>44927</v>
      </c>
      <c r="W25" s="197"/>
      <c r="X25" s="196">
        <v>44958</v>
      </c>
      <c r="Y25" s="197"/>
      <c r="Z25" s="196">
        <v>44986</v>
      </c>
      <c r="AA25" s="197"/>
      <c r="AB25" s="196">
        <v>45017</v>
      </c>
      <c r="AC25" s="197"/>
      <c r="AD25" s="196">
        <v>45047</v>
      </c>
      <c r="AE25" s="197"/>
      <c r="AF25" s="196">
        <v>45078</v>
      </c>
      <c r="AG25" s="197"/>
      <c r="AH25" s="196">
        <v>45108</v>
      </c>
      <c r="AI25" s="197"/>
    </row>
    <row r="26" spans="3:35" s="2" customFormat="1" ht="39.75" customHeight="1">
      <c r="C26" s="21" t="s">
        <v>29</v>
      </c>
      <c r="D26" s="202">
        <v>8.7718349737202619E-2</v>
      </c>
      <c r="E26" s="203"/>
      <c r="F26" s="202">
        <v>7.5050421471789822E-2</v>
      </c>
      <c r="G26" s="203"/>
      <c r="H26" s="202">
        <v>7.4276740140904809E-2</v>
      </c>
      <c r="I26" s="203"/>
      <c r="J26" s="202">
        <v>7.8714393304171959E-2</v>
      </c>
      <c r="K26" s="203"/>
      <c r="L26" s="202">
        <v>8.2180513166414185E-2</v>
      </c>
      <c r="M26" s="203"/>
      <c r="N26" s="202">
        <v>7.0717023498638454E-2</v>
      </c>
      <c r="O26" s="203"/>
      <c r="P26" s="202">
        <v>7.1555675622520534E-2</v>
      </c>
      <c r="Q26" s="203"/>
      <c r="R26" s="202">
        <v>6.9993718162314436E-2</v>
      </c>
      <c r="S26" s="203"/>
      <c r="T26" s="202">
        <v>7.8570937205581046E-2</v>
      </c>
      <c r="U26" s="203"/>
      <c r="V26" s="202">
        <v>7.6739693308923385E-2</v>
      </c>
      <c r="W26" s="203"/>
      <c r="X26" s="202">
        <v>7.2026897788768848E-2</v>
      </c>
      <c r="Y26" s="203"/>
      <c r="Z26" s="202">
        <v>6.8834141427207438E-2</v>
      </c>
      <c r="AA26" s="203"/>
      <c r="AB26" s="202">
        <v>7.3542599785192939E-2</v>
      </c>
      <c r="AC26" s="203"/>
      <c r="AD26" s="202">
        <f>T21/100</f>
        <v>7.6020426465393379E-2</v>
      </c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9FF6D76-6FB9-482E-987D-73113E891D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'MAY-23'!R25:R25</xm:f>
              <xm:sqref>R26</xm:sqref>
            </x14:sparkline>
          </x14:sparklines>
        </x14:sparklineGroup>
        <x14:sparklineGroup displayEmptyCellsAs="gap" xr2:uid="{61E3CBBA-4257-4E58-B9C8-F6A84E93EB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'MAY-23'!J25:J25</xm:f>
              <xm:sqref>J26</xm:sqref>
            </x14:sparkline>
          </x14:sparklines>
        </x14:sparklineGroup>
        <x14:sparklineGroup displayEmptyCellsAs="gap" xr2:uid="{0B4FDDCA-5C65-4A31-9D1F-5AFDF117F7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'MAY-23'!T25:T25</xm:f>
              <xm:sqref>T26</xm:sqref>
            </x14:sparkline>
          </x14:sparklines>
        </x14:sparklineGroup>
        <x14:sparklineGroup displayEmptyCellsAs="gap" xr2:uid="{703666FD-B679-4CB2-91CA-C2E6EDBCCC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'MAY-23'!H25:H25</xm:f>
              <xm:sqref>H26</xm:sqref>
            </x14:sparkline>
          </x14:sparklines>
        </x14:sparklineGroup>
        <x14:sparklineGroup displayEmptyCellsAs="gap" xr2:uid="{F4ED5BE1-6ED2-4655-A8F7-7F7E58EF7E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'MAY-23'!D25:D25</xm:f>
              <xm:sqref>D26</xm:sqref>
            </x14:sparkline>
          </x14:sparklines>
        </x14:sparklineGroup>
        <x14:sparklineGroup displayEmptyCellsAs="gap" xr2:uid="{A83B8AC0-7720-479B-A366-7156364B55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'MAY-23'!X25:X25</xm:f>
              <xm:sqref>X26</xm:sqref>
            </x14:sparkline>
          </x14:sparklines>
        </x14:sparklineGroup>
        <x14:sparklineGroup displayEmptyCellsAs="gap" xr2:uid="{17DB7191-645E-4EBB-A443-E3C6BD1CC2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'MAY-23'!AH25:AH25</xm:f>
              <xm:sqref>AH26</xm:sqref>
            </x14:sparkline>
          </x14:sparklines>
        </x14:sparklineGroup>
        <x14:sparklineGroup displayEmptyCellsAs="gap" xr2:uid="{D31653F5-E575-458D-B4DF-7978510656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'MAY-23'!Z25:Z25</xm:f>
              <xm:sqref>Z26</xm:sqref>
            </x14:sparkline>
          </x14:sparklines>
        </x14:sparklineGroup>
        <x14:sparklineGroup displayEmptyCellsAs="gap" xr2:uid="{CF1102A5-77E5-4FFA-B3A0-43894882CC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'MAY-23'!N25:N25</xm:f>
              <xm:sqref>N26</xm:sqref>
            </x14:sparkline>
          </x14:sparklines>
        </x14:sparklineGroup>
        <x14:sparklineGroup displayEmptyCellsAs="gap" xr2:uid="{39FA808F-9D47-4F60-9E92-639401387E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'MAY-23'!P25:P25</xm:f>
              <xm:sqref>P26</xm:sqref>
            </x14:sparkline>
          </x14:sparklines>
        </x14:sparklineGroup>
        <x14:sparklineGroup displayEmptyCellsAs="gap" xr2:uid="{2C608510-6C60-4EAE-828D-368CA8C332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'MAY-23'!AB25:AB25</xm:f>
              <xm:sqref>AB26</xm:sqref>
            </x14:sparkline>
          </x14:sparklines>
        </x14:sparklineGroup>
        <x14:sparklineGroup displayEmptyCellsAs="gap" xr2:uid="{D40394FA-8648-4AAD-BAEE-DDF953DEFD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'MAY-23'!AF25:AF25</xm:f>
              <xm:sqref>AF26</xm:sqref>
            </x14:sparkline>
          </x14:sparklines>
        </x14:sparklineGroup>
        <x14:sparklineGroup displayEmptyCellsAs="gap" xr2:uid="{33C6DE43-457A-4EA8-BDD4-0477653115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'MAY-23'!F25:F25</xm:f>
              <xm:sqref>F26</xm:sqref>
            </x14:sparkline>
          </x14:sparklines>
        </x14:sparklineGroup>
        <x14:sparklineGroup displayEmptyCellsAs="gap" xr2:uid="{F45543C5-B70B-417D-B228-6D72C22311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'MAY-23'!V25:V25</xm:f>
              <xm:sqref>V26</xm:sqref>
            </x14:sparkline>
          </x14:sparklines>
        </x14:sparklineGroup>
        <x14:sparklineGroup displayEmptyCellsAs="gap" xr2:uid="{CC581B37-4FC1-4ED2-8DDB-EB6C685E92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'MAY-23'!L25:L25</xm:f>
              <xm:sqref>L26</xm:sqref>
            </x14:sparkline>
          </x14:sparklines>
        </x14:sparklineGroup>
        <x14:sparklineGroup displayEmptyCellsAs="gap" xr2:uid="{345C3565-AE3E-4DBC-B64D-5CE211F347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'MAY-23'!AD25:AD25</xm:f>
              <xm:sqref>AD26</xm:sqref>
            </x14:sparkline>
          </x14:sparklines>
        </x14:sparklineGroup>
      </x14:sparklineGroup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DDD0-E2A0-4456-B9BB-85522E236685}">
  <sheetPr codeName="工作表48">
    <pageSetUpPr fitToPage="1"/>
  </sheetPr>
  <dimension ref="C1:AI45"/>
  <sheetViews>
    <sheetView showGridLines="0" topLeftCell="G13" zoomScale="94" zoomScaleNormal="94" workbookViewId="0">
      <selection activeCell="AF26" sqref="AF26:AG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127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45078</v>
      </c>
      <c r="E5" s="3">
        <v>45079</v>
      </c>
      <c r="F5" s="3">
        <v>45080</v>
      </c>
      <c r="G5" s="3">
        <v>45081</v>
      </c>
      <c r="H5" s="3">
        <v>45082</v>
      </c>
      <c r="I5" s="3">
        <v>45083</v>
      </c>
      <c r="J5" s="3">
        <v>45084</v>
      </c>
      <c r="K5" s="3">
        <v>45085</v>
      </c>
      <c r="L5" s="3">
        <v>45086</v>
      </c>
      <c r="M5" s="3">
        <v>45087</v>
      </c>
      <c r="N5" s="3">
        <v>45088</v>
      </c>
      <c r="O5" s="3">
        <v>45089</v>
      </c>
      <c r="P5" s="3">
        <v>45090</v>
      </c>
      <c r="Q5" s="3">
        <v>45091</v>
      </c>
      <c r="R5" s="3">
        <v>45092</v>
      </c>
      <c r="S5" s="3">
        <v>45093</v>
      </c>
      <c r="T5" s="3">
        <v>45094</v>
      </c>
      <c r="U5" s="3">
        <v>45095</v>
      </c>
      <c r="V5" s="3">
        <v>45096</v>
      </c>
      <c r="W5" s="3">
        <v>45097</v>
      </c>
      <c r="X5" s="3">
        <v>45098</v>
      </c>
      <c r="Y5" s="3">
        <v>45099</v>
      </c>
      <c r="Z5" s="3">
        <v>45100</v>
      </c>
      <c r="AA5" s="3">
        <v>45101</v>
      </c>
      <c r="AB5" s="3">
        <v>45102</v>
      </c>
      <c r="AC5" s="3">
        <v>45103</v>
      </c>
      <c r="AD5" s="3">
        <v>45104</v>
      </c>
      <c r="AE5" s="3">
        <v>45105</v>
      </c>
      <c r="AF5" s="3">
        <v>45106</v>
      </c>
      <c r="AG5" s="3">
        <v>45107</v>
      </c>
      <c r="AH5" s="3"/>
      <c r="AI5" s="188"/>
    </row>
    <row r="6" spans="3:35" s="2" customFormat="1" ht="27" customHeight="1">
      <c r="C6" s="5" t="s">
        <v>7</v>
      </c>
      <c r="D6" s="118">
        <v>5.4759999999999973</v>
      </c>
      <c r="E6" s="118">
        <v>5.1693999999999987</v>
      </c>
      <c r="F6" s="118">
        <v>3.7618000000000005</v>
      </c>
      <c r="G6" s="118">
        <v>3.9972000000000003</v>
      </c>
      <c r="H6" s="118">
        <v>5.4419999999999975</v>
      </c>
      <c r="I6" s="118">
        <v>4.003400000000001</v>
      </c>
      <c r="J6" s="118">
        <v>3.9390000000000009</v>
      </c>
      <c r="K6" s="118">
        <v>3.8712000000000004</v>
      </c>
      <c r="L6" s="118">
        <v>3.8967999999999998</v>
      </c>
      <c r="M6" s="118">
        <v>3.1024000000000003</v>
      </c>
      <c r="N6" s="118">
        <v>2.8349999999999995</v>
      </c>
      <c r="O6" s="118">
        <v>3.8361999999999998</v>
      </c>
      <c r="P6" s="118">
        <v>4.6087999999999996</v>
      </c>
      <c r="Q6" s="118">
        <v>4.7720000000000011</v>
      </c>
      <c r="R6" s="118">
        <v>3.8606000000000003</v>
      </c>
      <c r="S6" s="118">
        <v>4.1798000000000002</v>
      </c>
      <c r="T6" s="118">
        <v>2.991099999999999</v>
      </c>
      <c r="U6" s="118">
        <v>2.7361999999999997</v>
      </c>
      <c r="V6" s="118">
        <v>3.8153000000000001</v>
      </c>
      <c r="W6" s="118">
        <v>5.4073999999999991</v>
      </c>
      <c r="X6" s="118">
        <v>3.7460000000000009</v>
      </c>
      <c r="Y6" s="118">
        <v>2.1924000000000001</v>
      </c>
      <c r="Z6" s="118">
        <v>3.8855999999999993</v>
      </c>
      <c r="AA6" s="118">
        <v>3.1759999999999993</v>
      </c>
      <c r="AB6" s="118">
        <v>2.5166000000000004</v>
      </c>
      <c r="AC6" s="118">
        <v>3.9334000000000007</v>
      </c>
      <c r="AD6" s="118">
        <v>4.1320000000000006</v>
      </c>
      <c r="AE6" s="118">
        <v>3.9902000000000006</v>
      </c>
      <c r="AF6" s="118">
        <v>3.7650000000000019</v>
      </c>
      <c r="AG6" s="118">
        <v>4.3369999999999989</v>
      </c>
      <c r="AH6" s="118"/>
      <c r="AI6" s="122">
        <f>SUM(D6:AH6)</f>
        <v>117.3758</v>
      </c>
    </row>
    <row r="7" spans="3:35" s="2" customFormat="1" ht="27" customHeight="1">
      <c r="C7" s="42" t="s">
        <v>8</v>
      </c>
      <c r="D7" s="119">
        <v>0.81</v>
      </c>
      <c r="E7" s="119">
        <v>0</v>
      </c>
      <c r="F7" s="119">
        <v>0.55000000000000004</v>
      </c>
      <c r="G7" s="119">
        <v>0</v>
      </c>
      <c r="H7" s="119">
        <v>2.2999999999999998</v>
      </c>
      <c r="I7" s="119">
        <v>0</v>
      </c>
      <c r="J7" s="119">
        <v>0.89</v>
      </c>
      <c r="K7" s="119">
        <v>0</v>
      </c>
      <c r="L7" s="120">
        <v>1.62</v>
      </c>
      <c r="M7" s="120">
        <v>1.56</v>
      </c>
      <c r="N7" s="120">
        <v>0</v>
      </c>
      <c r="O7" s="120">
        <v>1.56</v>
      </c>
      <c r="P7" s="120">
        <v>0</v>
      </c>
      <c r="Q7" s="120">
        <v>2.4</v>
      </c>
      <c r="R7" s="119">
        <v>1.34</v>
      </c>
      <c r="S7" s="119">
        <v>1.03</v>
      </c>
      <c r="T7" s="121">
        <v>0</v>
      </c>
      <c r="U7" s="120">
        <v>0</v>
      </c>
      <c r="V7" s="120">
        <v>1.52</v>
      </c>
      <c r="W7" s="120">
        <v>1.1000000000000001</v>
      </c>
      <c r="X7" s="120">
        <v>0</v>
      </c>
      <c r="Y7" s="120">
        <v>1.46</v>
      </c>
      <c r="Z7" s="120">
        <v>1.46</v>
      </c>
      <c r="AA7" s="120">
        <v>0</v>
      </c>
      <c r="AB7" s="120">
        <v>0</v>
      </c>
      <c r="AC7" s="120">
        <v>1.57</v>
      </c>
      <c r="AD7" s="120">
        <v>0</v>
      </c>
      <c r="AE7" s="120">
        <v>2.81</v>
      </c>
      <c r="AF7" s="120">
        <v>0</v>
      </c>
      <c r="AG7" s="120">
        <v>0.85</v>
      </c>
      <c r="AH7" s="120"/>
      <c r="AI7" s="122">
        <f>SUM(D7:AH7)</f>
        <v>24.830000000000002</v>
      </c>
    </row>
    <row r="8" spans="3:35" s="2" customFormat="1" ht="35.25" customHeight="1" thickBot="1">
      <c r="C8" s="17" t="s">
        <v>9</v>
      </c>
      <c r="D8" s="37">
        <f>SUM(D6:D7)</f>
        <v>6.2859999999999978</v>
      </c>
      <c r="E8" s="37">
        <f t="shared" ref="E8:AH8" si="0">SUM(E6:E7)</f>
        <v>5.1693999999999987</v>
      </c>
      <c r="F8" s="37">
        <f t="shared" si="0"/>
        <v>4.3118000000000007</v>
      </c>
      <c r="G8" s="37">
        <f t="shared" si="0"/>
        <v>3.9972000000000003</v>
      </c>
      <c r="H8" s="37">
        <f t="shared" si="0"/>
        <v>7.7419999999999973</v>
      </c>
      <c r="I8" s="37">
        <f t="shared" si="0"/>
        <v>4.003400000000001</v>
      </c>
      <c r="J8" s="37">
        <f t="shared" si="0"/>
        <v>4.8290000000000006</v>
      </c>
      <c r="K8" s="37">
        <f t="shared" si="0"/>
        <v>3.8712000000000004</v>
      </c>
      <c r="L8" s="37">
        <f t="shared" si="0"/>
        <v>5.5167999999999999</v>
      </c>
      <c r="M8" s="37">
        <f t="shared" si="0"/>
        <v>4.6623999999999999</v>
      </c>
      <c r="N8" s="37">
        <f t="shared" si="0"/>
        <v>2.8349999999999995</v>
      </c>
      <c r="O8" s="37">
        <f t="shared" si="0"/>
        <v>5.3962000000000003</v>
      </c>
      <c r="P8" s="37">
        <f t="shared" si="0"/>
        <v>4.6087999999999996</v>
      </c>
      <c r="Q8" s="37">
        <f t="shared" si="0"/>
        <v>7.1720000000000006</v>
      </c>
      <c r="R8" s="37">
        <f t="shared" si="0"/>
        <v>5.2006000000000006</v>
      </c>
      <c r="S8" s="37">
        <f t="shared" si="0"/>
        <v>5.2098000000000004</v>
      </c>
      <c r="T8" s="37">
        <f t="shared" si="0"/>
        <v>2.991099999999999</v>
      </c>
      <c r="U8" s="37">
        <f t="shared" si="0"/>
        <v>2.7361999999999997</v>
      </c>
      <c r="V8" s="37">
        <f t="shared" si="0"/>
        <v>5.3353000000000002</v>
      </c>
      <c r="W8" s="37">
        <f t="shared" si="0"/>
        <v>6.5073999999999987</v>
      </c>
      <c r="X8" s="37">
        <f t="shared" si="0"/>
        <v>3.7460000000000009</v>
      </c>
      <c r="Y8" s="37">
        <f t="shared" si="0"/>
        <v>3.6524000000000001</v>
      </c>
      <c r="Z8" s="37">
        <f t="shared" si="0"/>
        <v>5.3455999999999992</v>
      </c>
      <c r="AA8" s="37">
        <f t="shared" si="0"/>
        <v>3.1759999999999993</v>
      </c>
      <c r="AB8" s="37">
        <f t="shared" si="0"/>
        <v>2.5166000000000004</v>
      </c>
      <c r="AC8" s="37">
        <f t="shared" si="0"/>
        <v>5.503400000000001</v>
      </c>
      <c r="AD8" s="37">
        <f t="shared" si="0"/>
        <v>4.1320000000000006</v>
      </c>
      <c r="AE8" s="37">
        <f t="shared" si="0"/>
        <v>6.8002000000000002</v>
      </c>
      <c r="AF8" s="37">
        <f t="shared" si="0"/>
        <v>3.7650000000000019</v>
      </c>
      <c r="AG8" s="37">
        <f t="shared" si="0"/>
        <v>5.1869999999999985</v>
      </c>
      <c r="AH8" s="37">
        <f t="shared" si="0"/>
        <v>0</v>
      </c>
      <c r="AI8" s="38">
        <f>SUM(AI6:AI7)</f>
        <v>142.20580000000001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45078</v>
      </c>
      <c r="E11" s="95">
        <v>45080</v>
      </c>
      <c r="F11" s="95">
        <v>45083</v>
      </c>
      <c r="G11" s="95">
        <v>45085</v>
      </c>
      <c r="H11" s="95">
        <v>45087</v>
      </c>
      <c r="I11" s="95">
        <v>45090</v>
      </c>
      <c r="J11" s="95">
        <v>45092</v>
      </c>
      <c r="K11" s="95">
        <v>45094</v>
      </c>
      <c r="L11" s="95">
        <v>45096</v>
      </c>
      <c r="M11" s="95">
        <v>45097</v>
      </c>
      <c r="N11" s="95">
        <v>45099</v>
      </c>
      <c r="O11" s="95">
        <v>45101</v>
      </c>
      <c r="P11" s="95">
        <v>45104</v>
      </c>
      <c r="Q11" s="170">
        <v>45106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424</v>
      </c>
      <c r="E12" s="101">
        <v>478</v>
      </c>
      <c r="F12" s="101">
        <v>506</v>
      </c>
      <c r="G12" s="102">
        <v>498</v>
      </c>
      <c r="H12" s="101">
        <v>488</v>
      </c>
      <c r="I12" s="101">
        <v>513</v>
      </c>
      <c r="J12" s="101">
        <v>465</v>
      </c>
      <c r="K12" s="101">
        <v>490</v>
      </c>
      <c r="L12" s="101"/>
      <c r="M12" s="102">
        <v>680</v>
      </c>
      <c r="N12" s="101">
        <v>482</v>
      </c>
      <c r="O12" s="101">
        <v>660</v>
      </c>
      <c r="P12" s="101">
        <v>650</v>
      </c>
      <c r="Q12" s="101">
        <v>578</v>
      </c>
      <c r="R12" s="101"/>
      <c r="S12" s="102">
        <v>738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7650</v>
      </c>
    </row>
    <row r="13" spans="3:35" s="2" customFormat="1" ht="27" customHeight="1">
      <c r="C13" s="66" t="s">
        <v>14</v>
      </c>
      <c r="D13" s="100">
        <v>265</v>
      </c>
      <c r="E13" s="101">
        <v>300</v>
      </c>
      <c r="F13" s="101">
        <v>282</v>
      </c>
      <c r="G13" s="102">
        <v>315</v>
      </c>
      <c r="H13" s="101">
        <v>270</v>
      </c>
      <c r="I13" s="101">
        <v>330</v>
      </c>
      <c r="J13" s="101">
        <v>263</v>
      </c>
      <c r="K13" s="101">
        <v>210</v>
      </c>
      <c r="L13" s="101"/>
      <c r="M13" s="102">
        <v>170</v>
      </c>
      <c r="N13" s="101">
        <v>225</v>
      </c>
      <c r="O13" s="101">
        <v>250</v>
      </c>
      <c r="P13" s="101">
        <v>220</v>
      </c>
      <c r="Q13" s="101">
        <v>380</v>
      </c>
      <c r="R13" s="101"/>
      <c r="S13" s="102">
        <v>250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3730</v>
      </c>
    </row>
    <row r="14" spans="3:35" s="2" customFormat="1" ht="27" customHeight="1">
      <c r="C14" s="66" t="s">
        <v>15</v>
      </c>
      <c r="D14" s="100">
        <v>38</v>
      </c>
      <c r="E14" s="101"/>
      <c r="F14" s="101">
        <v>32</v>
      </c>
      <c r="G14" s="101"/>
      <c r="H14" s="101">
        <v>32</v>
      </c>
      <c r="I14" s="101"/>
      <c r="J14" s="101">
        <v>42</v>
      </c>
      <c r="K14" s="101"/>
      <c r="L14" s="101"/>
      <c r="M14" s="102">
        <v>30</v>
      </c>
      <c r="N14" s="101"/>
      <c r="O14" s="101">
        <v>37</v>
      </c>
      <c r="P14" s="101"/>
      <c r="Q14" s="101">
        <v>33</v>
      </c>
      <c r="R14" s="101"/>
      <c r="S14" s="102">
        <v>34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278</v>
      </c>
    </row>
    <row r="15" spans="3:35" s="2" customFormat="1" ht="27" customHeight="1">
      <c r="C15" s="66" t="s">
        <v>16</v>
      </c>
      <c r="D15" s="100">
        <v>8</v>
      </c>
      <c r="E15" s="101"/>
      <c r="F15" s="101">
        <v>8</v>
      </c>
      <c r="G15" s="102"/>
      <c r="H15" s="101">
        <v>9</v>
      </c>
      <c r="I15" s="101"/>
      <c r="J15" s="101">
        <v>8</v>
      </c>
      <c r="K15" s="101"/>
      <c r="L15" s="101"/>
      <c r="M15" s="102">
        <v>10</v>
      </c>
      <c r="N15" s="101"/>
      <c r="O15" s="101">
        <v>11</v>
      </c>
      <c r="P15" s="101"/>
      <c r="Q15" s="101">
        <v>9</v>
      </c>
      <c r="R15" s="101"/>
      <c r="S15" s="102">
        <v>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70</v>
      </c>
    </row>
    <row r="16" spans="3:35" s="2" customFormat="1" ht="27" customHeight="1">
      <c r="C16" s="68" t="s">
        <v>17</v>
      </c>
      <c r="D16" s="103"/>
      <c r="E16" s="101">
        <v>35</v>
      </c>
      <c r="F16" s="101"/>
      <c r="G16" s="102">
        <v>640</v>
      </c>
      <c r="H16" s="101"/>
      <c r="I16" s="101">
        <v>38</v>
      </c>
      <c r="J16" s="101"/>
      <c r="K16" s="101">
        <v>42</v>
      </c>
      <c r="L16" s="101"/>
      <c r="M16" s="102"/>
      <c r="N16" s="101">
        <v>43</v>
      </c>
      <c r="O16" s="101"/>
      <c r="P16" s="101">
        <v>36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834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>
        <v>22.4</v>
      </c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22.4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735</v>
      </c>
      <c r="E19" s="160">
        <f t="shared" ref="E19:AH19" si="2">SUM(E12:E18)</f>
        <v>813</v>
      </c>
      <c r="F19" s="160">
        <f t="shared" si="2"/>
        <v>828</v>
      </c>
      <c r="G19" s="160">
        <f t="shared" si="2"/>
        <v>1453</v>
      </c>
      <c r="H19" s="160">
        <f t="shared" si="2"/>
        <v>799</v>
      </c>
      <c r="I19" s="160">
        <f t="shared" si="2"/>
        <v>881</v>
      </c>
      <c r="J19" s="160">
        <f t="shared" si="2"/>
        <v>778</v>
      </c>
      <c r="K19" s="160">
        <f t="shared" si="2"/>
        <v>742</v>
      </c>
      <c r="L19" s="160">
        <f t="shared" si="2"/>
        <v>22.4</v>
      </c>
      <c r="M19" s="160">
        <f t="shared" si="2"/>
        <v>890</v>
      </c>
      <c r="N19" s="160">
        <f t="shared" si="2"/>
        <v>750</v>
      </c>
      <c r="O19" s="160">
        <f t="shared" si="2"/>
        <v>958</v>
      </c>
      <c r="P19" s="160">
        <f t="shared" si="2"/>
        <v>906</v>
      </c>
      <c r="Q19" s="160">
        <f t="shared" si="2"/>
        <v>1000</v>
      </c>
      <c r="R19" s="160">
        <f t="shared" si="2"/>
        <v>0</v>
      </c>
      <c r="S19" s="160">
        <f t="shared" si="2"/>
        <v>1029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12584.4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142205.80000000002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8.1299720524942796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12584.4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7.5451779258528733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44652</v>
      </c>
      <c r="E25" s="197"/>
      <c r="F25" s="196">
        <v>44682</v>
      </c>
      <c r="G25" s="197"/>
      <c r="H25" s="196">
        <v>44713</v>
      </c>
      <c r="I25" s="197"/>
      <c r="J25" s="196">
        <v>44743</v>
      </c>
      <c r="K25" s="197"/>
      <c r="L25" s="196">
        <v>44774</v>
      </c>
      <c r="M25" s="197"/>
      <c r="N25" s="196">
        <v>44805</v>
      </c>
      <c r="O25" s="197"/>
      <c r="P25" s="196">
        <v>44835</v>
      </c>
      <c r="Q25" s="197"/>
      <c r="R25" s="196">
        <v>44866</v>
      </c>
      <c r="S25" s="197"/>
      <c r="T25" s="196">
        <v>44896</v>
      </c>
      <c r="U25" s="197"/>
      <c r="V25" s="196">
        <v>44927</v>
      </c>
      <c r="W25" s="197"/>
      <c r="X25" s="196">
        <v>44958</v>
      </c>
      <c r="Y25" s="197"/>
      <c r="Z25" s="196">
        <v>44986</v>
      </c>
      <c r="AA25" s="197"/>
      <c r="AB25" s="196">
        <v>45017</v>
      </c>
      <c r="AC25" s="197"/>
      <c r="AD25" s="196">
        <v>45047</v>
      </c>
      <c r="AE25" s="197"/>
      <c r="AF25" s="196">
        <v>45078</v>
      </c>
      <c r="AG25" s="197"/>
      <c r="AH25" s="196">
        <v>45108</v>
      </c>
      <c r="AI25" s="197"/>
    </row>
    <row r="26" spans="3:35" s="2" customFormat="1" ht="39.75" customHeight="1">
      <c r="C26" s="21" t="s">
        <v>29</v>
      </c>
      <c r="D26" s="202">
        <v>8.7718349737202619E-2</v>
      </c>
      <c r="E26" s="203"/>
      <c r="F26" s="202">
        <v>7.5050421471789822E-2</v>
      </c>
      <c r="G26" s="203"/>
      <c r="H26" s="202">
        <v>7.4276740140904809E-2</v>
      </c>
      <c r="I26" s="203"/>
      <c r="J26" s="202">
        <v>7.8714393304171959E-2</v>
      </c>
      <c r="K26" s="203"/>
      <c r="L26" s="202">
        <v>8.2180513166414185E-2</v>
      </c>
      <c r="M26" s="203"/>
      <c r="N26" s="202">
        <v>7.0717023498638454E-2</v>
      </c>
      <c r="O26" s="203"/>
      <c r="P26" s="202">
        <v>7.1555675622520534E-2</v>
      </c>
      <c r="Q26" s="203"/>
      <c r="R26" s="202">
        <v>6.9993718162314436E-2</v>
      </c>
      <c r="S26" s="203"/>
      <c r="T26" s="202">
        <v>7.8570937205581046E-2</v>
      </c>
      <c r="U26" s="203"/>
      <c r="V26" s="202">
        <v>7.6739693308923385E-2</v>
      </c>
      <c r="W26" s="203"/>
      <c r="X26" s="202">
        <v>7.2026897788768848E-2</v>
      </c>
      <c r="Y26" s="203"/>
      <c r="Z26" s="202">
        <v>6.8834141427207438E-2</v>
      </c>
      <c r="AA26" s="203"/>
      <c r="AB26" s="202">
        <v>7.3542599785192939E-2</v>
      </c>
      <c r="AC26" s="203"/>
      <c r="AD26" s="202">
        <v>7.0555863733357621E-2</v>
      </c>
      <c r="AE26" s="203"/>
      <c r="AF26" s="202">
        <f>T21/100</f>
        <v>8.129972052494279E-2</v>
      </c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88B23A7-DB54-402A-9445-A6DD97E02F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'JUN-23'!AD25:AD25</xm:f>
              <xm:sqref>AD26</xm:sqref>
            </x14:sparkline>
          </x14:sparklines>
        </x14:sparklineGroup>
        <x14:sparklineGroup displayEmptyCellsAs="gap" xr2:uid="{0AE6C9F1-58F0-40FB-B8B0-7E3F35CA60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'JUN-23'!L25:L25</xm:f>
              <xm:sqref>L26</xm:sqref>
            </x14:sparkline>
          </x14:sparklines>
        </x14:sparklineGroup>
        <x14:sparklineGroup displayEmptyCellsAs="gap" xr2:uid="{C2AC2145-8E35-4DF5-BE57-33D12B76812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'JUN-23'!V25:V25</xm:f>
              <xm:sqref>V26</xm:sqref>
            </x14:sparkline>
          </x14:sparklines>
        </x14:sparklineGroup>
        <x14:sparklineGroup displayEmptyCellsAs="gap" xr2:uid="{652E38AE-FFEB-4BD2-9047-28C8B0A4710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'JUN-23'!F25:F25</xm:f>
              <xm:sqref>F26</xm:sqref>
            </x14:sparkline>
          </x14:sparklines>
        </x14:sparklineGroup>
        <x14:sparklineGroup displayEmptyCellsAs="gap" xr2:uid="{AA7A2DB8-EE57-4BE3-8939-B43BB0E40F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'JUN-23'!AF25:AF25</xm:f>
              <xm:sqref>AF26</xm:sqref>
            </x14:sparkline>
          </x14:sparklines>
        </x14:sparklineGroup>
        <x14:sparklineGroup displayEmptyCellsAs="gap" xr2:uid="{7571B9F9-CB96-4BDE-91F9-521E6391EC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'JUN-23'!AB25:AB25</xm:f>
              <xm:sqref>AB26</xm:sqref>
            </x14:sparkline>
          </x14:sparklines>
        </x14:sparklineGroup>
        <x14:sparklineGroup displayEmptyCellsAs="gap" xr2:uid="{16DF4C0C-ABED-42BB-BBDB-69D64BED42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'JUN-23'!P25:P25</xm:f>
              <xm:sqref>P26</xm:sqref>
            </x14:sparkline>
          </x14:sparklines>
        </x14:sparklineGroup>
        <x14:sparklineGroup displayEmptyCellsAs="gap" xr2:uid="{311FFC6A-A17E-48CD-949C-638636EB20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'JUN-23'!N25:N25</xm:f>
              <xm:sqref>N26</xm:sqref>
            </x14:sparkline>
          </x14:sparklines>
        </x14:sparklineGroup>
        <x14:sparklineGroup displayEmptyCellsAs="gap" xr2:uid="{70D68C07-6B9D-4E69-9137-61A4718665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'JUN-23'!Z25:Z25</xm:f>
              <xm:sqref>Z26</xm:sqref>
            </x14:sparkline>
          </x14:sparklines>
        </x14:sparklineGroup>
        <x14:sparklineGroup displayEmptyCellsAs="gap" xr2:uid="{9A943799-3AD3-4BC3-A1DF-4F9265EAE6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'JUN-23'!AH25:AH25</xm:f>
              <xm:sqref>AH26</xm:sqref>
            </x14:sparkline>
          </x14:sparklines>
        </x14:sparklineGroup>
        <x14:sparklineGroup displayEmptyCellsAs="gap" xr2:uid="{5F06EB5F-626C-40D2-9DE7-9E92004E25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'JUN-23'!X25:X25</xm:f>
              <xm:sqref>X26</xm:sqref>
            </x14:sparkline>
          </x14:sparklines>
        </x14:sparklineGroup>
        <x14:sparklineGroup displayEmptyCellsAs="gap" xr2:uid="{09D6B50B-850B-4341-980D-DC6BCB5C67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'JUN-23'!D25:D25</xm:f>
              <xm:sqref>D26</xm:sqref>
            </x14:sparkline>
          </x14:sparklines>
        </x14:sparklineGroup>
        <x14:sparklineGroup displayEmptyCellsAs="gap" xr2:uid="{B5EDD9DC-8818-46CF-B306-B3FDB531CE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'JUN-23'!H25:H25</xm:f>
              <xm:sqref>H26</xm:sqref>
            </x14:sparkline>
          </x14:sparklines>
        </x14:sparklineGroup>
        <x14:sparklineGroup displayEmptyCellsAs="gap" xr2:uid="{A50B38A1-BE0E-4FA9-AEE6-05D5D372C6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'JUN-23'!T25:T25</xm:f>
              <xm:sqref>T26</xm:sqref>
            </x14:sparkline>
          </x14:sparklines>
        </x14:sparklineGroup>
        <x14:sparklineGroup displayEmptyCellsAs="gap" xr2:uid="{58E66887-F8D0-4A71-9717-066F2E3323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'JUN-23'!J25:J25</xm:f>
              <xm:sqref>J26</xm:sqref>
            </x14:sparkline>
          </x14:sparklines>
        </x14:sparklineGroup>
        <x14:sparklineGroup displayEmptyCellsAs="gap" xr2:uid="{75446A08-4468-46FA-BBCE-FDF9E0A728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'JUN-23'!R25:R25</xm:f>
              <xm:sqref>R26</xm:sqref>
            </x14:sparkline>
          </x14:sparklines>
        </x14:sparklineGroup>
      </x14:sparklineGroup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2FF7-4660-4589-9790-0C72A618C827}">
  <sheetPr codeName="工作表49">
    <pageSetUpPr fitToPage="1"/>
  </sheetPr>
  <dimension ref="C1:AI45"/>
  <sheetViews>
    <sheetView showGridLines="0" topLeftCell="A7" zoomScale="94" zoomScaleNormal="94" workbookViewId="0">
      <selection activeCell="V26" sqref="V26:W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129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45108</v>
      </c>
      <c r="E5" s="3">
        <v>45109</v>
      </c>
      <c r="F5" s="3">
        <v>45110</v>
      </c>
      <c r="G5" s="3">
        <v>45111</v>
      </c>
      <c r="H5" s="3">
        <v>45112</v>
      </c>
      <c r="I5" s="3">
        <v>45113</v>
      </c>
      <c r="J5" s="3">
        <v>45114</v>
      </c>
      <c r="K5" s="3">
        <v>45115</v>
      </c>
      <c r="L5" s="3">
        <v>45116</v>
      </c>
      <c r="M5" s="3">
        <v>45117</v>
      </c>
      <c r="N5" s="3">
        <v>45118</v>
      </c>
      <c r="O5" s="3">
        <v>45119</v>
      </c>
      <c r="P5" s="3">
        <v>45120</v>
      </c>
      <c r="Q5" s="3">
        <v>45121</v>
      </c>
      <c r="R5" s="3">
        <v>45122</v>
      </c>
      <c r="S5" s="3">
        <v>45123</v>
      </c>
      <c r="T5" s="3">
        <v>45124</v>
      </c>
      <c r="U5" s="3">
        <v>45125</v>
      </c>
      <c r="V5" s="3">
        <v>45126</v>
      </c>
      <c r="W5" s="3">
        <v>45127</v>
      </c>
      <c r="X5" s="3">
        <v>45128</v>
      </c>
      <c r="Y5" s="3">
        <v>45129</v>
      </c>
      <c r="Z5" s="3">
        <v>45130</v>
      </c>
      <c r="AA5" s="3">
        <v>45131</v>
      </c>
      <c r="AB5" s="3">
        <v>45132</v>
      </c>
      <c r="AC5" s="3">
        <v>45133</v>
      </c>
      <c r="AD5" s="3">
        <v>45134</v>
      </c>
      <c r="AE5" s="3">
        <v>45135</v>
      </c>
      <c r="AF5" s="3">
        <v>45136</v>
      </c>
      <c r="AG5" s="3">
        <v>45137</v>
      </c>
      <c r="AH5" s="3">
        <v>45138</v>
      </c>
      <c r="AI5" s="188"/>
    </row>
    <row r="6" spans="3:35" s="2" customFormat="1" ht="27" customHeight="1">
      <c r="C6" s="5" t="s">
        <v>7</v>
      </c>
      <c r="D6" s="118">
        <v>2.8719999999999999</v>
      </c>
      <c r="E6" s="118">
        <v>2.2490000000000001</v>
      </c>
      <c r="F6" s="118">
        <v>5.152400000000001</v>
      </c>
      <c r="G6" s="118">
        <v>3.8725999999999994</v>
      </c>
      <c r="H6" s="118">
        <v>4.7582000000000004</v>
      </c>
      <c r="I6" s="118">
        <v>3.9052000000000002</v>
      </c>
      <c r="J6" s="118">
        <v>4.2765999999999993</v>
      </c>
      <c r="K6" s="118">
        <v>3.2788000000000004</v>
      </c>
      <c r="L6" s="118">
        <v>2.4049999999999998</v>
      </c>
      <c r="M6" s="118">
        <v>4.911999999999999</v>
      </c>
      <c r="N6" s="118">
        <v>4.3254000000000028</v>
      </c>
      <c r="O6" s="118">
        <v>4.1914000000000016</v>
      </c>
      <c r="P6" s="118">
        <v>3.5906000000000016</v>
      </c>
      <c r="Q6" s="118">
        <v>3.8442000000000007</v>
      </c>
      <c r="R6" s="118">
        <v>3.2376000000000009</v>
      </c>
      <c r="S6" s="118">
        <v>2.2187999999999999</v>
      </c>
      <c r="T6" s="118">
        <v>0.60680000000000001</v>
      </c>
      <c r="U6" s="118">
        <v>5.6057999999999986</v>
      </c>
      <c r="V6" s="118">
        <v>3.9832000000000001</v>
      </c>
      <c r="W6" s="118">
        <v>4.2051999999999978</v>
      </c>
      <c r="X6" s="118">
        <v>4.1046000000000005</v>
      </c>
      <c r="Y6" s="118">
        <v>2.8490000000000006</v>
      </c>
      <c r="Z6" s="118">
        <v>2.2959999999999994</v>
      </c>
      <c r="AA6" s="118">
        <v>4.1994000000000007</v>
      </c>
      <c r="AB6" s="118">
        <v>4.2745999999999995</v>
      </c>
      <c r="AC6" s="118">
        <v>3.9722</v>
      </c>
      <c r="AD6" s="118">
        <v>4.3431999999999986</v>
      </c>
      <c r="AE6" s="118">
        <v>3.9690000000000003</v>
      </c>
      <c r="AF6" s="118">
        <v>2.3765999999999998</v>
      </c>
      <c r="AG6" s="118">
        <v>2.8029999999999999</v>
      </c>
      <c r="AH6" s="118">
        <v>4.0683999999999996</v>
      </c>
      <c r="AI6" s="122">
        <f>SUM(D6:AH6)</f>
        <v>112.74679999999999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1.46</v>
      </c>
      <c r="G7" s="119">
        <v>2.41</v>
      </c>
      <c r="H7" s="119">
        <v>0</v>
      </c>
      <c r="I7" s="119">
        <v>0.83</v>
      </c>
      <c r="J7" s="119">
        <v>0.77</v>
      </c>
      <c r="K7" s="119">
        <v>0.63</v>
      </c>
      <c r="L7" s="120">
        <v>0</v>
      </c>
      <c r="M7" s="120">
        <v>0.73</v>
      </c>
      <c r="N7" s="120">
        <v>1.04</v>
      </c>
      <c r="O7" s="120">
        <v>2.5499999999999998</v>
      </c>
      <c r="P7" s="120">
        <v>0.57999999999999996</v>
      </c>
      <c r="Q7" s="120">
        <v>0.42</v>
      </c>
      <c r="R7" s="119">
        <v>0</v>
      </c>
      <c r="S7" s="119">
        <v>0</v>
      </c>
      <c r="T7" s="121">
        <v>0</v>
      </c>
      <c r="U7" s="120">
        <v>1.86</v>
      </c>
      <c r="V7" s="120">
        <v>1.88</v>
      </c>
      <c r="W7" s="120">
        <v>0.62</v>
      </c>
      <c r="X7" s="120">
        <v>0</v>
      </c>
      <c r="Y7" s="120">
        <v>1.34</v>
      </c>
      <c r="Z7" s="120">
        <v>0</v>
      </c>
      <c r="AA7" s="120">
        <v>3.17</v>
      </c>
      <c r="AB7" s="120">
        <v>0</v>
      </c>
      <c r="AC7" s="120">
        <v>0.99</v>
      </c>
      <c r="AD7" s="120">
        <v>0.59</v>
      </c>
      <c r="AE7" s="120">
        <v>0</v>
      </c>
      <c r="AF7" s="120">
        <v>0.79</v>
      </c>
      <c r="AG7" s="120">
        <v>0</v>
      </c>
      <c r="AH7" s="120">
        <v>1.27</v>
      </c>
      <c r="AI7" s="122">
        <f>SUM(D7:AH7)</f>
        <v>23.929999999999996</v>
      </c>
    </row>
    <row r="8" spans="3:35" s="2" customFormat="1" ht="35.25" customHeight="1" thickBot="1">
      <c r="C8" s="17" t="s">
        <v>9</v>
      </c>
      <c r="D8" s="37">
        <f>SUM(D6:D7)</f>
        <v>2.8719999999999999</v>
      </c>
      <c r="E8" s="37">
        <f t="shared" ref="E8:AH8" si="0">SUM(E6:E7)</f>
        <v>2.2490000000000001</v>
      </c>
      <c r="F8" s="37">
        <f t="shared" si="0"/>
        <v>6.6124000000000009</v>
      </c>
      <c r="G8" s="37">
        <f t="shared" si="0"/>
        <v>6.2825999999999995</v>
      </c>
      <c r="H8" s="37">
        <f t="shared" si="0"/>
        <v>4.7582000000000004</v>
      </c>
      <c r="I8" s="37">
        <f t="shared" si="0"/>
        <v>4.7351999999999999</v>
      </c>
      <c r="J8" s="37">
        <f t="shared" si="0"/>
        <v>5.0465999999999998</v>
      </c>
      <c r="K8" s="37">
        <f t="shared" si="0"/>
        <v>3.9088000000000003</v>
      </c>
      <c r="L8" s="37">
        <f t="shared" si="0"/>
        <v>2.4049999999999998</v>
      </c>
      <c r="M8" s="37">
        <f t="shared" si="0"/>
        <v>5.6419999999999995</v>
      </c>
      <c r="N8" s="37">
        <f t="shared" si="0"/>
        <v>5.3654000000000028</v>
      </c>
      <c r="O8" s="37">
        <f t="shared" si="0"/>
        <v>6.7414000000000014</v>
      </c>
      <c r="P8" s="37">
        <f t="shared" si="0"/>
        <v>4.1706000000000012</v>
      </c>
      <c r="Q8" s="37">
        <f t="shared" si="0"/>
        <v>4.2642000000000007</v>
      </c>
      <c r="R8" s="37">
        <f t="shared" si="0"/>
        <v>3.2376000000000009</v>
      </c>
      <c r="S8" s="37">
        <f t="shared" si="0"/>
        <v>2.2187999999999999</v>
      </c>
      <c r="T8" s="37">
        <f t="shared" si="0"/>
        <v>0.60680000000000001</v>
      </c>
      <c r="U8" s="37">
        <f t="shared" si="0"/>
        <v>7.4657999999999989</v>
      </c>
      <c r="V8" s="37">
        <f t="shared" si="0"/>
        <v>5.8632</v>
      </c>
      <c r="W8" s="37">
        <f t="shared" si="0"/>
        <v>4.8251999999999979</v>
      </c>
      <c r="X8" s="37">
        <f t="shared" si="0"/>
        <v>4.1046000000000005</v>
      </c>
      <c r="Y8" s="37">
        <f t="shared" si="0"/>
        <v>4.1890000000000009</v>
      </c>
      <c r="Z8" s="37">
        <f t="shared" si="0"/>
        <v>2.2959999999999994</v>
      </c>
      <c r="AA8" s="37">
        <f t="shared" si="0"/>
        <v>7.3694000000000006</v>
      </c>
      <c r="AB8" s="37">
        <f t="shared" si="0"/>
        <v>4.2745999999999995</v>
      </c>
      <c r="AC8" s="37">
        <f t="shared" si="0"/>
        <v>4.9622000000000002</v>
      </c>
      <c r="AD8" s="37">
        <f t="shared" si="0"/>
        <v>4.9331999999999985</v>
      </c>
      <c r="AE8" s="37">
        <f t="shared" si="0"/>
        <v>3.9690000000000003</v>
      </c>
      <c r="AF8" s="37">
        <f t="shared" si="0"/>
        <v>3.1665999999999999</v>
      </c>
      <c r="AG8" s="37">
        <f t="shared" si="0"/>
        <v>2.8029999999999999</v>
      </c>
      <c r="AH8" s="37">
        <f t="shared" si="0"/>
        <v>5.3384</v>
      </c>
      <c r="AI8" s="38">
        <f>SUM(AI6:AI7)</f>
        <v>136.67679999999999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45108</v>
      </c>
      <c r="E11" s="95">
        <v>45111</v>
      </c>
      <c r="F11" s="95">
        <v>45113</v>
      </c>
      <c r="G11" s="95">
        <v>45115</v>
      </c>
      <c r="H11" s="95">
        <v>45118</v>
      </c>
      <c r="I11" s="95">
        <v>45120</v>
      </c>
      <c r="J11" s="95">
        <v>45122</v>
      </c>
      <c r="K11" s="95">
        <v>45125</v>
      </c>
      <c r="L11" s="95">
        <v>45127</v>
      </c>
      <c r="M11" s="95">
        <v>45129</v>
      </c>
      <c r="N11" s="95">
        <v>45132</v>
      </c>
      <c r="O11" s="95">
        <v>45134</v>
      </c>
      <c r="P11" s="95">
        <v>45136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412</v>
      </c>
      <c r="E12" s="101">
        <v>585</v>
      </c>
      <c r="F12" s="101">
        <v>494</v>
      </c>
      <c r="G12" s="102">
        <v>620</v>
      </c>
      <c r="H12" s="101">
        <v>505</v>
      </c>
      <c r="I12" s="101">
        <v>470</v>
      </c>
      <c r="J12" s="101">
        <v>515</v>
      </c>
      <c r="K12" s="101">
        <v>422</v>
      </c>
      <c r="L12" s="101">
        <v>536</v>
      </c>
      <c r="M12" s="102">
        <v>610</v>
      </c>
      <c r="N12" s="101">
        <v>582</v>
      </c>
      <c r="O12" s="101">
        <v>650</v>
      </c>
      <c r="P12" s="101">
        <v>595</v>
      </c>
      <c r="Q12" s="101"/>
      <c r="R12" s="101">
        <v>732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7728</v>
      </c>
    </row>
    <row r="13" spans="3:35" s="2" customFormat="1" ht="27" customHeight="1">
      <c r="C13" s="66" t="s">
        <v>14</v>
      </c>
      <c r="D13" s="100"/>
      <c r="E13" s="101">
        <v>300</v>
      </c>
      <c r="F13" s="101">
        <v>245</v>
      </c>
      <c r="G13" s="102">
        <v>450</v>
      </c>
      <c r="H13" s="101">
        <v>240</v>
      </c>
      <c r="I13" s="101">
        <v>466</v>
      </c>
      <c r="J13" s="101">
        <v>330</v>
      </c>
      <c r="K13" s="101"/>
      <c r="L13" s="101">
        <v>220</v>
      </c>
      <c r="M13" s="102">
        <v>250</v>
      </c>
      <c r="N13" s="101">
        <v>500</v>
      </c>
      <c r="O13" s="101">
        <v>413</v>
      </c>
      <c r="P13" s="101">
        <v>260</v>
      </c>
      <c r="Q13" s="101"/>
      <c r="R13" s="101">
        <v>315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3989</v>
      </c>
    </row>
    <row r="14" spans="3:35" s="2" customFormat="1" ht="27" customHeight="1">
      <c r="C14" s="66" t="s">
        <v>15</v>
      </c>
      <c r="D14" s="100">
        <v>35</v>
      </c>
      <c r="E14" s="101"/>
      <c r="F14" s="101">
        <v>29</v>
      </c>
      <c r="G14" s="101"/>
      <c r="H14" s="101">
        <v>23</v>
      </c>
      <c r="I14" s="101"/>
      <c r="J14" s="101">
        <v>35</v>
      </c>
      <c r="K14" s="101"/>
      <c r="L14" s="101">
        <v>32</v>
      </c>
      <c r="M14" s="102"/>
      <c r="N14" s="101">
        <v>30</v>
      </c>
      <c r="O14" s="101"/>
      <c r="P14" s="101">
        <v>32</v>
      </c>
      <c r="Q14" s="101"/>
      <c r="R14" s="101">
        <v>40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256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6</v>
      </c>
      <c r="G15" s="102"/>
      <c r="H15" s="101">
        <v>10</v>
      </c>
      <c r="I15" s="101"/>
      <c r="J15" s="101">
        <v>12</v>
      </c>
      <c r="K15" s="101"/>
      <c r="L15" s="101">
        <v>9</v>
      </c>
      <c r="M15" s="102"/>
      <c r="N15" s="101">
        <v>11</v>
      </c>
      <c r="O15" s="101"/>
      <c r="P15" s="101">
        <v>12</v>
      </c>
      <c r="Q15" s="101"/>
      <c r="R15" s="101">
        <v>9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78</v>
      </c>
    </row>
    <row r="16" spans="3:35" s="2" customFormat="1" ht="27" customHeight="1">
      <c r="C16" s="68" t="s">
        <v>17</v>
      </c>
      <c r="D16" s="103"/>
      <c r="E16" s="101">
        <v>38</v>
      </c>
      <c r="F16" s="101"/>
      <c r="G16" s="102">
        <v>41</v>
      </c>
      <c r="H16" s="101"/>
      <c r="I16" s="101">
        <v>39</v>
      </c>
      <c r="J16" s="101"/>
      <c r="K16" s="101">
        <v>40</v>
      </c>
      <c r="L16" s="101"/>
      <c r="M16" s="102">
        <v>645</v>
      </c>
      <c r="N16" s="101"/>
      <c r="O16" s="101">
        <v>43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846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456</v>
      </c>
      <c r="E19" s="160">
        <f t="shared" ref="E19:AH19" si="2">SUM(E12:E18)</f>
        <v>923</v>
      </c>
      <c r="F19" s="160">
        <f t="shared" si="2"/>
        <v>774</v>
      </c>
      <c r="G19" s="160">
        <f t="shared" si="2"/>
        <v>1111</v>
      </c>
      <c r="H19" s="160">
        <f t="shared" si="2"/>
        <v>778</v>
      </c>
      <c r="I19" s="160">
        <f t="shared" si="2"/>
        <v>975</v>
      </c>
      <c r="J19" s="160">
        <f t="shared" si="2"/>
        <v>892</v>
      </c>
      <c r="K19" s="160">
        <f t="shared" si="2"/>
        <v>462</v>
      </c>
      <c r="L19" s="160">
        <f t="shared" si="2"/>
        <v>797</v>
      </c>
      <c r="M19" s="160">
        <f t="shared" si="2"/>
        <v>1505</v>
      </c>
      <c r="N19" s="160">
        <f t="shared" si="2"/>
        <v>1123</v>
      </c>
      <c r="O19" s="160">
        <f t="shared" si="2"/>
        <v>1106</v>
      </c>
      <c r="P19" s="160">
        <f t="shared" si="2"/>
        <v>899</v>
      </c>
      <c r="Q19" s="160">
        <f t="shared" si="2"/>
        <v>0</v>
      </c>
      <c r="R19" s="160">
        <f t="shared" si="2"/>
        <v>1096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12897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136676.79999999999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8.6224993949475106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12897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7.431961196961506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44835</v>
      </c>
      <c r="E25" s="197"/>
      <c r="F25" s="196">
        <v>44866</v>
      </c>
      <c r="G25" s="197"/>
      <c r="H25" s="196">
        <v>44896</v>
      </c>
      <c r="I25" s="197"/>
      <c r="J25" s="196">
        <v>44927</v>
      </c>
      <c r="K25" s="197"/>
      <c r="L25" s="196">
        <v>44958</v>
      </c>
      <c r="M25" s="197"/>
      <c r="N25" s="196">
        <v>44986</v>
      </c>
      <c r="O25" s="197"/>
      <c r="P25" s="196">
        <v>45017</v>
      </c>
      <c r="Q25" s="197"/>
      <c r="R25" s="196">
        <v>45047</v>
      </c>
      <c r="S25" s="197"/>
      <c r="T25" s="196">
        <v>45078</v>
      </c>
      <c r="U25" s="197"/>
      <c r="V25" s="196">
        <v>45108</v>
      </c>
      <c r="W25" s="197"/>
      <c r="X25" s="196">
        <v>45139</v>
      </c>
      <c r="Y25" s="197"/>
      <c r="Z25" s="196">
        <v>45170</v>
      </c>
      <c r="AA25" s="197"/>
      <c r="AB25" s="196">
        <v>45200</v>
      </c>
      <c r="AC25" s="197"/>
      <c r="AD25" s="196">
        <v>45231</v>
      </c>
      <c r="AE25" s="197"/>
      <c r="AF25" s="196">
        <v>45261</v>
      </c>
      <c r="AG25" s="197"/>
      <c r="AH25" s="196">
        <v>45292</v>
      </c>
      <c r="AI25" s="197"/>
    </row>
    <row r="26" spans="3:35" s="2" customFormat="1" ht="39.75" customHeight="1">
      <c r="C26" s="21" t="s">
        <v>29</v>
      </c>
      <c r="D26" s="202">
        <v>7.1555675622520534E-2</v>
      </c>
      <c r="E26" s="203"/>
      <c r="F26" s="202">
        <v>6.9993718162314436E-2</v>
      </c>
      <c r="G26" s="203"/>
      <c r="H26" s="202">
        <v>7.8570937205581046E-2</v>
      </c>
      <c r="I26" s="203"/>
      <c r="J26" s="202">
        <v>7.6739693308923385E-2</v>
      </c>
      <c r="K26" s="203"/>
      <c r="L26" s="202">
        <v>7.2026897788768848E-2</v>
      </c>
      <c r="M26" s="203"/>
      <c r="N26" s="202">
        <v>6.8834141427207438E-2</v>
      </c>
      <c r="O26" s="203"/>
      <c r="P26" s="202">
        <v>7.3542599785192939E-2</v>
      </c>
      <c r="Q26" s="203"/>
      <c r="R26" s="202">
        <v>7.0555863733357621E-2</v>
      </c>
      <c r="S26" s="203"/>
      <c r="T26" s="202">
        <v>7.5151598712809201E-2</v>
      </c>
      <c r="U26" s="203"/>
      <c r="V26" s="202">
        <f>T21/100</f>
        <v>8.6224993949475109E-2</v>
      </c>
      <c r="W26" s="203"/>
      <c r="X26" s="202"/>
      <c r="Y26" s="203"/>
      <c r="Z26" s="202"/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3023F57-E5EC-42C4-91E0-24FCEC2631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'JUL-23'!AB25:AB25</xm:f>
              <xm:sqref>AB26</xm:sqref>
            </x14:sparkline>
          </x14:sparklines>
        </x14:sparklineGroup>
        <x14:sparklineGroup displayEmptyCellsAs="gap" xr2:uid="{0096121C-A789-4E47-B612-FF328D81EA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'JUL-23'!P25:P25</xm:f>
              <xm:sqref>P26</xm:sqref>
            </x14:sparkline>
          </x14:sparklines>
        </x14:sparklineGroup>
        <x14:sparklineGroup displayEmptyCellsAs="gap" xr2:uid="{3037C67D-9BE0-4D45-BC54-AF949FF07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'JUL-23'!AF25:AF25</xm:f>
              <xm:sqref>AF26</xm:sqref>
            </x14:sparkline>
          </x14:sparklines>
        </x14:sparklineGroup>
        <x14:sparklineGroup displayEmptyCellsAs="gap" xr2:uid="{A8C15370-E1A4-4215-BDA1-E262F1465B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'JUL-23'!F25:F25</xm:f>
              <xm:sqref>F26</xm:sqref>
            </x14:sparkline>
          </x14:sparklines>
        </x14:sparklineGroup>
        <x14:sparklineGroup displayEmptyCellsAs="gap" xr2:uid="{FFF03AFD-D88F-46F0-9DE4-DC74C9BEDA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'JUL-23'!Z25:Z25</xm:f>
              <xm:sqref>Z26</xm:sqref>
            </x14:sparkline>
          </x14:sparklines>
        </x14:sparklineGroup>
        <x14:sparklineGroup displayEmptyCellsAs="gap" xr2:uid="{20107FE9-FAC8-44DC-885E-1A6F899C6B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'JUL-23'!AH25:AH25</xm:f>
              <xm:sqref>AH26</xm:sqref>
            </x14:sparkline>
          </x14:sparklines>
        </x14:sparklineGroup>
        <x14:sparklineGroup displayEmptyCellsAs="gap" xr2:uid="{61E94346-C276-4A1C-9B75-0FE71AD12F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'JUL-23'!X25:X25</xm:f>
              <xm:sqref>X26</xm:sqref>
            </x14:sparkline>
          </x14:sparklines>
        </x14:sparklineGroup>
        <x14:sparklineGroup displayEmptyCellsAs="gap" xr2:uid="{84A5797C-D4B3-41B3-802E-D101BBE86C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'JUL-23'!V25:V25</xm:f>
              <xm:sqref>V26</xm:sqref>
            </x14:sparkline>
          </x14:sparklines>
        </x14:sparklineGroup>
        <x14:sparklineGroup displayEmptyCellsAs="gap" xr2:uid="{E91D9714-CAC3-46AE-B8CA-9E5DC0299E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'JUL-23'!L25:L25</xm:f>
              <xm:sqref>L26</xm:sqref>
            </x14:sparkline>
          </x14:sparklines>
        </x14:sparklineGroup>
        <x14:sparklineGroup displayEmptyCellsAs="gap" xr2:uid="{7F3986DB-182E-45B7-B880-320FC2A4AA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'JUL-23'!H25:H25</xm:f>
              <xm:sqref>H26</xm:sqref>
            </x14:sparkline>
          </x14:sparklines>
        </x14:sparklineGroup>
        <x14:sparklineGroup displayEmptyCellsAs="gap" xr2:uid="{3D719C54-3241-4087-9BE3-9575A7CE05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'JUL-23'!T25:T25</xm:f>
              <xm:sqref>T26</xm:sqref>
            </x14:sparkline>
          </x14:sparklines>
        </x14:sparklineGroup>
        <x14:sparklineGroup displayEmptyCellsAs="gap" xr2:uid="{C5E6066E-9EA9-44CB-88EA-5B3BED5610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'JUL-23'!D25:D25</xm:f>
              <xm:sqref>D26</xm:sqref>
            </x14:sparkline>
          </x14:sparklines>
        </x14:sparklineGroup>
        <x14:sparklineGroup displayEmptyCellsAs="gap" xr2:uid="{2543676A-6640-4D46-8DCF-C19C6C80BC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'JUL-23'!J25:J25</xm:f>
              <xm:sqref>J26</xm:sqref>
            </x14:sparkline>
          </x14:sparklines>
        </x14:sparklineGroup>
        <x14:sparklineGroup displayEmptyCellsAs="gap" xr2:uid="{32C024D4-CBF4-41E7-B527-60AC78D51F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'JUL-23'!AD25:AD25</xm:f>
              <xm:sqref>AD26</xm:sqref>
            </x14:sparkline>
          </x14:sparklines>
        </x14:sparklineGroup>
        <x14:sparklineGroup displayEmptyCellsAs="gap" xr2:uid="{5BB59874-5030-46F7-BD28-08DEA59606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'JUL-23'!R25:R25</xm:f>
              <xm:sqref>R26</xm:sqref>
            </x14:sparkline>
          </x14:sparklines>
        </x14:sparklineGroup>
        <x14:sparklineGroup displayEmptyCellsAs="gap" xr2:uid="{ED445131-88CC-43EB-A392-F4B9596397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'JUL-23'!N25:N25</xm:f>
              <xm:sqref>N26</xm:sqref>
            </x14:sparkline>
          </x14:sparklines>
        </x14:sparklineGroup>
      </x14:sparklineGroup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39FC-4145-478B-BA51-3C2F70B17CDB}">
  <sheetPr codeName="工作表50">
    <pageSetUpPr fitToPage="1"/>
  </sheetPr>
  <dimension ref="C1:AI45"/>
  <sheetViews>
    <sheetView showGridLines="0" topLeftCell="A7" zoomScale="94" zoomScaleNormal="94" workbookViewId="0">
      <selection activeCell="S12" sqref="S12:S15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131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45139</v>
      </c>
      <c r="E5" s="3">
        <v>45140</v>
      </c>
      <c r="F5" s="3">
        <v>45141</v>
      </c>
      <c r="G5" s="3">
        <v>45142</v>
      </c>
      <c r="H5" s="3">
        <v>45143</v>
      </c>
      <c r="I5" s="3">
        <v>45144</v>
      </c>
      <c r="J5" s="3">
        <v>45145</v>
      </c>
      <c r="K5" s="3">
        <v>45146</v>
      </c>
      <c r="L5" s="3">
        <v>45147</v>
      </c>
      <c r="M5" s="3">
        <v>45148</v>
      </c>
      <c r="N5" s="3">
        <v>45149</v>
      </c>
      <c r="O5" s="3">
        <v>45150</v>
      </c>
      <c r="P5" s="3">
        <v>45151</v>
      </c>
      <c r="Q5" s="3">
        <v>45152</v>
      </c>
      <c r="R5" s="3">
        <v>45153</v>
      </c>
      <c r="S5" s="3">
        <v>45154</v>
      </c>
      <c r="T5" s="3">
        <v>45155</v>
      </c>
      <c r="U5" s="3">
        <v>45156</v>
      </c>
      <c r="V5" s="3">
        <v>45157</v>
      </c>
      <c r="W5" s="3">
        <v>45158</v>
      </c>
      <c r="X5" s="3">
        <v>45159</v>
      </c>
      <c r="Y5" s="3">
        <v>45160</v>
      </c>
      <c r="Z5" s="3">
        <v>45161</v>
      </c>
      <c r="AA5" s="3">
        <v>45162</v>
      </c>
      <c r="AB5" s="3">
        <v>45163</v>
      </c>
      <c r="AC5" s="3">
        <v>45164</v>
      </c>
      <c r="AD5" s="3">
        <v>45165</v>
      </c>
      <c r="AE5" s="3">
        <v>45166</v>
      </c>
      <c r="AF5" s="3">
        <v>45167</v>
      </c>
      <c r="AG5" s="3">
        <v>45168</v>
      </c>
      <c r="AH5" s="3">
        <v>45169</v>
      </c>
      <c r="AI5" s="188"/>
    </row>
    <row r="6" spans="3:35" s="2" customFormat="1" ht="27" customHeight="1">
      <c r="C6" s="5" t="s">
        <v>7</v>
      </c>
      <c r="D6" s="118">
        <v>4.2581999999999995</v>
      </c>
      <c r="E6" s="118">
        <v>4.1158000000000001</v>
      </c>
      <c r="F6" s="118">
        <v>3.290999999999999</v>
      </c>
      <c r="G6" s="118">
        <v>4.0021999999999993</v>
      </c>
      <c r="H6" s="118">
        <v>3.3726000000000007</v>
      </c>
      <c r="I6" s="118">
        <v>2.0038000000000005</v>
      </c>
      <c r="J6" s="118">
        <v>3.5376000000000016</v>
      </c>
      <c r="K6" s="118">
        <v>4.29</v>
      </c>
      <c r="L6" s="118">
        <v>4.516</v>
      </c>
      <c r="M6" s="118">
        <v>4.054800000000002</v>
      </c>
      <c r="N6" s="118">
        <v>4.3131999999999993</v>
      </c>
      <c r="O6" s="118">
        <v>3.1769999999999992</v>
      </c>
      <c r="P6" s="118">
        <v>3.2909999999999986</v>
      </c>
      <c r="Q6" s="118">
        <v>4.7373999999999992</v>
      </c>
      <c r="R6" s="118">
        <v>5.2991999999999999</v>
      </c>
      <c r="S6" s="118">
        <v>5.1369999999999951</v>
      </c>
      <c r="T6" s="118">
        <v>5.2073999999999963</v>
      </c>
      <c r="U6" s="118">
        <v>4.4409999999999981</v>
      </c>
      <c r="V6" s="118">
        <v>4.1020000000000003</v>
      </c>
      <c r="W6" s="118">
        <v>3.0289999999999995</v>
      </c>
      <c r="X6" s="118">
        <v>4.3132000000000001</v>
      </c>
      <c r="Y6" s="118">
        <v>4.4584999999999999</v>
      </c>
      <c r="Z6" s="118">
        <v>4.3715999999999999</v>
      </c>
      <c r="AA6" s="118">
        <v>4.0125999999999982</v>
      </c>
      <c r="AB6" s="118">
        <v>4.1334</v>
      </c>
      <c r="AC6" s="118">
        <v>2.7270000000000003</v>
      </c>
      <c r="AD6" s="118">
        <v>2.0265999999999997</v>
      </c>
      <c r="AE6" s="118">
        <v>4.5254000000000012</v>
      </c>
      <c r="AF6" s="118">
        <v>4.3196000000000012</v>
      </c>
      <c r="AG6" s="118">
        <v>4.848600000000002</v>
      </c>
      <c r="AH6" s="118">
        <v>4.1334000000000035</v>
      </c>
      <c r="AI6" s="122">
        <f>SUM(D6:AH6)</f>
        <v>124.04610000000001</v>
      </c>
    </row>
    <row r="7" spans="3:35" s="2" customFormat="1" ht="27" customHeight="1">
      <c r="C7" s="42" t="s">
        <v>8</v>
      </c>
      <c r="D7" s="119">
        <v>0</v>
      </c>
      <c r="E7" s="119">
        <v>1.22</v>
      </c>
      <c r="F7" s="119">
        <v>1.45</v>
      </c>
      <c r="G7" s="119">
        <v>2.5</v>
      </c>
      <c r="H7" s="119">
        <v>0.49</v>
      </c>
      <c r="I7" s="119">
        <v>0</v>
      </c>
      <c r="J7" s="119">
        <v>0.68</v>
      </c>
      <c r="K7" s="119">
        <v>1.91</v>
      </c>
      <c r="L7" s="120">
        <v>1.47</v>
      </c>
      <c r="M7" s="120">
        <v>0</v>
      </c>
      <c r="N7" s="120">
        <v>1.26</v>
      </c>
      <c r="O7" s="120">
        <v>0</v>
      </c>
      <c r="P7" s="120">
        <v>0</v>
      </c>
      <c r="Q7" s="120">
        <v>1.95</v>
      </c>
      <c r="R7" s="119">
        <v>1.67</v>
      </c>
      <c r="S7" s="119">
        <v>1.24</v>
      </c>
      <c r="T7" s="121">
        <v>2.68</v>
      </c>
      <c r="U7" s="120">
        <v>2.12</v>
      </c>
      <c r="V7" s="120">
        <v>0</v>
      </c>
      <c r="W7" s="120">
        <v>0</v>
      </c>
      <c r="X7" s="120">
        <v>2.0499999999999998</v>
      </c>
      <c r="Y7" s="120">
        <v>0.86</v>
      </c>
      <c r="Z7" s="120">
        <v>0</v>
      </c>
      <c r="AA7" s="120">
        <v>0.86</v>
      </c>
      <c r="AB7" s="120">
        <v>0.69</v>
      </c>
      <c r="AC7" s="120">
        <v>0</v>
      </c>
      <c r="AD7" s="120">
        <v>0</v>
      </c>
      <c r="AE7" s="120">
        <v>0</v>
      </c>
      <c r="AF7" s="120">
        <v>1.55</v>
      </c>
      <c r="AG7" s="120">
        <v>0.43</v>
      </c>
      <c r="AH7" s="120">
        <v>1.97</v>
      </c>
      <c r="AI7" s="122">
        <f>SUM(D7:AH7)</f>
        <v>29.05</v>
      </c>
    </row>
    <row r="8" spans="3:35" s="2" customFormat="1" ht="35.25" customHeight="1" thickBot="1">
      <c r="C8" s="17" t="s">
        <v>9</v>
      </c>
      <c r="D8" s="37">
        <f>SUM(D6:D7)</f>
        <v>4.2581999999999995</v>
      </c>
      <c r="E8" s="37">
        <f t="shared" ref="E8:AH8" si="0">SUM(E6:E7)</f>
        <v>5.3357999999999999</v>
      </c>
      <c r="F8" s="37">
        <f t="shared" si="0"/>
        <v>4.7409999999999988</v>
      </c>
      <c r="G8" s="37">
        <f t="shared" si="0"/>
        <v>6.5021999999999993</v>
      </c>
      <c r="H8" s="37">
        <f t="shared" si="0"/>
        <v>3.8626000000000005</v>
      </c>
      <c r="I8" s="37">
        <f t="shared" si="0"/>
        <v>2.0038000000000005</v>
      </c>
      <c r="J8" s="37">
        <f t="shared" si="0"/>
        <v>4.2176000000000018</v>
      </c>
      <c r="K8" s="37">
        <f t="shared" si="0"/>
        <v>6.2</v>
      </c>
      <c r="L8" s="37">
        <f t="shared" si="0"/>
        <v>5.9859999999999998</v>
      </c>
      <c r="M8" s="37">
        <f t="shared" si="0"/>
        <v>4.054800000000002</v>
      </c>
      <c r="N8" s="37">
        <f t="shared" si="0"/>
        <v>5.573199999999999</v>
      </c>
      <c r="O8" s="37">
        <f t="shared" si="0"/>
        <v>3.1769999999999992</v>
      </c>
      <c r="P8" s="37">
        <f t="shared" si="0"/>
        <v>3.2909999999999986</v>
      </c>
      <c r="Q8" s="37">
        <f t="shared" si="0"/>
        <v>6.6873999999999993</v>
      </c>
      <c r="R8" s="37">
        <f t="shared" si="0"/>
        <v>6.9691999999999998</v>
      </c>
      <c r="S8" s="37">
        <f t="shared" si="0"/>
        <v>6.3769999999999953</v>
      </c>
      <c r="T8" s="37">
        <f t="shared" si="0"/>
        <v>7.887399999999996</v>
      </c>
      <c r="U8" s="37">
        <f t="shared" si="0"/>
        <v>6.5609999999999982</v>
      </c>
      <c r="V8" s="37">
        <f t="shared" si="0"/>
        <v>4.1020000000000003</v>
      </c>
      <c r="W8" s="37">
        <f t="shared" si="0"/>
        <v>3.0289999999999995</v>
      </c>
      <c r="X8" s="37">
        <f t="shared" si="0"/>
        <v>6.3632</v>
      </c>
      <c r="Y8" s="37">
        <f t="shared" si="0"/>
        <v>5.3185000000000002</v>
      </c>
      <c r="Z8" s="37">
        <f t="shared" si="0"/>
        <v>4.3715999999999999</v>
      </c>
      <c r="AA8" s="37">
        <f t="shared" si="0"/>
        <v>4.8725999999999985</v>
      </c>
      <c r="AB8" s="37">
        <f t="shared" si="0"/>
        <v>4.8233999999999995</v>
      </c>
      <c r="AC8" s="37">
        <f t="shared" si="0"/>
        <v>2.7270000000000003</v>
      </c>
      <c r="AD8" s="37">
        <f t="shared" si="0"/>
        <v>2.0265999999999997</v>
      </c>
      <c r="AE8" s="37">
        <f t="shared" si="0"/>
        <v>4.5254000000000012</v>
      </c>
      <c r="AF8" s="37">
        <f t="shared" si="0"/>
        <v>5.869600000000001</v>
      </c>
      <c r="AG8" s="37">
        <f t="shared" si="0"/>
        <v>5.2786000000000017</v>
      </c>
      <c r="AH8" s="37">
        <f t="shared" si="0"/>
        <v>6.1034000000000033</v>
      </c>
      <c r="AI8" s="38">
        <f>SUM(AI6:AI7)</f>
        <v>153.09610000000001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45139</v>
      </c>
      <c r="E11" s="95">
        <v>45141</v>
      </c>
      <c r="F11" s="95">
        <v>45143</v>
      </c>
      <c r="G11" s="95">
        <v>45146</v>
      </c>
      <c r="H11" s="95">
        <v>45148</v>
      </c>
      <c r="I11" s="95">
        <v>45150</v>
      </c>
      <c r="J11" s="95">
        <v>45153</v>
      </c>
      <c r="K11" s="95">
        <v>45155</v>
      </c>
      <c r="L11" s="95">
        <v>45157</v>
      </c>
      <c r="M11" s="95">
        <v>45160</v>
      </c>
      <c r="N11" s="95">
        <v>45162</v>
      </c>
      <c r="O11" s="95">
        <v>45164</v>
      </c>
      <c r="P11" s="95">
        <v>45167</v>
      </c>
      <c r="Q11" s="170">
        <v>45169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525</v>
      </c>
      <c r="E12" s="101">
        <v>580</v>
      </c>
      <c r="F12" s="101">
        <v>506</v>
      </c>
      <c r="G12" s="102">
        <v>490</v>
      </c>
      <c r="H12" s="101">
        <v>430</v>
      </c>
      <c r="I12" s="101">
        <v>603</v>
      </c>
      <c r="J12" s="101">
        <v>610</v>
      </c>
      <c r="K12" s="101">
        <v>433</v>
      </c>
      <c r="L12" s="101">
        <v>552</v>
      </c>
      <c r="M12" s="102">
        <v>420</v>
      </c>
      <c r="N12" s="101">
        <v>488</v>
      </c>
      <c r="O12" s="101">
        <v>500</v>
      </c>
      <c r="P12" s="101">
        <v>554</v>
      </c>
      <c r="Q12" s="101">
        <v>600</v>
      </c>
      <c r="R12" s="101"/>
      <c r="S12" s="102">
        <v>822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8113</v>
      </c>
    </row>
    <row r="13" spans="3:35" s="2" customFormat="1" ht="27" customHeight="1">
      <c r="C13" s="66" t="s">
        <v>14</v>
      </c>
      <c r="D13" s="100">
        <v>410</v>
      </c>
      <c r="E13" s="101">
        <v>212</v>
      </c>
      <c r="F13" s="101">
        <v>94</v>
      </c>
      <c r="G13" s="102">
        <v>255</v>
      </c>
      <c r="H13" s="101">
        <v>300</v>
      </c>
      <c r="I13" s="101">
        <v>270</v>
      </c>
      <c r="J13" s="101">
        <v>320</v>
      </c>
      <c r="K13" s="101">
        <v>282</v>
      </c>
      <c r="L13" s="101">
        <v>350</v>
      </c>
      <c r="M13" s="102"/>
      <c r="N13" s="101">
        <v>306</v>
      </c>
      <c r="O13" s="101"/>
      <c r="P13" s="101">
        <v>310</v>
      </c>
      <c r="Q13" s="101">
        <v>332</v>
      </c>
      <c r="R13" s="101"/>
      <c r="S13" s="102">
        <v>309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3750</v>
      </c>
    </row>
    <row r="14" spans="3:35" s="2" customFormat="1" ht="27" customHeight="1">
      <c r="C14" s="66" t="s">
        <v>15</v>
      </c>
      <c r="D14" s="100">
        <v>31</v>
      </c>
      <c r="E14" s="101"/>
      <c r="F14" s="101">
        <v>29</v>
      </c>
      <c r="G14" s="101"/>
      <c r="H14" s="101">
        <v>30</v>
      </c>
      <c r="I14" s="101"/>
      <c r="J14" s="101">
        <v>32</v>
      </c>
      <c r="K14" s="101"/>
      <c r="L14" s="101">
        <v>38</v>
      </c>
      <c r="M14" s="102"/>
      <c r="N14" s="101">
        <v>35</v>
      </c>
      <c r="O14" s="101"/>
      <c r="P14" s="101">
        <v>32</v>
      </c>
      <c r="Q14" s="101"/>
      <c r="R14" s="101"/>
      <c r="S14" s="102">
        <v>45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272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8</v>
      </c>
      <c r="G15" s="102"/>
      <c r="H15" s="101">
        <v>7</v>
      </c>
      <c r="I15" s="101"/>
      <c r="J15" s="101">
        <v>14</v>
      </c>
      <c r="K15" s="101"/>
      <c r="L15" s="101">
        <v>11</v>
      </c>
      <c r="M15" s="102"/>
      <c r="N15" s="101">
        <v>13</v>
      </c>
      <c r="O15" s="101"/>
      <c r="P15" s="101">
        <v>8</v>
      </c>
      <c r="Q15" s="101"/>
      <c r="R15" s="101"/>
      <c r="S15" s="102">
        <v>9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81</v>
      </c>
    </row>
    <row r="16" spans="3:35" s="2" customFormat="1" ht="27" customHeight="1">
      <c r="C16" s="68" t="s">
        <v>17</v>
      </c>
      <c r="D16" s="103"/>
      <c r="E16" s="101">
        <v>42</v>
      </c>
      <c r="F16" s="101"/>
      <c r="G16" s="102">
        <v>48</v>
      </c>
      <c r="H16" s="101"/>
      <c r="I16" s="101">
        <v>36</v>
      </c>
      <c r="J16" s="101"/>
      <c r="K16" s="101">
        <v>39</v>
      </c>
      <c r="L16" s="101">
        <v>550</v>
      </c>
      <c r="M16" s="102">
        <v>40</v>
      </c>
      <c r="N16" s="101"/>
      <c r="O16" s="101">
        <v>45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800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977</v>
      </c>
      <c r="E19" s="160">
        <f t="shared" ref="E19:AH19" si="2">SUM(E12:E18)</f>
        <v>834</v>
      </c>
      <c r="F19" s="160">
        <f t="shared" si="2"/>
        <v>637</v>
      </c>
      <c r="G19" s="160">
        <f t="shared" si="2"/>
        <v>793</v>
      </c>
      <c r="H19" s="160">
        <f t="shared" si="2"/>
        <v>767</v>
      </c>
      <c r="I19" s="160">
        <f t="shared" si="2"/>
        <v>909</v>
      </c>
      <c r="J19" s="160">
        <f t="shared" si="2"/>
        <v>976</v>
      </c>
      <c r="K19" s="160">
        <f t="shared" si="2"/>
        <v>754</v>
      </c>
      <c r="L19" s="160">
        <f t="shared" si="2"/>
        <v>1501</v>
      </c>
      <c r="M19" s="160">
        <f t="shared" si="2"/>
        <v>460</v>
      </c>
      <c r="N19" s="160">
        <f t="shared" si="2"/>
        <v>842</v>
      </c>
      <c r="O19" s="160">
        <f t="shared" si="2"/>
        <v>545</v>
      </c>
      <c r="P19" s="160">
        <f t="shared" si="2"/>
        <v>904</v>
      </c>
      <c r="Q19" s="160">
        <f t="shared" si="2"/>
        <v>932</v>
      </c>
      <c r="R19" s="160">
        <f t="shared" si="2"/>
        <v>0</v>
      </c>
      <c r="S19" s="160">
        <f t="shared" si="2"/>
        <v>1185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13016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153096.1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7.8356724163983236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13016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7.4073431383782502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44835</v>
      </c>
      <c r="E25" s="197"/>
      <c r="F25" s="196">
        <v>44866</v>
      </c>
      <c r="G25" s="197"/>
      <c r="H25" s="196">
        <v>44896</v>
      </c>
      <c r="I25" s="197"/>
      <c r="J25" s="196">
        <v>44927</v>
      </c>
      <c r="K25" s="197"/>
      <c r="L25" s="196">
        <v>44958</v>
      </c>
      <c r="M25" s="197"/>
      <c r="N25" s="196">
        <v>44986</v>
      </c>
      <c r="O25" s="197"/>
      <c r="P25" s="196">
        <v>45017</v>
      </c>
      <c r="Q25" s="197"/>
      <c r="R25" s="196">
        <v>45047</v>
      </c>
      <c r="S25" s="197"/>
      <c r="T25" s="196">
        <v>45078</v>
      </c>
      <c r="U25" s="197"/>
      <c r="V25" s="196">
        <v>45108</v>
      </c>
      <c r="W25" s="197"/>
      <c r="X25" s="196">
        <v>45139</v>
      </c>
      <c r="Y25" s="197"/>
      <c r="Z25" s="196">
        <v>45170</v>
      </c>
      <c r="AA25" s="197"/>
      <c r="AB25" s="196">
        <v>45200</v>
      </c>
      <c r="AC25" s="197"/>
      <c r="AD25" s="196">
        <v>45231</v>
      </c>
      <c r="AE25" s="197"/>
      <c r="AF25" s="196">
        <v>45261</v>
      </c>
      <c r="AG25" s="197"/>
      <c r="AH25" s="196">
        <v>45292</v>
      </c>
      <c r="AI25" s="197"/>
    </row>
    <row r="26" spans="3:35" s="2" customFormat="1" ht="39.75" customHeight="1">
      <c r="C26" s="21" t="s">
        <v>29</v>
      </c>
      <c r="D26" s="202">
        <v>7.1555675622520534E-2</v>
      </c>
      <c r="E26" s="203"/>
      <c r="F26" s="202">
        <v>6.9993718162314436E-2</v>
      </c>
      <c r="G26" s="203"/>
      <c r="H26" s="202">
        <v>7.8570937205581046E-2</v>
      </c>
      <c r="I26" s="203"/>
      <c r="J26" s="202">
        <v>7.6739693308923385E-2</v>
      </c>
      <c r="K26" s="203"/>
      <c r="L26" s="202">
        <v>7.2026897788768848E-2</v>
      </c>
      <c r="M26" s="203"/>
      <c r="N26" s="202">
        <v>6.8834141427207438E-2</v>
      </c>
      <c r="O26" s="203"/>
      <c r="P26" s="202">
        <v>7.3542599785192939E-2</v>
      </c>
      <c r="Q26" s="203"/>
      <c r="R26" s="202">
        <v>7.0555863733357621E-2</v>
      </c>
      <c r="S26" s="203"/>
      <c r="T26" s="202">
        <v>7.5151598712809201E-2</v>
      </c>
      <c r="U26" s="203"/>
      <c r="V26" s="202">
        <v>7.9479895310948845E-2</v>
      </c>
      <c r="W26" s="203"/>
      <c r="X26" s="202">
        <f>T21/100</f>
        <v>7.8356724163983232E-2</v>
      </c>
      <c r="Y26" s="203"/>
      <c r="Z26" s="202"/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5CA9C29-354D-42F3-9C17-D5E1755A93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'AUG-23'!N25:N25</xm:f>
              <xm:sqref>N26</xm:sqref>
            </x14:sparkline>
          </x14:sparklines>
        </x14:sparklineGroup>
        <x14:sparklineGroup displayEmptyCellsAs="gap" xr2:uid="{2025E231-05D6-41C1-BB55-0C2AD7C4DE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'AUG-23'!R25:R25</xm:f>
              <xm:sqref>R26</xm:sqref>
            </x14:sparkline>
          </x14:sparklines>
        </x14:sparklineGroup>
        <x14:sparklineGroup displayEmptyCellsAs="gap" xr2:uid="{C0BC559A-6E65-4C8F-99F0-933B1EA323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'AUG-23'!AD25:AD25</xm:f>
              <xm:sqref>AD26</xm:sqref>
            </x14:sparkline>
          </x14:sparklines>
        </x14:sparklineGroup>
        <x14:sparklineGroup displayEmptyCellsAs="gap" xr2:uid="{A6ABDC6A-7D7A-475B-817B-AE4F77B3116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'AUG-23'!J25:J25</xm:f>
              <xm:sqref>J26</xm:sqref>
            </x14:sparkline>
          </x14:sparklines>
        </x14:sparklineGroup>
        <x14:sparklineGroup displayEmptyCellsAs="gap" xr2:uid="{57371501-E751-4DF8-AD80-E8AF91A7A4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'AUG-23'!D25:D25</xm:f>
              <xm:sqref>D26</xm:sqref>
            </x14:sparkline>
          </x14:sparklines>
        </x14:sparklineGroup>
        <x14:sparklineGroup displayEmptyCellsAs="gap" xr2:uid="{3AA1F72F-8D08-49FB-B5FC-9D65E08CA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'AUG-23'!T25:T25</xm:f>
              <xm:sqref>T26</xm:sqref>
            </x14:sparkline>
          </x14:sparklines>
        </x14:sparklineGroup>
        <x14:sparklineGroup displayEmptyCellsAs="gap" xr2:uid="{ABEC3026-4490-43EF-AF23-47EA53CA64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'AUG-23'!H25:H25</xm:f>
              <xm:sqref>H26</xm:sqref>
            </x14:sparkline>
          </x14:sparklines>
        </x14:sparklineGroup>
        <x14:sparklineGroup displayEmptyCellsAs="gap" xr2:uid="{9F2B0F5F-54DD-4904-A9FF-A1D1878585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'AUG-23'!L25:L25</xm:f>
              <xm:sqref>L26</xm:sqref>
            </x14:sparkline>
          </x14:sparklines>
        </x14:sparklineGroup>
        <x14:sparklineGroup displayEmptyCellsAs="gap" xr2:uid="{EFACC893-AFB6-4B0F-8E76-EDD5A7DC66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'AUG-23'!V25:V25</xm:f>
              <xm:sqref>V26</xm:sqref>
            </x14:sparkline>
          </x14:sparklines>
        </x14:sparklineGroup>
        <x14:sparklineGroup displayEmptyCellsAs="gap" xr2:uid="{7AA483B4-7F43-4C61-9E86-CC607A8909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'AUG-23'!X25:X25</xm:f>
              <xm:sqref>X26</xm:sqref>
            </x14:sparkline>
          </x14:sparklines>
        </x14:sparklineGroup>
        <x14:sparklineGroup displayEmptyCellsAs="gap" xr2:uid="{425BC56A-3010-4381-9180-B97F791B2C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'AUG-23'!AH25:AH25</xm:f>
              <xm:sqref>AH26</xm:sqref>
            </x14:sparkline>
          </x14:sparklines>
        </x14:sparklineGroup>
        <x14:sparklineGroup displayEmptyCellsAs="gap" xr2:uid="{34E2D163-E173-4123-8813-F9C523EDE8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'AUG-23'!Z25:Z25</xm:f>
              <xm:sqref>Z26</xm:sqref>
            </x14:sparkline>
          </x14:sparklines>
        </x14:sparklineGroup>
        <x14:sparklineGroup displayEmptyCellsAs="gap" xr2:uid="{23A25602-4BBB-4278-8E59-0CCEA59E1F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'AUG-23'!F25:F25</xm:f>
              <xm:sqref>F26</xm:sqref>
            </x14:sparkline>
          </x14:sparklines>
        </x14:sparklineGroup>
        <x14:sparklineGroup displayEmptyCellsAs="gap" xr2:uid="{758967E1-7396-42CD-ACA1-85DA9BE7E5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'AUG-23'!AF25:AF25</xm:f>
              <xm:sqref>AF26</xm:sqref>
            </x14:sparkline>
          </x14:sparklines>
        </x14:sparklineGroup>
        <x14:sparklineGroup displayEmptyCellsAs="gap" xr2:uid="{4551EB5C-81EC-4B64-BD24-52702AB35B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'AUG-23'!P25:P25</xm:f>
              <xm:sqref>P26</xm:sqref>
            </x14:sparkline>
          </x14:sparklines>
        </x14:sparklineGroup>
        <x14:sparklineGroup displayEmptyCellsAs="gap" xr2:uid="{536F986B-ED50-4AC3-BC2E-A3157B401D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'AUG-23'!AB25:AB25</xm:f>
              <xm:sqref>AB26</xm:sqref>
            </x14:sparkline>
          </x14:sparklines>
        </x14:sparklineGroup>
      </x14:sparklineGroup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11C2-DEEA-4C8E-819C-F2259E451928}">
  <sheetPr codeName="工作表51">
    <pageSetUpPr fitToPage="1"/>
  </sheetPr>
  <dimension ref="C1:AI45"/>
  <sheetViews>
    <sheetView showGridLines="0" topLeftCell="A7" zoomScale="94" zoomScaleNormal="94" workbookViewId="0">
      <selection activeCell="Z26" sqref="Z26:AA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133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3">
        <v>45170</v>
      </c>
      <c r="E5" s="3">
        <v>45171</v>
      </c>
      <c r="F5" s="3">
        <v>45172</v>
      </c>
      <c r="G5" s="3">
        <v>45173</v>
      </c>
      <c r="H5" s="3">
        <v>45174</v>
      </c>
      <c r="I5" s="3">
        <v>45175</v>
      </c>
      <c r="J5" s="3">
        <v>45176</v>
      </c>
      <c r="K5" s="3">
        <v>45177</v>
      </c>
      <c r="L5" s="3">
        <v>45178</v>
      </c>
      <c r="M5" s="3">
        <v>45179</v>
      </c>
      <c r="N5" s="3">
        <v>45180</v>
      </c>
      <c r="O5" s="3">
        <v>45181</v>
      </c>
      <c r="P5" s="3">
        <v>45182</v>
      </c>
      <c r="Q5" s="3">
        <v>45183</v>
      </c>
      <c r="R5" s="3">
        <v>45184</v>
      </c>
      <c r="S5" s="3">
        <v>45185</v>
      </c>
      <c r="T5" s="3">
        <v>45186</v>
      </c>
      <c r="U5" s="3">
        <v>45187</v>
      </c>
      <c r="V5" s="3">
        <v>45188</v>
      </c>
      <c r="W5" s="3">
        <v>45189</v>
      </c>
      <c r="X5" s="3">
        <v>45190</v>
      </c>
      <c r="Y5" s="3">
        <v>45191</v>
      </c>
      <c r="Z5" s="3">
        <v>45192</v>
      </c>
      <c r="AA5" s="3">
        <v>45193</v>
      </c>
      <c r="AB5" s="3">
        <v>45194</v>
      </c>
      <c r="AC5" s="3">
        <v>45195</v>
      </c>
      <c r="AD5" s="3">
        <v>45196</v>
      </c>
      <c r="AE5" s="3">
        <v>45197</v>
      </c>
      <c r="AF5" s="3">
        <v>45198</v>
      </c>
      <c r="AG5" s="3">
        <v>45199</v>
      </c>
      <c r="AH5" s="3"/>
      <c r="AI5" s="188"/>
    </row>
    <row r="6" spans="3:35" s="2" customFormat="1" ht="27" customHeight="1">
      <c r="C6" s="5" t="s">
        <v>7</v>
      </c>
      <c r="D6" s="118">
        <v>0</v>
      </c>
      <c r="E6" s="118">
        <v>0.93</v>
      </c>
      <c r="F6" s="118">
        <v>6.5573999999999968</v>
      </c>
      <c r="G6" s="118">
        <v>7.0445999999999991</v>
      </c>
      <c r="H6" s="118">
        <v>5.2899999999999983</v>
      </c>
      <c r="I6" s="118">
        <v>5.3508000000000031</v>
      </c>
      <c r="J6" s="118">
        <v>5.4530000000000012</v>
      </c>
      <c r="K6" s="118">
        <v>0.25259999999999999</v>
      </c>
      <c r="L6" s="118">
        <v>7.9330000000000007</v>
      </c>
      <c r="M6" s="118">
        <v>2.4505999999999997</v>
      </c>
      <c r="N6" s="118">
        <v>5.7791999999999994</v>
      </c>
      <c r="O6" s="118">
        <v>6.2136000000000013</v>
      </c>
      <c r="P6" s="118">
        <v>6.0982000000000021</v>
      </c>
      <c r="Q6" s="118">
        <v>5.1004000000000014</v>
      </c>
      <c r="R6" s="118">
        <v>5.2266000000000012</v>
      </c>
      <c r="S6" s="118">
        <v>4.7528000000000006</v>
      </c>
      <c r="T6" s="118">
        <v>2.3092000000000006</v>
      </c>
      <c r="U6" s="118">
        <v>4.7483999999999975</v>
      </c>
      <c r="V6" s="118">
        <v>5.3964000000000016</v>
      </c>
      <c r="W6" s="118">
        <v>5.2423999999999999</v>
      </c>
      <c r="X6" s="118">
        <v>5.7641999999999998</v>
      </c>
      <c r="Y6" s="118">
        <v>5.9879999999999978</v>
      </c>
      <c r="Z6" s="118">
        <v>4.452</v>
      </c>
      <c r="AA6" s="118">
        <v>2.1952000000000003</v>
      </c>
      <c r="AB6" s="118">
        <v>3.9029999999999996</v>
      </c>
      <c r="AC6" s="118">
        <v>5.1294000000000013</v>
      </c>
      <c r="AD6" s="118">
        <v>5.7654000000000005</v>
      </c>
      <c r="AE6" s="118">
        <v>5.6353999999999989</v>
      </c>
      <c r="AF6" s="118">
        <v>5.3141999999999987</v>
      </c>
      <c r="AG6" s="118">
        <v>3.3077999999999999</v>
      </c>
      <c r="AH6" s="118"/>
      <c r="AI6" s="122">
        <f>SUM(D6:AH6)</f>
        <v>139.58380000000002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</v>
      </c>
      <c r="G7" s="119">
        <v>0.73</v>
      </c>
      <c r="H7" s="119">
        <v>2.14</v>
      </c>
      <c r="I7" s="119">
        <v>1.45</v>
      </c>
      <c r="J7" s="119">
        <v>0</v>
      </c>
      <c r="K7" s="119">
        <v>0</v>
      </c>
      <c r="L7" s="120">
        <v>1.06</v>
      </c>
      <c r="M7" s="120">
        <v>0</v>
      </c>
      <c r="N7" s="120">
        <v>2.2999999999999998</v>
      </c>
      <c r="O7" s="120">
        <v>0.75</v>
      </c>
      <c r="P7" s="120">
        <v>0</v>
      </c>
      <c r="Q7" s="120">
        <v>0</v>
      </c>
      <c r="R7" s="119">
        <v>0.9</v>
      </c>
      <c r="S7" s="119">
        <v>0</v>
      </c>
      <c r="T7" s="121">
        <v>0</v>
      </c>
      <c r="U7" s="120">
        <v>0.63</v>
      </c>
      <c r="V7" s="120">
        <v>1.1000000000000001</v>
      </c>
      <c r="W7" s="120">
        <v>0.65</v>
      </c>
      <c r="X7" s="120">
        <v>0</v>
      </c>
      <c r="Y7" s="120">
        <v>0.73</v>
      </c>
      <c r="Z7" s="120">
        <v>0.57999999999999996</v>
      </c>
      <c r="AA7" s="120">
        <v>0</v>
      </c>
      <c r="AB7" s="120">
        <v>0.43</v>
      </c>
      <c r="AC7" s="120">
        <v>1.56</v>
      </c>
      <c r="AD7" s="120">
        <v>2.34</v>
      </c>
      <c r="AE7" s="120">
        <v>0</v>
      </c>
      <c r="AF7" s="120">
        <v>0.46</v>
      </c>
      <c r="AG7" s="120">
        <v>0.49</v>
      </c>
      <c r="AH7" s="120"/>
      <c r="AI7" s="122">
        <f>SUM(D7:AH7)</f>
        <v>18.3</v>
      </c>
    </row>
    <row r="8" spans="3:35" s="2" customFormat="1" ht="35.25" customHeight="1" thickBot="1">
      <c r="C8" s="17" t="s">
        <v>9</v>
      </c>
      <c r="D8" s="37">
        <f>SUM(D6:D7)</f>
        <v>0</v>
      </c>
      <c r="E8" s="37">
        <f t="shared" ref="E8:AH8" si="0">SUM(E6:E7)</f>
        <v>0.93</v>
      </c>
      <c r="F8" s="37">
        <f t="shared" si="0"/>
        <v>6.5573999999999968</v>
      </c>
      <c r="G8" s="37">
        <f t="shared" si="0"/>
        <v>7.7745999999999995</v>
      </c>
      <c r="H8" s="37">
        <f t="shared" si="0"/>
        <v>7.4299999999999979</v>
      </c>
      <c r="I8" s="37">
        <f t="shared" si="0"/>
        <v>6.8008000000000033</v>
      </c>
      <c r="J8" s="37">
        <f t="shared" si="0"/>
        <v>5.4530000000000012</v>
      </c>
      <c r="K8" s="37">
        <f t="shared" si="0"/>
        <v>0.25259999999999999</v>
      </c>
      <c r="L8" s="37">
        <f t="shared" si="0"/>
        <v>8.9930000000000003</v>
      </c>
      <c r="M8" s="37">
        <f t="shared" si="0"/>
        <v>2.4505999999999997</v>
      </c>
      <c r="N8" s="37">
        <f t="shared" si="0"/>
        <v>8.0792000000000002</v>
      </c>
      <c r="O8" s="37">
        <f t="shared" si="0"/>
        <v>6.9636000000000013</v>
      </c>
      <c r="P8" s="37">
        <f t="shared" si="0"/>
        <v>6.0982000000000021</v>
      </c>
      <c r="Q8" s="37">
        <f t="shared" si="0"/>
        <v>5.1004000000000014</v>
      </c>
      <c r="R8" s="37">
        <f t="shared" si="0"/>
        <v>6.1266000000000016</v>
      </c>
      <c r="S8" s="37">
        <f t="shared" si="0"/>
        <v>4.7528000000000006</v>
      </c>
      <c r="T8" s="37">
        <f t="shared" si="0"/>
        <v>2.3092000000000006</v>
      </c>
      <c r="U8" s="37">
        <f t="shared" si="0"/>
        <v>5.3783999999999974</v>
      </c>
      <c r="V8" s="37">
        <f t="shared" si="0"/>
        <v>6.4964000000000013</v>
      </c>
      <c r="W8" s="37">
        <f t="shared" si="0"/>
        <v>5.8924000000000003</v>
      </c>
      <c r="X8" s="37">
        <f t="shared" si="0"/>
        <v>5.7641999999999998</v>
      </c>
      <c r="Y8" s="37">
        <f t="shared" si="0"/>
        <v>6.7179999999999982</v>
      </c>
      <c r="Z8" s="37">
        <f t="shared" si="0"/>
        <v>5.032</v>
      </c>
      <c r="AA8" s="37">
        <f t="shared" si="0"/>
        <v>2.1952000000000003</v>
      </c>
      <c r="AB8" s="37">
        <f t="shared" si="0"/>
        <v>4.3329999999999993</v>
      </c>
      <c r="AC8" s="37">
        <f t="shared" si="0"/>
        <v>6.6894000000000009</v>
      </c>
      <c r="AD8" s="37">
        <f t="shared" si="0"/>
        <v>8.1053999999999995</v>
      </c>
      <c r="AE8" s="37">
        <f t="shared" si="0"/>
        <v>5.6353999999999989</v>
      </c>
      <c r="AF8" s="37">
        <f t="shared" si="0"/>
        <v>5.7741999999999987</v>
      </c>
      <c r="AG8" s="37">
        <f t="shared" si="0"/>
        <v>3.7977999999999996</v>
      </c>
      <c r="AH8" s="37">
        <f t="shared" si="0"/>
        <v>0</v>
      </c>
      <c r="AI8" s="38">
        <f>SUM(AI6:AI7)</f>
        <v>157.88380000000004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96">
        <v>45174</v>
      </c>
      <c r="E11" s="95">
        <v>45176</v>
      </c>
      <c r="F11" s="95">
        <v>45178</v>
      </c>
      <c r="G11" s="95">
        <v>45180</v>
      </c>
      <c r="H11" s="95">
        <v>45181</v>
      </c>
      <c r="I11" s="95">
        <v>45183</v>
      </c>
      <c r="J11" s="95">
        <v>45185</v>
      </c>
      <c r="K11" s="95">
        <v>45188</v>
      </c>
      <c r="L11" s="95">
        <v>45190</v>
      </c>
      <c r="M11" s="95">
        <v>45192</v>
      </c>
      <c r="N11" s="95">
        <v>45195</v>
      </c>
      <c r="O11" s="95">
        <v>45197</v>
      </c>
      <c r="P11" s="95">
        <v>45199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735</v>
      </c>
      <c r="E12" s="101">
        <v>615</v>
      </c>
      <c r="F12" s="101">
        <v>868</v>
      </c>
      <c r="G12" s="102"/>
      <c r="H12" s="102">
        <v>613</v>
      </c>
      <c r="I12" s="101">
        <v>620</v>
      </c>
      <c r="J12" s="101">
        <v>515</v>
      </c>
      <c r="K12" s="101">
        <v>650</v>
      </c>
      <c r="L12" s="101">
        <v>643</v>
      </c>
      <c r="M12" s="101">
        <v>628</v>
      </c>
      <c r="N12" s="102">
        <v>680</v>
      </c>
      <c r="O12" s="101">
        <v>656</v>
      </c>
      <c r="P12" s="101">
        <v>490</v>
      </c>
      <c r="Q12" s="101"/>
      <c r="R12" s="101">
        <v>901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8614</v>
      </c>
    </row>
    <row r="13" spans="3:35" s="2" customFormat="1" ht="27" customHeight="1">
      <c r="C13" s="66" t="s">
        <v>14</v>
      </c>
      <c r="D13" s="100">
        <v>180</v>
      </c>
      <c r="E13" s="101">
        <v>453</v>
      </c>
      <c r="F13" s="101">
        <v>220</v>
      </c>
      <c r="G13" s="102"/>
      <c r="H13" s="102">
        <v>190</v>
      </c>
      <c r="I13" s="101">
        <v>188</v>
      </c>
      <c r="J13" s="101">
        <v>450</v>
      </c>
      <c r="K13" s="101">
        <v>395</v>
      </c>
      <c r="L13" s="101">
        <v>186</v>
      </c>
      <c r="M13" s="101">
        <v>300</v>
      </c>
      <c r="N13" s="102">
        <v>425</v>
      </c>
      <c r="O13" s="101">
        <v>435</v>
      </c>
      <c r="P13" s="101"/>
      <c r="Q13" s="101"/>
      <c r="R13" s="101">
        <v>403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3825</v>
      </c>
    </row>
    <row r="14" spans="3:35" s="2" customFormat="1" ht="27" customHeight="1">
      <c r="C14" s="66" t="s">
        <v>15</v>
      </c>
      <c r="D14" s="100">
        <v>47</v>
      </c>
      <c r="E14" s="101"/>
      <c r="F14" s="101">
        <v>38</v>
      </c>
      <c r="G14" s="101"/>
      <c r="H14" s="101"/>
      <c r="I14" s="101">
        <v>40</v>
      </c>
      <c r="J14" s="101"/>
      <c r="K14" s="101">
        <v>53</v>
      </c>
      <c r="L14" s="101"/>
      <c r="M14" s="101">
        <v>45</v>
      </c>
      <c r="N14" s="102"/>
      <c r="O14" s="101">
        <v>38</v>
      </c>
      <c r="P14" s="101"/>
      <c r="Q14" s="101"/>
      <c r="R14" s="101">
        <v>60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321</v>
      </c>
    </row>
    <row r="15" spans="3:35" s="2" customFormat="1" ht="27" customHeight="1">
      <c r="C15" s="66" t="s">
        <v>16</v>
      </c>
      <c r="D15" s="100">
        <v>13</v>
      </c>
      <c r="E15" s="101"/>
      <c r="F15" s="101">
        <v>10</v>
      </c>
      <c r="G15" s="102"/>
      <c r="H15" s="102"/>
      <c r="I15" s="101">
        <v>9</v>
      </c>
      <c r="J15" s="101"/>
      <c r="K15" s="101">
        <v>15</v>
      </c>
      <c r="L15" s="101"/>
      <c r="M15" s="101">
        <v>13</v>
      </c>
      <c r="N15" s="102"/>
      <c r="O15" s="101">
        <v>10</v>
      </c>
      <c r="P15" s="101"/>
      <c r="Q15" s="101"/>
      <c r="R15" s="101">
        <v>11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81</v>
      </c>
    </row>
    <row r="16" spans="3:35" s="2" customFormat="1" ht="27" customHeight="1">
      <c r="C16" s="68" t="s">
        <v>17</v>
      </c>
      <c r="D16" s="103"/>
      <c r="E16" s="101">
        <v>50</v>
      </c>
      <c r="F16" s="101"/>
      <c r="G16" s="102"/>
      <c r="H16" s="102">
        <v>46</v>
      </c>
      <c r="I16" s="101"/>
      <c r="J16" s="101">
        <v>55</v>
      </c>
      <c r="K16" s="101"/>
      <c r="L16" s="101">
        <v>42</v>
      </c>
      <c r="M16" s="101"/>
      <c r="N16" s="102">
        <v>38</v>
      </c>
      <c r="O16" s="101"/>
      <c r="P16" s="101">
        <v>500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731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>
        <v>74</v>
      </c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74</v>
      </c>
    </row>
    <row r="19" spans="3:35" s="2" customFormat="1" ht="35.25" customHeight="1" thickBot="1">
      <c r="C19" s="79" t="s">
        <v>19</v>
      </c>
      <c r="D19" s="159">
        <f>SUM(D12:D18)</f>
        <v>975</v>
      </c>
      <c r="E19" s="160">
        <f t="shared" ref="E19:AH19" si="2">SUM(E12:E18)</f>
        <v>1118</v>
      </c>
      <c r="F19" s="160">
        <f t="shared" si="2"/>
        <v>1136</v>
      </c>
      <c r="G19" s="160">
        <f t="shared" si="2"/>
        <v>74</v>
      </c>
      <c r="H19" s="160">
        <f t="shared" si="2"/>
        <v>849</v>
      </c>
      <c r="I19" s="160">
        <f t="shared" si="2"/>
        <v>857</v>
      </c>
      <c r="J19" s="160">
        <f t="shared" si="2"/>
        <v>1020</v>
      </c>
      <c r="K19" s="160">
        <f t="shared" si="2"/>
        <v>1113</v>
      </c>
      <c r="L19" s="160">
        <f t="shared" si="2"/>
        <v>871</v>
      </c>
      <c r="M19" s="160">
        <f t="shared" si="2"/>
        <v>986</v>
      </c>
      <c r="N19" s="160">
        <f t="shared" si="2"/>
        <v>1143</v>
      </c>
      <c r="O19" s="160">
        <f t="shared" si="2"/>
        <v>1139</v>
      </c>
      <c r="P19" s="160">
        <f t="shared" si="2"/>
        <v>990</v>
      </c>
      <c r="Q19" s="160">
        <f t="shared" si="2"/>
        <v>0</v>
      </c>
      <c r="R19" s="160">
        <f t="shared" si="2"/>
        <v>1375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13646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157883.80000000005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7.955468962244459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13646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7.4530202903671006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44835</v>
      </c>
      <c r="E25" s="197"/>
      <c r="F25" s="196">
        <v>44866</v>
      </c>
      <c r="G25" s="197"/>
      <c r="H25" s="196">
        <v>44896</v>
      </c>
      <c r="I25" s="197"/>
      <c r="J25" s="196">
        <v>44927</v>
      </c>
      <c r="K25" s="197"/>
      <c r="L25" s="196">
        <v>44958</v>
      </c>
      <c r="M25" s="197"/>
      <c r="N25" s="196">
        <v>44986</v>
      </c>
      <c r="O25" s="197"/>
      <c r="P25" s="196">
        <v>45017</v>
      </c>
      <c r="Q25" s="197"/>
      <c r="R25" s="196">
        <v>45047</v>
      </c>
      <c r="S25" s="197"/>
      <c r="T25" s="196">
        <v>45078</v>
      </c>
      <c r="U25" s="197"/>
      <c r="V25" s="196">
        <v>45108</v>
      </c>
      <c r="W25" s="197"/>
      <c r="X25" s="196">
        <v>45139</v>
      </c>
      <c r="Y25" s="197"/>
      <c r="Z25" s="196">
        <v>45170</v>
      </c>
      <c r="AA25" s="197"/>
      <c r="AB25" s="196">
        <v>45200</v>
      </c>
      <c r="AC25" s="197"/>
      <c r="AD25" s="196">
        <v>45231</v>
      </c>
      <c r="AE25" s="197"/>
      <c r="AF25" s="196">
        <v>45261</v>
      </c>
      <c r="AG25" s="197"/>
      <c r="AH25" s="196">
        <v>45292</v>
      </c>
      <c r="AI25" s="197"/>
    </row>
    <row r="26" spans="3:35" s="2" customFormat="1" ht="39.75" customHeight="1">
      <c r="C26" s="21" t="s">
        <v>29</v>
      </c>
      <c r="D26" s="202">
        <v>7.1555675622520534E-2</v>
      </c>
      <c r="E26" s="203"/>
      <c r="F26" s="202">
        <v>6.9993718162314436E-2</v>
      </c>
      <c r="G26" s="203"/>
      <c r="H26" s="202">
        <v>7.8570937205581046E-2</v>
      </c>
      <c r="I26" s="203"/>
      <c r="J26" s="202">
        <v>7.6739693308923385E-2</v>
      </c>
      <c r="K26" s="203"/>
      <c r="L26" s="202">
        <v>7.2026897788768848E-2</v>
      </c>
      <c r="M26" s="203"/>
      <c r="N26" s="202">
        <v>6.8834141427207438E-2</v>
      </c>
      <c r="O26" s="203"/>
      <c r="P26" s="202">
        <v>7.3542599785192939E-2</v>
      </c>
      <c r="Q26" s="203"/>
      <c r="R26" s="202">
        <v>7.0555863733357621E-2</v>
      </c>
      <c r="S26" s="203"/>
      <c r="T26" s="202">
        <v>7.5151598712809201E-2</v>
      </c>
      <c r="U26" s="203"/>
      <c r="V26" s="202">
        <v>7.9479895310948845E-2</v>
      </c>
      <c r="W26" s="203"/>
      <c r="X26" s="202">
        <f>'AUG-23'!X26:Y26</f>
        <v>7.8356724163983232E-2</v>
      </c>
      <c r="Y26" s="203"/>
      <c r="Z26" s="202">
        <f>T21/100</f>
        <v>7.9554689622444594E-2</v>
      </c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389EF46-7E3D-4875-9A64-2C4B602880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'SEP-23'!AB25:AB25</xm:f>
              <xm:sqref>AB26</xm:sqref>
            </x14:sparkline>
          </x14:sparklines>
        </x14:sparklineGroup>
        <x14:sparklineGroup displayEmptyCellsAs="gap" xr2:uid="{2D05A1E2-0F79-4251-A8CE-F2CDC3B971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'SEP-23'!P25:P25</xm:f>
              <xm:sqref>P26</xm:sqref>
            </x14:sparkline>
          </x14:sparklines>
        </x14:sparklineGroup>
        <x14:sparklineGroup displayEmptyCellsAs="gap" xr2:uid="{66D8B1A9-64DD-40DE-8E51-BE01403D1D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'SEP-23'!AF25:AF25</xm:f>
              <xm:sqref>AF26</xm:sqref>
            </x14:sparkline>
          </x14:sparklines>
        </x14:sparklineGroup>
        <x14:sparklineGroup displayEmptyCellsAs="gap" xr2:uid="{6A718D6B-4CE5-47E1-B84B-3708304260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'SEP-23'!F25:F25</xm:f>
              <xm:sqref>F26</xm:sqref>
            </x14:sparkline>
          </x14:sparklines>
        </x14:sparklineGroup>
        <x14:sparklineGroup displayEmptyCellsAs="gap" xr2:uid="{CA93DEA7-74B9-4726-AE26-7222D4F276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'SEP-23'!Z25:Z25</xm:f>
              <xm:sqref>Z26</xm:sqref>
            </x14:sparkline>
          </x14:sparklines>
        </x14:sparklineGroup>
        <x14:sparklineGroup displayEmptyCellsAs="gap" xr2:uid="{02F20FAE-3094-4426-8A31-BF01396C50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'SEP-23'!AH25:AH25</xm:f>
              <xm:sqref>AH26</xm:sqref>
            </x14:sparkline>
          </x14:sparklines>
        </x14:sparklineGroup>
        <x14:sparklineGroup displayEmptyCellsAs="gap" xr2:uid="{039FB65A-E9DE-400E-8733-7EF85B3DC2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'SEP-23'!X25:X25</xm:f>
              <xm:sqref>X26</xm:sqref>
            </x14:sparkline>
          </x14:sparklines>
        </x14:sparklineGroup>
        <x14:sparklineGroup displayEmptyCellsAs="gap" xr2:uid="{3CA5B434-0B16-44E2-A4AE-91550A3D5F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'SEP-23'!V25:V25</xm:f>
              <xm:sqref>V26</xm:sqref>
            </x14:sparkline>
          </x14:sparklines>
        </x14:sparklineGroup>
        <x14:sparklineGroup displayEmptyCellsAs="gap" xr2:uid="{7A7D6864-8371-46D2-BFDF-A4502E9B67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'SEP-23'!L25:L25</xm:f>
              <xm:sqref>L26</xm:sqref>
            </x14:sparkline>
          </x14:sparklines>
        </x14:sparklineGroup>
        <x14:sparklineGroup displayEmptyCellsAs="gap" xr2:uid="{2C24EFE2-87D2-437B-9446-45DCEBFEBF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'SEP-23'!H25:H25</xm:f>
              <xm:sqref>H26</xm:sqref>
            </x14:sparkline>
          </x14:sparklines>
        </x14:sparklineGroup>
        <x14:sparklineGroup displayEmptyCellsAs="gap" xr2:uid="{9B11BF00-60C8-4C0E-B325-35921A4777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'SEP-23'!T25:T25</xm:f>
              <xm:sqref>T26</xm:sqref>
            </x14:sparkline>
          </x14:sparklines>
        </x14:sparklineGroup>
        <x14:sparklineGroup displayEmptyCellsAs="gap" xr2:uid="{CBF8D200-7682-4FF7-83AD-005D12E0D3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'SEP-23'!D25:D25</xm:f>
              <xm:sqref>D26</xm:sqref>
            </x14:sparkline>
          </x14:sparklines>
        </x14:sparklineGroup>
        <x14:sparklineGroup displayEmptyCellsAs="gap" xr2:uid="{B891551B-5EBD-435A-970B-6F7C2835EB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'SEP-23'!J25:J25</xm:f>
              <xm:sqref>J26</xm:sqref>
            </x14:sparkline>
          </x14:sparklines>
        </x14:sparklineGroup>
        <x14:sparklineGroup displayEmptyCellsAs="gap" xr2:uid="{3CDD6238-0374-4873-A0F8-DBB46E26C1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'SEP-23'!AD25:AD25</xm:f>
              <xm:sqref>AD26</xm:sqref>
            </x14:sparkline>
          </x14:sparklines>
        </x14:sparklineGroup>
        <x14:sparklineGroup displayEmptyCellsAs="gap" xr2:uid="{EDE9484A-7195-48E8-B202-3290160B4F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'SEP-23'!R25:R25</xm:f>
              <xm:sqref>R26</xm:sqref>
            </x14:sparkline>
          </x14:sparklines>
        </x14:sparklineGroup>
        <x14:sparklineGroup displayEmptyCellsAs="gap" xr2:uid="{7111DA2C-18CD-469F-BF43-2984CD93A1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'SEP-23'!N25:N25</xm:f>
              <xm:sqref>N26</xm:sqref>
            </x14:sparkline>
          </x14:sparklines>
        </x14:sparklineGroup>
      </x14:sparklineGroup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1460-8DD2-45C5-8F08-535029490988}">
  <sheetPr codeName="工作表52">
    <pageSetUpPr fitToPage="1"/>
  </sheetPr>
  <dimension ref="C1:AP45"/>
  <sheetViews>
    <sheetView showGridLines="0" topLeftCell="A7" zoomScale="94" zoomScaleNormal="94" workbookViewId="0">
      <selection activeCell="AB26" sqref="D26:AC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135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45200</v>
      </c>
      <c r="E5" s="3">
        <v>45201</v>
      </c>
      <c r="F5" s="3">
        <v>45202</v>
      </c>
      <c r="G5" s="3">
        <v>45203</v>
      </c>
      <c r="H5" s="3">
        <v>45204</v>
      </c>
      <c r="I5" s="3">
        <v>45205</v>
      </c>
      <c r="J5" s="3">
        <v>45206</v>
      </c>
      <c r="K5" s="3">
        <v>45207</v>
      </c>
      <c r="L5" s="3">
        <v>45208</v>
      </c>
      <c r="M5" s="3">
        <v>45209</v>
      </c>
      <c r="N5" s="3">
        <v>45210</v>
      </c>
      <c r="O5" s="3">
        <v>45211</v>
      </c>
      <c r="P5" s="3">
        <v>45212</v>
      </c>
      <c r="Q5" s="3">
        <v>45213</v>
      </c>
      <c r="R5" s="3">
        <v>45214</v>
      </c>
      <c r="S5" s="3">
        <v>45215</v>
      </c>
      <c r="T5" s="3">
        <v>45216</v>
      </c>
      <c r="U5" s="3">
        <v>45217</v>
      </c>
      <c r="V5" s="3">
        <v>45218</v>
      </c>
      <c r="W5" s="3">
        <v>45219</v>
      </c>
      <c r="X5" s="3">
        <v>45220</v>
      </c>
      <c r="Y5" s="3">
        <v>45221</v>
      </c>
      <c r="Z5" s="3">
        <v>45222</v>
      </c>
      <c r="AA5" s="3">
        <v>45223</v>
      </c>
      <c r="AB5" s="3">
        <v>45224</v>
      </c>
      <c r="AC5" s="3">
        <v>45225</v>
      </c>
      <c r="AD5" s="3">
        <v>45226</v>
      </c>
      <c r="AE5" s="3">
        <v>45227</v>
      </c>
      <c r="AF5" s="3">
        <v>45228</v>
      </c>
      <c r="AG5" s="3">
        <v>45229</v>
      </c>
      <c r="AH5" s="3">
        <v>45230</v>
      </c>
      <c r="AI5" s="188"/>
    </row>
    <row r="6" spans="3:42" s="2" customFormat="1" ht="27" customHeight="1">
      <c r="C6" s="5" t="s">
        <v>7</v>
      </c>
      <c r="D6" s="118">
        <v>2.5701999999999998</v>
      </c>
      <c r="E6" s="118">
        <v>2.2038000000000002</v>
      </c>
      <c r="F6" s="118">
        <v>5.0212000000000012</v>
      </c>
      <c r="G6" s="118">
        <v>5.5459999999999985</v>
      </c>
      <c r="H6" s="118">
        <v>4.1486000000000001</v>
      </c>
      <c r="I6" s="118">
        <v>4.695199999999998</v>
      </c>
      <c r="J6" s="118">
        <v>4.1034000000000006</v>
      </c>
      <c r="K6" s="118">
        <v>1.7266000000000001</v>
      </c>
      <c r="L6" s="118">
        <v>3.4760000000000004</v>
      </c>
      <c r="M6" s="118">
        <v>5.5792000000000028</v>
      </c>
      <c r="N6" s="118">
        <v>5.2100000000000009</v>
      </c>
      <c r="O6" s="118">
        <v>4.9116000000000009</v>
      </c>
      <c r="P6" s="118">
        <v>5.283199999999999</v>
      </c>
      <c r="Q6" s="118">
        <v>4.5536000000000003</v>
      </c>
      <c r="R6" s="118">
        <v>2.4485999999999999</v>
      </c>
      <c r="S6" s="118">
        <v>5.1724000000000014</v>
      </c>
      <c r="T6" s="118">
        <v>4.6116000000000019</v>
      </c>
      <c r="U6" s="118">
        <v>5.230999999999999</v>
      </c>
      <c r="V6" s="118">
        <v>5.1352000000000011</v>
      </c>
      <c r="W6" s="118">
        <v>5.3286000000000007</v>
      </c>
      <c r="X6" s="118">
        <v>3.7325999999999988</v>
      </c>
      <c r="Y6" s="118">
        <v>2.8762000000000003</v>
      </c>
      <c r="Z6" s="118">
        <v>2.7558000000000002</v>
      </c>
      <c r="AA6" s="118">
        <v>4.9269999999999987</v>
      </c>
      <c r="AB6" s="118">
        <v>5.2619999999999978</v>
      </c>
      <c r="AC6" s="118">
        <v>5.5236000000000001</v>
      </c>
      <c r="AD6" s="118">
        <v>4.8433999999999999</v>
      </c>
      <c r="AE6" s="118">
        <v>4.248800000000001</v>
      </c>
      <c r="AF6" s="118">
        <v>2.4984000000000002</v>
      </c>
      <c r="AG6" s="118">
        <v>4.5717999999999996</v>
      </c>
      <c r="AH6" s="118">
        <v>5.566399999999998</v>
      </c>
      <c r="AI6" s="122">
        <f>SUM(D6:AH6)</f>
        <v>133.76199999999997</v>
      </c>
    </row>
    <row r="7" spans="3:42" s="2" customFormat="1" ht="27" customHeight="1">
      <c r="C7" s="42" t="s">
        <v>8</v>
      </c>
      <c r="D7" s="119">
        <v>0</v>
      </c>
      <c r="E7" s="119">
        <v>0.52</v>
      </c>
      <c r="F7" s="119">
        <v>1.49</v>
      </c>
      <c r="G7" s="119">
        <v>0</v>
      </c>
      <c r="H7" s="119">
        <v>1.36</v>
      </c>
      <c r="I7" s="119">
        <v>0.73</v>
      </c>
      <c r="J7" s="119">
        <v>0.93</v>
      </c>
      <c r="K7" s="119">
        <v>0</v>
      </c>
      <c r="L7" s="120">
        <v>0</v>
      </c>
      <c r="M7" s="120">
        <v>1.02</v>
      </c>
      <c r="N7" s="120">
        <v>0.96</v>
      </c>
      <c r="O7" s="120">
        <v>0</v>
      </c>
      <c r="P7" s="120">
        <v>0.77</v>
      </c>
      <c r="Q7" s="120">
        <v>0</v>
      </c>
      <c r="R7" s="119">
        <v>0.44</v>
      </c>
      <c r="S7" s="119">
        <v>1.19</v>
      </c>
      <c r="T7" s="121">
        <v>1.99</v>
      </c>
      <c r="U7" s="120">
        <v>0</v>
      </c>
      <c r="V7" s="120">
        <v>0.67</v>
      </c>
      <c r="W7" s="120">
        <v>0</v>
      </c>
      <c r="X7" s="120">
        <v>1.83</v>
      </c>
      <c r="Y7" s="120">
        <v>0</v>
      </c>
      <c r="Z7" s="120">
        <v>0</v>
      </c>
      <c r="AA7" s="120">
        <v>1.87</v>
      </c>
      <c r="AB7" s="120">
        <v>0</v>
      </c>
      <c r="AC7" s="120">
        <v>0.73</v>
      </c>
      <c r="AD7" s="120">
        <v>0</v>
      </c>
      <c r="AE7" s="120">
        <v>0.49</v>
      </c>
      <c r="AF7" s="120">
        <v>0</v>
      </c>
      <c r="AG7" s="120">
        <v>0.37</v>
      </c>
      <c r="AH7" s="120">
        <v>0.56999999999999995</v>
      </c>
      <c r="AI7" s="122">
        <f>SUM(D7:AH7)</f>
        <v>17.93</v>
      </c>
      <c r="AP7" s="179"/>
    </row>
    <row r="8" spans="3:42" s="2" customFormat="1" ht="35.25" customHeight="1" thickBot="1">
      <c r="C8" s="17" t="s">
        <v>9</v>
      </c>
      <c r="D8" s="37">
        <f>SUM(D6:D7)</f>
        <v>2.5701999999999998</v>
      </c>
      <c r="E8" s="37">
        <f t="shared" ref="E8:AH8" si="0">SUM(E6:E7)</f>
        <v>2.7238000000000002</v>
      </c>
      <c r="F8" s="37">
        <f t="shared" si="0"/>
        <v>6.5112000000000014</v>
      </c>
      <c r="G8" s="37">
        <f t="shared" si="0"/>
        <v>5.5459999999999985</v>
      </c>
      <c r="H8" s="37">
        <f t="shared" si="0"/>
        <v>5.5086000000000004</v>
      </c>
      <c r="I8" s="37">
        <f t="shared" si="0"/>
        <v>5.4251999999999985</v>
      </c>
      <c r="J8" s="37">
        <f t="shared" si="0"/>
        <v>5.0334000000000003</v>
      </c>
      <c r="K8" s="37">
        <f t="shared" si="0"/>
        <v>1.7266000000000001</v>
      </c>
      <c r="L8" s="37">
        <f t="shared" si="0"/>
        <v>3.4760000000000004</v>
      </c>
      <c r="M8" s="37">
        <f t="shared" si="0"/>
        <v>6.5992000000000033</v>
      </c>
      <c r="N8" s="37">
        <f t="shared" si="0"/>
        <v>6.1700000000000008</v>
      </c>
      <c r="O8" s="37">
        <f t="shared" si="0"/>
        <v>4.9116000000000009</v>
      </c>
      <c r="P8" s="37">
        <f t="shared" si="0"/>
        <v>6.0531999999999986</v>
      </c>
      <c r="Q8" s="37">
        <f t="shared" si="0"/>
        <v>4.5536000000000003</v>
      </c>
      <c r="R8" s="37">
        <f t="shared" si="0"/>
        <v>2.8885999999999998</v>
      </c>
      <c r="S8" s="37">
        <f t="shared" si="0"/>
        <v>6.3624000000000009</v>
      </c>
      <c r="T8" s="37">
        <f t="shared" si="0"/>
        <v>6.6016000000000021</v>
      </c>
      <c r="U8" s="37">
        <f t="shared" si="0"/>
        <v>5.230999999999999</v>
      </c>
      <c r="V8" s="37">
        <f t="shared" si="0"/>
        <v>5.805200000000001</v>
      </c>
      <c r="W8" s="37">
        <f t="shared" si="0"/>
        <v>5.3286000000000007</v>
      </c>
      <c r="X8" s="37">
        <f t="shared" si="0"/>
        <v>5.5625999999999989</v>
      </c>
      <c r="Y8" s="37">
        <f t="shared" si="0"/>
        <v>2.8762000000000003</v>
      </c>
      <c r="Z8" s="37">
        <f t="shared" si="0"/>
        <v>2.7558000000000002</v>
      </c>
      <c r="AA8" s="37">
        <f t="shared" si="0"/>
        <v>6.7969999999999988</v>
      </c>
      <c r="AB8" s="37">
        <f t="shared" si="0"/>
        <v>5.2619999999999978</v>
      </c>
      <c r="AC8" s="37">
        <f t="shared" si="0"/>
        <v>6.2536000000000005</v>
      </c>
      <c r="AD8" s="37">
        <f t="shared" si="0"/>
        <v>4.8433999999999999</v>
      </c>
      <c r="AE8" s="37">
        <f t="shared" si="0"/>
        <v>4.7388000000000012</v>
      </c>
      <c r="AF8" s="37">
        <f t="shared" si="0"/>
        <v>2.4984000000000002</v>
      </c>
      <c r="AG8" s="37">
        <f t="shared" si="0"/>
        <v>4.9417999999999997</v>
      </c>
      <c r="AH8" s="37">
        <f t="shared" si="0"/>
        <v>6.1363999999999983</v>
      </c>
      <c r="AI8" s="38">
        <f>SUM(AI6:AI7)</f>
        <v>151.69199999999998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45202</v>
      </c>
      <c r="E11" s="95">
        <v>45204</v>
      </c>
      <c r="F11" s="95">
        <v>45206</v>
      </c>
      <c r="G11" s="95">
        <v>45209</v>
      </c>
      <c r="H11" s="95">
        <v>45211</v>
      </c>
      <c r="I11" s="95">
        <v>45213</v>
      </c>
      <c r="J11" s="95">
        <v>45216</v>
      </c>
      <c r="K11" s="95">
        <v>45218</v>
      </c>
      <c r="L11" s="95">
        <v>45220</v>
      </c>
      <c r="M11" s="95">
        <v>45223</v>
      </c>
      <c r="N11" s="95">
        <v>45225</v>
      </c>
      <c r="O11" s="95">
        <v>45227</v>
      </c>
      <c r="P11" s="95">
        <v>45230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485</v>
      </c>
      <c r="E12" s="101">
        <v>590</v>
      </c>
      <c r="F12" s="101">
        <v>836</v>
      </c>
      <c r="G12" s="102">
        <v>566</v>
      </c>
      <c r="H12" s="102">
        <v>615</v>
      </c>
      <c r="I12" s="101">
        <v>600</v>
      </c>
      <c r="J12" s="101">
        <v>720</v>
      </c>
      <c r="K12" s="101">
        <v>513</v>
      </c>
      <c r="L12" s="101">
        <v>688</v>
      </c>
      <c r="M12" s="101">
        <v>580</v>
      </c>
      <c r="N12" s="102">
        <v>640</v>
      </c>
      <c r="O12" s="101">
        <v>710</v>
      </c>
      <c r="P12" s="101">
        <v>537</v>
      </c>
      <c r="Q12" s="101"/>
      <c r="R12" s="101">
        <v>910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8990</v>
      </c>
    </row>
    <row r="13" spans="3:42" s="2" customFormat="1" ht="27" customHeight="1">
      <c r="C13" s="66" t="s">
        <v>14</v>
      </c>
      <c r="D13" s="100"/>
      <c r="E13" s="101">
        <v>310</v>
      </c>
      <c r="F13" s="101">
        <v>280</v>
      </c>
      <c r="G13" s="102"/>
      <c r="H13" s="102">
        <v>330</v>
      </c>
      <c r="I13" s="101">
        <v>218</v>
      </c>
      <c r="J13" s="101">
        <v>225</v>
      </c>
      <c r="K13" s="101">
        <v>550</v>
      </c>
      <c r="L13" s="101">
        <v>300</v>
      </c>
      <c r="M13" s="101">
        <v>215</v>
      </c>
      <c r="N13" s="102">
        <v>220</v>
      </c>
      <c r="O13" s="101">
        <v>310</v>
      </c>
      <c r="P13" s="101">
        <v>266</v>
      </c>
      <c r="Q13" s="101"/>
      <c r="R13" s="101">
        <v>385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3609</v>
      </c>
    </row>
    <row r="14" spans="3:42" s="2" customFormat="1" ht="27" customHeight="1">
      <c r="C14" s="66" t="s">
        <v>15</v>
      </c>
      <c r="D14" s="100">
        <v>41</v>
      </c>
      <c r="E14" s="101"/>
      <c r="F14" s="101">
        <v>55</v>
      </c>
      <c r="G14" s="101"/>
      <c r="H14" s="101">
        <v>39</v>
      </c>
      <c r="I14" s="101"/>
      <c r="J14" s="101">
        <v>42</v>
      </c>
      <c r="K14" s="101"/>
      <c r="L14" s="101">
        <v>48</v>
      </c>
      <c r="M14" s="101"/>
      <c r="N14" s="102">
        <v>45</v>
      </c>
      <c r="O14" s="101"/>
      <c r="P14" s="101">
        <v>53</v>
      </c>
      <c r="Q14" s="101"/>
      <c r="R14" s="101">
        <v>42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365</v>
      </c>
    </row>
    <row r="15" spans="3:42" s="2" customFormat="1" ht="27" customHeight="1">
      <c r="C15" s="66" t="s">
        <v>16</v>
      </c>
      <c r="D15" s="100">
        <v>11</v>
      </c>
      <c r="E15" s="101"/>
      <c r="F15" s="101">
        <v>10</v>
      </c>
      <c r="G15" s="102"/>
      <c r="H15" s="102">
        <v>12</v>
      </c>
      <c r="I15" s="101"/>
      <c r="J15" s="101">
        <v>11</v>
      </c>
      <c r="K15" s="101"/>
      <c r="L15" s="101">
        <v>9</v>
      </c>
      <c r="M15" s="101"/>
      <c r="N15" s="102">
        <v>8</v>
      </c>
      <c r="O15" s="101"/>
      <c r="P15" s="101">
        <v>11</v>
      </c>
      <c r="Q15" s="101"/>
      <c r="R15" s="101">
        <v>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80</v>
      </c>
    </row>
    <row r="16" spans="3:42" s="2" customFormat="1" ht="27" customHeight="1">
      <c r="C16" s="68" t="s">
        <v>17</v>
      </c>
      <c r="D16" s="103"/>
      <c r="E16" s="101">
        <v>46</v>
      </c>
      <c r="F16" s="101"/>
      <c r="G16" s="102">
        <v>50</v>
      </c>
      <c r="H16" s="102"/>
      <c r="I16" s="101">
        <v>42</v>
      </c>
      <c r="J16" s="101"/>
      <c r="K16" s="101">
        <v>45</v>
      </c>
      <c r="L16" s="101"/>
      <c r="M16" s="101">
        <v>38</v>
      </c>
      <c r="N16" s="102"/>
      <c r="O16" s="101">
        <v>440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661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>
        <v>76.8</v>
      </c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76.8</v>
      </c>
    </row>
    <row r="19" spans="3:35" s="2" customFormat="1" ht="35.25" customHeight="1" thickBot="1">
      <c r="C19" s="79" t="s">
        <v>19</v>
      </c>
      <c r="D19" s="159">
        <f>SUM(D12:D18)</f>
        <v>537</v>
      </c>
      <c r="E19" s="160">
        <f t="shared" ref="E19:AH19" si="2">SUM(E12:E18)</f>
        <v>946</v>
      </c>
      <c r="F19" s="160">
        <f t="shared" si="2"/>
        <v>1181</v>
      </c>
      <c r="G19" s="160">
        <f t="shared" si="2"/>
        <v>616</v>
      </c>
      <c r="H19" s="160">
        <f t="shared" si="2"/>
        <v>996</v>
      </c>
      <c r="I19" s="160">
        <f t="shared" si="2"/>
        <v>860</v>
      </c>
      <c r="J19" s="160">
        <f t="shared" si="2"/>
        <v>1074.8</v>
      </c>
      <c r="K19" s="160">
        <f t="shared" si="2"/>
        <v>1108</v>
      </c>
      <c r="L19" s="160">
        <f t="shared" si="2"/>
        <v>1045</v>
      </c>
      <c r="M19" s="160">
        <f t="shared" si="2"/>
        <v>833</v>
      </c>
      <c r="N19" s="160">
        <f t="shared" si="2"/>
        <v>913</v>
      </c>
      <c r="O19" s="160">
        <f t="shared" si="2"/>
        <v>1460</v>
      </c>
      <c r="P19" s="160">
        <f t="shared" si="2"/>
        <v>867</v>
      </c>
      <c r="Q19" s="160">
        <f t="shared" si="2"/>
        <v>0</v>
      </c>
      <c r="R19" s="160">
        <f t="shared" si="2"/>
        <v>1345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13781.8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151691.99999999997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8.3286901007893714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13781.8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7.9843494721036228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44835</v>
      </c>
      <c r="E25" s="197"/>
      <c r="F25" s="196">
        <v>44866</v>
      </c>
      <c r="G25" s="197"/>
      <c r="H25" s="196">
        <v>44896</v>
      </c>
      <c r="I25" s="197"/>
      <c r="J25" s="196">
        <v>44927</v>
      </c>
      <c r="K25" s="197"/>
      <c r="L25" s="196">
        <v>44958</v>
      </c>
      <c r="M25" s="197"/>
      <c r="N25" s="196">
        <v>44986</v>
      </c>
      <c r="O25" s="197"/>
      <c r="P25" s="196">
        <v>45017</v>
      </c>
      <c r="Q25" s="197"/>
      <c r="R25" s="196">
        <v>45047</v>
      </c>
      <c r="S25" s="197"/>
      <c r="T25" s="196">
        <v>45078</v>
      </c>
      <c r="U25" s="197"/>
      <c r="V25" s="196">
        <v>45108</v>
      </c>
      <c r="W25" s="197"/>
      <c r="X25" s="196">
        <v>45139</v>
      </c>
      <c r="Y25" s="197"/>
      <c r="Z25" s="196">
        <v>45170</v>
      </c>
      <c r="AA25" s="197"/>
      <c r="AB25" s="196">
        <v>45200</v>
      </c>
      <c r="AC25" s="197"/>
      <c r="AD25" s="196">
        <v>45231</v>
      </c>
      <c r="AE25" s="197"/>
      <c r="AF25" s="196">
        <v>45261</v>
      </c>
      <c r="AG25" s="197"/>
      <c r="AH25" s="196">
        <v>45292</v>
      </c>
      <c r="AI25" s="197"/>
    </row>
    <row r="26" spans="3:35" s="2" customFormat="1" ht="39.75" customHeight="1">
      <c r="C26" s="21" t="s">
        <v>29</v>
      </c>
      <c r="D26" s="202">
        <v>7.7072536370331304E-2</v>
      </c>
      <c r="E26" s="203"/>
      <c r="F26" s="202">
        <v>7.5153915782693703E-2</v>
      </c>
      <c r="G26" s="203"/>
      <c r="H26" s="202">
        <v>8.4839069021343583E-2</v>
      </c>
      <c r="I26" s="203"/>
      <c r="J26" s="202">
        <v>8.297228988453012E-2</v>
      </c>
      <c r="K26" s="203"/>
      <c r="L26" s="202">
        <v>7.8271143471837681E-2</v>
      </c>
      <c r="M26" s="203"/>
      <c r="N26" s="202">
        <v>7.5437227345158189E-2</v>
      </c>
      <c r="O26" s="203"/>
      <c r="P26" s="202">
        <v>7.9475793763443367E-2</v>
      </c>
      <c r="Q26" s="203"/>
      <c r="R26" s="202">
        <v>7.6020426465393379E-2</v>
      </c>
      <c r="S26" s="203"/>
      <c r="T26" s="202">
        <v>8.129972052494279E-2</v>
      </c>
      <c r="U26" s="203"/>
      <c r="V26" s="202">
        <v>8.6224993949475109E-2</v>
      </c>
      <c r="W26" s="203"/>
      <c r="X26" s="202">
        <v>7.8356724163983232E-2</v>
      </c>
      <c r="Y26" s="203"/>
      <c r="Z26" s="202">
        <v>7.9554689622444594E-2</v>
      </c>
      <c r="AA26" s="203"/>
      <c r="AB26" s="202">
        <f>T21/100</f>
        <v>8.328690100789371E-2</v>
      </c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4D870D3-A2F1-4242-A4CA-9C1D9AADD5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'OCT-23'!N25:N25</xm:f>
              <xm:sqref>N26</xm:sqref>
            </x14:sparkline>
          </x14:sparklines>
        </x14:sparklineGroup>
        <x14:sparklineGroup displayEmptyCellsAs="gap" xr2:uid="{10666DA6-7E52-4B00-81E5-5342756A93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'OCT-23'!R25:R25</xm:f>
              <xm:sqref>R26</xm:sqref>
            </x14:sparkline>
          </x14:sparklines>
        </x14:sparklineGroup>
        <x14:sparklineGroup displayEmptyCellsAs="gap" xr2:uid="{DE335F94-B991-4CB3-A3F5-2227D6D4A0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'OCT-23'!AD25:AD25</xm:f>
              <xm:sqref>AD26</xm:sqref>
            </x14:sparkline>
          </x14:sparklines>
        </x14:sparklineGroup>
        <x14:sparklineGroup displayEmptyCellsAs="gap" xr2:uid="{60B56BD5-E04D-4D8E-B114-781D14571D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'OCT-23'!J25:J25</xm:f>
              <xm:sqref>J26</xm:sqref>
            </x14:sparkline>
          </x14:sparklines>
        </x14:sparklineGroup>
        <x14:sparklineGroup displayEmptyCellsAs="gap" xr2:uid="{202E0CD3-5795-4B7E-B50F-CA247AEECD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'OCT-23'!D25:D25</xm:f>
              <xm:sqref>D26</xm:sqref>
            </x14:sparkline>
          </x14:sparklines>
        </x14:sparklineGroup>
        <x14:sparklineGroup displayEmptyCellsAs="gap" xr2:uid="{89A10BA7-87A9-4340-A830-CFC8EF508F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'OCT-23'!T25:T25</xm:f>
              <xm:sqref>T26</xm:sqref>
            </x14:sparkline>
          </x14:sparklines>
        </x14:sparklineGroup>
        <x14:sparklineGroup displayEmptyCellsAs="gap" xr2:uid="{BD14A2C0-E801-4976-8127-D19938C8AB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'OCT-23'!H25:H25</xm:f>
              <xm:sqref>H26</xm:sqref>
            </x14:sparkline>
          </x14:sparklines>
        </x14:sparklineGroup>
        <x14:sparklineGroup displayEmptyCellsAs="gap" xr2:uid="{4253DA17-4ECA-43E1-A3F5-A9EFBE2A8C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'OCT-23'!L25:L25</xm:f>
              <xm:sqref>L26</xm:sqref>
            </x14:sparkline>
          </x14:sparklines>
        </x14:sparklineGroup>
        <x14:sparklineGroup displayEmptyCellsAs="gap" xr2:uid="{CC9B21F9-EA31-4056-9AF1-D3938410C6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'OCT-23'!V25:V25</xm:f>
              <xm:sqref>V26</xm:sqref>
            </x14:sparkline>
          </x14:sparklines>
        </x14:sparklineGroup>
        <x14:sparklineGroup displayEmptyCellsAs="gap" xr2:uid="{0784D293-D4FD-46A4-9705-355EF59578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'OCT-23'!X25:X25</xm:f>
              <xm:sqref>X26</xm:sqref>
            </x14:sparkline>
          </x14:sparklines>
        </x14:sparklineGroup>
        <x14:sparklineGroup displayEmptyCellsAs="gap" xr2:uid="{DA65D218-6552-44FD-9DFF-805AAB0940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'OCT-23'!AH25:AH25</xm:f>
              <xm:sqref>AH26</xm:sqref>
            </x14:sparkline>
          </x14:sparklines>
        </x14:sparklineGroup>
        <x14:sparklineGroup displayEmptyCellsAs="gap" xr2:uid="{88F8CE3C-68AF-4B47-AFFB-534A9097A9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'OCT-23'!Z25:Z25</xm:f>
              <xm:sqref>Z26</xm:sqref>
            </x14:sparkline>
          </x14:sparklines>
        </x14:sparklineGroup>
        <x14:sparklineGroup displayEmptyCellsAs="gap" xr2:uid="{D2246388-62F3-4E5D-95C6-184D1E491E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'OCT-23'!F25:F25</xm:f>
              <xm:sqref>F26</xm:sqref>
            </x14:sparkline>
          </x14:sparklines>
        </x14:sparklineGroup>
        <x14:sparklineGroup displayEmptyCellsAs="gap" xr2:uid="{170CB335-C377-4D74-B713-597E7ED82A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'OCT-23'!AF25:AF25</xm:f>
              <xm:sqref>AF26</xm:sqref>
            </x14:sparkline>
          </x14:sparklines>
        </x14:sparklineGroup>
        <x14:sparklineGroup displayEmptyCellsAs="gap" xr2:uid="{BD6CF9D2-3392-4A87-A41C-813AB78E1A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'OCT-23'!P25:P25</xm:f>
              <xm:sqref>P26</xm:sqref>
            </x14:sparkline>
          </x14:sparklines>
        </x14:sparklineGroup>
        <x14:sparklineGroup displayEmptyCellsAs="gap" xr2:uid="{122E4E11-6CC8-4777-8806-4CF72C4376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'OCT-23'!AB25:AB25</xm:f>
              <xm:sqref>AB26</xm:sqref>
            </x14:sparkline>
          </x14:sparklines>
        </x14:sparklineGroup>
      </x14:sparklineGroup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AAD6-9D81-4A07-A2C6-0FEA1D67D7A8}">
  <sheetPr codeName="工作表53">
    <pageSetUpPr fitToPage="1"/>
  </sheetPr>
  <dimension ref="C1:AP45"/>
  <sheetViews>
    <sheetView showGridLines="0" topLeftCell="V1" zoomScale="94" zoomScaleNormal="94" workbookViewId="0">
      <selection activeCell="AD26" sqref="AD26:AE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137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45231</v>
      </c>
      <c r="E5" s="3">
        <v>45232</v>
      </c>
      <c r="F5" s="3">
        <v>45233</v>
      </c>
      <c r="G5" s="3">
        <v>45234</v>
      </c>
      <c r="H5" s="3">
        <v>45235</v>
      </c>
      <c r="I5" s="3">
        <v>45236</v>
      </c>
      <c r="J5" s="3">
        <v>45237</v>
      </c>
      <c r="K5" s="3">
        <v>45238</v>
      </c>
      <c r="L5" s="3">
        <v>45239</v>
      </c>
      <c r="M5" s="3">
        <v>45240</v>
      </c>
      <c r="N5" s="3">
        <v>45241</v>
      </c>
      <c r="O5" s="3">
        <v>45242</v>
      </c>
      <c r="P5" s="3">
        <v>45243</v>
      </c>
      <c r="Q5" s="3">
        <v>45244</v>
      </c>
      <c r="R5" s="3">
        <v>45245</v>
      </c>
      <c r="S5" s="3">
        <v>45246</v>
      </c>
      <c r="T5" s="3">
        <v>45247</v>
      </c>
      <c r="U5" s="3">
        <v>45248</v>
      </c>
      <c r="V5" s="3">
        <v>45249</v>
      </c>
      <c r="W5" s="3">
        <v>45250</v>
      </c>
      <c r="X5" s="3">
        <v>45251</v>
      </c>
      <c r="Y5" s="3">
        <v>45252</v>
      </c>
      <c r="Z5" s="3">
        <v>45253</v>
      </c>
      <c r="AA5" s="3">
        <v>45254</v>
      </c>
      <c r="AB5" s="3">
        <v>45255</v>
      </c>
      <c r="AC5" s="3">
        <v>45256</v>
      </c>
      <c r="AD5" s="3">
        <v>45257</v>
      </c>
      <c r="AE5" s="3">
        <v>45258</v>
      </c>
      <c r="AF5" s="3">
        <v>45259</v>
      </c>
      <c r="AG5" s="3">
        <v>45260</v>
      </c>
      <c r="AH5" s="3"/>
      <c r="AI5" s="188"/>
    </row>
    <row r="6" spans="3:42" s="2" customFormat="1" ht="27" customHeight="1">
      <c r="C6" s="5" t="s">
        <v>7</v>
      </c>
      <c r="D6" s="118">
        <v>5.6669999999999998</v>
      </c>
      <c r="E6" s="118">
        <v>5.2448000000000006</v>
      </c>
      <c r="F6" s="118">
        <v>5.4034000000000022</v>
      </c>
      <c r="G6" s="118">
        <v>3.8142000000000005</v>
      </c>
      <c r="H6" s="118">
        <v>2.1640000000000001</v>
      </c>
      <c r="I6" s="118">
        <v>4.8708</v>
      </c>
      <c r="J6" s="118">
        <v>5.6288000000000009</v>
      </c>
      <c r="K6" s="118">
        <v>5.3917999999999999</v>
      </c>
      <c r="L6" s="118">
        <v>5.3464000000000027</v>
      </c>
      <c r="M6" s="118">
        <v>4.6228000000000034</v>
      </c>
      <c r="N6" s="118">
        <v>3.2894000000000001</v>
      </c>
      <c r="O6" s="118">
        <v>2.7274000000000012</v>
      </c>
      <c r="P6" s="118">
        <v>4.5074000000000005</v>
      </c>
      <c r="Q6" s="118">
        <v>4.8693999999999997</v>
      </c>
      <c r="R6" s="118">
        <v>5.476</v>
      </c>
      <c r="S6" s="118">
        <v>5.1026000000000007</v>
      </c>
      <c r="T6" s="118">
        <v>5.1666000000000016</v>
      </c>
      <c r="U6" s="118">
        <v>4.4336000000000002</v>
      </c>
      <c r="V6" s="118">
        <v>2.5705999999999993</v>
      </c>
      <c r="W6" s="118">
        <v>4.4094000000000007</v>
      </c>
      <c r="X6" s="118">
        <v>4.9141999999999983</v>
      </c>
      <c r="Y6" s="118">
        <v>4.7375999999999996</v>
      </c>
      <c r="Z6" s="118">
        <v>5.2371999999999987</v>
      </c>
      <c r="AA6" s="118">
        <v>5.0250000000000004</v>
      </c>
      <c r="AB6" s="118">
        <v>3.7990000000000013</v>
      </c>
      <c r="AC6" s="118">
        <v>3.2169999999999996</v>
      </c>
      <c r="AD6" s="118">
        <v>6.0681999999999983</v>
      </c>
      <c r="AE6" s="118">
        <v>4.6598000000000024</v>
      </c>
      <c r="AF6" s="118">
        <v>5.3080000000000007</v>
      </c>
      <c r="AG6" s="118">
        <v>4.7663999999999991</v>
      </c>
      <c r="AH6" s="118"/>
      <c r="AI6" s="122">
        <f>SUM(D6:AH6)</f>
        <v>138.43880000000001</v>
      </c>
    </row>
    <row r="7" spans="3:42" s="2" customFormat="1" ht="27" customHeight="1">
      <c r="C7" s="42" t="s">
        <v>8</v>
      </c>
      <c r="D7" s="119">
        <v>0</v>
      </c>
      <c r="E7" s="119">
        <v>3.83</v>
      </c>
      <c r="F7" s="119">
        <v>0.65</v>
      </c>
      <c r="G7" s="119">
        <v>0</v>
      </c>
      <c r="H7" s="119">
        <v>0</v>
      </c>
      <c r="I7" s="119">
        <v>0.59</v>
      </c>
      <c r="J7" s="119">
        <v>0.57999999999999996</v>
      </c>
      <c r="K7" s="119">
        <v>0.85</v>
      </c>
      <c r="L7" s="120">
        <v>0.56999999999999995</v>
      </c>
      <c r="M7" s="120">
        <v>0</v>
      </c>
      <c r="N7" s="120">
        <v>2.59</v>
      </c>
      <c r="O7" s="120">
        <v>0</v>
      </c>
      <c r="P7" s="120">
        <v>1.67</v>
      </c>
      <c r="Q7" s="120">
        <v>0</v>
      </c>
      <c r="R7" s="119">
        <v>0.6</v>
      </c>
      <c r="S7" s="119">
        <v>0</v>
      </c>
      <c r="T7" s="121">
        <v>0.87</v>
      </c>
      <c r="U7" s="120">
        <v>0</v>
      </c>
      <c r="V7" s="120">
        <v>0</v>
      </c>
      <c r="W7" s="120">
        <v>1.04</v>
      </c>
      <c r="X7" s="120">
        <v>0.6</v>
      </c>
      <c r="Y7" s="120">
        <v>1.06</v>
      </c>
      <c r="Z7" s="120">
        <v>2</v>
      </c>
      <c r="AA7" s="120">
        <v>1.07</v>
      </c>
      <c r="AB7" s="120">
        <v>0</v>
      </c>
      <c r="AC7" s="120">
        <v>0</v>
      </c>
      <c r="AD7" s="120">
        <v>0.6</v>
      </c>
      <c r="AE7" s="120">
        <v>0</v>
      </c>
      <c r="AF7" s="120">
        <v>0.59</v>
      </c>
      <c r="AG7" s="120">
        <v>0</v>
      </c>
      <c r="AH7" s="120"/>
      <c r="AI7" s="122">
        <f>SUM(D7:AH7)</f>
        <v>19.760000000000002</v>
      </c>
      <c r="AP7" s="179"/>
    </row>
    <row r="8" spans="3:42" s="2" customFormat="1" ht="35.25" customHeight="1" thickBot="1">
      <c r="C8" s="17" t="s">
        <v>9</v>
      </c>
      <c r="D8" s="37">
        <f>SUM(D6:D7)</f>
        <v>5.6669999999999998</v>
      </c>
      <c r="E8" s="37">
        <f t="shared" ref="E8:AH8" si="0">SUM(E6:E7)</f>
        <v>9.0747999999999998</v>
      </c>
      <c r="F8" s="37">
        <f t="shared" si="0"/>
        <v>6.0534000000000026</v>
      </c>
      <c r="G8" s="37">
        <f t="shared" si="0"/>
        <v>3.8142000000000005</v>
      </c>
      <c r="H8" s="37">
        <f t="shared" si="0"/>
        <v>2.1640000000000001</v>
      </c>
      <c r="I8" s="37">
        <f t="shared" si="0"/>
        <v>5.4607999999999999</v>
      </c>
      <c r="J8" s="37">
        <f t="shared" si="0"/>
        <v>6.208800000000001</v>
      </c>
      <c r="K8" s="37">
        <f t="shared" si="0"/>
        <v>6.2417999999999996</v>
      </c>
      <c r="L8" s="37">
        <f t="shared" si="0"/>
        <v>5.916400000000003</v>
      </c>
      <c r="M8" s="37">
        <f t="shared" si="0"/>
        <v>4.6228000000000034</v>
      </c>
      <c r="N8" s="37">
        <f t="shared" si="0"/>
        <v>5.8794000000000004</v>
      </c>
      <c r="O8" s="37">
        <f t="shared" si="0"/>
        <v>2.7274000000000012</v>
      </c>
      <c r="P8" s="37">
        <f t="shared" si="0"/>
        <v>6.1774000000000004</v>
      </c>
      <c r="Q8" s="37">
        <f t="shared" si="0"/>
        <v>4.8693999999999997</v>
      </c>
      <c r="R8" s="37">
        <f t="shared" si="0"/>
        <v>6.0759999999999996</v>
      </c>
      <c r="S8" s="37">
        <f t="shared" si="0"/>
        <v>5.1026000000000007</v>
      </c>
      <c r="T8" s="37">
        <f t="shared" si="0"/>
        <v>6.0366000000000017</v>
      </c>
      <c r="U8" s="37">
        <f t="shared" si="0"/>
        <v>4.4336000000000002</v>
      </c>
      <c r="V8" s="37">
        <f t="shared" si="0"/>
        <v>2.5705999999999993</v>
      </c>
      <c r="W8" s="37">
        <f t="shared" si="0"/>
        <v>5.4494000000000007</v>
      </c>
      <c r="X8" s="37">
        <f t="shared" si="0"/>
        <v>5.514199999999998</v>
      </c>
      <c r="Y8" s="37">
        <f t="shared" si="0"/>
        <v>5.7975999999999992</v>
      </c>
      <c r="Z8" s="37">
        <f t="shared" si="0"/>
        <v>7.2371999999999987</v>
      </c>
      <c r="AA8" s="37">
        <f t="shared" si="0"/>
        <v>6.0950000000000006</v>
      </c>
      <c r="AB8" s="37">
        <f t="shared" si="0"/>
        <v>3.7990000000000013</v>
      </c>
      <c r="AC8" s="37">
        <f t="shared" si="0"/>
        <v>3.2169999999999996</v>
      </c>
      <c r="AD8" s="37">
        <f t="shared" si="0"/>
        <v>6.6681999999999979</v>
      </c>
      <c r="AE8" s="37">
        <f t="shared" si="0"/>
        <v>4.6598000000000024</v>
      </c>
      <c r="AF8" s="37">
        <f t="shared" si="0"/>
        <v>5.8980000000000006</v>
      </c>
      <c r="AG8" s="37">
        <f t="shared" si="0"/>
        <v>4.7663999999999991</v>
      </c>
      <c r="AH8" s="37">
        <f t="shared" si="0"/>
        <v>0</v>
      </c>
      <c r="AI8" s="38">
        <f>SUM(AI6:AI7)</f>
        <v>158.19880000000001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45232</v>
      </c>
      <c r="E11" s="95">
        <v>45234</v>
      </c>
      <c r="F11" s="95">
        <v>45236</v>
      </c>
      <c r="G11" s="95">
        <v>45239</v>
      </c>
      <c r="H11" s="95">
        <v>45241</v>
      </c>
      <c r="I11" s="95">
        <v>45244</v>
      </c>
      <c r="J11" s="95">
        <v>45246</v>
      </c>
      <c r="K11" s="95">
        <v>45248</v>
      </c>
      <c r="L11" s="95">
        <v>45250</v>
      </c>
      <c r="M11" s="95">
        <v>45253</v>
      </c>
      <c r="N11" s="95">
        <v>45255</v>
      </c>
      <c r="O11" s="95">
        <v>45258</v>
      </c>
      <c r="P11" s="95">
        <v>45260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638</v>
      </c>
      <c r="E12" s="101">
        <v>715</v>
      </c>
      <c r="F12" s="101">
        <v>640</v>
      </c>
      <c r="G12" s="102">
        <v>628</v>
      </c>
      <c r="H12" s="102">
        <v>700</v>
      </c>
      <c r="I12" s="101">
        <v>650</v>
      </c>
      <c r="J12" s="101">
        <v>645</v>
      </c>
      <c r="K12" s="101">
        <v>500</v>
      </c>
      <c r="L12" s="101">
        <v>820</v>
      </c>
      <c r="M12" s="101">
        <v>664</v>
      </c>
      <c r="N12" s="102">
        <v>583</v>
      </c>
      <c r="O12" s="101">
        <v>648</v>
      </c>
      <c r="P12" s="101">
        <v>580</v>
      </c>
      <c r="Q12" s="101"/>
      <c r="R12" s="101">
        <v>977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9388</v>
      </c>
    </row>
    <row r="13" spans="3:42" s="2" customFormat="1" ht="27" customHeight="1">
      <c r="C13" s="66" t="s">
        <v>14</v>
      </c>
      <c r="D13" s="100">
        <v>210</v>
      </c>
      <c r="E13" s="101">
        <v>230</v>
      </c>
      <c r="F13" s="101">
        <v>223</v>
      </c>
      <c r="G13" s="102">
        <v>510</v>
      </c>
      <c r="H13" s="102">
        <v>245</v>
      </c>
      <c r="I13" s="101">
        <v>226</v>
      </c>
      <c r="J13" s="101">
        <v>260</v>
      </c>
      <c r="K13" s="101">
        <v>412</v>
      </c>
      <c r="L13" s="101"/>
      <c r="M13" s="101">
        <v>269</v>
      </c>
      <c r="N13" s="102">
        <v>465</v>
      </c>
      <c r="O13" s="101"/>
      <c r="P13" s="101">
        <v>615</v>
      </c>
      <c r="Q13" s="101"/>
      <c r="R13" s="101">
        <v>407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4072</v>
      </c>
    </row>
    <row r="14" spans="3:42" s="2" customFormat="1" ht="27" customHeight="1">
      <c r="C14" s="66" t="s">
        <v>15</v>
      </c>
      <c r="D14" s="100">
        <v>50</v>
      </c>
      <c r="E14" s="101"/>
      <c r="F14" s="101">
        <v>42</v>
      </c>
      <c r="G14" s="101"/>
      <c r="H14" s="101">
        <v>49</v>
      </c>
      <c r="I14" s="101"/>
      <c r="J14" s="101">
        <v>51</v>
      </c>
      <c r="K14" s="101"/>
      <c r="L14" s="101">
        <v>53</v>
      </c>
      <c r="M14" s="101"/>
      <c r="N14" s="102">
        <v>47</v>
      </c>
      <c r="O14" s="101"/>
      <c r="P14" s="101">
        <v>61</v>
      </c>
      <c r="Q14" s="101"/>
      <c r="R14" s="101">
        <v>46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399</v>
      </c>
    </row>
    <row r="15" spans="3:42" s="2" customFormat="1" ht="27" customHeight="1">
      <c r="C15" s="66" t="s">
        <v>16</v>
      </c>
      <c r="D15" s="100">
        <v>10</v>
      </c>
      <c r="E15" s="101"/>
      <c r="F15" s="101">
        <v>13</v>
      </c>
      <c r="G15" s="102"/>
      <c r="H15" s="102">
        <v>12</v>
      </c>
      <c r="I15" s="101"/>
      <c r="J15" s="101">
        <v>10</v>
      </c>
      <c r="K15" s="101"/>
      <c r="L15" s="101">
        <v>11</v>
      </c>
      <c r="M15" s="101"/>
      <c r="N15" s="102">
        <v>13</v>
      </c>
      <c r="O15" s="101"/>
      <c r="P15" s="101">
        <v>9</v>
      </c>
      <c r="Q15" s="101"/>
      <c r="R15" s="101">
        <v>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86</v>
      </c>
    </row>
    <row r="16" spans="3:42" s="2" customFormat="1" ht="27" customHeight="1">
      <c r="C16" s="68" t="s">
        <v>17</v>
      </c>
      <c r="D16" s="103"/>
      <c r="E16" s="101">
        <v>38</v>
      </c>
      <c r="F16" s="101"/>
      <c r="G16" s="102">
        <v>40</v>
      </c>
      <c r="H16" s="102"/>
      <c r="I16" s="101">
        <v>46</v>
      </c>
      <c r="J16" s="101">
        <v>400</v>
      </c>
      <c r="K16" s="101">
        <v>44</v>
      </c>
      <c r="L16" s="101"/>
      <c r="M16" s="101">
        <v>48</v>
      </c>
      <c r="N16" s="102"/>
      <c r="O16" s="101">
        <v>50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666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908</v>
      </c>
      <c r="E19" s="160">
        <f t="shared" ref="E19:AH19" si="2">SUM(E12:E18)</f>
        <v>983</v>
      </c>
      <c r="F19" s="160">
        <f t="shared" si="2"/>
        <v>918</v>
      </c>
      <c r="G19" s="160">
        <f t="shared" si="2"/>
        <v>1178</v>
      </c>
      <c r="H19" s="160">
        <f t="shared" si="2"/>
        <v>1006</v>
      </c>
      <c r="I19" s="160">
        <f t="shared" si="2"/>
        <v>922</v>
      </c>
      <c r="J19" s="160">
        <f t="shared" si="2"/>
        <v>1366</v>
      </c>
      <c r="K19" s="160">
        <f t="shared" si="2"/>
        <v>956</v>
      </c>
      <c r="L19" s="160">
        <f t="shared" si="2"/>
        <v>884</v>
      </c>
      <c r="M19" s="160">
        <f t="shared" si="2"/>
        <v>981</v>
      </c>
      <c r="N19" s="160">
        <f t="shared" si="2"/>
        <v>1108</v>
      </c>
      <c r="O19" s="160">
        <f t="shared" si="2"/>
        <v>698</v>
      </c>
      <c r="P19" s="160">
        <f t="shared" si="2"/>
        <v>1265</v>
      </c>
      <c r="Q19" s="160">
        <f t="shared" si="2"/>
        <v>0</v>
      </c>
      <c r="R19" s="160">
        <f t="shared" si="2"/>
        <v>1438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14611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158198.80000000002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8.4549603089639582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14611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8.0179645318793611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44835</v>
      </c>
      <c r="E25" s="197"/>
      <c r="F25" s="196">
        <v>44866</v>
      </c>
      <c r="G25" s="197"/>
      <c r="H25" s="196">
        <v>44896</v>
      </c>
      <c r="I25" s="197"/>
      <c r="J25" s="196">
        <v>44927</v>
      </c>
      <c r="K25" s="197"/>
      <c r="L25" s="196">
        <v>44958</v>
      </c>
      <c r="M25" s="197"/>
      <c r="N25" s="196">
        <v>44986</v>
      </c>
      <c r="O25" s="197"/>
      <c r="P25" s="196">
        <v>45017</v>
      </c>
      <c r="Q25" s="197"/>
      <c r="R25" s="196">
        <v>45047</v>
      </c>
      <c r="S25" s="197"/>
      <c r="T25" s="196">
        <v>45078</v>
      </c>
      <c r="U25" s="197"/>
      <c r="V25" s="196">
        <v>45108</v>
      </c>
      <c r="W25" s="197"/>
      <c r="X25" s="196">
        <v>45139</v>
      </c>
      <c r="Y25" s="197"/>
      <c r="Z25" s="196">
        <v>45170</v>
      </c>
      <c r="AA25" s="197"/>
      <c r="AB25" s="196">
        <v>45200</v>
      </c>
      <c r="AC25" s="197"/>
      <c r="AD25" s="196">
        <v>45231</v>
      </c>
      <c r="AE25" s="197"/>
      <c r="AF25" s="196">
        <v>45261</v>
      </c>
      <c r="AG25" s="197"/>
      <c r="AH25" s="196">
        <v>45292</v>
      </c>
      <c r="AI25" s="197"/>
    </row>
    <row r="26" spans="3:35" s="2" customFormat="1" ht="39.75" customHeight="1">
      <c r="C26" s="21" t="s">
        <v>29</v>
      </c>
      <c r="D26" s="202">
        <v>7.7072536370331304E-2</v>
      </c>
      <c r="E26" s="203"/>
      <c r="F26" s="202">
        <v>7.5153915782693703E-2</v>
      </c>
      <c r="G26" s="203"/>
      <c r="H26" s="202">
        <v>8.4839069021343583E-2</v>
      </c>
      <c r="I26" s="203"/>
      <c r="J26" s="202">
        <v>8.297228988453012E-2</v>
      </c>
      <c r="K26" s="203"/>
      <c r="L26" s="202">
        <v>7.8271143471837681E-2</v>
      </c>
      <c r="M26" s="203"/>
      <c r="N26" s="202">
        <v>7.5437227345158189E-2</v>
      </c>
      <c r="O26" s="203"/>
      <c r="P26" s="202">
        <v>7.9475793763443367E-2</v>
      </c>
      <c r="Q26" s="203"/>
      <c r="R26" s="202">
        <v>7.6020426465393379E-2</v>
      </c>
      <c r="S26" s="203"/>
      <c r="T26" s="202">
        <v>8.129972052494279E-2</v>
      </c>
      <c r="U26" s="203"/>
      <c r="V26" s="202">
        <v>8.6224993949475109E-2</v>
      </c>
      <c r="W26" s="203"/>
      <c r="X26" s="202">
        <v>7.8356724163983232E-2</v>
      </c>
      <c r="Y26" s="203"/>
      <c r="Z26" s="202">
        <v>7.9554689622444594E-2</v>
      </c>
      <c r="AA26" s="203"/>
      <c r="AB26" s="202">
        <v>8.328690100789371E-2</v>
      </c>
      <c r="AC26" s="203"/>
      <c r="AD26" s="202">
        <f>T21/100</f>
        <v>8.4549603089639588E-2</v>
      </c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EE3030A-D996-43EB-ACF3-89EAB0A443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'NOV-23'!AB25:AB25</xm:f>
              <xm:sqref>AB26</xm:sqref>
            </x14:sparkline>
          </x14:sparklines>
        </x14:sparklineGroup>
        <x14:sparklineGroup displayEmptyCellsAs="gap" xr2:uid="{095C9354-0CA3-47AD-AD6E-66B5ED9400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'NOV-23'!P25:P25</xm:f>
              <xm:sqref>P26</xm:sqref>
            </x14:sparkline>
          </x14:sparklines>
        </x14:sparklineGroup>
        <x14:sparklineGroup displayEmptyCellsAs="gap" xr2:uid="{8F406F6A-BA8A-46B5-A5D2-F7D9CFC5C5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'NOV-23'!AF25:AF25</xm:f>
              <xm:sqref>AF26</xm:sqref>
            </x14:sparkline>
          </x14:sparklines>
        </x14:sparklineGroup>
        <x14:sparklineGroup displayEmptyCellsAs="gap" xr2:uid="{40507031-CAFF-4587-9548-93C4B03724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'NOV-23'!F25:F25</xm:f>
              <xm:sqref>F26</xm:sqref>
            </x14:sparkline>
          </x14:sparklines>
        </x14:sparklineGroup>
        <x14:sparklineGroup displayEmptyCellsAs="gap" xr2:uid="{B701921E-8CC0-4347-BBC6-172768614A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'NOV-23'!Z25:Z25</xm:f>
              <xm:sqref>Z26</xm:sqref>
            </x14:sparkline>
          </x14:sparklines>
        </x14:sparklineGroup>
        <x14:sparklineGroup displayEmptyCellsAs="gap" xr2:uid="{81581090-D088-47FB-971A-5FA5383A2F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'NOV-23'!AH25:AH25</xm:f>
              <xm:sqref>AH26</xm:sqref>
            </x14:sparkline>
          </x14:sparklines>
        </x14:sparklineGroup>
        <x14:sparklineGroup displayEmptyCellsAs="gap" xr2:uid="{CE20AA18-4D4E-4D7C-BDFF-C210EEBE43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'NOV-23'!X25:X25</xm:f>
              <xm:sqref>X26</xm:sqref>
            </x14:sparkline>
          </x14:sparklines>
        </x14:sparklineGroup>
        <x14:sparklineGroup displayEmptyCellsAs="gap" xr2:uid="{A4840D73-B863-44C3-8C70-0AD6073657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'NOV-23'!V25:V25</xm:f>
              <xm:sqref>V26</xm:sqref>
            </x14:sparkline>
          </x14:sparklines>
        </x14:sparklineGroup>
        <x14:sparklineGroup displayEmptyCellsAs="gap" xr2:uid="{7C42D205-21E3-447F-B0C5-6F7B758A81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'NOV-23'!L25:L25</xm:f>
              <xm:sqref>L26</xm:sqref>
            </x14:sparkline>
          </x14:sparklines>
        </x14:sparklineGroup>
        <x14:sparklineGroup displayEmptyCellsAs="gap" xr2:uid="{3C250BB3-B71F-4970-A2C0-64839BAC3F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'NOV-23'!H25:H25</xm:f>
              <xm:sqref>H26</xm:sqref>
            </x14:sparkline>
          </x14:sparklines>
        </x14:sparklineGroup>
        <x14:sparklineGroup displayEmptyCellsAs="gap" xr2:uid="{2CF0B06C-4A70-4052-A022-1815A8F9EF7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'NOV-23'!T25:T25</xm:f>
              <xm:sqref>T26</xm:sqref>
            </x14:sparkline>
          </x14:sparklines>
        </x14:sparklineGroup>
        <x14:sparklineGroup displayEmptyCellsAs="gap" xr2:uid="{F9CB533E-3272-43DC-8F20-EA266BC73B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'NOV-23'!D25:D25</xm:f>
              <xm:sqref>D26</xm:sqref>
            </x14:sparkline>
          </x14:sparklines>
        </x14:sparklineGroup>
        <x14:sparklineGroup displayEmptyCellsAs="gap" xr2:uid="{CD3B57ED-5CFF-4E64-B342-3B6A1D276E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'NOV-23'!J25:J25</xm:f>
              <xm:sqref>J26</xm:sqref>
            </x14:sparkline>
          </x14:sparklines>
        </x14:sparklineGroup>
        <x14:sparklineGroup displayEmptyCellsAs="gap" xr2:uid="{5A4BBF97-37A1-44C2-BF94-5AA9A1C967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'NOV-23'!AD25:AD25</xm:f>
              <xm:sqref>AD26</xm:sqref>
            </x14:sparkline>
          </x14:sparklines>
        </x14:sparklineGroup>
        <x14:sparklineGroup displayEmptyCellsAs="gap" xr2:uid="{DF583071-63E3-4A6B-A3CB-7C25F8FC62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'NOV-23'!R25:R25</xm:f>
              <xm:sqref>R26</xm:sqref>
            </x14:sparkline>
          </x14:sparklines>
        </x14:sparklineGroup>
        <x14:sparklineGroup displayEmptyCellsAs="gap" xr2:uid="{2CA19D4C-7B2E-4D82-ABE7-5327704205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'NOV-23'!N25:N25</xm:f>
              <xm:sqref>N26</xm:sqref>
            </x14:sparkline>
          </x14:sparklines>
        </x14:sparklineGroup>
      </x14:sparklineGroup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D149-7139-4135-BC73-7B07FD7E85B3}">
  <sheetPr codeName="工作表54">
    <pageSetUpPr fitToPage="1"/>
  </sheetPr>
  <dimension ref="C1:AP45"/>
  <sheetViews>
    <sheetView showGridLines="0" topLeftCell="U1" zoomScale="94" zoomScaleNormal="94" workbookViewId="0">
      <selection activeCell="AF6" sqref="AF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139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45261</v>
      </c>
      <c r="E5" s="3">
        <v>45262</v>
      </c>
      <c r="F5" s="3">
        <v>45263</v>
      </c>
      <c r="G5" s="3">
        <v>45264</v>
      </c>
      <c r="H5" s="3">
        <v>45265</v>
      </c>
      <c r="I5" s="3">
        <v>45266</v>
      </c>
      <c r="J5" s="3">
        <v>45267</v>
      </c>
      <c r="K5" s="3">
        <v>45268</v>
      </c>
      <c r="L5" s="3">
        <v>45269</v>
      </c>
      <c r="M5" s="3">
        <v>45270</v>
      </c>
      <c r="N5" s="3">
        <v>45271</v>
      </c>
      <c r="O5" s="3">
        <v>45272</v>
      </c>
      <c r="P5" s="3">
        <v>45273</v>
      </c>
      <c r="Q5" s="3">
        <v>45274</v>
      </c>
      <c r="R5" s="3">
        <v>45275</v>
      </c>
      <c r="S5" s="3">
        <v>45276</v>
      </c>
      <c r="T5" s="3">
        <v>45277</v>
      </c>
      <c r="U5" s="3">
        <v>45278</v>
      </c>
      <c r="V5" s="3">
        <v>45279</v>
      </c>
      <c r="W5" s="3">
        <v>45280</v>
      </c>
      <c r="X5" s="3">
        <v>45281</v>
      </c>
      <c r="Y5" s="3">
        <v>45282</v>
      </c>
      <c r="Z5" s="3">
        <v>45283</v>
      </c>
      <c r="AA5" s="3">
        <v>45284</v>
      </c>
      <c r="AB5" s="3">
        <v>45285</v>
      </c>
      <c r="AC5" s="3">
        <v>45286</v>
      </c>
      <c r="AD5" s="3">
        <v>45287</v>
      </c>
      <c r="AE5" s="3">
        <v>45288</v>
      </c>
      <c r="AF5" s="3">
        <v>45289</v>
      </c>
      <c r="AG5" s="3">
        <v>45290</v>
      </c>
      <c r="AH5" s="3">
        <v>45291</v>
      </c>
      <c r="AI5" s="188"/>
    </row>
    <row r="6" spans="3:42" s="2" customFormat="1" ht="27" customHeight="1">
      <c r="C6" s="5" t="s">
        <v>7</v>
      </c>
      <c r="D6" s="118">
        <v>5.0751999999999979</v>
      </c>
      <c r="E6" s="118">
        <v>4.6590000000000016</v>
      </c>
      <c r="F6" s="118">
        <v>2.327599999999999</v>
      </c>
      <c r="G6" s="118">
        <v>5.9108000000000001</v>
      </c>
      <c r="H6" s="118">
        <v>5.3521999999999998</v>
      </c>
      <c r="I6" s="118">
        <v>5.1342000000000008</v>
      </c>
      <c r="J6" s="118">
        <v>4.964800000000003</v>
      </c>
      <c r="K6" s="118">
        <v>5.0349999999999993</v>
      </c>
      <c r="L6" s="118">
        <v>3.7912000000000012</v>
      </c>
      <c r="M6" s="118">
        <v>2.8723999999999985</v>
      </c>
      <c r="N6" s="118">
        <v>2.1487999999999996</v>
      </c>
      <c r="O6" s="118">
        <v>5.9100000000000019</v>
      </c>
      <c r="P6" s="118">
        <v>6.0838000000000001</v>
      </c>
      <c r="Q6" s="118">
        <v>5.2082000000000015</v>
      </c>
      <c r="R6" s="118">
        <v>5.9792000000000023</v>
      </c>
      <c r="S6" s="118">
        <v>4.1913999999999998</v>
      </c>
      <c r="T6" s="118">
        <v>2.6094000000000004</v>
      </c>
      <c r="U6" s="118">
        <v>5.6807999999999987</v>
      </c>
      <c r="V6" s="118">
        <v>5.4650000000000016</v>
      </c>
      <c r="W6" s="118">
        <v>5.3010000000000019</v>
      </c>
      <c r="X6" s="118">
        <v>4.7020000000000026</v>
      </c>
      <c r="Y6" s="118">
        <v>3.7355999999999998</v>
      </c>
      <c r="Z6" s="118">
        <v>2.8877999999999999</v>
      </c>
      <c r="AA6" s="118">
        <v>2.3930000000000002</v>
      </c>
      <c r="AB6" s="118">
        <v>2.3523999999999998</v>
      </c>
      <c r="AC6" s="118">
        <v>1.3635999999999999</v>
      </c>
      <c r="AD6" s="118">
        <v>4.7321999999999997</v>
      </c>
      <c r="AE6" s="118">
        <v>4.338600000000004</v>
      </c>
      <c r="AF6" s="118">
        <v>3.7000000000000006</v>
      </c>
      <c r="AG6" s="118">
        <v>2.7627999999999995</v>
      </c>
      <c r="AH6" s="118">
        <v>1.9704000000000004</v>
      </c>
      <c r="AI6" s="122">
        <f>SUM(D6:AH6)</f>
        <v>128.63840000000005</v>
      </c>
    </row>
    <row r="7" spans="3:42" s="2" customFormat="1" ht="27" customHeight="1">
      <c r="C7" s="42" t="s">
        <v>8</v>
      </c>
      <c r="D7" s="119">
        <v>0.75</v>
      </c>
      <c r="E7" s="119">
        <v>0</v>
      </c>
      <c r="F7" s="119">
        <v>0.79</v>
      </c>
      <c r="G7" s="119">
        <v>0.81</v>
      </c>
      <c r="H7" s="119">
        <v>0.65</v>
      </c>
      <c r="I7" s="119">
        <v>0</v>
      </c>
      <c r="J7" s="119">
        <v>0.76</v>
      </c>
      <c r="K7" s="119">
        <v>0</v>
      </c>
      <c r="L7" s="120">
        <v>0.68</v>
      </c>
      <c r="M7" s="120">
        <v>0</v>
      </c>
      <c r="N7" s="120">
        <v>0</v>
      </c>
      <c r="O7" s="120">
        <v>1.21</v>
      </c>
      <c r="P7" s="120">
        <v>2.1</v>
      </c>
      <c r="Q7" s="120">
        <v>0.98</v>
      </c>
      <c r="R7" s="119">
        <v>1.37</v>
      </c>
      <c r="S7" s="119">
        <v>0</v>
      </c>
      <c r="T7" s="121">
        <v>0.87</v>
      </c>
      <c r="U7" s="120">
        <v>2.54</v>
      </c>
      <c r="V7" s="120">
        <v>0</v>
      </c>
      <c r="W7" s="120">
        <v>0.86</v>
      </c>
      <c r="X7" s="120">
        <v>0.51</v>
      </c>
      <c r="Y7" s="120">
        <v>1.2</v>
      </c>
      <c r="Z7" s="120">
        <v>0.9</v>
      </c>
      <c r="AA7" s="120">
        <v>0</v>
      </c>
      <c r="AB7" s="120">
        <v>0</v>
      </c>
      <c r="AC7" s="120">
        <v>0</v>
      </c>
      <c r="AD7" s="120">
        <v>0.37</v>
      </c>
      <c r="AE7" s="120">
        <v>0.51</v>
      </c>
      <c r="AF7" s="120">
        <v>0</v>
      </c>
      <c r="AG7" s="120">
        <v>1.1000000000000001</v>
      </c>
      <c r="AH7" s="120">
        <v>0.93</v>
      </c>
      <c r="AI7" s="122">
        <f>SUM(D7:AH7)</f>
        <v>19.890000000000004</v>
      </c>
      <c r="AP7" s="179"/>
    </row>
    <row r="8" spans="3:42" s="2" customFormat="1" ht="35.25" customHeight="1" thickBot="1">
      <c r="C8" s="17" t="s">
        <v>9</v>
      </c>
      <c r="D8" s="37">
        <f>SUM(D6:D7)</f>
        <v>5.8251999999999979</v>
      </c>
      <c r="E8" s="37">
        <f t="shared" ref="E8:AH8" si="0">SUM(E6:E7)</f>
        <v>4.6590000000000016</v>
      </c>
      <c r="F8" s="37">
        <f t="shared" si="0"/>
        <v>3.117599999999999</v>
      </c>
      <c r="G8" s="37">
        <f t="shared" si="0"/>
        <v>6.7208000000000006</v>
      </c>
      <c r="H8" s="37">
        <f t="shared" si="0"/>
        <v>6.0022000000000002</v>
      </c>
      <c r="I8" s="37">
        <f t="shared" si="0"/>
        <v>5.1342000000000008</v>
      </c>
      <c r="J8" s="37">
        <f t="shared" si="0"/>
        <v>5.7248000000000028</v>
      </c>
      <c r="K8" s="37">
        <f t="shared" si="0"/>
        <v>5.0349999999999993</v>
      </c>
      <c r="L8" s="37">
        <f t="shared" si="0"/>
        <v>4.4712000000000014</v>
      </c>
      <c r="M8" s="37">
        <f t="shared" si="0"/>
        <v>2.8723999999999985</v>
      </c>
      <c r="N8" s="37">
        <f t="shared" si="0"/>
        <v>2.1487999999999996</v>
      </c>
      <c r="O8" s="37">
        <f t="shared" si="0"/>
        <v>7.1200000000000019</v>
      </c>
      <c r="P8" s="37">
        <f t="shared" si="0"/>
        <v>8.1837999999999997</v>
      </c>
      <c r="Q8" s="37">
        <f t="shared" si="0"/>
        <v>6.1882000000000019</v>
      </c>
      <c r="R8" s="37">
        <f t="shared" si="0"/>
        <v>7.3492000000000024</v>
      </c>
      <c r="S8" s="37">
        <f t="shared" si="0"/>
        <v>4.1913999999999998</v>
      </c>
      <c r="T8" s="37">
        <f t="shared" si="0"/>
        <v>3.4794000000000005</v>
      </c>
      <c r="U8" s="37">
        <f t="shared" si="0"/>
        <v>8.2207999999999988</v>
      </c>
      <c r="V8" s="37">
        <f t="shared" si="0"/>
        <v>5.4650000000000016</v>
      </c>
      <c r="W8" s="37">
        <f t="shared" si="0"/>
        <v>6.1610000000000023</v>
      </c>
      <c r="X8" s="37">
        <f t="shared" si="0"/>
        <v>5.2120000000000024</v>
      </c>
      <c r="Y8" s="37">
        <f t="shared" si="0"/>
        <v>4.9356</v>
      </c>
      <c r="Z8" s="37">
        <f t="shared" si="0"/>
        <v>3.7877999999999998</v>
      </c>
      <c r="AA8" s="37">
        <f t="shared" si="0"/>
        <v>2.3930000000000002</v>
      </c>
      <c r="AB8" s="37">
        <f t="shared" si="0"/>
        <v>2.3523999999999998</v>
      </c>
      <c r="AC8" s="37">
        <f t="shared" si="0"/>
        <v>1.3635999999999999</v>
      </c>
      <c r="AD8" s="37">
        <f t="shared" si="0"/>
        <v>5.1021999999999998</v>
      </c>
      <c r="AE8" s="37">
        <f t="shared" si="0"/>
        <v>4.8486000000000038</v>
      </c>
      <c r="AF8" s="37">
        <f t="shared" si="0"/>
        <v>3.7000000000000006</v>
      </c>
      <c r="AG8" s="37">
        <f t="shared" si="0"/>
        <v>3.8627999999999996</v>
      </c>
      <c r="AH8" s="37">
        <f t="shared" si="0"/>
        <v>2.9004000000000003</v>
      </c>
      <c r="AI8" s="38">
        <f>SUM(AI6:AI7)</f>
        <v>148.52840000000006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45261</v>
      </c>
      <c r="E11" s="95">
        <v>45265</v>
      </c>
      <c r="F11" s="95">
        <v>45267</v>
      </c>
      <c r="G11" s="95">
        <v>45269</v>
      </c>
      <c r="H11" s="95">
        <v>45272</v>
      </c>
      <c r="I11" s="95">
        <v>45274</v>
      </c>
      <c r="J11" s="95">
        <v>45276</v>
      </c>
      <c r="K11" s="95">
        <v>45279</v>
      </c>
      <c r="L11" s="95">
        <v>45281</v>
      </c>
      <c r="M11" s="95">
        <v>45283</v>
      </c>
      <c r="N11" s="95">
        <v>45288</v>
      </c>
      <c r="O11" s="95">
        <v>45290</v>
      </c>
      <c r="P11" s="95"/>
      <c r="Q11" s="95" t="s">
        <v>111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734</v>
      </c>
      <c r="E12" s="101">
        <v>826</v>
      </c>
      <c r="F12" s="101">
        <v>462</v>
      </c>
      <c r="G12" s="102">
        <v>720</v>
      </c>
      <c r="H12" s="102">
        <v>611</v>
      </c>
      <c r="I12" s="101">
        <v>485</v>
      </c>
      <c r="J12" s="101">
        <v>730</v>
      </c>
      <c r="K12" s="101">
        <v>800</v>
      </c>
      <c r="L12" s="101">
        <v>713</v>
      </c>
      <c r="M12" s="101">
        <v>880</v>
      </c>
      <c r="N12" s="102">
        <v>662</v>
      </c>
      <c r="O12" s="101">
        <v>710</v>
      </c>
      <c r="P12" s="101"/>
      <c r="Q12" s="101">
        <v>822</v>
      </c>
      <c r="R12" s="101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9155</v>
      </c>
    </row>
    <row r="13" spans="3:42" s="2" customFormat="1" ht="27" customHeight="1">
      <c r="C13" s="66" t="s">
        <v>14</v>
      </c>
      <c r="D13" s="100">
        <v>210</v>
      </c>
      <c r="E13" s="101">
        <v>255</v>
      </c>
      <c r="F13" s="101">
        <v>516</v>
      </c>
      <c r="G13" s="102">
        <v>300</v>
      </c>
      <c r="H13" s="102">
        <v>385</v>
      </c>
      <c r="I13" s="101">
        <v>480</v>
      </c>
      <c r="J13" s="101">
        <v>500</v>
      </c>
      <c r="K13" s="101">
        <v>362</v>
      </c>
      <c r="L13" s="101">
        <v>330</v>
      </c>
      <c r="M13" s="101">
        <v>258</v>
      </c>
      <c r="N13" s="102"/>
      <c r="O13" s="101">
        <v>275</v>
      </c>
      <c r="P13" s="101"/>
      <c r="Q13" s="101">
        <v>416</v>
      </c>
      <c r="R13" s="101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4287</v>
      </c>
    </row>
    <row r="14" spans="3:42" s="2" customFormat="1" ht="27" customHeight="1">
      <c r="C14" s="66" t="s">
        <v>15</v>
      </c>
      <c r="D14" s="100">
        <v>66</v>
      </c>
      <c r="E14" s="101"/>
      <c r="F14" s="101">
        <v>68</v>
      </c>
      <c r="G14" s="101"/>
      <c r="H14" s="101">
        <v>51</v>
      </c>
      <c r="I14" s="101"/>
      <c r="J14" s="101">
        <v>48</v>
      </c>
      <c r="K14" s="101"/>
      <c r="L14" s="101">
        <v>45</v>
      </c>
      <c r="M14" s="101"/>
      <c r="N14" s="102">
        <v>50</v>
      </c>
      <c r="O14" s="101"/>
      <c r="P14" s="101"/>
      <c r="Q14" s="101">
        <v>51</v>
      </c>
      <c r="R14" s="101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379</v>
      </c>
    </row>
    <row r="15" spans="3:42" s="2" customFormat="1" ht="27" customHeight="1">
      <c r="C15" s="66" t="s">
        <v>16</v>
      </c>
      <c r="D15" s="100">
        <v>13</v>
      </c>
      <c r="E15" s="101"/>
      <c r="F15" s="101">
        <v>12</v>
      </c>
      <c r="G15" s="102"/>
      <c r="H15" s="102">
        <v>13</v>
      </c>
      <c r="I15" s="101"/>
      <c r="J15" s="101">
        <v>13</v>
      </c>
      <c r="K15" s="101"/>
      <c r="L15" s="101">
        <v>10</v>
      </c>
      <c r="M15" s="101"/>
      <c r="N15" s="102">
        <v>15</v>
      </c>
      <c r="O15" s="101"/>
      <c r="P15" s="101"/>
      <c r="Q15" s="101">
        <v>7</v>
      </c>
      <c r="R15" s="101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83</v>
      </c>
    </row>
    <row r="16" spans="3:42" s="2" customFormat="1" ht="27" customHeight="1">
      <c r="C16" s="68" t="s">
        <v>17</v>
      </c>
      <c r="D16" s="103"/>
      <c r="E16" s="101">
        <v>50</v>
      </c>
      <c r="F16" s="101"/>
      <c r="G16" s="102">
        <v>42</v>
      </c>
      <c r="H16" s="102"/>
      <c r="I16" s="101">
        <v>45</v>
      </c>
      <c r="J16" s="101"/>
      <c r="K16" s="101">
        <v>39</v>
      </c>
      <c r="L16" s="101"/>
      <c r="M16" s="101">
        <v>43</v>
      </c>
      <c r="N16" s="102"/>
      <c r="O16" s="101">
        <v>40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259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1023</v>
      </c>
      <c r="E19" s="160">
        <f t="shared" ref="E19:AH19" si="2">SUM(E12:E18)</f>
        <v>1131</v>
      </c>
      <c r="F19" s="160">
        <f t="shared" si="2"/>
        <v>1058</v>
      </c>
      <c r="G19" s="160">
        <f t="shared" si="2"/>
        <v>1062</v>
      </c>
      <c r="H19" s="160">
        <f t="shared" si="2"/>
        <v>1060</v>
      </c>
      <c r="I19" s="160">
        <f t="shared" si="2"/>
        <v>1010</v>
      </c>
      <c r="J19" s="160">
        <f t="shared" si="2"/>
        <v>1291</v>
      </c>
      <c r="K19" s="160">
        <f t="shared" si="2"/>
        <v>1201</v>
      </c>
      <c r="L19" s="160">
        <f t="shared" si="2"/>
        <v>1098</v>
      </c>
      <c r="M19" s="160">
        <f t="shared" si="2"/>
        <v>1181</v>
      </c>
      <c r="N19" s="160">
        <f t="shared" si="2"/>
        <v>727</v>
      </c>
      <c r="O19" s="160">
        <f t="shared" si="2"/>
        <v>1025</v>
      </c>
      <c r="P19" s="160">
        <f t="shared" si="2"/>
        <v>0</v>
      </c>
      <c r="Q19" s="160">
        <f t="shared" si="2"/>
        <v>1296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14163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148528.40000000005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8.7054386402723161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14163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8.0637961391055573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44835</v>
      </c>
      <c r="E25" s="197"/>
      <c r="F25" s="196">
        <v>44866</v>
      </c>
      <c r="G25" s="197"/>
      <c r="H25" s="196">
        <v>44896</v>
      </c>
      <c r="I25" s="197"/>
      <c r="J25" s="196">
        <v>44927</v>
      </c>
      <c r="K25" s="197"/>
      <c r="L25" s="196">
        <v>44958</v>
      </c>
      <c r="M25" s="197"/>
      <c r="N25" s="196">
        <v>44986</v>
      </c>
      <c r="O25" s="197"/>
      <c r="P25" s="196">
        <v>45017</v>
      </c>
      <c r="Q25" s="197"/>
      <c r="R25" s="196">
        <v>45047</v>
      </c>
      <c r="S25" s="197"/>
      <c r="T25" s="196">
        <v>45078</v>
      </c>
      <c r="U25" s="197"/>
      <c r="V25" s="196">
        <v>45108</v>
      </c>
      <c r="W25" s="197"/>
      <c r="X25" s="196">
        <v>45139</v>
      </c>
      <c r="Y25" s="197"/>
      <c r="Z25" s="196">
        <v>45170</v>
      </c>
      <c r="AA25" s="197"/>
      <c r="AB25" s="196">
        <v>45200</v>
      </c>
      <c r="AC25" s="197"/>
      <c r="AD25" s="196">
        <v>45231</v>
      </c>
      <c r="AE25" s="197"/>
      <c r="AF25" s="196">
        <v>45261</v>
      </c>
      <c r="AG25" s="197"/>
      <c r="AH25" s="196">
        <v>45292</v>
      </c>
      <c r="AI25" s="197"/>
    </row>
    <row r="26" spans="3:35" s="2" customFormat="1" ht="39.75" customHeight="1">
      <c r="C26" s="21" t="s">
        <v>29</v>
      </c>
      <c r="D26" s="202">
        <v>7.7072536370331304E-2</v>
      </c>
      <c r="E26" s="203"/>
      <c r="F26" s="202">
        <v>7.5153915782693703E-2</v>
      </c>
      <c r="G26" s="203"/>
      <c r="H26" s="202">
        <v>8.4839069021343583E-2</v>
      </c>
      <c r="I26" s="203"/>
      <c r="J26" s="202">
        <v>8.297228988453012E-2</v>
      </c>
      <c r="K26" s="203"/>
      <c r="L26" s="202">
        <v>7.8271143471837681E-2</v>
      </c>
      <c r="M26" s="203"/>
      <c r="N26" s="202">
        <v>7.5437227345158189E-2</v>
      </c>
      <c r="O26" s="203"/>
      <c r="P26" s="202">
        <v>7.9475793763443367E-2</v>
      </c>
      <c r="Q26" s="203"/>
      <c r="R26" s="202">
        <v>7.6020426465393379E-2</v>
      </c>
      <c r="S26" s="203"/>
      <c r="T26" s="202">
        <v>8.129972052494279E-2</v>
      </c>
      <c r="U26" s="203"/>
      <c r="V26" s="202">
        <v>8.6224993949475109E-2</v>
      </c>
      <c r="W26" s="203"/>
      <c r="X26" s="202">
        <v>7.8356724163983232E-2</v>
      </c>
      <c r="Y26" s="203"/>
      <c r="Z26" s="202">
        <v>7.9554689622444594E-2</v>
      </c>
      <c r="AA26" s="203"/>
      <c r="AB26" s="202">
        <v>8.328690100789371E-2</v>
      </c>
      <c r="AC26" s="203"/>
      <c r="AD26" s="202">
        <v>8.4549603089639588E-2</v>
      </c>
      <c r="AE26" s="203"/>
      <c r="AF26" s="202">
        <f>T21/100</f>
        <v>8.7054386402723158E-2</v>
      </c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FD03855-A16C-4A5B-9D61-58CE733A6F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'DEC-23'!N25:N25</xm:f>
              <xm:sqref>N26</xm:sqref>
            </x14:sparkline>
          </x14:sparklines>
        </x14:sparklineGroup>
        <x14:sparklineGroup displayEmptyCellsAs="gap" xr2:uid="{D7A4F648-187A-4114-A5CB-048FC79377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'DEC-23'!R25:R25</xm:f>
              <xm:sqref>R26</xm:sqref>
            </x14:sparkline>
          </x14:sparklines>
        </x14:sparklineGroup>
        <x14:sparklineGroup displayEmptyCellsAs="gap" xr2:uid="{4DAC030B-2CE9-4F5D-AE4B-91A1D0B215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'DEC-23'!AD25:AD25</xm:f>
              <xm:sqref>AD26</xm:sqref>
            </x14:sparkline>
          </x14:sparklines>
        </x14:sparklineGroup>
        <x14:sparklineGroup displayEmptyCellsAs="gap" xr2:uid="{07B2BB25-FBAF-4CFD-8E09-B584107B793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'DEC-23'!J25:J25</xm:f>
              <xm:sqref>J26</xm:sqref>
            </x14:sparkline>
          </x14:sparklines>
        </x14:sparklineGroup>
        <x14:sparklineGroup displayEmptyCellsAs="gap" xr2:uid="{EDF28400-0B26-444B-9BBB-977B96E826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'DEC-23'!D25:D25</xm:f>
              <xm:sqref>D26</xm:sqref>
            </x14:sparkline>
          </x14:sparklines>
        </x14:sparklineGroup>
        <x14:sparklineGroup displayEmptyCellsAs="gap" xr2:uid="{103B718F-65CC-47DA-B387-3F416FD257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'DEC-23'!T25:T25</xm:f>
              <xm:sqref>T26</xm:sqref>
            </x14:sparkline>
          </x14:sparklines>
        </x14:sparklineGroup>
        <x14:sparklineGroup displayEmptyCellsAs="gap" xr2:uid="{6F39D52E-4143-457B-A9F3-C571E486A6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'DEC-23'!H25:H25</xm:f>
              <xm:sqref>H26</xm:sqref>
            </x14:sparkline>
          </x14:sparklines>
        </x14:sparklineGroup>
        <x14:sparklineGroup displayEmptyCellsAs="gap" xr2:uid="{94C4EB5A-F8F5-4DDE-9701-2549773766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'DEC-23'!L25:L25</xm:f>
              <xm:sqref>L26</xm:sqref>
            </x14:sparkline>
          </x14:sparklines>
        </x14:sparklineGroup>
        <x14:sparklineGroup displayEmptyCellsAs="gap" xr2:uid="{3F678B30-36B2-466F-B6BA-80A0117AAF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'DEC-23'!V25:V25</xm:f>
              <xm:sqref>V26</xm:sqref>
            </x14:sparkline>
          </x14:sparklines>
        </x14:sparklineGroup>
        <x14:sparklineGroup displayEmptyCellsAs="gap" xr2:uid="{C39F63B2-D193-4CF9-91E2-EBF97A7E24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'DEC-23'!X25:X25</xm:f>
              <xm:sqref>X26</xm:sqref>
            </x14:sparkline>
          </x14:sparklines>
        </x14:sparklineGroup>
        <x14:sparklineGroup displayEmptyCellsAs="gap" xr2:uid="{D06A335C-6946-4450-B68C-85F45A109C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'DEC-23'!AH25:AH25</xm:f>
              <xm:sqref>AH26</xm:sqref>
            </x14:sparkline>
          </x14:sparklines>
        </x14:sparklineGroup>
        <x14:sparklineGroup displayEmptyCellsAs="gap" xr2:uid="{DB060300-6F38-4848-A9D5-9C30470DEB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'DEC-23'!Z25:Z25</xm:f>
              <xm:sqref>Z26</xm:sqref>
            </x14:sparkline>
          </x14:sparklines>
        </x14:sparklineGroup>
        <x14:sparklineGroup displayEmptyCellsAs="gap" xr2:uid="{A1474431-DC4E-4D02-9708-E96FE96B9E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'DEC-23'!F25:F25</xm:f>
              <xm:sqref>F26</xm:sqref>
            </x14:sparkline>
          </x14:sparklines>
        </x14:sparklineGroup>
        <x14:sparklineGroup displayEmptyCellsAs="gap" xr2:uid="{09BB71F1-B01D-4A5D-A783-8F6AA88B0E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'DEC-23'!AF25:AF25</xm:f>
              <xm:sqref>AF26</xm:sqref>
            </x14:sparkline>
          </x14:sparklines>
        </x14:sparklineGroup>
        <x14:sparklineGroup displayEmptyCellsAs="gap" xr2:uid="{3A9CEB72-D88C-4914-8C3E-F6ABF6CA49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'DEC-23'!P25:P25</xm:f>
              <xm:sqref>P26</xm:sqref>
            </x14:sparkline>
          </x14:sparklines>
        </x14:sparklineGroup>
        <x14:sparklineGroup displayEmptyCellsAs="gap" xr2:uid="{A7308F15-7917-41D4-946C-1F8B2002C7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'DEC-23'!AB25:AB25</xm:f>
              <xm:sqref>AB26</xm:sqref>
            </x14:sparkline>
          </x14:sparklines>
        </x14:sparklineGroup>
      </x14:sparklineGroup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9133-922A-414F-8683-797D213F3F6C}">
  <sheetPr codeName="工作表55">
    <pageSetUpPr fitToPage="1"/>
  </sheetPr>
  <dimension ref="C1:AP45"/>
  <sheetViews>
    <sheetView showGridLines="0" topLeftCell="U1" zoomScale="94" zoomScaleNormal="94" workbookViewId="0">
      <selection activeCell="I5" sqref="I5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141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45292</v>
      </c>
      <c r="E5" s="3">
        <v>45293</v>
      </c>
      <c r="F5" s="3">
        <v>45294</v>
      </c>
      <c r="G5" s="3">
        <v>45295</v>
      </c>
      <c r="H5" s="3">
        <v>45296</v>
      </c>
      <c r="I5" s="3">
        <v>45297</v>
      </c>
      <c r="J5" s="3">
        <v>45298</v>
      </c>
      <c r="K5" s="3">
        <v>45299</v>
      </c>
      <c r="L5" s="3">
        <v>45300</v>
      </c>
      <c r="M5" s="3">
        <v>45301</v>
      </c>
      <c r="N5" s="3">
        <v>45302</v>
      </c>
      <c r="O5" s="3">
        <v>45303</v>
      </c>
      <c r="P5" s="3">
        <v>45304</v>
      </c>
      <c r="Q5" s="3">
        <v>45305</v>
      </c>
      <c r="R5" s="3">
        <v>45306</v>
      </c>
      <c r="S5" s="3">
        <v>45307</v>
      </c>
      <c r="T5" s="3">
        <v>45308</v>
      </c>
      <c r="U5" s="3">
        <v>45309</v>
      </c>
      <c r="V5" s="3">
        <v>45310</v>
      </c>
      <c r="W5" s="3">
        <v>45311</v>
      </c>
      <c r="X5" s="3">
        <v>45312</v>
      </c>
      <c r="Y5" s="3">
        <v>45313</v>
      </c>
      <c r="Z5" s="3">
        <v>45314</v>
      </c>
      <c r="AA5" s="3">
        <v>45315</v>
      </c>
      <c r="AB5" s="3">
        <v>45316</v>
      </c>
      <c r="AC5" s="3">
        <v>45317</v>
      </c>
      <c r="AD5" s="3">
        <v>45318</v>
      </c>
      <c r="AE5" s="3">
        <v>45319</v>
      </c>
      <c r="AF5" s="3">
        <v>45320</v>
      </c>
      <c r="AG5" s="3">
        <v>45321</v>
      </c>
      <c r="AH5" s="3">
        <v>45322</v>
      </c>
      <c r="AI5" s="188"/>
    </row>
    <row r="6" spans="3:42" s="2" customFormat="1" ht="27" customHeight="1">
      <c r="C6" s="5" t="s">
        <v>7</v>
      </c>
      <c r="D6" s="118">
        <v>1.7979000000000001</v>
      </c>
      <c r="E6" s="118">
        <v>3.430299999999999</v>
      </c>
      <c r="F6" s="118">
        <v>3.3924999999999992</v>
      </c>
      <c r="G6" s="118">
        <v>3.8792000000000004</v>
      </c>
      <c r="H6" s="118">
        <v>4.4383999999999988</v>
      </c>
      <c r="I6" s="118">
        <v>3.3965999999999998</v>
      </c>
      <c r="J6" s="118">
        <v>2.3698000000000001</v>
      </c>
      <c r="K6" s="118">
        <v>4.0904000000000007</v>
      </c>
      <c r="L6" s="118">
        <v>4.2054000000000009</v>
      </c>
      <c r="M6" s="118">
        <v>4.2432000000000007</v>
      </c>
      <c r="N6" s="118">
        <v>3.6634000000000002</v>
      </c>
      <c r="O6" s="118">
        <v>4.3027999999999995</v>
      </c>
      <c r="P6" s="118">
        <v>3.1825999999999999</v>
      </c>
      <c r="Q6" s="118">
        <v>2.3330000000000002</v>
      </c>
      <c r="R6" s="118">
        <v>4.3532000000000002</v>
      </c>
      <c r="S6" s="118">
        <v>4.6345999999999998</v>
      </c>
      <c r="T6" s="118">
        <v>3.3875999999999999</v>
      </c>
      <c r="U6" s="118">
        <v>3.9331999999999994</v>
      </c>
      <c r="V6" s="118">
        <v>3.7210000000000019</v>
      </c>
      <c r="W6" s="118">
        <v>2.8428</v>
      </c>
      <c r="X6" s="118">
        <v>1.9177999999999999</v>
      </c>
      <c r="Y6" s="118">
        <v>3.2274000000000016</v>
      </c>
      <c r="Z6" s="118">
        <v>4.6124000000000001</v>
      </c>
      <c r="AA6" s="118">
        <v>3.8277999999999994</v>
      </c>
      <c r="AB6" s="118">
        <v>4.1607999999999983</v>
      </c>
      <c r="AC6" s="118">
        <v>3.7944</v>
      </c>
      <c r="AD6" s="118">
        <v>2.5522</v>
      </c>
      <c r="AE6" s="118">
        <v>1.9058000000000002</v>
      </c>
      <c r="AF6" s="118">
        <v>3.3776000000000006</v>
      </c>
      <c r="AG6" s="118">
        <v>4.2363999999999997</v>
      </c>
      <c r="AH6" s="118">
        <v>4.7454000000000001</v>
      </c>
      <c r="AI6" s="122">
        <f>SUM(D6:AH6)</f>
        <v>109.95589999999999</v>
      </c>
    </row>
    <row r="7" spans="3:42" s="2" customFormat="1" ht="27" customHeight="1">
      <c r="C7" s="42" t="s">
        <v>8</v>
      </c>
      <c r="D7" s="119">
        <v>0</v>
      </c>
      <c r="E7" s="119">
        <v>0</v>
      </c>
      <c r="F7" s="119">
        <v>3.25</v>
      </c>
      <c r="G7" s="119">
        <v>1.9</v>
      </c>
      <c r="H7" s="119">
        <v>1.1299999999999999</v>
      </c>
      <c r="I7" s="119">
        <v>0</v>
      </c>
      <c r="J7" s="119">
        <v>0</v>
      </c>
      <c r="K7" s="119">
        <v>1.79</v>
      </c>
      <c r="L7" s="120">
        <v>0</v>
      </c>
      <c r="M7" s="120">
        <v>0.88</v>
      </c>
      <c r="N7" s="120">
        <v>0</v>
      </c>
      <c r="O7" s="120">
        <v>0</v>
      </c>
      <c r="P7" s="120">
        <v>1.04</v>
      </c>
      <c r="Q7" s="120">
        <v>0</v>
      </c>
      <c r="R7" s="119">
        <v>0.74</v>
      </c>
      <c r="S7" s="119">
        <v>0.81</v>
      </c>
      <c r="T7" s="121">
        <v>0</v>
      </c>
      <c r="U7" s="120">
        <v>1.26</v>
      </c>
      <c r="V7" s="120">
        <v>0</v>
      </c>
      <c r="W7" s="120">
        <v>0</v>
      </c>
      <c r="X7" s="120">
        <v>0</v>
      </c>
      <c r="Y7" s="120">
        <v>2.02</v>
      </c>
      <c r="Z7" s="120">
        <v>0</v>
      </c>
      <c r="AA7" s="120">
        <v>1.77</v>
      </c>
      <c r="AB7" s="120">
        <v>0</v>
      </c>
      <c r="AC7" s="120">
        <v>0</v>
      </c>
      <c r="AD7" s="120">
        <v>0.88</v>
      </c>
      <c r="AE7" s="120">
        <v>0</v>
      </c>
      <c r="AF7" s="120">
        <v>0</v>
      </c>
      <c r="AG7" s="120">
        <v>1.3</v>
      </c>
      <c r="AH7" s="120">
        <v>1.56</v>
      </c>
      <c r="AI7" s="122">
        <f>SUM(D7:AH7)</f>
        <v>20.330000000000002</v>
      </c>
      <c r="AP7" s="179"/>
    </row>
    <row r="8" spans="3:42" s="2" customFormat="1" ht="35.25" customHeight="1" thickBot="1">
      <c r="C8" s="17" t="s">
        <v>9</v>
      </c>
      <c r="D8" s="37">
        <f>SUM(D6:D7)</f>
        <v>1.7979000000000001</v>
      </c>
      <c r="E8" s="37">
        <f t="shared" ref="E8:AH8" si="0">SUM(E6:E7)</f>
        <v>3.430299999999999</v>
      </c>
      <c r="F8" s="37">
        <f t="shared" si="0"/>
        <v>6.6424999999999992</v>
      </c>
      <c r="G8" s="37">
        <f t="shared" si="0"/>
        <v>5.7792000000000003</v>
      </c>
      <c r="H8" s="37">
        <f t="shared" si="0"/>
        <v>5.5683999999999987</v>
      </c>
      <c r="I8" s="37">
        <f t="shared" si="0"/>
        <v>3.3965999999999998</v>
      </c>
      <c r="J8" s="37">
        <f t="shared" si="0"/>
        <v>2.3698000000000001</v>
      </c>
      <c r="K8" s="37">
        <f t="shared" si="0"/>
        <v>5.8804000000000007</v>
      </c>
      <c r="L8" s="37">
        <f t="shared" si="0"/>
        <v>4.2054000000000009</v>
      </c>
      <c r="M8" s="37">
        <f t="shared" si="0"/>
        <v>5.1232000000000006</v>
      </c>
      <c r="N8" s="37">
        <f t="shared" si="0"/>
        <v>3.6634000000000002</v>
      </c>
      <c r="O8" s="37">
        <f t="shared" si="0"/>
        <v>4.3027999999999995</v>
      </c>
      <c r="P8" s="37">
        <f t="shared" si="0"/>
        <v>4.2225999999999999</v>
      </c>
      <c r="Q8" s="37">
        <f t="shared" si="0"/>
        <v>2.3330000000000002</v>
      </c>
      <c r="R8" s="37">
        <f t="shared" si="0"/>
        <v>5.0932000000000004</v>
      </c>
      <c r="S8" s="37">
        <f t="shared" si="0"/>
        <v>5.4445999999999994</v>
      </c>
      <c r="T8" s="37">
        <f t="shared" si="0"/>
        <v>3.3875999999999999</v>
      </c>
      <c r="U8" s="37">
        <f t="shared" si="0"/>
        <v>5.1931999999999992</v>
      </c>
      <c r="V8" s="37">
        <f t="shared" si="0"/>
        <v>3.7210000000000019</v>
      </c>
      <c r="W8" s="37">
        <f t="shared" si="0"/>
        <v>2.8428</v>
      </c>
      <c r="X8" s="37">
        <f t="shared" si="0"/>
        <v>1.9177999999999999</v>
      </c>
      <c r="Y8" s="37">
        <f t="shared" si="0"/>
        <v>5.2474000000000016</v>
      </c>
      <c r="Z8" s="37">
        <f t="shared" si="0"/>
        <v>4.6124000000000001</v>
      </c>
      <c r="AA8" s="37">
        <f t="shared" si="0"/>
        <v>5.5977999999999994</v>
      </c>
      <c r="AB8" s="37">
        <f t="shared" si="0"/>
        <v>4.1607999999999983</v>
      </c>
      <c r="AC8" s="37">
        <f t="shared" si="0"/>
        <v>3.7944</v>
      </c>
      <c r="AD8" s="37">
        <f t="shared" si="0"/>
        <v>3.4321999999999999</v>
      </c>
      <c r="AE8" s="37">
        <f t="shared" si="0"/>
        <v>1.9058000000000002</v>
      </c>
      <c r="AF8" s="37">
        <f t="shared" si="0"/>
        <v>3.3776000000000006</v>
      </c>
      <c r="AG8" s="37">
        <f t="shared" si="0"/>
        <v>5.5363999999999995</v>
      </c>
      <c r="AH8" s="37">
        <f t="shared" si="0"/>
        <v>6.3054000000000006</v>
      </c>
      <c r="AI8" s="38">
        <f>SUM(AI6:AI7)</f>
        <v>130.2859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45293</v>
      </c>
      <c r="E11" s="95">
        <v>45295</v>
      </c>
      <c r="F11" s="95">
        <v>45296</v>
      </c>
      <c r="G11" s="95">
        <v>45297</v>
      </c>
      <c r="H11" s="95">
        <v>45300</v>
      </c>
      <c r="I11" s="95">
        <v>45302</v>
      </c>
      <c r="J11" s="95">
        <v>45304</v>
      </c>
      <c r="K11" s="95">
        <v>45307</v>
      </c>
      <c r="L11" s="95">
        <v>45308</v>
      </c>
      <c r="M11" s="95">
        <v>45311</v>
      </c>
      <c r="N11" s="95">
        <v>45314</v>
      </c>
      <c r="O11" s="95">
        <v>45316</v>
      </c>
      <c r="P11" s="95">
        <v>45318</v>
      </c>
      <c r="Q11" s="95">
        <v>45321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400</v>
      </c>
      <c r="E12" s="101">
        <v>784</v>
      </c>
      <c r="F12" s="101"/>
      <c r="G12" s="102">
        <v>615</v>
      </c>
      <c r="H12" s="102">
        <v>668</v>
      </c>
      <c r="I12" s="101">
        <v>533</v>
      </c>
      <c r="J12" s="101">
        <v>770</v>
      </c>
      <c r="K12" s="101">
        <v>625</v>
      </c>
      <c r="L12" s="101">
        <v>452</v>
      </c>
      <c r="M12" s="101">
        <v>623</v>
      </c>
      <c r="N12" s="102">
        <v>850</v>
      </c>
      <c r="O12" s="101">
        <v>682</v>
      </c>
      <c r="P12" s="101">
        <v>656</v>
      </c>
      <c r="Q12" s="101">
        <v>658</v>
      </c>
      <c r="R12" s="101"/>
      <c r="S12" s="102">
        <v>784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9100</v>
      </c>
    </row>
    <row r="13" spans="3:42" s="2" customFormat="1" ht="27" customHeight="1">
      <c r="C13" s="66" t="s">
        <v>14</v>
      </c>
      <c r="D13" s="100">
        <v>280</v>
      </c>
      <c r="E13" s="101">
        <v>312</v>
      </c>
      <c r="F13" s="101"/>
      <c r="G13" s="102">
        <v>250</v>
      </c>
      <c r="H13" s="102">
        <v>320</v>
      </c>
      <c r="I13" s="101">
        <v>423</v>
      </c>
      <c r="J13" s="101">
        <v>242</v>
      </c>
      <c r="K13" s="101">
        <v>388</v>
      </c>
      <c r="L13" s="101">
        <v>270</v>
      </c>
      <c r="M13" s="101">
        <v>260</v>
      </c>
      <c r="N13" s="102">
        <v>300</v>
      </c>
      <c r="O13" s="101">
        <v>285</v>
      </c>
      <c r="P13" s="101">
        <v>316</v>
      </c>
      <c r="Q13" s="101">
        <v>245</v>
      </c>
      <c r="R13" s="101"/>
      <c r="S13" s="102">
        <v>425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4316</v>
      </c>
    </row>
    <row r="14" spans="3:42" s="2" customFormat="1" ht="27" customHeight="1">
      <c r="C14" s="66" t="s">
        <v>15</v>
      </c>
      <c r="D14" s="100">
        <v>45</v>
      </c>
      <c r="E14" s="101"/>
      <c r="F14" s="101"/>
      <c r="G14" s="101">
        <v>42</v>
      </c>
      <c r="H14" s="101"/>
      <c r="I14" s="101">
        <v>47</v>
      </c>
      <c r="J14" s="101"/>
      <c r="K14" s="101">
        <v>50</v>
      </c>
      <c r="L14" s="101"/>
      <c r="M14" s="101">
        <v>40</v>
      </c>
      <c r="N14" s="102"/>
      <c r="O14" s="101">
        <v>45</v>
      </c>
      <c r="P14" s="101"/>
      <c r="Q14" s="101">
        <v>42</v>
      </c>
      <c r="R14" s="101"/>
      <c r="S14" s="102">
        <v>48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359</v>
      </c>
    </row>
    <row r="15" spans="3:42" s="2" customFormat="1" ht="27" customHeight="1">
      <c r="C15" s="66" t="s">
        <v>16</v>
      </c>
      <c r="D15" s="100">
        <v>9</v>
      </c>
      <c r="E15" s="101"/>
      <c r="F15" s="101"/>
      <c r="G15" s="102">
        <v>11</v>
      </c>
      <c r="H15" s="102"/>
      <c r="I15" s="101">
        <v>10</v>
      </c>
      <c r="J15" s="101"/>
      <c r="K15" s="101">
        <v>9</v>
      </c>
      <c r="L15" s="101"/>
      <c r="M15" s="101">
        <v>8</v>
      </c>
      <c r="N15" s="102"/>
      <c r="O15" s="101">
        <v>10</v>
      </c>
      <c r="P15" s="101"/>
      <c r="Q15" s="101">
        <v>11</v>
      </c>
      <c r="R15" s="101"/>
      <c r="S15" s="102">
        <v>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75</v>
      </c>
    </row>
    <row r="16" spans="3:42" s="2" customFormat="1" ht="27" customHeight="1">
      <c r="C16" s="68" t="s">
        <v>17</v>
      </c>
      <c r="D16" s="103"/>
      <c r="E16" s="101">
        <v>443</v>
      </c>
      <c r="F16" s="101"/>
      <c r="G16" s="102"/>
      <c r="H16" s="102">
        <v>40</v>
      </c>
      <c r="I16" s="101"/>
      <c r="J16" s="101">
        <v>41</v>
      </c>
      <c r="K16" s="101"/>
      <c r="L16" s="101">
        <v>48</v>
      </c>
      <c r="M16" s="101"/>
      <c r="N16" s="102">
        <v>46</v>
      </c>
      <c r="O16" s="101"/>
      <c r="P16" s="101">
        <v>42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660</v>
      </c>
    </row>
    <row r="17" spans="3:35" s="2" customFormat="1" ht="27" customHeight="1">
      <c r="C17" s="68" t="s">
        <v>101</v>
      </c>
      <c r="D17" s="100"/>
      <c r="E17" s="101"/>
      <c r="F17" s="101">
        <v>128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128</v>
      </c>
    </row>
    <row r="18" spans="3:35" s="2" customFormat="1" ht="27" customHeight="1">
      <c r="C18" s="68" t="s">
        <v>102</v>
      </c>
      <c r="D18" s="100">
        <v>200.5</v>
      </c>
      <c r="E18" s="101"/>
      <c r="F18" s="101">
        <v>170.2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370.7</v>
      </c>
    </row>
    <row r="19" spans="3:35" s="2" customFormat="1" ht="35.25" customHeight="1" thickBot="1">
      <c r="C19" s="79" t="s">
        <v>19</v>
      </c>
      <c r="D19" s="159">
        <f>SUM(D12:D18)</f>
        <v>934.5</v>
      </c>
      <c r="E19" s="160">
        <f t="shared" ref="E19:AH19" si="2">SUM(E12:E18)</f>
        <v>1539</v>
      </c>
      <c r="F19" s="160">
        <f t="shared" si="2"/>
        <v>298.2</v>
      </c>
      <c r="G19" s="160">
        <f t="shared" si="2"/>
        <v>918</v>
      </c>
      <c r="H19" s="160">
        <f t="shared" si="2"/>
        <v>1028</v>
      </c>
      <c r="I19" s="160">
        <f t="shared" si="2"/>
        <v>1013</v>
      </c>
      <c r="J19" s="160">
        <f t="shared" si="2"/>
        <v>1053</v>
      </c>
      <c r="K19" s="160">
        <f t="shared" si="2"/>
        <v>1072</v>
      </c>
      <c r="L19" s="160">
        <f t="shared" si="2"/>
        <v>770</v>
      </c>
      <c r="M19" s="160">
        <f t="shared" si="2"/>
        <v>931</v>
      </c>
      <c r="N19" s="160">
        <f t="shared" si="2"/>
        <v>1196</v>
      </c>
      <c r="O19" s="160">
        <f t="shared" si="2"/>
        <v>1022</v>
      </c>
      <c r="P19" s="160">
        <f t="shared" si="2"/>
        <v>1014</v>
      </c>
      <c r="Q19" s="160">
        <f t="shared" si="2"/>
        <v>956</v>
      </c>
      <c r="R19" s="160">
        <f t="shared" si="2"/>
        <v>0</v>
      </c>
      <c r="S19" s="160">
        <f t="shared" si="2"/>
        <v>1264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15008.7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130285.9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10.329840200530509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15008.7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8.2754023207443836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44927</v>
      </c>
      <c r="E25" s="197"/>
      <c r="F25" s="196">
        <v>44958</v>
      </c>
      <c r="G25" s="197"/>
      <c r="H25" s="196">
        <v>44986</v>
      </c>
      <c r="I25" s="197"/>
      <c r="J25" s="196">
        <v>45017</v>
      </c>
      <c r="K25" s="197"/>
      <c r="L25" s="196">
        <v>45047</v>
      </c>
      <c r="M25" s="197"/>
      <c r="N25" s="196">
        <v>45078</v>
      </c>
      <c r="O25" s="197"/>
      <c r="P25" s="196">
        <v>45108</v>
      </c>
      <c r="Q25" s="197"/>
      <c r="R25" s="196">
        <v>45139</v>
      </c>
      <c r="S25" s="197"/>
      <c r="T25" s="196">
        <v>45170</v>
      </c>
      <c r="U25" s="197"/>
      <c r="V25" s="196">
        <v>45200</v>
      </c>
      <c r="W25" s="197"/>
      <c r="X25" s="196">
        <v>45231</v>
      </c>
      <c r="Y25" s="197"/>
      <c r="Z25" s="196">
        <v>45261</v>
      </c>
      <c r="AA25" s="197"/>
      <c r="AB25" s="196">
        <v>45292</v>
      </c>
      <c r="AC25" s="197"/>
      <c r="AD25" s="196">
        <v>45323</v>
      </c>
      <c r="AE25" s="197"/>
      <c r="AF25" s="196">
        <v>45352</v>
      </c>
      <c r="AG25" s="197"/>
      <c r="AH25" s="196">
        <v>45383</v>
      </c>
      <c r="AI25" s="197"/>
    </row>
    <row r="26" spans="3:35" s="2" customFormat="1" ht="39.75" customHeight="1">
      <c r="C26" s="21" t="s">
        <v>29</v>
      </c>
      <c r="D26" s="202">
        <v>8.297228988453012E-2</v>
      </c>
      <c r="E26" s="203"/>
      <c r="F26" s="202">
        <v>7.8271143471837681E-2</v>
      </c>
      <c r="G26" s="203"/>
      <c r="H26" s="202">
        <v>7.5437227345158189E-2</v>
      </c>
      <c r="I26" s="203"/>
      <c r="J26" s="202">
        <v>7.9475793763443367E-2</v>
      </c>
      <c r="K26" s="203"/>
      <c r="L26" s="202">
        <v>7.6020426465393379E-2</v>
      </c>
      <c r="M26" s="203"/>
      <c r="N26" s="202">
        <v>8.129972052494279E-2</v>
      </c>
      <c r="O26" s="203"/>
      <c r="P26" s="202">
        <v>8.6224993949475109E-2</v>
      </c>
      <c r="Q26" s="203"/>
      <c r="R26" s="202">
        <v>7.8356724163983232E-2</v>
      </c>
      <c r="S26" s="203"/>
      <c r="T26" s="202">
        <v>7.9554689622444594E-2</v>
      </c>
      <c r="U26" s="203"/>
      <c r="V26" s="202">
        <v>8.328690100789371E-2</v>
      </c>
      <c r="W26" s="203"/>
      <c r="X26" s="202">
        <v>8.4549603089639588E-2</v>
      </c>
      <c r="Y26" s="203"/>
      <c r="Z26" s="202">
        <v>8.7054386402723158E-2</v>
      </c>
      <c r="AA26" s="203"/>
      <c r="AB26" s="202">
        <f>T21/100</f>
        <v>0.10329840200530509</v>
      </c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A5913B5-817A-4387-A0C2-F168E2F635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'JAN-24'!AB25:AB25</xm:f>
              <xm:sqref>AB26</xm:sqref>
            </x14:sparkline>
          </x14:sparklines>
        </x14:sparklineGroup>
        <x14:sparklineGroup displayEmptyCellsAs="gap" xr2:uid="{065963FD-CE51-4554-A4CC-D4FF8E62C5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'JAN-24'!P25:P25</xm:f>
              <xm:sqref>P26</xm:sqref>
            </x14:sparkline>
          </x14:sparklines>
        </x14:sparklineGroup>
        <x14:sparklineGroup displayEmptyCellsAs="gap" xr2:uid="{AC7005AE-57A3-4159-9379-D58477DC34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'JAN-24'!AF25:AF25</xm:f>
              <xm:sqref>AF26</xm:sqref>
            </x14:sparkline>
          </x14:sparklines>
        </x14:sparklineGroup>
        <x14:sparklineGroup displayEmptyCellsAs="gap" xr2:uid="{D0890562-6083-4C3E-A7E1-FAC936185B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'JAN-24'!F25:F25</xm:f>
              <xm:sqref>F26</xm:sqref>
            </x14:sparkline>
          </x14:sparklines>
        </x14:sparklineGroup>
        <x14:sparklineGroup displayEmptyCellsAs="gap" xr2:uid="{7E21BB51-6C6F-41DF-A92C-3620B22B82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'JAN-24'!Z25:Z25</xm:f>
              <xm:sqref>Z26</xm:sqref>
            </x14:sparkline>
          </x14:sparklines>
        </x14:sparklineGroup>
        <x14:sparklineGroup displayEmptyCellsAs="gap" xr2:uid="{F691A113-C257-47CA-B061-71506C3AFD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'JAN-24'!AH25:AH25</xm:f>
              <xm:sqref>AH26</xm:sqref>
            </x14:sparkline>
          </x14:sparklines>
        </x14:sparklineGroup>
        <x14:sparklineGroup displayEmptyCellsAs="gap" xr2:uid="{EE7577DD-6036-45AC-BD33-808D4324F6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'JAN-24'!X25:X25</xm:f>
              <xm:sqref>X26</xm:sqref>
            </x14:sparkline>
          </x14:sparklines>
        </x14:sparklineGroup>
        <x14:sparklineGroup displayEmptyCellsAs="gap" xr2:uid="{2A7A2F38-2214-4E78-ADB6-D3250E133A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'JAN-24'!V25:V25</xm:f>
              <xm:sqref>V26</xm:sqref>
            </x14:sparkline>
          </x14:sparklines>
        </x14:sparklineGroup>
        <x14:sparklineGroup displayEmptyCellsAs="gap" xr2:uid="{F2AEA94C-2CC6-478D-AA19-70B5865CAE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'JAN-24'!L25:L25</xm:f>
              <xm:sqref>L26</xm:sqref>
            </x14:sparkline>
          </x14:sparklines>
        </x14:sparklineGroup>
        <x14:sparklineGroup displayEmptyCellsAs="gap" xr2:uid="{C114E328-B8A7-4703-8CFA-0DAC3108E3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'JAN-24'!H25:H25</xm:f>
              <xm:sqref>H26</xm:sqref>
            </x14:sparkline>
          </x14:sparklines>
        </x14:sparklineGroup>
        <x14:sparklineGroup displayEmptyCellsAs="gap" xr2:uid="{AE1A412C-9A95-4A24-ADEC-B8B5C340E3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'JAN-24'!T25:T25</xm:f>
              <xm:sqref>T26</xm:sqref>
            </x14:sparkline>
          </x14:sparklines>
        </x14:sparklineGroup>
        <x14:sparklineGroup displayEmptyCellsAs="gap" xr2:uid="{3FDBB277-A313-4220-B1FC-F16AF9E06E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'JAN-24'!D25:D25</xm:f>
              <xm:sqref>D26</xm:sqref>
            </x14:sparkline>
          </x14:sparklines>
        </x14:sparklineGroup>
        <x14:sparklineGroup displayEmptyCellsAs="gap" xr2:uid="{2805631C-6458-4984-94D5-38C87FF79B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'JAN-24'!J25:J25</xm:f>
              <xm:sqref>J26</xm:sqref>
            </x14:sparkline>
          </x14:sparklines>
        </x14:sparklineGroup>
        <x14:sparklineGroup displayEmptyCellsAs="gap" xr2:uid="{45C1E78A-E4F2-472F-8F91-6D7CC9A53A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'JAN-24'!AD25:AD25</xm:f>
              <xm:sqref>AD26</xm:sqref>
            </x14:sparkline>
          </x14:sparklines>
        </x14:sparklineGroup>
        <x14:sparklineGroup displayEmptyCellsAs="gap" xr2:uid="{DECDF346-351B-4B2F-BB50-E92E54F4F0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'JAN-24'!R25:R25</xm:f>
              <xm:sqref>R26</xm:sqref>
            </x14:sparkline>
          </x14:sparklines>
        </x14:sparklineGroup>
        <x14:sparklineGroup displayEmptyCellsAs="gap" xr2:uid="{341E30A8-D350-44D7-B0E8-6525FB0628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'JAN-24'!N25:N25</xm:f>
              <xm:sqref>N26</xm:sqref>
            </x14:sparkline>
          </x14:sparklines>
        </x14:sparklineGroup>
      </x14:sparklineGroup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40B4-FB31-47A0-AF67-2852FB7700F7}">
  <sheetPr codeName="工作表56">
    <pageSetUpPr fitToPage="1"/>
  </sheetPr>
  <dimension ref="C1:AP45"/>
  <sheetViews>
    <sheetView showGridLines="0" topLeftCell="D1" zoomScale="94" zoomScaleNormal="94" workbookViewId="0">
      <selection activeCell="D6" sqref="D6:AE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141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45323</v>
      </c>
      <c r="E5" s="3">
        <v>45324</v>
      </c>
      <c r="F5" s="3">
        <v>45325</v>
      </c>
      <c r="G5" s="3">
        <v>45326</v>
      </c>
      <c r="H5" s="3">
        <v>45327</v>
      </c>
      <c r="I5" s="3">
        <v>45328</v>
      </c>
      <c r="J5" s="3">
        <v>45329</v>
      </c>
      <c r="K5" s="3">
        <v>45330</v>
      </c>
      <c r="L5" s="3">
        <v>45331</v>
      </c>
      <c r="M5" s="3">
        <v>45332</v>
      </c>
      <c r="N5" s="3">
        <v>45333</v>
      </c>
      <c r="O5" s="3">
        <v>45334</v>
      </c>
      <c r="P5" s="3">
        <v>45335</v>
      </c>
      <c r="Q5" s="3">
        <v>45336</v>
      </c>
      <c r="R5" s="3">
        <v>45337</v>
      </c>
      <c r="S5" s="3">
        <v>45338</v>
      </c>
      <c r="T5" s="3">
        <v>45339</v>
      </c>
      <c r="U5" s="3">
        <v>45340</v>
      </c>
      <c r="V5" s="3">
        <v>45341</v>
      </c>
      <c r="W5" s="3">
        <v>45342</v>
      </c>
      <c r="X5" s="3">
        <v>45343</v>
      </c>
      <c r="Y5" s="3">
        <v>45344</v>
      </c>
      <c r="Z5" s="3">
        <v>45345</v>
      </c>
      <c r="AA5" s="3">
        <v>45346</v>
      </c>
      <c r="AB5" s="3">
        <v>45347</v>
      </c>
      <c r="AC5" s="3">
        <v>45348</v>
      </c>
      <c r="AD5" s="3">
        <v>45349</v>
      </c>
      <c r="AE5" s="3">
        <v>45350</v>
      </c>
      <c r="AF5" s="3">
        <v>45351</v>
      </c>
      <c r="AG5" s="3"/>
      <c r="AH5" s="3"/>
      <c r="AI5" s="188"/>
    </row>
    <row r="6" spans="3:42" s="2" customFormat="1" ht="27" customHeight="1">
      <c r="C6" s="5" t="s">
        <v>7</v>
      </c>
      <c r="D6" s="118">
        <v>4.6571999999999987</v>
      </c>
      <c r="E6" s="118">
        <v>4.6364000000000019</v>
      </c>
      <c r="F6" s="118">
        <v>3.4364000000000021</v>
      </c>
      <c r="G6" s="118">
        <v>1.9593999999999998</v>
      </c>
      <c r="H6" s="118">
        <v>4.6793999999999976</v>
      </c>
      <c r="I6" s="118">
        <v>4.0737999999999985</v>
      </c>
      <c r="J6" s="118">
        <v>4.9421999999999988</v>
      </c>
      <c r="K6" s="118">
        <v>4.6564000000000023</v>
      </c>
      <c r="L6" s="118">
        <v>4.0292000000000003</v>
      </c>
      <c r="M6" s="118">
        <v>1.9759999999999993</v>
      </c>
      <c r="N6" s="118">
        <v>1.4006000000000001</v>
      </c>
      <c r="O6" s="118">
        <v>1.4661000000000002</v>
      </c>
      <c r="P6" s="118">
        <v>1.7464000000000002</v>
      </c>
      <c r="Q6" s="118">
        <v>3.1796000000000002</v>
      </c>
      <c r="R6" s="118">
        <v>4.2535999999999978</v>
      </c>
      <c r="S6" s="118">
        <v>3.543000000000001</v>
      </c>
      <c r="T6" s="118">
        <v>3.4111000000000002</v>
      </c>
      <c r="U6" s="118">
        <v>2.4137000000000004</v>
      </c>
      <c r="V6" s="118">
        <v>4.968</v>
      </c>
      <c r="W6" s="118">
        <v>4.6567999999999996</v>
      </c>
      <c r="X6" s="118">
        <v>4.5586000000000011</v>
      </c>
      <c r="Y6" s="118">
        <v>4.0322000000000022</v>
      </c>
      <c r="Z6" s="118">
        <v>4.2502000000000013</v>
      </c>
      <c r="AA6" s="118">
        <v>3.6964000000000006</v>
      </c>
      <c r="AB6" s="118">
        <v>2.4493999999999998</v>
      </c>
      <c r="AC6" s="118">
        <v>4.3064000000000009</v>
      </c>
      <c r="AD6" s="118">
        <v>4.386000000000001</v>
      </c>
      <c r="AE6" s="118">
        <v>4.7530000000000001</v>
      </c>
      <c r="AF6" s="118">
        <v>4.6750000000000016</v>
      </c>
      <c r="AG6" s="118"/>
      <c r="AH6" s="118"/>
      <c r="AI6" s="122">
        <f>SUM(D6:AH6)</f>
        <v>107.1925</v>
      </c>
    </row>
    <row r="7" spans="3:42" s="2" customFormat="1" ht="27" customHeight="1">
      <c r="C7" s="42" t="s">
        <v>8</v>
      </c>
      <c r="D7" s="119">
        <v>0</v>
      </c>
      <c r="E7" s="119">
        <v>1.4</v>
      </c>
      <c r="F7" s="119">
        <v>0</v>
      </c>
      <c r="G7" s="119">
        <v>1.54</v>
      </c>
      <c r="H7" s="119">
        <v>1.78</v>
      </c>
      <c r="I7" s="119">
        <v>0.75</v>
      </c>
      <c r="J7" s="119">
        <v>0</v>
      </c>
      <c r="K7" s="119">
        <v>2.52</v>
      </c>
      <c r="L7" s="120">
        <v>0</v>
      </c>
      <c r="M7" s="120">
        <v>0</v>
      </c>
      <c r="N7" s="120">
        <v>0</v>
      </c>
      <c r="O7" s="120">
        <v>0</v>
      </c>
      <c r="P7" s="120">
        <v>0</v>
      </c>
      <c r="Q7" s="120">
        <v>0</v>
      </c>
      <c r="R7" s="119">
        <v>0.73</v>
      </c>
      <c r="S7" s="119">
        <v>0</v>
      </c>
      <c r="T7" s="121">
        <v>0.7</v>
      </c>
      <c r="U7" s="120">
        <v>0</v>
      </c>
      <c r="V7" s="120">
        <v>1.73</v>
      </c>
      <c r="W7" s="120">
        <v>0</v>
      </c>
      <c r="X7" s="120">
        <v>0.99</v>
      </c>
      <c r="Y7" s="120">
        <v>0</v>
      </c>
      <c r="Z7" s="120">
        <v>1.1499999999999999</v>
      </c>
      <c r="AA7" s="120">
        <v>0</v>
      </c>
      <c r="AB7" s="120">
        <v>0</v>
      </c>
      <c r="AC7" s="120">
        <v>0.85</v>
      </c>
      <c r="AD7" s="120">
        <v>1.03</v>
      </c>
      <c r="AE7" s="120">
        <v>0</v>
      </c>
      <c r="AF7" s="120">
        <v>0.65</v>
      </c>
      <c r="AG7" s="120"/>
      <c r="AH7" s="120"/>
      <c r="AI7" s="122">
        <f>SUM(D7:AH7)</f>
        <v>15.82</v>
      </c>
      <c r="AP7" s="179"/>
    </row>
    <row r="8" spans="3:42" s="2" customFormat="1" ht="35.25" customHeight="1" thickBot="1">
      <c r="C8" s="17" t="s">
        <v>9</v>
      </c>
      <c r="D8" s="37">
        <f>SUM(D6:D7)</f>
        <v>4.6571999999999987</v>
      </c>
      <c r="E8" s="37">
        <f t="shared" ref="E8:AH8" si="0">SUM(E6:E7)</f>
        <v>6.0364000000000022</v>
      </c>
      <c r="F8" s="37">
        <f t="shared" si="0"/>
        <v>3.4364000000000021</v>
      </c>
      <c r="G8" s="37">
        <f t="shared" si="0"/>
        <v>3.4993999999999996</v>
      </c>
      <c r="H8" s="37">
        <f t="shared" si="0"/>
        <v>6.4593999999999978</v>
      </c>
      <c r="I8" s="37">
        <f t="shared" si="0"/>
        <v>4.8237999999999985</v>
      </c>
      <c r="J8" s="37">
        <f t="shared" si="0"/>
        <v>4.9421999999999988</v>
      </c>
      <c r="K8" s="37">
        <f t="shared" si="0"/>
        <v>7.1764000000000028</v>
      </c>
      <c r="L8" s="37">
        <f t="shared" si="0"/>
        <v>4.0292000000000003</v>
      </c>
      <c r="M8" s="37">
        <f t="shared" si="0"/>
        <v>1.9759999999999993</v>
      </c>
      <c r="N8" s="37">
        <f t="shared" si="0"/>
        <v>1.4006000000000001</v>
      </c>
      <c r="O8" s="37">
        <f t="shared" si="0"/>
        <v>1.4661000000000002</v>
      </c>
      <c r="P8" s="37">
        <f t="shared" si="0"/>
        <v>1.7464000000000002</v>
      </c>
      <c r="Q8" s="37">
        <f t="shared" si="0"/>
        <v>3.1796000000000002</v>
      </c>
      <c r="R8" s="37">
        <f t="shared" si="0"/>
        <v>4.9835999999999974</v>
      </c>
      <c r="S8" s="37">
        <f t="shared" si="0"/>
        <v>3.543000000000001</v>
      </c>
      <c r="T8" s="37">
        <f t="shared" si="0"/>
        <v>4.1111000000000004</v>
      </c>
      <c r="U8" s="37">
        <f t="shared" si="0"/>
        <v>2.4137000000000004</v>
      </c>
      <c r="V8" s="37">
        <f t="shared" si="0"/>
        <v>6.6980000000000004</v>
      </c>
      <c r="W8" s="37">
        <f t="shared" si="0"/>
        <v>4.6567999999999996</v>
      </c>
      <c r="X8" s="37">
        <f t="shared" si="0"/>
        <v>5.5486000000000013</v>
      </c>
      <c r="Y8" s="37">
        <f t="shared" si="0"/>
        <v>4.0322000000000022</v>
      </c>
      <c r="Z8" s="37">
        <f t="shared" si="0"/>
        <v>5.4002000000000017</v>
      </c>
      <c r="AA8" s="37">
        <f t="shared" si="0"/>
        <v>3.6964000000000006</v>
      </c>
      <c r="AB8" s="37">
        <f t="shared" si="0"/>
        <v>2.4493999999999998</v>
      </c>
      <c r="AC8" s="37">
        <f t="shared" si="0"/>
        <v>5.1564000000000005</v>
      </c>
      <c r="AD8" s="37">
        <f t="shared" si="0"/>
        <v>5.4160000000000013</v>
      </c>
      <c r="AE8" s="37">
        <f t="shared" si="0"/>
        <v>4.7530000000000001</v>
      </c>
      <c r="AF8" s="37">
        <f t="shared" si="0"/>
        <v>5.325000000000002</v>
      </c>
      <c r="AG8" s="37">
        <f t="shared" si="0"/>
        <v>0</v>
      </c>
      <c r="AH8" s="37">
        <f t="shared" si="0"/>
        <v>0</v>
      </c>
      <c r="AI8" s="38">
        <f>SUM(AI6:AI7)</f>
        <v>123.01249999999999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45323</v>
      </c>
      <c r="E11" s="95">
        <v>45325</v>
      </c>
      <c r="F11" s="95">
        <v>45328</v>
      </c>
      <c r="G11" s="95">
        <v>45330</v>
      </c>
      <c r="H11" s="95">
        <v>45331</v>
      </c>
      <c r="I11" s="95">
        <v>45337</v>
      </c>
      <c r="J11" s="95">
        <v>45340</v>
      </c>
      <c r="K11" s="95">
        <v>45342</v>
      </c>
      <c r="L11" s="95">
        <v>45343</v>
      </c>
      <c r="M11" s="95">
        <v>45344</v>
      </c>
      <c r="N11" s="95">
        <v>45346</v>
      </c>
      <c r="O11" s="95">
        <v>45349</v>
      </c>
      <c r="P11" s="95">
        <v>45351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840</v>
      </c>
      <c r="E12" s="101">
        <v>573</v>
      </c>
      <c r="F12" s="101">
        <v>645</v>
      </c>
      <c r="G12" s="102">
        <v>550</v>
      </c>
      <c r="H12" s="102">
        <v>608</v>
      </c>
      <c r="I12" s="101">
        <v>815</v>
      </c>
      <c r="J12" s="101">
        <v>503</v>
      </c>
      <c r="K12" s="101">
        <v>552</v>
      </c>
      <c r="L12" s="101"/>
      <c r="M12" s="101">
        <v>540</v>
      </c>
      <c r="N12" s="102">
        <v>650</v>
      </c>
      <c r="O12" s="101">
        <v>726</v>
      </c>
      <c r="P12" s="101">
        <v>835</v>
      </c>
      <c r="Q12" s="101"/>
      <c r="R12" s="101">
        <v>704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8541</v>
      </c>
    </row>
    <row r="13" spans="3:42" s="2" customFormat="1" ht="27" customHeight="1">
      <c r="C13" s="66" t="s">
        <v>14</v>
      </c>
      <c r="D13" s="100">
        <v>235</v>
      </c>
      <c r="E13" s="101">
        <v>319</v>
      </c>
      <c r="F13" s="101">
        <v>370</v>
      </c>
      <c r="G13" s="102">
        <v>410</v>
      </c>
      <c r="H13" s="102">
        <v>215</v>
      </c>
      <c r="I13" s="101">
        <v>400</v>
      </c>
      <c r="J13" s="101">
        <v>312</v>
      </c>
      <c r="K13" s="101">
        <v>255</v>
      </c>
      <c r="L13" s="101"/>
      <c r="M13" s="101">
        <v>280</v>
      </c>
      <c r="N13" s="102">
        <v>310</v>
      </c>
      <c r="O13" s="101">
        <v>286</v>
      </c>
      <c r="P13" s="101">
        <v>300</v>
      </c>
      <c r="Q13" s="101"/>
      <c r="R13" s="101">
        <v>356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4048</v>
      </c>
    </row>
    <row r="14" spans="3:42" s="2" customFormat="1" ht="27" customHeight="1">
      <c r="C14" s="66" t="s">
        <v>15</v>
      </c>
      <c r="D14" s="100">
        <v>47</v>
      </c>
      <c r="E14" s="101"/>
      <c r="F14" s="101">
        <v>48</v>
      </c>
      <c r="G14" s="101"/>
      <c r="H14" s="101">
        <v>47</v>
      </c>
      <c r="I14" s="101"/>
      <c r="J14" s="101">
        <v>61</v>
      </c>
      <c r="K14" s="101"/>
      <c r="L14" s="101">
        <v>23.4</v>
      </c>
      <c r="M14" s="101">
        <v>48</v>
      </c>
      <c r="N14" s="102"/>
      <c r="O14" s="101">
        <v>46</v>
      </c>
      <c r="P14" s="101"/>
      <c r="Q14" s="101"/>
      <c r="R14" s="101">
        <v>36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356.4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12</v>
      </c>
      <c r="G15" s="102"/>
      <c r="H15" s="102">
        <v>11</v>
      </c>
      <c r="I15" s="101"/>
      <c r="J15" s="101">
        <v>10</v>
      </c>
      <c r="K15" s="101"/>
      <c r="L15" s="101"/>
      <c r="M15" s="101">
        <v>13</v>
      </c>
      <c r="N15" s="102"/>
      <c r="O15" s="101">
        <v>10</v>
      </c>
      <c r="P15" s="101"/>
      <c r="Q15" s="101"/>
      <c r="R15" s="101">
        <v>7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75</v>
      </c>
    </row>
    <row r="16" spans="3:42" s="2" customFormat="1" ht="27" customHeight="1">
      <c r="C16" s="68" t="s">
        <v>17</v>
      </c>
      <c r="D16" s="103"/>
      <c r="E16" s="101">
        <v>45</v>
      </c>
      <c r="F16" s="101"/>
      <c r="G16" s="102">
        <v>49</v>
      </c>
      <c r="H16" s="102"/>
      <c r="I16" s="101">
        <v>56</v>
      </c>
      <c r="J16" s="101"/>
      <c r="K16" s="101">
        <v>50</v>
      </c>
      <c r="L16" s="101"/>
      <c r="M16" s="101"/>
      <c r="N16" s="102">
        <v>43</v>
      </c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243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>
        <v>114.6</v>
      </c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114.6</v>
      </c>
    </row>
    <row r="18" spans="3:35" s="2" customFormat="1" ht="27" customHeight="1">
      <c r="C18" s="68" t="s">
        <v>102</v>
      </c>
      <c r="D18" s="100">
        <v>200.5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200.5</v>
      </c>
    </row>
    <row r="19" spans="3:35" s="2" customFormat="1" ht="35.25" customHeight="1" thickBot="1">
      <c r="C19" s="79" t="s">
        <v>19</v>
      </c>
      <c r="D19" s="159">
        <f>SUM(D12:D18)</f>
        <v>1334.5</v>
      </c>
      <c r="E19" s="160">
        <f t="shared" ref="E19:AH19" si="2">SUM(E12:E18)</f>
        <v>937</v>
      </c>
      <c r="F19" s="160">
        <f t="shared" si="2"/>
        <v>1075</v>
      </c>
      <c r="G19" s="160">
        <f t="shared" si="2"/>
        <v>1009</v>
      </c>
      <c r="H19" s="160">
        <f t="shared" si="2"/>
        <v>881</v>
      </c>
      <c r="I19" s="160">
        <f t="shared" si="2"/>
        <v>1271</v>
      </c>
      <c r="J19" s="160">
        <f t="shared" si="2"/>
        <v>886</v>
      </c>
      <c r="K19" s="160">
        <f t="shared" si="2"/>
        <v>857</v>
      </c>
      <c r="L19" s="160">
        <f t="shared" si="2"/>
        <v>138</v>
      </c>
      <c r="M19" s="160">
        <f t="shared" si="2"/>
        <v>881</v>
      </c>
      <c r="N19" s="160">
        <f t="shared" si="2"/>
        <v>1003</v>
      </c>
      <c r="O19" s="160">
        <f t="shared" si="2"/>
        <v>1068</v>
      </c>
      <c r="P19" s="160">
        <f t="shared" si="2"/>
        <v>1135</v>
      </c>
      <c r="Q19" s="160">
        <f t="shared" si="2"/>
        <v>0</v>
      </c>
      <c r="R19" s="160">
        <f t="shared" si="2"/>
        <v>1103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13578.5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123012.49999999999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9.9409917198058437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13578.5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8.3943729921059163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44927</v>
      </c>
      <c r="E25" s="197"/>
      <c r="F25" s="196">
        <v>44958</v>
      </c>
      <c r="G25" s="197"/>
      <c r="H25" s="196">
        <v>44986</v>
      </c>
      <c r="I25" s="197"/>
      <c r="J25" s="196">
        <v>45017</v>
      </c>
      <c r="K25" s="197"/>
      <c r="L25" s="196">
        <v>45047</v>
      </c>
      <c r="M25" s="197"/>
      <c r="N25" s="196">
        <v>45078</v>
      </c>
      <c r="O25" s="197"/>
      <c r="P25" s="196">
        <v>45108</v>
      </c>
      <c r="Q25" s="197"/>
      <c r="R25" s="196">
        <v>45139</v>
      </c>
      <c r="S25" s="197"/>
      <c r="T25" s="196">
        <v>45170</v>
      </c>
      <c r="U25" s="197"/>
      <c r="V25" s="196">
        <v>45200</v>
      </c>
      <c r="W25" s="197"/>
      <c r="X25" s="196">
        <v>45231</v>
      </c>
      <c r="Y25" s="197"/>
      <c r="Z25" s="196">
        <v>45261</v>
      </c>
      <c r="AA25" s="197"/>
      <c r="AB25" s="196">
        <v>45292</v>
      </c>
      <c r="AC25" s="197"/>
      <c r="AD25" s="196">
        <v>45323</v>
      </c>
      <c r="AE25" s="197"/>
      <c r="AF25" s="196">
        <v>45352</v>
      </c>
      <c r="AG25" s="197"/>
      <c r="AH25" s="196">
        <v>45383</v>
      </c>
      <c r="AI25" s="197"/>
    </row>
    <row r="26" spans="3:35" s="2" customFormat="1" ht="39.75" customHeight="1">
      <c r="C26" s="21" t="s">
        <v>29</v>
      </c>
      <c r="D26" s="202">
        <v>8.297228988453012E-2</v>
      </c>
      <c r="E26" s="203"/>
      <c r="F26" s="202">
        <v>7.8271143471837681E-2</v>
      </c>
      <c r="G26" s="203"/>
      <c r="H26" s="202">
        <v>7.5437227345158189E-2</v>
      </c>
      <c r="I26" s="203"/>
      <c r="J26" s="202">
        <v>7.9475793763443367E-2</v>
      </c>
      <c r="K26" s="203"/>
      <c r="L26" s="202">
        <v>7.6020426465393379E-2</v>
      </c>
      <c r="M26" s="203"/>
      <c r="N26" s="202">
        <v>8.129972052494279E-2</v>
      </c>
      <c r="O26" s="203"/>
      <c r="P26" s="202">
        <v>8.6224993949475109E-2</v>
      </c>
      <c r="Q26" s="203"/>
      <c r="R26" s="202">
        <v>7.8356724163983232E-2</v>
      </c>
      <c r="S26" s="203"/>
      <c r="T26" s="202">
        <v>7.9554689622444594E-2</v>
      </c>
      <c r="U26" s="203"/>
      <c r="V26" s="202">
        <v>8.328690100789371E-2</v>
      </c>
      <c r="W26" s="203"/>
      <c r="X26" s="202">
        <v>8.4549603089639588E-2</v>
      </c>
      <c r="Y26" s="203"/>
      <c r="Z26" s="202">
        <v>8.7054386402723158E-2</v>
      </c>
      <c r="AA26" s="203"/>
      <c r="AB26" s="202">
        <v>0.10329840200530509</v>
      </c>
      <c r="AC26" s="203"/>
      <c r="AD26" s="202">
        <f>T21/100</f>
        <v>9.9409917198058431E-2</v>
      </c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2300E4-DCAB-4082-8B17-B32D2E16FF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'FEB-24'!N25:N25</xm:f>
              <xm:sqref>N26</xm:sqref>
            </x14:sparkline>
          </x14:sparklines>
        </x14:sparklineGroup>
        <x14:sparklineGroup displayEmptyCellsAs="gap" xr2:uid="{8793D483-830A-4546-93E8-BA8F3B6DCE4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'FEB-24'!R25:R25</xm:f>
              <xm:sqref>R26</xm:sqref>
            </x14:sparkline>
          </x14:sparklines>
        </x14:sparklineGroup>
        <x14:sparklineGroup displayEmptyCellsAs="gap" xr2:uid="{6AFB29C6-8DF3-4ABE-805F-F74A48124C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'FEB-24'!AD25:AD25</xm:f>
              <xm:sqref>AD26</xm:sqref>
            </x14:sparkline>
          </x14:sparklines>
        </x14:sparklineGroup>
        <x14:sparklineGroup displayEmptyCellsAs="gap" xr2:uid="{AFFA234A-C4A8-4133-B80C-FC81F84386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'FEB-24'!J25:J25</xm:f>
              <xm:sqref>J26</xm:sqref>
            </x14:sparkline>
          </x14:sparklines>
        </x14:sparklineGroup>
        <x14:sparklineGroup displayEmptyCellsAs="gap" xr2:uid="{B0CFE9A4-EB09-41EC-8C7B-1EC8653AF0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'FEB-24'!D25:D25</xm:f>
              <xm:sqref>D26</xm:sqref>
            </x14:sparkline>
          </x14:sparklines>
        </x14:sparklineGroup>
        <x14:sparklineGroup displayEmptyCellsAs="gap" xr2:uid="{7F039941-68C0-4159-952E-1621D5465B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'FEB-24'!T25:T25</xm:f>
              <xm:sqref>T26</xm:sqref>
            </x14:sparkline>
          </x14:sparklines>
        </x14:sparklineGroup>
        <x14:sparklineGroup displayEmptyCellsAs="gap" xr2:uid="{4FCE8C3F-78B8-4689-9C08-86822722C5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'FEB-24'!H25:H25</xm:f>
              <xm:sqref>H26</xm:sqref>
            </x14:sparkline>
          </x14:sparklines>
        </x14:sparklineGroup>
        <x14:sparklineGroup displayEmptyCellsAs="gap" xr2:uid="{DB6049A0-8C0B-41CD-920F-0A4217580D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'FEB-24'!L25:L25</xm:f>
              <xm:sqref>L26</xm:sqref>
            </x14:sparkline>
          </x14:sparklines>
        </x14:sparklineGroup>
        <x14:sparklineGroup displayEmptyCellsAs="gap" xr2:uid="{D8187067-653E-4386-B43A-774FB34207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'FEB-24'!V25:V25</xm:f>
              <xm:sqref>V26</xm:sqref>
            </x14:sparkline>
          </x14:sparklines>
        </x14:sparklineGroup>
        <x14:sparklineGroup displayEmptyCellsAs="gap" xr2:uid="{03A1E9D8-BCB9-493E-BDB4-8A02752A28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'FEB-24'!X25:X25</xm:f>
              <xm:sqref>X26</xm:sqref>
            </x14:sparkline>
          </x14:sparklines>
        </x14:sparklineGroup>
        <x14:sparklineGroup displayEmptyCellsAs="gap" xr2:uid="{424EBEE5-1F30-47F2-A1E0-144BC6B39F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'FEB-24'!AH25:AH25</xm:f>
              <xm:sqref>AH26</xm:sqref>
            </x14:sparkline>
          </x14:sparklines>
        </x14:sparklineGroup>
        <x14:sparklineGroup displayEmptyCellsAs="gap" xr2:uid="{10BD34D6-83ED-40CA-BE86-947813ABB3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'FEB-24'!Z25:Z25</xm:f>
              <xm:sqref>Z26</xm:sqref>
            </x14:sparkline>
          </x14:sparklines>
        </x14:sparklineGroup>
        <x14:sparklineGroup displayEmptyCellsAs="gap" xr2:uid="{AF36E5C7-9682-43A1-B08E-4B9AB9A56C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'FEB-24'!F25:F25</xm:f>
              <xm:sqref>F26</xm:sqref>
            </x14:sparkline>
          </x14:sparklines>
        </x14:sparklineGroup>
        <x14:sparklineGroup displayEmptyCellsAs="gap" xr2:uid="{1BE08F8F-98DD-4551-8352-99EAA19784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'FEB-24'!AF25:AF25</xm:f>
              <xm:sqref>AF26</xm:sqref>
            </x14:sparkline>
          </x14:sparklines>
        </x14:sparklineGroup>
        <x14:sparklineGroup displayEmptyCellsAs="gap" xr2:uid="{24AB7CEA-31DC-42CF-8365-257903AD93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'FEB-24'!P25:P25</xm:f>
              <xm:sqref>P26</xm:sqref>
            </x14:sparkline>
          </x14:sparklines>
        </x14:sparklineGroup>
        <x14:sparklineGroup displayEmptyCellsAs="gap" xr2:uid="{19D229FC-6201-4303-8B03-B8E9F81B12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'FEB-24'!AB25:AB25</xm:f>
              <xm:sqref>AB26</xm:sqref>
            </x14:sparkline>
          </x14:sparklines>
        </x14:sparklineGroup>
      </x14:sparklineGroup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B49E-D3C1-460D-B9C4-4C44C89C4E58}">
  <sheetPr codeName="工作表57">
    <pageSetUpPr fitToPage="1"/>
  </sheetPr>
  <dimension ref="C1:AP45"/>
  <sheetViews>
    <sheetView showGridLines="0" topLeftCell="W1" zoomScale="94" zoomScaleNormal="94" workbookViewId="0">
      <selection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145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45352</v>
      </c>
      <c r="E5" s="3">
        <v>45353</v>
      </c>
      <c r="F5" s="3">
        <v>45354</v>
      </c>
      <c r="G5" s="3">
        <v>45355</v>
      </c>
      <c r="H5" s="3">
        <v>45356</v>
      </c>
      <c r="I5" s="3">
        <v>45357</v>
      </c>
      <c r="J5" s="3">
        <v>45358</v>
      </c>
      <c r="K5" s="3">
        <v>45359</v>
      </c>
      <c r="L5" s="3">
        <v>45360</v>
      </c>
      <c r="M5" s="3">
        <v>45361</v>
      </c>
      <c r="N5" s="3">
        <v>45362</v>
      </c>
      <c r="O5" s="3">
        <v>45363</v>
      </c>
      <c r="P5" s="3">
        <v>45364</v>
      </c>
      <c r="Q5" s="3">
        <v>45365</v>
      </c>
      <c r="R5" s="3">
        <v>45366</v>
      </c>
      <c r="S5" s="3">
        <v>45367</v>
      </c>
      <c r="T5" s="3">
        <v>45368</v>
      </c>
      <c r="U5" s="3">
        <v>45369</v>
      </c>
      <c r="V5" s="3">
        <v>45370</v>
      </c>
      <c r="W5" s="3">
        <v>45371</v>
      </c>
      <c r="X5" s="3">
        <v>45372</v>
      </c>
      <c r="Y5" s="3">
        <v>45373</v>
      </c>
      <c r="Z5" s="3">
        <v>45374</v>
      </c>
      <c r="AA5" s="3">
        <v>45375</v>
      </c>
      <c r="AB5" s="3">
        <v>45376</v>
      </c>
      <c r="AC5" s="3">
        <v>45377</v>
      </c>
      <c r="AD5" s="3">
        <v>45378</v>
      </c>
      <c r="AE5" s="3">
        <v>45379</v>
      </c>
      <c r="AF5" s="3">
        <v>45380</v>
      </c>
      <c r="AG5" s="3">
        <v>45381</v>
      </c>
      <c r="AH5" s="3">
        <v>45382</v>
      </c>
      <c r="AI5" s="188"/>
    </row>
    <row r="6" spans="3:42" s="2" customFormat="1" ht="27" customHeight="1">
      <c r="C6" s="5" t="s">
        <v>7</v>
      </c>
      <c r="D6" s="118">
        <v>4.1580000000000013</v>
      </c>
      <c r="E6" s="118">
        <v>4.0933999999999999</v>
      </c>
      <c r="F6" s="118">
        <v>2.5045999999999999</v>
      </c>
      <c r="G6" s="118">
        <v>3.9978000000000011</v>
      </c>
      <c r="H6" s="118">
        <v>4.7127999999999988</v>
      </c>
      <c r="I6" s="118">
        <v>4.4026000000000005</v>
      </c>
      <c r="J6" s="118">
        <v>4.6001999999999992</v>
      </c>
      <c r="K6" s="118">
        <v>4.5751999999999988</v>
      </c>
      <c r="L6" s="118">
        <v>3.9269999999999992</v>
      </c>
      <c r="M6" s="118">
        <v>2.5856000000000003</v>
      </c>
      <c r="N6" s="118">
        <v>4.3839999999999986</v>
      </c>
      <c r="O6" s="118">
        <v>5.3539999999999992</v>
      </c>
      <c r="P6" s="118">
        <v>4.4986000000000006</v>
      </c>
      <c r="Q6" s="118">
        <v>4.2802000000000024</v>
      </c>
      <c r="R6" s="118">
        <v>4.5490000000000004</v>
      </c>
      <c r="S6" s="118">
        <v>3.7497999999999991</v>
      </c>
      <c r="T6" s="118">
        <v>2.3980000000000001</v>
      </c>
      <c r="U6" s="118">
        <v>4.3627000000000002</v>
      </c>
      <c r="V6" s="118">
        <v>5.4325999999999999</v>
      </c>
      <c r="W6" s="118">
        <v>4.1838000000000015</v>
      </c>
      <c r="X6" s="118">
        <v>4.5591999999999988</v>
      </c>
      <c r="Y6" s="118">
        <v>4.5715999999999992</v>
      </c>
      <c r="Z6" s="118">
        <v>4.4284000000000026</v>
      </c>
      <c r="AA6" s="118">
        <v>2.6389999999999989</v>
      </c>
      <c r="AB6" s="118">
        <v>4.5319999999999983</v>
      </c>
      <c r="AC6" s="118">
        <v>5.2843999999999989</v>
      </c>
      <c r="AD6" s="118">
        <v>4.5962000000000005</v>
      </c>
      <c r="AE6" s="118">
        <v>4.5434000000000001</v>
      </c>
      <c r="AF6" s="118">
        <v>2.4500000000000002</v>
      </c>
      <c r="AG6" s="118">
        <v>2.0462000000000002</v>
      </c>
      <c r="AH6" s="118">
        <v>1.9581999999999997</v>
      </c>
      <c r="AI6" s="122">
        <f>SUM(D6:AH6)</f>
        <v>124.35850000000001</v>
      </c>
    </row>
    <row r="7" spans="3:42" s="2" customFormat="1" ht="27" customHeight="1">
      <c r="C7" s="42" t="s">
        <v>8</v>
      </c>
      <c r="D7" s="119">
        <v>0.9</v>
      </c>
      <c r="E7" s="119">
        <v>0</v>
      </c>
      <c r="F7" s="119">
        <v>0</v>
      </c>
      <c r="G7" s="119">
        <v>1.21</v>
      </c>
      <c r="H7" s="119">
        <v>0</v>
      </c>
      <c r="I7" s="119">
        <v>0.88</v>
      </c>
      <c r="J7" s="119">
        <v>0</v>
      </c>
      <c r="K7" s="119">
        <v>0</v>
      </c>
      <c r="L7" s="120">
        <v>1.41</v>
      </c>
      <c r="M7" s="120">
        <v>0</v>
      </c>
      <c r="N7" s="120">
        <v>1.52</v>
      </c>
      <c r="O7" s="120">
        <v>0.73</v>
      </c>
      <c r="P7" s="120">
        <v>2.38</v>
      </c>
      <c r="Q7" s="120">
        <v>0.86</v>
      </c>
      <c r="R7" s="119">
        <v>0</v>
      </c>
      <c r="S7" s="119">
        <v>0.88</v>
      </c>
      <c r="T7" s="121">
        <v>0</v>
      </c>
      <c r="U7" s="120">
        <v>0.95</v>
      </c>
      <c r="V7" s="120">
        <v>0.6</v>
      </c>
      <c r="W7" s="120">
        <v>0</v>
      </c>
      <c r="X7" s="120">
        <v>1.3</v>
      </c>
      <c r="Y7" s="120">
        <v>0</v>
      </c>
      <c r="Z7" s="120">
        <v>1.06</v>
      </c>
      <c r="AA7" s="120">
        <v>0</v>
      </c>
      <c r="AB7" s="120">
        <v>1.19</v>
      </c>
      <c r="AC7" s="120">
        <v>0.54</v>
      </c>
      <c r="AD7" s="120">
        <v>0</v>
      </c>
      <c r="AE7" s="120">
        <v>0.93</v>
      </c>
      <c r="AF7" s="120">
        <v>0</v>
      </c>
      <c r="AG7" s="120">
        <v>0</v>
      </c>
      <c r="AH7" s="120">
        <v>0</v>
      </c>
      <c r="AI7" s="122">
        <f>SUM(D7:AH7)</f>
        <v>17.34</v>
      </c>
      <c r="AP7" s="179"/>
    </row>
    <row r="8" spans="3:42" s="2" customFormat="1" ht="35.25" customHeight="1" thickBot="1">
      <c r="C8" s="17" t="s">
        <v>9</v>
      </c>
      <c r="D8" s="37">
        <f>SUM(D6:D7)</f>
        <v>5.0580000000000016</v>
      </c>
      <c r="E8" s="37">
        <f t="shared" ref="E8:AH8" si="0">SUM(E6:E7)</f>
        <v>4.0933999999999999</v>
      </c>
      <c r="F8" s="37">
        <f t="shared" si="0"/>
        <v>2.5045999999999999</v>
      </c>
      <c r="G8" s="37">
        <f t="shared" si="0"/>
        <v>5.2078000000000007</v>
      </c>
      <c r="H8" s="37">
        <f t="shared" si="0"/>
        <v>4.7127999999999988</v>
      </c>
      <c r="I8" s="37">
        <f t="shared" si="0"/>
        <v>5.2826000000000004</v>
      </c>
      <c r="J8" s="37">
        <f t="shared" si="0"/>
        <v>4.6001999999999992</v>
      </c>
      <c r="K8" s="37">
        <f t="shared" si="0"/>
        <v>4.5751999999999988</v>
      </c>
      <c r="L8" s="37">
        <f t="shared" si="0"/>
        <v>5.3369999999999989</v>
      </c>
      <c r="M8" s="37">
        <f t="shared" si="0"/>
        <v>2.5856000000000003</v>
      </c>
      <c r="N8" s="37">
        <f t="shared" si="0"/>
        <v>5.9039999999999981</v>
      </c>
      <c r="O8" s="37">
        <f t="shared" si="0"/>
        <v>6.0839999999999996</v>
      </c>
      <c r="P8" s="37">
        <f t="shared" si="0"/>
        <v>6.8786000000000005</v>
      </c>
      <c r="Q8" s="37">
        <f t="shared" si="0"/>
        <v>5.1402000000000028</v>
      </c>
      <c r="R8" s="37">
        <f t="shared" si="0"/>
        <v>4.5490000000000004</v>
      </c>
      <c r="S8" s="37">
        <f t="shared" si="0"/>
        <v>4.6297999999999995</v>
      </c>
      <c r="T8" s="37">
        <f t="shared" si="0"/>
        <v>2.3980000000000001</v>
      </c>
      <c r="U8" s="37">
        <f t="shared" si="0"/>
        <v>5.3127000000000004</v>
      </c>
      <c r="V8" s="37">
        <f t="shared" si="0"/>
        <v>6.0325999999999995</v>
      </c>
      <c r="W8" s="37">
        <f t="shared" si="0"/>
        <v>4.1838000000000015</v>
      </c>
      <c r="X8" s="37">
        <f t="shared" si="0"/>
        <v>5.8591999999999986</v>
      </c>
      <c r="Y8" s="37">
        <f t="shared" si="0"/>
        <v>4.5715999999999992</v>
      </c>
      <c r="Z8" s="37">
        <f t="shared" si="0"/>
        <v>5.4884000000000022</v>
      </c>
      <c r="AA8" s="37">
        <f t="shared" si="0"/>
        <v>2.6389999999999989</v>
      </c>
      <c r="AB8" s="37">
        <f t="shared" si="0"/>
        <v>5.7219999999999978</v>
      </c>
      <c r="AC8" s="37">
        <f t="shared" si="0"/>
        <v>5.8243999999999989</v>
      </c>
      <c r="AD8" s="37">
        <f t="shared" si="0"/>
        <v>4.5962000000000005</v>
      </c>
      <c r="AE8" s="37">
        <f t="shared" si="0"/>
        <v>5.4733999999999998</v>
      </c>
      <c r="AF8" s="37">
        <f t="shared" si="0"/>
        <v>2.4500000000000002</v>
      </c>
      <c r="AG8" s="37">
        <f t="shared" si="0"/>
        <v>2.0462000000000002</v>
      </c>
      <c r="AH8" s="37">
        <f t="shared" si="0"/>
        <v>1.9581999999999997</v>
      </c>
      <c r="AI8" s="38">
        <f>SUM(AI6:AI7)</f>
        <v>141.6985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45353</v>
      </c>
      <c r="E11" s="95">
        <v>45356</v>
      </c>
      <c r="F11" s="95">
        <v>45358</v>
      </c>
      <c r="G11" s="95">
        <v>45360</v>
      </c>
      <c r="H11" s="95">
        <v>45363</v>
      </c>
      <c r="I11" s="95">
        <v>45365</v>
      </c>
      <c r="J11" s="95">
        <v>45367</v>
      </c>
      <c r="K11" s="95">
        <v>45370</v>
      </c>
      <c r="L11" s="95">
        <v>45372</v>
      </c>
      <c r="M11" s="95">
        <v>45374</v>
      </c>
      <c r="N11" s="95">
        <v>45377</v>
      </c>
      <c r="O11" s="95">
        <v>45379</v>
      </c>
      <c r="P11" s="95">
        <v>45381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650</v>
      </c>
      <c r="E12" s="101">
        <v>635</v>
      </c>
      <c r="F12" s="101">
        <v>690</v>
      </c>
      <c r="G12" s="102">
        <v>576</v>
      </c>
      <c r="H12" s="102">
        <v>782</v>
      </c>
      <c r="I12" s="101">
        <v>558</v>
      </c>
      <c r="J12" s="101">
        <v>645</v>
      </c>
      <c r="K12" s="101">
        <v>630</v>
      </c>
      <c r="L12" s="101">
        <v>687</v>
      </c>
      <c r="M12" s="101">
        <v>850</v>
      </c>
      <c r="N12" s="102">
        <v>654</v>
      </c>
      <c r="O12" s="101">
        <v>510</v>
      </c>
      <c r="P12" s="101">
        <v>466</v>
      </c>
      <c r="Q12" s="101"/>
      <c r="R12" s="101">
        <v>877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9210</v>
      </c>
    </row>
    <row r="13" spans="3:42" s="2" customFormat="1" ht="27" customHeight="1">
      <c r="C13" s="66" t="s">
        <v>14</v>
      </c>
      <c r="D13" s="100">
        <v>418</v>
      </c>
      <c r="E13" s="101">
        <v>450</v>
      </c>
      <c r="F13" s="101">
        <v>220</v>
      </c>
      <c r="G13" s="102">
        <v>257</v>
      </c>
      <c r="H13" s="102">
        <v>185</v>
      </c>
      <c r="I13" s="101">
        <v>488</v>
      </c>
      <c r="J13" s="101">
        <v>280</v>
      </c>
      <c r="K13" s="101">
        <v>270</v>
      </c>
      <c r="L13" s="101">
        <v>300</v>
      </c>
      <c r="M13" s="101">
        <v>265</v>
      </c>
      <c r="N13" s="102">
        <v>350</v>
      </c>
      <c r="O13" s="101">
        <v>260</v>
      </c>
      <c r="P13" s="101"/>
      <c r="Q13" s="101"/>
      <c r="R13" s="101">
        <v>393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4136</v>
      </c>
    </row>
    <row r="14" spans="3:42" s="2" customFormat="1" ht="27" customHeight="1">
      <c r="C14" s="66" t="s">
        <v>15</v>
      </c>
      <c r="D14" s="100">
        <v>49</v>
      </c>
      <c r="E14" s="101"/>
      <c r="F14" s="101">
        <v>56</v>
      </c>
      <c r="G14" s="101"/>
      <c r="H14" s="101">
        <v>47</v>
      </c>
      <c r="I14" s="101">
        <v>19.600000000000001</v>
      </c>
      <c r="J14" s="101">
        <v>52</v>
      </c>
      <c r="K14" s="101"/>
      <c r="L14" s="101">
        <v>49</v>
      </c>
      <c r="M14" s="101"/>
      <c r="N14" s="102">
        <v>40</v>
      </c>
      <c r="O14" s="101"/>
      <c r="P14" s="101">
        <v>31</v>
      </c>
      <c r="Q14" s="101"/>
      <c r="R14" s="101">
        <v>49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392.6</v>
      </c>
    </row>
    <row r="15" spans="3:42" s="2" customFormat="1" ht="27" customHeight="1">
      <c r="C15" s="66" t="s">
        <v>16</v>
      </c>
      <c r="D15" s="100">
        <v>11</v>
      </c>
      <c r="E15" s="101"/>
      <c r="F15" s="101">
        <v>12</v>
      </c>
      <c r="G15" s="102"/>
      <c r="H15" s="102">
        <v>10</v>
      </c>
      <c r="I15" s="101"/>
      <c r="J15" s="101">
        <v>13</v>
      </c>
      <c r="K15" s="101"/>
      <c r="L15" s="101">
        <v>9</v>
      </c>
      <c r="M15" s="101"/>
      <c r="N15" s="102">
        <v>11</v>
      </c>
      <c r="O15" s="101"/>
      <c r="P15" s="101">
        <v>6</v>
      </c>
      <c r="Q15" s="101"/>
      <c r="R15" s="101">
        <v>6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78</v>
      </c>
    </row>
    <row r="16" spans="3:42" s="2" customFormat="1" ht="27" customHeight="1">
      <c r="C16" s="68" t="s">
        <v>17</v>
      </c>
      <c r="D16" s="103"/>
      <c r="E16" s="101">
        <v>252</v>
      </c>
      <c r="F16" s="101"/>
      <c r="G16" s="102">
        <v>40</v>
      </c>
      <c r="H16" s="102"/>
      <c r="I16" s="101">
        <v>42</v>
      </c>
      <c r="J16" s="101"/>
      <c r="K16" s="101">
        <v>48</v>
      </c>
      <c r="L16" s="101"/>
      <c r="M16" s="101">
        <v>36</v>
      </c>
      <c r="N16" s="102"/>
      <c r="O16" s="101">
        <v>37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455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1128</v>
      </c>
      <c r="E19" s="160">
        <f t="shared" ref="E19:AH19" si="2">SUM(E12:E18)</f>
        <v>1337</v>
      </c>
      <c r="F19" s="160">
        <f t="shared" si="2"/>
        <v>978</v>
      </c>
      <c r="G19" s="160">
        <f t="shared" si="2"/>
        <v>873</v>
      </c>
      <c r="H19" s="160">
        <f t="shared" si="2"/>
        <v>1024</v>
      </c>
      <c r="I19" s="160">
        <f t="shared" si="2"/>
        <v>1107.5999999999999</v>
      </c>
      <c r="J19" s="160">
        <f t="shared" si="2"/>
        <v>990</v>
      </c>
      <c r="K19" s="160">
        <f t="shared" si="2"/>
        <v>948</v>
      </c>
      <c r="L19" s="160">
        <f t="shared" si="2"/>
        <v>1045</v>
      </c>
      <c r="M19" s="160">
        <f t="shared" si="2"/>
        <v>1151</v>
      </c>
      <c r="N19" s="160">
        <f t="shared" si="2"/>
        <v>1055</v>
      </c>
      <c r="O19" s="160">
        <f t="shared" si="2"/>
        <v>807</v>
      </c>
      <c r="P19" s="160">
        <f t="shared" si="2"/>
        <v>503</v>
      </c>
      <c r="Q19" s="160">
        <f t="shared" si="2"/>
        <v>0</v>
      </c>
      <c r="R19" s="160">
        <f t="shared" si="2"/>
        <v>1325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14271.6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141698.5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9.1502153297330704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14271.6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8.4447624812810602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44927</v>
      </c>
      <c r="E25" s="197"/>
      <c r="F25" s="196">
        <v>44958</v>
      </c>
      <c r="G25" s="197"/>
      <c r="H25" s="196">
        <v>44986</v>
      </c>
      <c r="I25" s="197"/>
      <c r="J25" s="196">
        <v>45017</v>
      </c>
      <c r="K25" s="197"/>
      <c r="L25" s="196">
        <v>45047</v>
      </c>
      <c r="M25" s="197"/>
      <c r="N25" s="196">
        <v>45078</v>
      </c>
      <c r="O25" s="197"/>
      <c r="P25" s="196">
        <v>45108</v>
      </c>
      <c r="Q25" s="197"/>
      <c r="R25" s="196">
        <v>45139</v>
      </c>
      <c r="S25" s="197"/>
      <c r="T25" s="196">
        <v>45170</v>
      </c>
      <c r="U25" s="197"/>
      <c r="V25" s="196">
        <v>45200</v>
      </c>
      <c r="W25" s="197"/>
      <c r="X25" s="196">
        <v>45231</v>
      </c>
      <c r="Y25" s="197"/>
      <c r="Z25" s="196">
        <v>45261</v>
      </c>
      <c r="AA25" s="197"/>
      <c r="AB25" s="196">
        <v>45292</v>
      </c>
      <c r="AC25" s="197"/>
      <c r="AD25" s="196">
        <v>45323</v>
      </c>
      <c r="AE25" s="197"/>
      <c r="AF25" s="196">
        <v>45352</v>
      </c>
      <c r="AG25" s="197"/>
      <c r="AH25" s="196">
        <v>45383</v>
      </c>
      <c r="AI25" s="197"/>
    </row>
    <row r="26" spans="3:35" s="2" customFormat="1" ht="39.75" customHeight="1">
      <c r="C26" s="21" t="s">
        <v>29</v>
      </c>
      <c r="D26" s="202">
        <v>8.297228988453012E-2</v>
      </c>
      <c r="E26" s="203"/>
      <c r="F26" s="202">
        <v>7.8271143471837681E-2</v>
      </c>
      <c r="G26" s="203"/>
      <c r="H26" s="202">
        <v>7.5437227345158189E-2</v>
      </c>
      <c r="I26" s="203"/>
      <c r="J26" s="202">
        <v>7.9475793763443367E-2</v>
      </c>
      <c r="K26" s="203"/>
      <c r="L26" s="202">
        <v>7.6020426465393379E-2</v>
      </c>
      <c r="M26" s="203"/>
      <c r="N26" s="202">
        <v>8.129972052494279E-2</v>
      </c>
      <c r="O26" s="203"/>
      <c r="P26" s="202">
        <v>8.6224993949475109E-2</v>
      </c>
      <c r="Q26" s="203"/>
      <c r="R26" s="202">
        <v>7.8356724163983232E-2</v>
      </c>
      <c r="S26" s="203"/>
      <c r="T26" s="202">
        <v>7.9554689622444594E-2</v>
      </c>
      <c r="U26" s="203"/>
      <c r="V26" s="202">
        <v>8.328690100789371E-2</v>
      </c>
      <c r="W26" s="203"/>
      <c r="X26" s="202">
        <v>8.4549603089639588E-2</v>
      </c>
      <c r="Y26" s="203"/>
      <c r="Z26" s="202">
        <v>8.7054386402723158E-2</v>
      </c>
      <c r="AA26" s="203"/>
      <c r="AB26" s="202">
        <v>0.10329840200530509</v>
      </c>
      <c r="AC26" s="203"/>
      <c r="AD26" s="202">
        <v>9.9409917198058431E-2</v>
      </c>
      <c r="AE26" s="203"/>
      <c r="AF26" s="202">
        <f>T21/100</f>
        <v>9.1502153297330704E-2</v>
      </c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EE4F3B5-197D-4F7C-855D-267F6A3A39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'MAR-24'!AB25:AB25</xm:f>
              <xm:sqref>AB26</xm:sqref>
            </x14:sparkline>
          </x14:sparklines>
        </x14:sparklineGroup>
        <x14:sparklineGroup displayEmptyCellsAs="gap" xr2:uid="{6399F8C7-8B97-4C4F-AEF4-3633608B01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'MAR-24'!P25:P25</xm:f>
              <xm:sqref>P26</xm:sqref>
            </x14:sparkline>
          </x14:sparklines>
        </x14:sparklineGroup>
        <x14:sparklineGroup displayEmptyCellsAs="gap" xr2:uid="{9D1AC5FE-EA8C-43EA-BD2B-52F3909C62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'MAR-24'!AF25:AF25</xm:f>
              <xm:sqref>AF26</xm:sqref>
            </x14:sparkline>
          </x14:sparklines>
        </x14:sparklineGroup>
        <x14:sparklineGroup displayEmptyCellsAs="gap" xr2:uid="{5386A28F-073D-45CB-A4EC-A74F3B8AC3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'MAR-24'!F25:F25</xm:f>
              <xm:sqref>F26</xm:sqref>
            </x14:sparkline>
          </x14:sparklines>
        </x14:sparklineGroup>
        <x14:sparklineGroup displayEmptyCellsAs="gap" xr2:uid="{373F7AA5-B853-40B7-AD9B-586DD025A9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'MAR-24'!Z25:Z25</xm:f>
              <xm:sqref>Z26</xm:sqref>
            </x14:sparkline>
          </x14:sparklines>
        </x14:sparklineGroup>
        <x14:sparklineGroup displayEmptyCellsAs="gap" xr2:uid="{455F30F0-6354-4946-B996-723F5ADD81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'MAR-24'!AH25:AH25</xm:f>
              <xm:sqref>AH26</xm:sqref>
            </x14:sparkline>
          </x14:sparklines>
        </x14:sparklineGroup>
        <x14:sparklineGroup displayEmptyCellsAs="gap" xr2:uid="{6680851F-B652-4370-8AB5-76069E901F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'MAR-24'!X25:X25</xm:f>
              <xm:sqref>X26</xm:sqref>
            </x14:sparkline>
          </x14:sparklines>
        </x14:sparklineGroup>
        <x14:sparklineGroup displayEmptyCellsAs="gap" xr2:uid="{1828ED38-98DF-4F41-BCD0-A87177E3D4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'MAR-24'!V25:V25</xm:f>
              <xm:sqref>V26</xm:sqref>
            </x14:sparkline>
          </x14:sparklines>
        </x14:sparklineGroup>
        <x14:sparklineGroup displayEmptyCellsAs="gap" xr2:uid="{2AFDEB20-81BE-44D5-AC41-F16EC61058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'MAR-24'!L25:L25</xm:f>
              <xm:sqref>L26</xm:sqref>
            </x14:sparkline>
          </x14:sparklines>
        </x14:sparklineGroup>
        <x14:sparklineGroup displayEmptyCellsAs="gap" xr2:uid="{044C305D-3A94-481B-97B9-CDB3628CB0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'MAR-24'!H25:H25</xm:f>
              <xm:sqref>H26</xm:sqref>
            </x14:sparkline>
          </x14:sparklines>
        </x14:sparklineGroup>
        <x14:sparklineGroup displayEmptyCellsAs="gap" xr2:uid="{BA275534-9452-4A41-83A9-70AE9B6FAF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'MAR-24'!T25:T25</xm:f>
              <xm:sqref>T26</xm:sqref>
            </x14:sparkline>
          </x14:sparklines>
        </x14:sparklineGroup>
        <x14:sparklineGroup displayEmptyCellsAs="gap" xr2:uid="{BD230C3F-DFE6-4C61-B218-66720EC43C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'MAR-24'!D25:D25</xm:f>
              <xm:sqref>D26</xm:sqref>
            </x14:sparkline>
          </x14:sparklines>
        </x14:sparklineGroup>
        <x14:sparklineGroup displayEmptyCellsAs="gap" xr2:uid="{94A77094-0135-458F-980A-DBF86F05C4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'MAR-24'!J25:J25</xm:f>
              <xm:sqref>J26</xm:sqref>
            </x14:sparkline>
          </x14:sparklines>
        </x14:sparklineGroup>
        <x14:sparklineGroup displayEmptyCellsAs="gap" xr2:uid="{22B823C6-D409-4D33-95B6-2789214AF3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'MAR-24'!AD25:AD25</xm:f>
              <xm:sqref>AD26</xm:sqref>
            </x14:sparkline>
          </x14:sparklines>
        </x14:sparklineGroup>
        <x14:sparklineGroup displayEmptyCellsAs="gap" xr2:uid="{5E64F78C-D8C4-455B-902C-E4559E36FF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'MAR-24'!R25:R25</xm:f>
              <xm:sqref>R26</xm:sqref>
            </x14:sparkline>
          </x14:sparklines>
        </x14:sparklineGroup>
        <x14:sparklineGroup displayEmptyCellsAs="gap" xr2:uid="{031BE496-A8CB-418B-A9A7-97BCC1A367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'MAR-24'!N25:N25</xm:f>
              <xm:sqref>N26</xm:sqref>
            </x14:sparkline>
          </x14:sparklines>
        </x14:sparklineGroup>
      </x14:sparklineGroup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AAF3-08E8-4E85-9050-52B721E0D34D}">
  <sheetPr codeName="工作表58">
    <pageSetUpPr fitToPage="1"/>
  </sheetPr>
  <dimension ref="C1:AP45"/>
  <sheetViews>
    <sheetView showGridLines="0" topLeftCell="I1" zoomScale="94" zoomScaleNormal="94" workbookViewId="0">
      <selection activeCell="AB26" sqref="AB26:AC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147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45383</v>
      </c>
      <c r="E5" s="3">
        <v>45384</v>
      </c>
      <c r="F5" s="3">
        <v>45385</v>
      </c>
      <c r="G5" s="3">
        <v>45386</v>
      </c>
      <c r="H5" s="3">
        <v>45387</v>
      </c>
      <c r="I5" s="3">
        <v>45388</v>
      </c>
      <c r="J5" s="3">
        <v>45389</v>
      </c>
      <c r="K5" s="3">
        <v>45390</v>
      </c>
      <c r="L5" s="3">
        <v>45391</v>
      </c>
      <c r="M5" s="3">
        <v>45392</v>
      </c>
      <c r="N5" s="3">
        <v>45393</v>
      </c>
      <c r="O5" s="3">
        <v>45394</v>
      </c>
      <c r="P5" s="3">
        <v>45395</v>
      </c>
      <c r="Q5" s="3">
        <v>45396</v>
      </c>
      <c r="R5" s="3">
        <v>45397</v>
      </c>
      <c r="S5" s="3">
        <v>45398</v>
      </c>
      <c r="T5" s="3">
        <v>45399</v>
      </c>
      <c r="U5" s="3">
        <v>45400</v>
      </c>
      <c r="V5" s="3">
        <v>45401</v>
      </c>
      <c r="W5" s="3">
        <v>45402</v>
      </c>
      <c r="X5" s="3">
        <v>45403</v>
      </c>
      <c r="Y5" s="3">
        <v>45404</v>
      </c>
      <c r="Z5" s="3">
        <v>45405</v>
      </c>
      <c r="AA5" s="3">
        <v>45406</v>
      </c>
      <c r="AB5" s="3">
        <v>45407</v>
      </c>
      <c r="AC5" s="3">
        <v>45408</v>
      </c>
      <c r="AD5" s="3">
        <v>45409</v>
      </c>
      <c r="AE5" s="3">
        <v>45410</v>
      </c>
      <c r="AF5" s="3">
        <v>45411</v>
      </c>
      <c r="AG5" s="3">
        <v>45412</v>
      </c>
      <c r="AH5" s="3"/>
      <c r="AI5" s="188"/>
    </row>
    <row r="6" spans="3:42" s="2" customFormat="1" ht="27" customHeight="1">
      <c r="C6" s="5" t="s">
        <v>7</v>
      </c>
      <c r="D6" s="118">
        <v>1.6880000000000002</v>
      </c>
      <c r="E6" s="118">
        <v>3.9397999999999995</v>
      </c>
      <c r="F6" s="118">
        <v>3.3617000000000012</v>
      </c>
      <c r="G6" s="118">
        <v>2.0965999999999996</v>
      </c>
      <c r="H6" s="118">
        <v>3.2456000000000005</v>
      </c>
      <c r="I6" s="118">
        <v>3.2299000000000007</v>
      </c>
      <c r="J6" s="118">
        <v>2.1339999999999999</v>
      </c>
      <c r="K6" s="118">
        <v>4.424400000000003</v>
      </c>
      <c r="L6" s="118">
        <v>5.1837999999999962</v>
      </c>
      <c r="M6" s="118">
        <v>4.422600000000001</v>
      </c>
      <c r="N6" s="118">
        <v>4.5005999999999995</v>
      </c>
      <c r="O6" s="118">
        <v>4.5990000000000002</v>
      </c>
      <c r="P6" s="118">
        <v>3.3506000000000009</v>
      </c>
      <c r="Q6" s="118">
        <v>2.6962000000000002</v>
      </c>
      <c r="R6" s="118">
        <v>3.6846000000000014</v>
      </c>
      <c r="S6" s="118">
        <v>5.3255999999999979</v>
      </c>
      <c r="T6" s="118">
        <v>4.6425999999999989</v>
      </c>
      <c r="U6" s="118">
        <v>4.1567999999999996</v>
      </c>
      <c r="V6" s="118">
        <v>4.4015999999999984</v>
      </c>
      <c r="W6" s="118">
        <v>3.5920000000000001</v>
      </c>
      <c r="X6" s="118">
        <v>2.3930000000000002</v>
      </c>
      <c r="Y6" s="118">
        <v>4.4816000000000011</v>
      </c>
      <c r="Z6" s="118">
        <v>5.3025999999999982</v>
      </c>
      <c r="AA6" s="118">
        <v>4.9813999999999998</v>
      </c>
      <c r="AB6" s="118">
        <v>4.8821999999999992</v>
      </c>
      <c r="AC6" s="118">
        <v>4.8561000000000005</v>
      </c>
      <c r="AD6" s="118">
        <v>3.9190000000000005</v>
      </c>
      <c r="AE6" s="118">
        <v>2.6295999999999999</v>
      </c>
      <c r="AF6" s="118">
        <v>4.5168999999999997</v>
      </c>
      <c r="AG6" s="118">
        <v>5.3632000000000009</v>
      </c>
      <c r="AH6" s="118"/>
      <c r="AI6" s="122">
        <f>SUM(D6:AH6)</f>
        <v>118.0016</v>
      </c>
    </row>
    <row r="7" spans="3:42" s="2" customFormat="1" ht="27" customHeight="1">
      <c r="C7" s="42" t="s">
        <v>8</v>
      </c>
      <c r="D7" s="119">
        <v>0</v>
      </c>
      <c r="E7" s="119">
        <v>2.97</v>
      </c>
      <c r="F7" s="119">
        <v>0</v>
      </c>
      <c r="G7" s="119">
        <v>0</v>
      </c>
      <c r="H7" s="119">
        <v>1.28</v>
      </c>
      <c r="I7" s="119">
        <v>0</v>
      </c>
      <c r="J7" s="119">
        <v>0</v>
      </c>
      <c r="K7" s="119">
        <v>0</v>
      </c>
      <c r="L7" s="120">
        <v>1.6</v>
      </c>
      <c r="M7" s="120">
        <v>0</v>
      </c>
      <c r="N7" s="120">
        <v>1.49</v>
      </c>
      <c r="O7" s="120">
        <v>0</v>
      </c>
      <c r="P7" s="120">
        <v>2.84</v>
      </c>
      <c r="Q7" s="120">
        <v>0</v>
      </c>
      <c r="R7" s="119">
        <v>0</v>
      </c>
      <c r="S7" s="119">
        <v>1.71</v>
      </c>
      <c r="T7" s="121">
        <v>0</v>
      </c>
      <c r="U7" s="120">
        <v>1.41</v>
      </c>
      <c r="V7" s="120">
        <v>0</v>
      </c>
      <c r="W7" s="120">
        <v>0.5</v>
      </c>
      <c r="X7" s="120">
        <v>0</v>
      </c>
      <c r="Y7" s="120">
        <v>1.02</v>
      </c>
      <c r="Z7" s="120">
        <v>0.89</v>
      </c>
      <c r="AA7" s="120">
        <v>0</v>
      </c>
      <c r="AB7" s="120">
        <v>1.22</v>
      </c>
      <c r="AC7" s="120">
        <v>0</v>
      </c>
      <c r="AD7" s="120">
        <v>0</v>
      </c>
      <c r="AE7" s="120">
        <v>1.33</v>
      </c>
      <c r="AF7" s="120">
        <v>0</v>
      </c>
      <c r="AG7" s="120">
        <v>0</v>
      </c>
      <c r="AH7" s="120"/>
      <c r="AI7" s="122">
        <f>SUM(D7:AH7)</f>
        <v>18.259999999999998</v>
      </c>
      <c r="AP7" s="179"/>
    </row>
    <row r="8" spans="3:42" s="2" customFormat="1" ht="35.25" customHeight="1" thickBot="1">
      <c r="C8" s="17" t="s">
        <v>9</v>
      </c>
      <c r="D8" s="37">
        <f>SUM(D6:D7)</f>
        <v>1.6880000000000002</v>
      </c>
      <c r="E8" s="37">
        <f t="shared" ref="E8:AH8" si="0">SUM(E6:E7)</f>
        <v>6.9097999999999997</v>
      </c>
      <c r="F8" s="37">
        <f t="shared" si="0"/>
        <v>3.3617000000000012</v>
      </c>
      <c r="G8" s="37">
        <f t="shared" si="0"/>
        <v>2.0965999999999996</v>
      </c>
      <c r="H8" s="37">
        <f t="shared" si="0"/>
        <v>4.5256000000000007</v>
      </c>
      <c r="I8" s="37">
        <f t="shared" si="0"/>
        <v>3.2299000000000007</v>
      </c>
      <c r="J8" s="37">
        <f t="shared" si="0"/>
        <v>2.1339999999999999</v>
      </c>
      <c r="K8" s="37">
        <f t="shared" si="0"/>
        <v>4.424400000000003</v>
      </c>
      <c r="L8" s="37">
        <f t="shared" si="0"/>
        <v>6.7837999999999958</v>
      </c>
      <c r="M8" s="37">
        <f t="shared" si="0"/>
        <v>4.422600000000001</v>
      </c>
      <c r="N8" s="37">
        <f t="shared" si="0"/>
        <v>5.9905999999999997</v>
      </c>
      <c r="O8" s="37">
        <f t="shared" si="0"/>
        <v>4.5990000000000002</v>
      </c>
      <c r="P8" s="37">
        <f t="shared" si="0"/>
        <v>6.1906000000000008</v>
      </c>
      <c r="Q8" s="37">
        <f t="shared" si="0"/>
        <v>2.6962000000000002</v>
      </c>
      <c r="R8" s="37">
        <f t="shared" si="0"/>
        <v>3.6846000000000014</v>
      </c>
      <c r="S8" s="37">
        <f t="shared" si="0"/>
        <v>7.0355999999999979</v>
      </c>
      <c r="T8" s="37">
        <f t="shared" si="0"/>
        <v>4.6425999999999989</v>
      </c>
      <c r="U8" s="37">
        <f t="shared" si="0"/>
        <v>5.5667999999999997</v>
      </c>
      <c r="V8" s="37">
        <f t="shared" si="0"/>
        <v>4.4015999999999984</v>
      </c>
      <c r="W8" s="37">
        <f t="shared" si="0"/>
        <v>4.0920000000000005</v>
      </c>
      <c r="X8" s="37">
        <f t="shared" si="0"/>
        <v>2.3930000000000002</v>
      </c>
      <c r="Y8" s="37">
        <f t="shared" si="0"/>
        <v>5.5016000000000016</v>
      </c>
      <c r="Z8" s="37">
        <f t="shared" si="0"/>
        <v>6.1925999999999979</v>
      </c>
      <c r="AA8" s="37">
        <f t="shared" si="0"/>
        <v>4.9813999999999998</v>
      </c>
      <c r="AB8" s="37">
        <f t="shared" si="0"/>
        <v>6.102199999999999</v>
      </c>
      <c r="AC8" s="37">
        <f t="shared" si="0"/>
        <v>4.8561000000000005</v>
      </c>
      <c r="AD8" s="37">
        <f t="shared" si="0"/>
        <v>3.9190000000000005</v>
      </c>
      <c r="AE8" s="37">
        <f t="shared" si="0"/>
        <v>3.9596</v>
      </c>
      <c r="AF8" s="37">
        <f t="shared" si="0"/>
        <v>4.5168999999999997</v>
      </c>
      <c r="AG8" s="37">
        <f t="shared" si="0"/>
        <v>5.3632000000000009</v>
      </c>
      <c r="AH8" s="37">
        <f t="shared" si="0"/>
        <v>0</v>
      </c>
      <c r="AI8" s="38">
        <f>SUM(AI6:AI7)</f>
        <v>136.26159999999999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45384</v>
      </c>
      <c r="E11" s="95">
        <v>45385</v>
      </c>
      <c r="F11" s="95">
        <v>45386</v>
      </c>
      <c r="G11" s="95">
        <v>45388</v>
      </c>
      <c r="H11" s="95">
        <v>45391</v>
      </c>
      <c r="I11" s="95">
        <v>45393</v>
      </c>
      <c r="J11" s="95">
        <v>45395</v>
      </c>
      <c r="K11" s="95">
        <v>45398</v>
      </c>
      <c r="L11" s="95">
        <v>45400</v>
      </c>
      <c r="M11" s="95">
        <v>45401</v>
      </c>
      <c r="N11" s="95">
        <v>45405</v>
      </c>
      <c r="O11" s="95">
        <v>45407</v>
      </c>
      <c r="P11" s="95">
        <v>45409</v>
      </c>
      <c r="Q11" s="95">
        <v>45412</v>
      </c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425</v>
      </c>
      <c r="E12" s="101"/>
      <c r="F12" s="101">
        <v>410</v>
      </c>
      <c r="G12" s="101">
        <v>650</v>
      </c>
      <c r="H12" s="102">
        <v>636</v>
      </c>
      <c r="I12" s="102">
        <v>540</v>
      </c>
      <c r="J12" s="101">
        <v>712</v>
      </c>
      <c r="K12" s="101">
        <v>546</v>
      </c>
      <c r="L12" s="101">
        <v>533</v>
      </c>
      <c r="M12" s="101">
        <v>750</v>
      </c>
      <c r="N12" s="101">
        <v>600</v>
      </c>
      <c r="O12" s="102">
        <v>590</v>
      </c>
      <c r="P12" s="101">
        <v>700</v>
      </c>
      <c r="Q12" s="101">
        <v>611</v>
      </c>
      <c r="R12" s="101"/>
      <c r="S12" s="101">
        <v>745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8448</v>
      </c>
    </row>
    <row r="13" spans="3:42" s="2" customFormat="1" ht="27" customHeight="1">
      <c r="C13" s="66" t="s">
        <v>14</v>
      </c>
      <c r="D13" s="100">
        <v>180</v>
      </c>
      <c r="E13" s="101"/>
      <c r="F13" s="101">
        <v>109</v>
      </c>
      <c r="G13" s="101">
        <v>290</v>
      </c>
      <c r="H13" s="102">
        <v>265</v>
      </c>
      <c r="I13" s="102">
        <v>310</v>
      </c>
      <c r="J13" s="101">
        <v>250</v>
      </c>
      <c r="K13" s="101">
        <v>300</v>
      </c>
      <c r="L13" s="101">
        <v>316</v>
      </c>
      <c r="M13" s="101">
        <v>285</v>
      </c>
      <c r="N13" s="101">
        <v>250</v>
      </c>
      <c r="O13" s="102">
        <v>170</v>
      </c>
      <c r="P13" s="101">
        <v>550</v>
      </c>
      <c r="Q13" s="101">
        <v>332</v>
      </c>
      <c r="R13" s="101"/>
      <c r="S13" s="101">
        <v>316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3923</v>
      </c>
    </row>
    <row r="14" spans="3:42" s="2" customFormat="1" ht="27" customHeight="1">
      <c r="C14" s="66" t="s">
        <v>15</v>
      </c>
      <c r="D14" s="100">
        <v>45</v>
      </c>
      <c r="E14" s="101">
        <v>17.8</v>
      </c>
      <c r="F14" s="101"/>
      <c r="G14" s="101">
        <v>52</v>
      </c>
      <c r="H14" s="101"/>
      <c r="I14" s="101">
        <v>48</v>
      </c>
      <c r="J14" s="101"/>
      <c r="K14" s="101">
        <v>51</v>
      </c>
      <c r="L14" s="101"/>
      <c r="M14" s="101">
        <v>52</v>
      </c>
      <c r="N14" s="101"/>
      <c r="O14" s="102">
        <v>47</v>
      </c>
      <c r="P14" s="101"/>
      <c r="Q14" s="101">
        <v>50</v>
      </c>
      <c r="R14" s="101"/>
      <c r="S14" s="101">
        <v>50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412.8</v>
      </c>
    </row>
    <row r="15" spans="3:42" s="2" customFormat="1" ht="27" customHeight="1">
      <c r="C15" s="66" t="s">
        <v>16</v>
      </c>
      <c r="D15" s="100">
        <v>11</v>
      </c>
      <c r="E15" s="101"/>
      <c r="F15" s="101"/>
      <c r="G15" s="101">
        <v>8</v>
      </c>
      <c r="H15" s="102"/>
      <c r="I15" s="102">
        <v>10</v>
      </c>
      <c r="J15" s="101"/>
      <c r="K15" s="101">
        <v>13</v>
      </c>
      <c r="L15" s="101"/>
      <c r="M15" s="101">
        <v>8</v>
      </c>
      <c r="N15" s="101"/>
      <c r="O15" s="102">
        <v>10</v>
      </c>
      <c r="P15" s="101"/>
      <c r="Q15" s="101">
        <v>11</v>
      </c>
      <c r="R15" s="101"/>
      <c r="S15" s="101">
        <v>8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79</v>
      </c>
    </row>
    <row r="16" spans="3:42" s="2" customFormat="1" ht="27" customHeight="1">
      <c r="C16" s="68" t="s">
        <v>17</v>
      </c>
      <c r="D16" s="103"/>
      <c r="E16" s="101"/>
      <c r="F16" s="101">
        <v>36</v>
      </c>
      <c r="G16" s="101"/>
      <c r="H16" s="102">
        <v>40</v>
      </c>
      <c r="I16" s="102"/>
      <c r="J16" s="101">
        <v>455</v>
      </c>
      <c r="K16" s="101"/>
      <c r="L16" s="101">
        <v>43</v>
      </c>
      <c r="M16" s="101"/>
      <c r="N16" s="101">
        <v>45</v>
      </c>
      <c r="O16" s="102"/>
      <c r="P16" s="101">
        <v>41</v>
      </c>
      <c r="Q16" s="101"/>
      <c r="R16" s="101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660</v>
      </c>
    </row>
    <row r="17" spans="3:35" s="2" customFormat="1" ht="27" customHeight="1">
      <c r="C17" s="68" t="s">
        <v>101</v>
      </c>
      <c r="D17" s="100"/>
      <c r="E17" s="101">
        <v>210</v>
      </c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210</v>
      </c>
    </row>
    <row r="18" spans="3:35" s="2" customFormat="1" ht="27" customHeight="1">
      <c r="C18" s="68" t="s">
        <v>102</v>
      </c>
      <c r="D18" s="100"/>
      <c r="E18" s="101">
        <v>39.799999999999997</v>
      </c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39.799999999999997</v>
      </c>
    </row>
    <row r="19" spans="3:35" s="2" customFormat="1" ht="35.25" customHeight="1" thickBot="1">
      <c r="C19" s="79" t="s">
        <v>19</v>
      </c>
      <c r="D19" s="159">
        <f>SUM(D12:D18)</f>
        <v>661</v>
      </c>
      <c r="E19" s="160">
        <f t="shared" ref="E19:AH19" si="2">SUM(E12:E18)</f>
        <v>267.60000000000002</v>
      </c>
      <c r="F19" s="160">
        <f t="shared" si="2"/>
        <v>555</v>
      </c>
      <c r="G19" s="160">
        <f t="shared" si="2"/>
        <v>1000</v>
      </c>
      <c r="H19" s="160">
        <f t="shared" si="2"/>
        <v>941</v>
      </c>
      <c r="I19" s="160">
        <f t="shared" si="2"/>
        <v>908</v>
      </c>
      <c r="J19" s="160">
        <f t="shared" si="2"/>
        <v>1417</v>
      </c>
      <c r="K19" s="160">
        <f t="shared" si="2"/>
        <v>910</v>
      </c>
      <c r="L19" s="160">
        <f t="shared" si="2"/>
        <v>892</v>
      </c>
      <c r="M19" s="160">
        <f t="shared" si="2"/>
        <v>1095</v>
      </c>
      <c r="N19" s="160">
        <f t="shared" si="2"/>
        <v>895</v>
      </c>
      <c r="O19" s="160">
        <f t="shared" si="2"/>
        <v>817</v>
      </c>
      <c r="P19" s="160">
        <f t="shared" si="2"/>
        <v>1291</v>
      </c>
      <c r="Q19" s="160">
        <f t="shared" si="2"/>
        <v>1004</v>
      </c>
      <c r="R19" s="160">
        <f t="shared" si="2"/>
        <v>0</v>
      </c>
      <c r="S19" s="160">
        <f t="shared" si="2"/>
        <v>1119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13772.599999999999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136261.59999999998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9.1796403753277591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13772.599999999999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8.6294624249531591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45017</v>
      </c>
      <c r="E25" s="197"/>
      <c r="F25" s="196">
        <v>45047</v>
      </c>
      <c r="G25" s="197"/>
      <c r="H25" s="196">
        <v>45078</v>
      </c>
      <c r="I25" s="197"/>
      <c r="J25" s="196">
        <v>45108</v>
      </c>
      <c r="K25" s="197"/>
      <c r="L25" s="196">
        <v>45139</v>
      </c>
      <c r="M25" s="197"/>
      <c r="N25" s="196">
        <v>45170</v>
      </c>
      <c r="O25" s="197"/>
      <c r="P25" s="196">
        <v>45200</v>
      </c>
      <c r="Q25" s="197"/>
      <c r="R25" s="196">
        <v>45231</v>
      </c>
      <c r="S25" s="197"/>
      <c r="T25" s="196">
        <v>45261</v>
      </c>
      <c r="U25" s="197"/>
      <c r="V25" s="196">
        <v>45292</v>
      </c>
      <c r="W25" s="197"/>
      <c r="X25" s="196">
        <v>45323</v>
      </c>
      <c r="Y25" s="197"/>
      <c r="Z25" s="196">
        <v>45352</v>
      </c>
      <c r="AA25" s="197"/>
      <c r="AB25" s="196">
        <v>45383</v>
      </c>
      <c r="AC25" s="197"/>
      <c r="AD25" s="196">
        <v>45413</v>
      </c>
      <c r="AE25" s="197"/>
      <c r="AF25" s="196">
        <v>45444</v>
      </c>
      <c r="AG25" s="197"/>
      <c r="AH25" s="196">
        <v>45474</v>
      </c>
      <c r="AI25" s="197"/>
    </row>
    <row r="26" spans="3:35" s="2" customFormat="1" ht="39.75" customHeight="1">
      <c r="C26" s="21" t="s">
        <v>29</v>
      </c>
      <c r="D26" s="202">
        <v>7.9475793763443367E-2</v>
      </c>
      <c r="E26" s="203"/>
      <c r="F26" s="202">
        <v>7.6020426465393379E-2</v>
      </c>
      <c r="G26" s="203"/>
      <c r="H26" s="202">
        <v>8.129972052494279E-2</v>
      </c>
      <c r="I26" s="203"/>
      <c r="J26" s="202">
        <v>8.6224993949475109E-2</v>
      </c>
      <c r="K26" s="203"/>
      <c r="L26" s="202">
        <v>7.8356724163983232E-2</v>
      </c>
      <c r="M26" s="203"/>
      <c r="N26" s="202">
        <v>7.9554689622444594E-2</v>
      </c>
      <c r="O26" s="203"/>
      <c r="P26" s="202">
        <v>8.328690100789371E-2</v>
      </c>
      <c r="Q26" s="203"/>
      <c r="R26" s="202">
        <v>8.4549603089639588E-2</v>
      </c>
      <c r="S26" s="203"/>
      <c r="T26" s="202">
        <v>8.7054386402723158E-2</v>
      </c>
      <c r="U26" s="203"/>
      <c r="V26" s="202">
        <v>0.10329840200530509</v>
      </c>
      <c r="W26" s="203"/>
      <c r="X26" s="202">
        <v>9.9409917198058431E-2</v>
      </c>
      <c r="Y26" s="203"/>
      <c r="Z26" s="202">
        <v>9.1502153297330704E-2</v>
      </c>
      <c r="AA26" s="203"/>
      <c r="AB26" s="202">
        <f>T21/100</f>
        <v>9.1796403753277592E-2</v>
      </c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B80558D-098B-4E03-8CBE-26187D412B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'APR-24'!N25:N25</xm:f>
              <xm:sqref>N26</xm:sqref>
            </x14:sparkline>
          </x14:sparklines>
        </x14:sparklineGroup>
        <x14:sparklineGroup displayEmptyCellsAs="gap" xr2:uid="{E804E370-9CB2-49BE-8CAA-34A92D2049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'APR-24'!R25:R25</xm:f>
              <xm:sqref>R26</xm:sqref>
            </x14:sparkline>
          </x14:sparklines>
        </x14:sparklineGroup>
        <x14:sparklineGroup displayEmptyCellsAs="gap" xr2:uid="{EA07271F-EED6-4A42-AACD-33BCDDD80C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'APR-24'!AD25:AD25</xm:f>
              <xm:sqref>AD26</xm:sqref>
            </x14:sparkline>
          </x14:sparklines>
        </x14:sparklineGroup>
        <x14:sparklineGroup displayEmptyCellsAs="gap" xr2:uid="{FF2EFDD1-F29A-45B5-A826-A9D55D1B77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'APR-24'!J25:J25</xm:f>
              <xm:sqref>J26</xm:sqref>
            </x14:sparkline>
          </x14:sparklines>
        </x14:sparklineGroup>
        <x14:sparklineGroup displayEmptyCellsAs="gap" xr2:uid="{9F4AAA54-CF5B-41BB-B66D-D7DC751DD4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'APR-24'!D25:D25</xm:f>
              <xm:sqref>D26</xm:sqref>
            </x14:sparkline>
          </x14:sparklines>
        </x14:sparklineGroup>
        <x14:sparklineGroup displayEmptyCellsAs="gap" xr2:uid="{B8F32242-36E8-49B4-B48F-74F38A0185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'APR-24'!T25:T25</xm:f>
              <xm:sqref>T26</xm:sqref>
            </x14:sparkline>
          </x14:sparklines>
        </x14:sparklineGroup>
        <x14:sparklineGroup displayEmptyCellsAs="gap" xr2:uid="{CAC77D00-B1E8-4B14-A4DF-A2E7E81BD6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'APR-24'!H25:H25</xm:f>
              <xm:sqref>H26</xm:sqref>
            </x14:sparkline>
          </x14:sparklines>
        </x14:sparklineGroup>
        <x14:sparklineGroup displayEmptyCellsAs="gap" xr2:uid="{A11E525E-2AC5-457D-8B87-7B33DB7BA4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'APR-24'!L25:L25</xm:f>
              <xm:sqref>L26</xm:sqref>
            </x14:sparkline>
          </x14:sparklines>
        </x14:sparklineGroup>
        <x14:sparklineGroup displayEmptyCellsAs="gap" xr2:uid="{5F977FD8-F031-4446-A497-31B5B3318E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'APR-24'!V25:V25</xm:f>
              <xm:sqref>V26</xm:sqref>
            </x14:sparkline>
          </x14:sparklines>
        </x14:sparklineGroup>
        <x14:sparklineGroup displayEmptyCellsAs="gap" xr2:uid="{0B396C72-B096-4BB5-80AE-F8ABB897F0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'APR-24'!X25:X25</xm:f>
              <xm:sqref>X26</xm:sqref>
            </x14:sparkline>
          </x14:sparklines>
        </x14:sparklineGroup>
        <x14:sparklineGroup displayEmptyCellsAs="gap" xr2:uid="{EA302B3E-D77A-4F59-A7AD-D3881768F1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'APR-24'!AH25:AH25</xm:f>
              <xm:sqref>AH26</xm:sqref>
            </x14:sparkline>
          </x14:sparklines>
        </x14:sparklineGroup>
        <x14:sparklineGroup displayEmptyCellsAs="gap" xr2:uid="{9704ADB1-F461-487F-9C6E-2B758313F8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'APR-24'!Z25:Z25</xm:f>
              <xm:sqref>Z26</xm:sqref>
            </x14:sparkline>
          </x14:sparklines>
        </x14:sparklineGroup>
        <x14:sparklineGroup displayEmptyCellsAs="gap" xr2:uid="{3EBC41B4-C323-433A-BAED-7DE2305B05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'APR-24'!F25:F25</xm:f>
              <xm:sqref>F26</xm:sqref>
            </x14:sparkline>
          </x14:sparklines>
        </x14:sparklineGroup>
        <x14:sparklineGroup displayEmptyCellsAs="gap" xr2:uid="{EE3E2454-0E54-4ACA-AACD-84734ED630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'APR-24'!AF25:AF25</xm:f>
              <xm:sqref>AF26</xm:sqref>
            </x14:sparkline>
          </x14:sparklines>
        </x14:sparklineGroup>
        <x14:sparklineGroup displayEmptyCellsAs="gap" xr2:uid="{CDC3EBDF-9D44-4D43-BFAD-082768EC2E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'APR-24'!P25:P25</xm:f>
              <xm:sqref>P26</xm:sqref>
            </x14:sparkline>
          </x14:sparklines>
        </x14:sparklineGroup>
        <x14:sparklineGroup displayEmptyCellsAs="gap" xr2:uid="{50DBDDD4-84D1-4235-89A8-7C7776705A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'APR-24'!AB25:AB25</xm:f>
              <xm:sqref>AB26</xm:sqref>
            </x14:sparkline>
          </x14:sparklines>
        </x14:sparklineGroup>
      </x14:sparklineGroup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D623-1226-46E9-8581-C6F5EB712BAD}">
  <sheetPr codeName="工作表59">
    <pageSetUpPr fitToPage="1"/>
  </sheetPr>
  <dimension ref="C1:AP45"/>
  <sheetViews>
    <sheetView showGridLines="0" topLeftCell="V1" zoomScale="94" zoomScaleNormal="94" workbookViewId="0">
      <selection activeCell="AD26" sqref="AD26:AE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149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45413</v>
      </c>
      <c r="E5" s="3">
        <v>45414</v>
      </c>
      <c r="F5" s="3">
        <v>45415</v>
      </c>
      <c r="G5" s="3">
        <v>45416</v>
      </c>
      <c r="H5" s="3">
        <v>45417</v>
      </c>
      <c r="I5" s="3">
        <v>45418</v>
      </c>
      <c r="J5" s="3">
        <v>45419</v>
      </c>
      <c r="K5" s="3">
        <v>45420</v>
      </c>
      <c r="L5" s="3">
        <v>45421</v>
      </c>
      <c r="M5" s="3">
        <v>45422</v>
      </c>
      <c r="N5" s="3">
        <v>45423</v>
      </c>
      <c r="O5" s="3">
        <v>45424</v>
      </c>
      <c r="P5" s="3">
        <v>45425</v>
      </c>
      <c r="Q5" s="3">
        <v>45426</v>
      </c>
      <c r="R5" s="3">
        <v>45427</v>
      </c>
      <c r="S5" s="3">
        <v>45428</v>
      </c>
      <c r="T5" s="3">
        <v>45429</v>
      </c>
      <c r="U5" s="3">
        <v>45430</v>
      </c>
      <c r="V5" s="3">
        <v>45431</v>
      </c>
      <c r="W5" s="3">
        <v>45432</v>
      </c>
      <c r="X5" s="3">
        <v>45433</v>
      </c>
      <c r="Y5" s="3">
        <v>45434</v>
      </c>
      <c r="Z5" s="3">
        <v>45435</v>
      </c>
      <c r="AA5" s="3">
        <v>45436</v>
      </c>
      <c r="AB5" s="3">
        <v>45437</v>
      </c>
      <c r="AC5" s="3">
        <v>45438</v>
      </c>
      <c r="AD5" s="3">
        <v>45439</v>
      </c>
      <c r="AE5" s="3">
        <v>45440</v>
      </c>
      <c r="AF5" s="3">
        <v>45441</v>
      </c>
      <c r="AG5" s="3">
        <v>45442</v>
      </c>
      <c r="AH5" s="3">
        <v>45443</v>
      </c>
      <c r="AI5" s="188"/>
    </row>
    <row r="6" spans="3:42" s="2" customFormat="1" ht="27" customHeight="1">
      <c r="C6" s="5" t="s">
        <v>7</v>
      </c>
      <c r="D6" s="118">
        <v>3.2318000000000002</v>
      </c>
      <c r="E6" s="118">
        <v>4.7964000000000002</v>
      </c>
      <c r="F6" s="118">
        <v>4.8292000000000019</v>
      </c>
      <c r="G6" s="118">
        <v>3.5729999999999995</v>
      </c>
      <c r="H6" s="118">
        <v>2.8971999999999998</v>
      </c>
      <c r="I6" s="118">
        <v>5.1096000000000013</v>
      </c>
      <c r="J6" s="118">
        <v>5.8079999999999972</v>
      </c>
      <c r="K6" s="118">
        <v>6.2131999999999987</v>
      </c>
      <c r="L6" s="118">
        <v>5.2969999999999997</v>
      </c>
      <c r="M6" s="118">
        <v>4.7486000000000024</v>
      </c>
      <c r="N6" s="118">
        <v>4.1001999999999983</v>
      </c>
      <c r="O6" s="118">
        <v>2.9539999999999997</v>
      </c>
      <c r="P6" s="118">
        <v>4.7822000000000013</v>
      </c>
      <c r="Q6" s="118">
        <v>6.1884999999999977</v>
      </c>
      <c r="R6" s="118">
        <v>3.0602000000000009</v>
      </c>
      <c r="S6" s="118">
        <v>5.0208000000000013</v>
      </c>
      <c r="T6" s="118">
        <v>4.968799999999999</v>
      </c>
      <c r="U6" s="118">
        <v>3.8200000000000007</v>
      </c>
      <c r="V6" s="118">
        <v>2.9679999999999991</v>
      </c>
      <c r="W6" s="118">
        <v>5.0745999999999984</v>
      </c>
      <c r="X6" s="118">
        <v>5.7951999999999995</v>
      </c>
      <c r="Y6" s="118">
        <v>4.9755999999999982</v>
      </c>
      <c r="Z6" s="118">
        <v>5.1671999999999993</v>
      </c>
      <c r="AA6" s="118">
        <v>5.997399999999999</v>
      </c>
      <c r="AB6" s="118">
        <v>4.1233999999999993</v>
      </c>
      <c r="AC6" s="118">
        <v>3.7195999999999989</v>
      </c>
      <c r="AD6" s="118">
        <v>5.4082000000000008</v>
      </c>
      <c r="AE6" s="118">
        <v>5.7086000000000032</v>
      </c>
      <c r="AF6" s="118">
        <v>4.4756</v>
      </c>
      <c r="AG6" s="118">
        <v>5.0893000000000006</v>
      </c>
      <c r="AH6" s="118">
        <v>6.5598000000000001</v>
      </c>
      <c r="AI6" s="122">
        <f>SUM(D6:AH6)</f>
        <v>146.46119999999999</v>
      </c>
    </row>
    <row r="7" spans="3:42" s="2" customFormat="1" ht="27" customHeight="1">
      <c r="C7" s="42" t="s">
        <v>8</v>
      </c>
      <c r="D7" s="119">
        <v>0</v>
      </c>
      <c r="E7" s="119">
        <v>1.29</v>
      </c>
      <c r="F7" s="119">
        <v>0</v>
      </c>
      <c r="G7" s="119">
        <v>1.1399999999999999</v>
      </c>
      <c r="H7" s="119">
        <v>0</v>
      </c>
      <c r="I7" s="119">
        <v>0.44</v>
      </c>
      <c r="J7" s="119">
        <v>1.1200000000000001</v>
      </c>
      <c r="K7" s="119">
        <v>0</v>
      </c>
      <c r="L7" s="120">
        <v>1.9</v>
      </c>
      <c r="M7" s="120">
        <v>0</v>
      </c>
      <c r="N7" s="120">
        <v>0.48</v>
      </c>
      <c r="O7" s="120">
        <v>0</v>
      </c>
      <c r="P7" s="120">
        <v>0.65</v>
      </c>
      <c r="Q7" s="120">
        <v>0</v>
      </c>
      <c r="R7" s="119">
        <v>2.2200000000000002</v>
      </c>
      <c r="S7" s="119">
        <v>0</v>
      </c>
      <c r="T7" s="121">
        <v>0.98</v>
      </c>
      <c r="U7" s="120">
        <v>0</v>
      </c>
      <c r="V7" s="120">
        <v>0</v>
      </c>
      <c r="W7" s="120">
        <v>1.7</v>
      </c>
      <c r="X7" s="120">
        <v>0</v>
      </c>
      <c r="Y7" s="120">
        <v>0.74</v>
      </c>
      <c r="Z7" s="120">
        <v>0</v>
      </c>
      <c r="AA7" s="120">
        <v>5.2</v>
      </c>
      <c r="AB7" s="120">
        <v>0</v>
      </c>
      <c r="AC7" s="120">
        <v>0</v>
      </c>
      <c r="AD7" s="120">
        <v>1.45</v>
      </c>
      <c r="AE7" s="120">
        <v>0.69</v>
      </c>
      <c r="AF7" s="120">
        <v>0.96</v>
      </c>
      <c r="AG7" s="120">
        <v>0</v>
      </c>
      <c r="AH7" s="120">
        <v>0.82</v>
      </c>
      <c r="AI7" s="122">
        <f>SUM(D7:AH7)</f>
        <v>21.78</v>
      </c>
      <c r="AP7" s="179"/>
    </row>
    <row r="8" spans="3:42" s="2" customFormat="1" ht="35.25" customHeight="1" thickBot="1">
      <c r="C8" s="17" t="s">
        <v>9</v>
      </c>
      <c r="D8" s="37">
        <f>SUM(D6:D7)</f>
        <v>3.2318000000000002</v>
      </c>
      <c r="E8" s="37">
        <f t="shared" ref="E8:AH8" si="0">SUM(E6:E7)</f>
        <v>6.0864000000000003</v>
      </c>
      <c r="F8" s="37">
        <f t="shared" si="0"/>
        <v>4.8292000000000019</v>
      </c>
      <c r="G8" s="37">
        <f t="shared" si="0"/>
        <v>4.7129999999999992</v>
      </c>
      <c r="H8" s="37">
        <f t="shared" si="0"/>
        <v>2.8971999999999998</v>
      </c>
      <c r="I8" s="37">
        <f t="shared" si="0"/>
        <v>5.5496000000000016</v>
      </c>
      <c r="J8" s="37">
        <f t="shared" si="0"/>
        <v>6.9279999999999973</v>
      </c>
      <c r="K8" s="37">
        <f t="shared" si="0"/>
        <v>6.2131999999999987</v>
      </c>
      <c r="L8" s="37">
        <f t="shared" si="0"/>
        <v>7.1969999999999992</v>
      </c>
      <c r="M8" s="37">
        <f t="shared" si="0"/>
        <v>4.7486000000000024</v>
      </c>
      <c r="N8" s="37">
        <f t="shared" si="0"/>
        <v>4.5801999999999978</v>
      </c>
      <c r="O8" s="37">
        <f t="shared" si="0"/>
        <v>2.9539999999999997</v>
      </c>
      <c r="P8" s="37">
        <f t="shared" si="0"/>
        <v>5.4322000000000017</v>
      </c>
      <c r="Q8" s="37">
        <f t="shared" si="0"/>
        <v>6.1884999999999977</v>
      </c>
      <c r="R8" s="37">
        <f t="shared" si="0"/>
        <v>5.2802000000000007</v>
      </c>
      <c r="S8" s="37">
        <f t="shared" si="0"/>
        <v>5.0208000000000013</v>
      </c>
      <c r="T8" s="37">
        <f t="shared" si="0"/>
        <v>5.9487999999999985</v>
      </c>
      <c r="U8" s="37">
        <f t="shared" si="0"/>
        <v>3.8200000000000007</v>
      </c>
      <c r="V8" s="37">
        <f t="shared" si="0"/>
        <v>2.9679999999999991</v>
      </c>
      <c r="W8" s="37">
        <f t="shared" si="0"/>
        <v>6.7745999999999986</v>
      </c>
      <c r="X8" s="37">
        <f t="shared" si="0"/>
        <v>5.7951999999999995</v>
      </c>
      <c r="Y8" s="37">
        <f t="shared" si="0"/>
        <v>5.7155999999999985</v>
      </c>
      <c r="Z8" s="37">
        <f t="shared" si="0"/>
        <v>5.1671999999999993</v>
      </c>
      <c r="AA8" s="37">
        <f t="shared" si="0"/>
        <v>11.197399999999998</v>
      </c>
      <c r="AB8" s="37">
        <f t="shared" si="0"/>
        <v>4.1233999999999993</v>
      </c>
      <c r="AC8" s="37">
        <f t="shared" si="0"/>
        <v>3.7195999999999989</v>
      </c>
      <c r="AD8" s="37">
        <f t="shared" si="0"/>
        <v>6.858200000000001</v>
      </c>
      <c r="AE8" s="37">
        <f t="shared" si="0"/>
        <v>6.3986000000000036</v>
      </c>
      <c r="AF8" s="37">
        <f t="shared" si="0"/>
        <v>5.4356</v>
      </c>
      <c r="AG8" s="37">
        <f t="shared" si="0"/>
        <v>5.0893000000000006</v>
      </c>
      <c r="AH8" s="37">
        <f t="shared" si="0"/>
        <v>7.3798000000000004</v>
      </c>
      <c r="AI8" s="38">
        <f>SUM(AI6:AI7)</f>
        <v>168.24119999999999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45414</v>
      </c>
      <c r="E11" s="95">
        <v>45416</v>
      </c>
      <c r="F11" s="95">
        <v>45419</v>
      </c>
      <c r="G11" s="95">
        <v>45421</v>
      </c>
      <c r="H11" s="95">
        <v>45423</v>
      </c>
      <c r="I11" s="95">
        <v>45426</v>
      </c>
      <c r="J11" s="95">
        <v>45428</v>
      </c>
      <c r="K11" s="95">
        <v>45430</v>
      </c>
      <c r="L11" s="95">
        <v>45433</v>
      </c>
      <c r="M11" s="95">
        <v>45435</v>
      </c>
      <c r="N11" s="95">
        <v>45437</v>
      </c>
      <c r="O11" s="95">
        <v>45440</v>
      </c>
      <c r="P11" s="95">
        <v>45442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472</v>
      </c>
      <c r="E12" s="101">
        <v>575</v>
      </c>
      <c r="F12" s="101">
        <v>782</v>
      </c>
      <c r="G12" s="101">
        <v>565</v>
      </c>
      <c r="H12" s="102">
        <v>740</v>
      </c>
      <c r="I12" s="102">
        <v>550</v>
      </c>
      <c r="J12" s="101">
        <v>426</v>
      </c>
      <c r="K12" s="101">
        <v>580</v>
      </c>
      <c r="L12" s="101">
        <v>563</v>
      </c>
      <c r="M12" s="101">
        <v>750</v>
      </c>
      <c r="N12" s="101">
        <v>770</v>
      </c>
      <c r="O12" s="102">
        <v>840</v>
      </c>
      <c r="P12" s="101">
        <v>866</v>
      </c>
      <c r="Q12" s="101"/>
      <c r="R12" s="101">
        <v>724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9203</v>
      </c>
    </row>
    <row r="13" spans="3:42" s="2" customFormat="1" ht="27" customHeight="1">
      <c r="C13" s="66" t="s">
        <v>14</v>
      </c>
      <c r="D13" s="100"/>
      <c r="E13" s="101">
        <v>260</v>
      </c>
      <c r="F13" s="101">
        <v>558</v>
      </c>
      <c r="G13" s="101">
        <v>244</v>
      </c>
      <c r="H13" s="102">
        <v>300</v>
      </c>
      <c r="I13" s="102">
        <v>350</v>
      </c>
      <c r="J13" s="101">
        <v>383</v>
      </c>
      <c r="K13" s="101">
        <v>285</v>
      </c>
      <c r="L13" s="101">
        <v>310</v>
      </c>
      <c r="M13" s="101">
        <v>250</v>
      </c>
      <c r="N13" s="101">
        <v>306</v>
      </c>
      <c r="O13" s="102">
        <v>315</v>
      </c>
      <c r="P13" s="101">
        <v>210</v>
      </c>
      <c r="Q13" s="101"/>
      <c r="R13" s="101">
        <v>460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4231</v>
      </c>
    </row>
    <row r="14" spans="3:42" s="2" customFormat="1" ht="27" customHeight="1">
      <c r="C14" s="66" t="s">
        <v>15</v>
      </c>
      <c r="D14" s="100">
        <v>55</v>
      </c>
      <c r="E14" s="101"/>
      <c r="F14" s="101">
        <v>45</v>
      </c>
      <c r="G14" s="101"/>
      <c r="H14" s="101">
        <v>50</v>
      </c>
      <c r="I14" s="101"/>
      <c r="J14" s="101">
        <v>52</v>
      </c>
      <c r="K14" s="101"/>
      <c r="L14" s="101">
        <v>48</v>
      </c>
      <c r="M14" s="101"/>
      <c r="N14" s="101">
        <v>47</v>
      </c>
      <c r="O14" s="102"/>
      <c r="P14" s="101">
        <v>56</v>
      </c>
      <c r="Q14" s="101"/>
      <c r="R14" s="101">
        <v>43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396</v>
      </c>
    </row>
    <row r="15" spans="3:42" s="2" customFormat="1" ht="27" customHeight="1">
      <c r="C15" s="66" t="s">
        <v>16</v>
      </c>
      <c r="D15" s="100">
        <v>11</v>
      </c>
      <c r="E15" s="101"/>
      <c r="F15" s="101">
        <v>12</v>
      </c>
      <c r="G15" s="101"/>
      <c r="H15" s="102">
        <v>10</v>
      </c>
      <c r="I15" s="102"/>
      <c r="J15" s="101">
        <v>9</v>
      </c>
      <c r="K15" s="101"/>
      <c r="L15" s="101">
        <v>12</v>
      </c>
      <c r="M15" s="101"/>
      <c r="N15" s="101">
        <v>12</v>
      </c>
      <c r="O15" s="102"/>
      <c r="P15" s="101">
        <v>9</v>
      </c>
      <c r="Q15" s="101"/>
      <c r="R15" s="101">
        <v>8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83</v>
      </c>
    </row>
    <row r="16" spans="3:42" s="2" customFormat="1" ht="27" customHeight="1">
      <c r="C16" s="68" t="s">
        <v>17</v>
      </c>
      <c r="D16" s="103"/>
      <c r="E16" s="101">
        <v>40</v>
      </c>
      <c r="F16" s="101"/>
      <c r="G16" s="101">
        <v>46</v>
      </c>
      <c r="H16" s="102"/>
      <c r="I16" s="102">
        <v>39</v>
      </c>
      <c r="J16" s="101"/>
      <c r="K16" s="101">
        <v>51</v>
      </c>
      <c r="L16" s="101"/>
      <c r="M16" s="101">
        <v>48</v>
      </c>
      <c r="N16" s="101"/>
      <c r="O16" s="102">
        <v>450</v>
      </c>
      <c r="P16" s="101"/>
      <c r="Q16" s="101"/>
      <c r="R16" s="101">
        <v>0</v>
      </c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674</v>
      </c>
    </row>
    <row r="17" spans="3:35" s="2" customFormat="1" ht="27" customHeight="1">
      <c r="C17" s="68" t="s">
        <v>101</v>
      </c>
      <c r="D17" s="100"/>
      <c r="E17" s="101"/>
      <c r="F17" s="101"/>
      <c r="G17" s="101">
        <v>73.8</v>
      </c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73.8</v>
      </c>
    </row>
    <row r="18" spans="3:35" s="2" customFormat="1" ht="27" customHeight="1">
      <c r="C18" s="68" t="s">
        <v>102</v>
      </c>
      <c r="D18" s="100"/>
      <c r="E18" s="101"/>
      <c r="F18" s="101"/>
      <c r="G18" s="101">
        <v>40.700000000000003</v>
      </c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40.700000000000003</v>
      </c>
    </row>
    <row r="19" spans="3:35" s="2" customFormat="1" ht="35.25" customHeight="1" thickBot="1">
      <c r="C19" s="79" t="s">
        <v>19</v>
      </c>
      <c r="D19" s="159">
        <f>SUM(D12:D18)</f>
        <v>538</v>
      </c>
      <c r="E19" s="160">
        <f t="shared" ref="E19:AH19" si="2">SUM(E12:E18)</f>
        <v>875</v>
      </c>
      <c r="F19" s="160">
        <f t="shared" si="2"/>
        <v>1397</v>
      </c>
      <c r="G19" s="160">
        <f t="shared" si="2"/>
        <v>969.5</v>
      </c>
      <c r="H19" s="160">
        <f t="shared" si="2"/>
        <v>1100</v>
      </c>
      <c r="I19" s="160">
        <f t="shared" si="2"/>
        <v>939</v>
      </c>
      <c r="J19" s="160">
        <f t="shared" si="2"/>
        <v>870</v>
      </c>
      <c r="K19" s="160">
        <f t="shared" si="2"/>
        <v>916</v>
      </c>
      <c r="L19" s="160">
        <f t="shared" si="2"/>
        <v>933</v>
      </c>
      <c r="M19" s="160">
        <f t="shared" si="2"/>
        <v>1048</v>
      </c>
      <c r="N19" s="160">
        <f t="shared" si="2"/>
        <v>1135</v>
      </c>
      <c r="O19" s="160">
        <f t="shared" si="2"/>
        <v>1605</v>
      </c>
      <c r="P19" s="160">
        <f t="shared" si="2"/>
        <v>1141</v>
      </c>
      <c r="Q19" s="160">
        <f t="shared" si="2"/>
        <v>0</v>
      </c>
      <c r="R19" s="160">
        <f t="shared" si="2"/>
        <v>1235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14701.5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168241.19999999998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8.0361227859870894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14701.5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8.587081022169869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45017</v>
      </c>
      <c r="E25" s="197"/>
      <c r="F25" s="196">
        <v>45047</v>
      </c>
      <c r="G25" s="197"/>
      <c r="H25" s="196">
        <v>45078</v>
      </c>
      <c r="I25" s="197"/>
      <c r="J25" s="196">
        <v>45108</v>
      </c>
      <c r="K25" s="197"/>
      <c r="L25" s="196">
        <v>45139</v>
      </c>
      <c r="M25" s="197"/>
      <c r="N25" s="196">
        <v>45170</v>
      </c>
      <c r="O25" s="197"/>
      <c r="P25" s="196">
        <v>45200</v>
      </c>
      <c r="Q25" s="197"/>
      <c r="R25" s="196">
        <v>45231</v>
      </c>
      <c r="S25" s="197"/>
      <c r="T25" s="196">
        <v>45261</v>
      </c>
      <c r="U25" s="197"/>
      <c r="V25" s="196">
        <v>45292</v>
      </c>
      <c r="W25" s="197"/>
      <c r="X25" s="196">
        <v>45323</v>
      </c>
      <c r="Y25" s="197"/>
      <c r="Z25" s="196">
        <v>45352</v>
      </c>
      <c r="AA25" s="197"/>
      <c r="AB25" s="196">
        <v>45383</v>
      </c>
      <c r="AC25" s="197"/>
      <c r="AD25" s="196">
        <v>45413</v>
      </c>
      <c r="AE25" s="197"/>
      <c r="AF25" s="196">
        <v>45444</v>
      </c>
      <c r="AG25" s="197"/>
      <c r="AH25" s="196">
        <v>45474</v>
      </c>
      <c r="AI25" s="197"/>
    </row>
    <row r="26" spans="3:35" s="2" customFormat="1" ht="39.75" customHeight="1">
      <c r="C26" s="21" t="s">
        <v>29</v>
      </c>
      <c r="D26" s="202">
        <v>7.9475793763443367E-2</v>
      </c>
      <c r="E26" s="203"/>
      <c r="F26" s="202">
        <v>7.6020426465393379E-2</v>
      </c>
      <c r="G26" s="203"/>
      <c r="H26" s="202">
        <v>8.129972052494279E-2</v>
      </c>
      <c r="I26" s="203"/>
      <c r="J26" s="202">
        <v>8.6224993949475109E-2</v>
      </c>
      <c r="K26" s="203"/>
      <c r="L26" s="202">
        <v>7.8356724163983232E-2</v>
      </c>
      <c r="M26" s="203"/>
      <c r="N26" s="202">
        <v>7.9554689622444594E-2</v>
      </c>
      <c r="O26" s="203"/>
      <c r="P26" s="202">
        <v>8.328690100789371E-2</v>
      </c>
      <c r="Q26" s="203"/>
      <c r="R26" s="202">
        <v>8.4549603089639588E-2</v>
      </c>
      <c r="S26" s="203"/>
      <c r="T26" s="202">
        <v>8.7054386402723158E-2</v>
      </c>
      <c r="U26" s="203"/>
      <c r="V26" s="202">
        <v>0.10329840200530509</v>
      </c>
      <c r="W26" s="203"/>
      <c r="X26" s="202">
        <v>9.9409917198058431E-2</v>
      </c>
      <c r="Y26" s="203"/>
      <c r="Z26" s="202">
        <v>9.1502153297330704E-2</v>
      </c>
      <c r="AA26" s="203"/>
      <c r="AB26" s="202">
        <v>9.1796403753277592E-2</v>
      </c>
      <c r="AC26" s="203"/>
      <c r="AD26" s="202">
        <f>T21/100</f>
        <v>8.036122785987089E-2</v>
      </c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CDC49C2-7CFB-4CBA-8DCE-470B62F8C7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'MAY-24'!AB25:AB25</xm:f>
              <xm:sqref>AB26</xm:sqref>
            </x14:sparkline>
          </x14:sparklines>
        </x14:sparklineGroup>
        <x14:sparklineGroup displayEmptyCellsAs="gap" xr2:uid="{7B11A031-8612-483F-89FE-69B656DEFE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'MAY-24'!P25:P25</xm:f>
              <xm:sqref>P26</xm:sqref>
            </x14:sparkline>
          </x14:sparklines>
        </x14:sparklineGroup>
        <x14:sparklineGroup displayEmptyCellsAs="gap" xr2:uid="{844DD093-D9C3-4790-B1FC-3B5426429B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'MAY-24'!AF25:AF25</xm:f>
              <xm:sqref>AF26</xm:sqref>
            </x14:sparkline>
          </x14:sparklines>
        </x14:sparklineGroup>
        <x14:sparklineGroup displayEmptyCellsAs="gap" xr2:uid="{292992C9-2C35-45AD-9D7F-C71F39FF1D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'MAY-24'!F25:F25</xm:f>
              <xm:sqref>F26</xm:sqref>
            </x14:sparkline>
          </x14:sparklines>
        </x14:sparklineGroup>
        <x14:sparklineGroup displayEmptyCellsAs="gap" xr2:uid="{F3ACC357-9836-45EA-8A5B-6FAFABCB4B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'MAY-24'!Z25:Z25</xm:f>
              <xm:sqref>Z26</xm:sqref>
            </x14:sparkline>
          </x14:sparklines>
        </x14:sparklineGroup>
        <x14:sparklineGroup displayEmptyCellsAs="gap" xr2:uid="{6EF1E016-F097-41C4-B2B8-E8B1DC183C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'MAY-24'!AH25:AH25</xm:f>
              <xm:sqref>AH26</xm:sqref>
            </x14:sparkline>
          </x14:sparklines>
        </x14:sparklineGroup>
        <x14:sparklineGroup displayEmptyCellsAs="gap" xr2:uid="{F9179515-5C03-42C2-A9FE-DE043319A0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'MAY-24'!X25:X25</xm:f>
              <xm:sqref>X26</xm:sqref>
            </x14:sparkline>
          </x14:sparklines>
        </x14:sparklineGroup>
        <x14:sparklineGroup displayEmptyCellsAs="gap" xr2:uid="{AA962BC2-4EAE-4F35-892C-49D372D881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'MAY-24'!V25:V25</xm:f>
              <xm:sqref>V26</xm:sqref>
            </x14:sparkline>
          </x14:sparklines>
        </x14:sparklineGroup>
        <x14:sparklineGroup displayEmptyCellsAs="gap" xr2:uid="{188CF693-0D91-4E6F-8793-136C02C812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'MAY-24'!L25:L25</xm:f>
              <xm:sqref>L26</xm:sqref>
            </x14:sparkline>
          </x14:sparklines>
        </x14:sparklineGroup>
        <x14:sparklineGroup displayEmptyCellsAs="gap" xr2:uid="{2D5B32B7-4C3A-45F4-AB9A-3729EB171B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'MAY-24'!H25:H25</xm:f>
              <xm:sqref>H26</xm:sqref>
            </x14:sparkline>
          </x14:sparklines>
        </x14:sparklineGroup>
        <x14:sparklineGroup displayEmptyCellsAs="gap" xr2:uid="{441AA6F7-89F5-4F68-817C-04AE433881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'MAY-24'!T25:T25</xm:f>
              <xm:sqref>T26</xm:sqref>
            </x14:sparkline>
          </x14:sparklines>
        </x14:sparklineGroup>
        <x14:sparklineGroup displayEmptyCellsAs="gap" xr2:uid="{4BE9CE43-39A4-4BC9-9821-3C003242BD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'MAY-24'!D25:D25</xm:f>
              <xm:sqref>D26</xm:sqref>
            </x14:sparkline>
          </x14:sparklines>
        </x14:sparklineGroup>
        <x14:sparklineGroup displayEmptyCellsAs="gap" xr2:uid="{7B43459E-A533-46C2-9DCA-5A447CDB75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'MAY-24'!J25:J25</xm:f>
              <xm:sqref>J26</xm:sqref>
            </x14:sparkline>
          </x14:sparklines>
        </x14:sparklineGroup>
        <x14:sparklineGroup displayEmptyCellsAs="gap" xr2:uid="{90763E67-C465-45F4-A2FA-AC607A358A4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'MAY-24'!AD25:AD25</xm:f>
              <xm:sqref>AD26</xm:sqref>
            </x14:sparkline>
          </x14:sparklines>
        </x14:sparklineGroup>
        <x14:sparklineGroup displayEmptyCellsAs="gap" xr2:uid="{09A76698-F254-4AC3-B250-309F33805F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'MAY-24'!R25:R25</xm:f>
              <xm:sqref>R26</xm:sqref>
            </x14:sparkline>
          </x14:sparklines>
        </x14:sparklineGroup>
        <x14:sparklineGroup displayEmptyCellsAs="gap" xr2:uid="{FA67FF8C-E355-41B9-B0E0-6DF46CE312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'MAY-24'!N25:N25</xm:f>
              <xm:sqref>N26</xm:sqref>
            </x14:sparkline>
          </x14:sparklines>
        </x14:sparklineGroup>
      </x14:sparklineGroup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D6C8-A4BB-482B-A764-22773274F968}">
  <sheetPr codeName="工作表62">
    <pageSetUpPr fitToPage="1"/>
  </sheetPr>
  <dimension ref="C1:AP45"/>
  <sheetViews>
    <sheetView showGridLines="0" topLeftCell="G1" zoomScale="94" zoomScaleNormal="94" workbookViewId="0">
      <selection activeCell="AF26" sqref="AF26:AG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151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45444</v>
      </c>
      <c r="E5" s="3">
        <v>45445</v>
      </c>
      <c r="F5" s="3">
        <v>45446</v>
      </c>
      <c r="G5" s="3">
        <v>45447</v>
      </c>
      <c r="H5" s="3">
        <v>45448</v>
      </c>
      <c r="I5" s="3">
        <v>45449</v>
      </c>
      <c r="J5" s="3">
        <v>45450</v>
      </c>
      <c r="K5" s="3">
        <v>45451</v>
      </c>
      <c r="L5" s="3">
        <v>45452</v>
      </c>
      <c r="M5" s="3">
        <v>45453</v>
      </c>
      <c r="N5" s="3">
        <v>45454</v>
      </c>
      <c r="O5" s="3">
        <v>45455</v>
      </c>
      <c r="P5" s="3">
        <v>45456</v>
      </c>
      <c r="Q5" s="3">
        <v>45457</v>
      </c>
      <c r="R5" s="3">
        <v>45458</v>
      </c>
      <c r="S5" s="3">
        <v>45459</v>
      </c>
      <c r="T5" s="3">
        <v>45460</v>
      </c>
      <c r="U5" s="3">
        <v>45461</v>
      </c>
      <c r="V5" s="3">
        <v>45462</v>
      </c>
      <c r="W5" s="3">
        <v>45463</v>
      </c>
      <c r="X5" s="3">
        <v>45464</v>
      </c>
      <c r="Y5" s="3">
        <v>45465</v>
      </c>
      <c r="Z5" s="3">
        <v>45466</v>
      </c>
      <c r="AA5" s="3">
        <v>45467</v>
      </c>
      <c r="AB5" s="3">
        <v>45468</v>
      </c>
      <c r="AC5" s="3">
        <v>45469</v>
      </c>
      <c r="AD5" s="3">
        <v>45470</v>
      </c>
      <c r="AE5" s="3">
        <v>45471</v>
      </c>
      <c r="AF5" s="3">
        <v>45472</v>
      </c>
      <c r="AG5" s="3">
        <v>45473</v>
      </c>
      <c r="AH5" s="3"/>
      <c r="AI5" s="188"/>
    </row>
    <row r="6" spans="3:42" s="2" customFormat="1" ht="27" customHeight="1">
      <c r="C6" s="5" t="s">
        <v>7</v>
      </c>
      <c r="D6" s="118">
        <v>5.6839999999999993</v>
      </c>
      <c r="E6" s="118">
        <v>5.0427999999999988</v>
      </c>
      <c r="F6" s="118">
        <v>7.6425999999999963</v>
      </c>
      <c r="G6" s="118">
        <v>6.7247999999999992</v>
      </c>
      <c r="H6" s="118">
        <v>4.6667999999999994</v>
      </c>
      <c r="I6" s="118">
        <v>4.4863999999999971</v>
      </c>
      <c r="J6" s="118">
        <v>4.4201999999999986</v>
      </c>
      <c r="K6" s="118">
        <v>4.0373999999999999</v>
      </c>
      <c r="L6" s="118">
        <v>2.9558000000000004</v>
      </c>
      <c r="M6" s="118">
        <v>3.1850000000000001</v>
      </c>
      <c r="N6" s="118">
        <v>4.7258000000000004</v>
      </c>
      <c r="O6" s="118">
        <v>4.9331999999999985</v>
      </c>
      <c r="P6" s="118">
        <v>3.9827999999999997</v>
      </c>
      <c r="Q6" s="118">
        <v>4.6115999999999993</v>
      </c>
      <c r="R6" s="118">
        <v>3.0825999999999993</v>
      </c>
      <c r="S6" s="118">
        <v>2.6994000000000007</v>
      </c>
      <c r="T6" s="118">
        <v>4.0553999999999988</v>
      </c>
      <c r="U6" s="118">
        <v>4.3802000000000003</v>
      </c>
      <c r="V6" s="118">
        <v>4.7795999999999985</v>
      </c>
      <c r="W6" s="118">
        <v>3.9827999999999997</v>
      </c>
      <c r="X6" s="118">
        <v>4.1048</v>
      </c>
      <c r="Y6" s="118">
        <v>3.0220999999999991</v>
      </c>
      <c r="Z6" s="118">
        <v>2.5182000000000002</v>
      </c>
      <c r="AA6" s="118">
        <v>4.2317999999999989</v>
      </c>
      <c r="AB6" s="118">
        <v>4.599800000000001</v>
      </c>
      <c r="AC6" s="118">
        <v>4.2387999999999995</v>
      </c>
      <c r="AD6" s="118">
        <v>4.3878000000000004</v>
      </c>
      <c r="AE6" s="118">
        <v>4.2320000000000011</v>
      </c>
      <c r="AF6" s="118">
        <v>2.6128</v>
      </c>
      <c r="AG6" s="118">
        <v>2.6332000000000009</v>
      </c>
      <c r="AH6" s="118"/>
      <c r="AI6" s="122">
        <f>SUM(D6:AH6)</f>
        <v>126.66049999999997</v>
      </c>
    </row>
    <row r="7" spans="3:42" s="2" customFormat="1" ht="27" customHeight="1">
      <c r="C7" s="42" t="s">
        <v>8</v>
      </c>
      <c r="D7" s="119">
        <v>0</v>
      </c>
      <c r="E7" s="119">
        <v>0.37</v>
      </c>
      <c r="F7" s="119">
        <v>0</v>
      </c>
      <c r="G7" s="119">
        <v>1.54</v>
      </c>
      <c r="H7" s="119">
        <v>0</v>
      </c>
      <c r="I7" s="119">
        <v>1.89</v>
      </c>
      <c r="J7" s="119">
        <v>0</v>
      </c>
      <c r="K7" s="119">
        <v>0</v>
      </c>
      <c r="L7" s="120">
        <v>0</v>
      </c>
      <c r="M7" s="120">
        <v>0.98</v>
      </c>
      <c r="N7" s="120">
        <v>0</v>
      </c>
      <c r="O7" s="120">
        <v>1.41</v>
      </c>
      <c r="P7" s="120">
        <v>0</v>
      </c>
      <c r="Q7" s="120">
        <v>1.64</v>
      </c>
      <c r="R7" s="119">
        <v>0</v>
      </c>
      <c r="S7" s="119">
        <v>0</v>
      </c>
      <c r="T7" s="121">
        <v>0.56000000000000005</v>
      </c>
      <c r="U7" s="120">
        <v>0.84</v>
      </c>
      <c r="V7" s="120">
        <v>5.23</v>
      </c>
      <c r="W7" s="120">
        <v>0</v>
      </c>
      <c r="X7" s="120">
        <v>1.43</v>
      </c>
      <c r="Y7" s="120">
        <v>0</v>
      </c>
      <c r="Z7" s="120">
        <v>0</v>
      </c>
      <c r="AA7" s="120">
        <v>1.93</v>
      </c>
      <c r="AB7" s="120">
        <v>0</v>
      </c>
      <c r="AC7" s="120">
        <v>0.83</v>
      </c>
      <c r="AD7" s="120">
        <v>0</v>
      </c>
      <c r="AE7" s="120">
        <v>1.1200000000000001</v>
      </c>
      <c r="AF7" s="120">
        <v>0</v>
      </c>
      <c r="AG7" s="120">
        <v>0</v>
      </c>
      <c r="AH7" s="120"/>
      <c r="AI7" s="122">
        <f>SUM(D7:AH7)</f>
        <v>19.77</v>
      </c>
      <c r="AP7" s="179"/>
    </row>
    <row r="8" spans="3:42" s="2" customFormat="1" ht="35.25" customHeight="1" thickBot="1">
      <c r="C8" s="17" t="s">
        <v>9</v>
      </c>
      <c r="D8" s="37">
        <f>SUM(D6:D7)</f>
        <v>5.6839999999999993</v>
      </c>
      <c r="E8" s="37">
        <f t="shared" ref="E8:AH8" si="0">SUM(E6:E7)</f>
        <v>5.4127999999999989</v>
      </c>
      <c r="F8" s="37">
        <f t="shared" si="0"/>
        <v>7.6425999999999963</v>
      </c>
      <c r="G8" s="37">
        <f t="shared" si="0"/>
        <v>8.2647999999999993</v>
      </c>
      <c r="H8" s="37">
        <f t="shared" si="0"/>
        <v>4.6667999999999994</v>
      </c>
      <c r="I8" s="37">
        <f t="shared" si="0"/>
        <v>6.3763999999999967</v>
      </c>
      <c r="J8" s="37">
        <f t="shared" si="0"/>
        <v>4.4201999999999986</v>
      </c>
      <c r="K8" s="37">
        <f t="shared" si="0"/>
        <v>4.0373999999999999</v>
      </c>
      <c r="L8" s="37">
        <f t="shared" si="0"/>
        <v>2.9558000000000004</v>
      </c>
      <c r="M8" s="37">
        <f t="shared" si="0"/>
        <v>4.165</v>
      </c>
      <c r="N8" s="37">
        <f t="shared" si="0"/>
        <v>4.7258000000000004</v>
      </c>
      <c r="O8" s="37">
        <f t="shared" si="0"/>
        <v>6.3431999999999986</v>
      </c>
      <c r="P8" s="37">
        <f t="shared" si="0"/>
        <v>3.9827999999999997</v>
      </c>
      <c r="Q8" s="37">
        <f t="shared" si="0"/>
        <v>6.2515999999999989</v>
      </c>
      <c r="R8" s="37">
        <f t="shared" si="0"/>
        <v>3.0825999999999993</v>
      </c>
      <c r="S8" s="37">
        <f t="shared" si="0"/>
        <v>2.6994000000000007</v>
      </c>
      <c r="T8" s="37">
        <f t="shared" si="0"/>
        <v>4.6153999999999993</v>
      </c>
      <c r="U8" s="37">
        <f t="shared" si="0"/>
        <v>5.2202000000000002</v>
      </c>
      <c r="V8" s="37">
        <f t="shared" si="0"/>
        <v>10.009599999999999</v>
      </c>
      <c r="W8" s="37">
        <f t="shared" si="0"/>
        <v>3.9827999999999997</v>
      </c>
      <c r="X8" s="37">
        <f t="shared" si="0"/>
        <v>5.5347999999999997</v>
      </c>
      <c r="Y8" s="37">
        <f t="shared" si="0"/>
        <v>3.0220999999999991</v>
      </c>
      <c r="Z8" s="37">
        <f t="shared" si="0"/>
        <v>2.5182000000000002</v>
      </c>
      <c r="AA8" s="37">
        <f t="shared" si="0"/>
        <v>6.1617999999999986</v>
      </c>
      <c r="AB8" s="37">
        <f t="shared" si="0"/>
        <v>4.599800000000001</v>
      </c>
      <c r="AC8" s="37">
        <f t="shared" si="0"/>
        <v>5.0687999999999995</v>
      </c>
      <c r="AD8" s="37">
        <f t="shared" si="0"/>
        <v>4.3878000000000004</v>
      </c>
      <c r="AE8" s="37">
        <f t="shared" si="0"/>
        <v>5.3520000000000012</v>
      </c>
      <c r="AF8" s="37">
        <f t="shared" si="0"/>
        <v>2.6128</v>
      </c>
      <c r="AG8" s="37">
        <f t="shared" si="0"/>
        <v>2.6332000000000009</v>
      </c>
      <c r="AH8" s="37">
        <f t="shared" si="0"/>
        <v>0</v>
      </c>
      <c r="AI8" s="38">
        <f>SUM(AI6:AI7)</f>
        <v>146.43049999999997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45444</v>
      </c>
      <c r="E11" s="95">
        <v>45447</v>
      </c>
      <c r="F11" s="95">
        <v>45449</v>
      </c>
      <c r="G11" s="95">
        <v>45451</v>
      </c>
      <c r="H11" s="95">
        <v>45454</v>
      </c>
      <c r="I11" s="95">
        <v>45456</v>
      </c>
      <c r="J11" s="95">
        <v>45458</v>
      </c>
      <c r="K11" s="95">
        <v>45461</v>
      </c>
      <c r="L11" s="95">
        <v>45463</v>
      </c>
      <c r="M11" s="95">
        <v>45465</v>
      </c>
      <c r="N11" s="95">
        <v>45468</v>
      </c>
      <c r="O11" s="95">
        <v>45470</v>
      </c>
      <c r="P11" s="95">
        <v>45472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550</v>
      </c>
      <c r="E12" s="101">
        <v>472</v>
      </c>
      <c r="F12" s="101">
        <v>686</v>
      </c>
      <c r="G12" s="101">
        <v>450</v>
      </c>
      <c r="H12" s="102">
        <v>485</v>
      </c>
      <c r="I12" s="102">
        <v>660</v>
      </c>
      <c r="J12" s="101">
        <v>836</v>
      </c>
      <c r="K12" s="101">
        <v>500</v>
      </c>
      <c r="L12" s="101">
        <v>757</v>
      </c>
      <c r="M12" s="101">
        <v>680</v>
      </c>
      <c r="N12" s="101">
        <v>642</v>
      </c>
      <c r="O12" s="102">
        <v>685</v>
      </c>
      <c r="P12" s="101">
        <v>600</v>
      </c>
      <c r="Q12" s="101"/>
      <c r="R12" s="101">
        <v>801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8804</v>
      </c>
    </row>
    <row r="13" spans="3:42" s="2" customFormat="1" ht="27" customHeight="1">
      <c r="C13" s="66" t="s">
        <v>14</v>
      </c>
      <c r="D13" s="100">
        <v>275</v>
      </c>
      <c r="E13" s="101">
        <v>300</v>
      </c>
      <c r="F13" s="101">
        <v>261</v>
      </c>
      <c r="G13" s="101">
        <v>225</v>
      </c>
      <c r="H13" s="102">
        <v>280</v>
      </c>
      <c r="I13" s="102">
        <v>230</v>
      </c>
      <c r="J13" s="101">
        <v>265</v>
      </c>
      <c r="K13" s="101">
        <v>270</v>
      </c>
      <c r="L13" s="101">
        <v>305</v>
      </c>
      <c r="M13" s="101">
        <v>200</v>
      </c>
      <c r="N13" s="101">
        <v>274</v>
      </c>
      <c r="O13" s="102">
        <v>325</v>
      </c>
      <c r="P13" s="101">
        <v>350</v>
      </c>
      <c r="Q13" s="101"/>
      <c r="R13" s="101">
        <v>414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3974</v>
      </c>
    </row>
    <row r="14" spans="3:42" s="2" customFormat="1" ht="27" customHeight="1">
      <c r="C14" s="66" t="s">
        <v>15</v>
      </c>
      <c r="D14" s="100">
        <v>52</v>
      </c>
      <c r="E14" s="101"/>
      <c r="F14" s="101">
        <v>42</v>
      </c>
      <c r="G14" s="101"/>
      <c r="H14" s="101">
        <v>44</v>
      </c>
      <c r="I14" s="101"/>
      <c r="J14" s="101">
        <v>46</v>
      </c>
      <c r="K14" s="101"/>
      <c r="L14" s="101">
        <v>48</v>
      </c>
      <c r="M14" s="101"/>
      <c r="N14" s="101">
        <v>46</v>
      </c>
      <c r="O14" s="102"/>
      <c r="P14" s="101">
        <v>41</v>
      </c>
      <c r="Q14" s="101"/>
      <c r="R14" s="101">
        <v>47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366</v>
      </c>
    </row>
    <row r="15" spans="3:42" s="2" customFormat="1" ht="27" customHeight="1">
      <c r="C15" s="66" t="s">
        <v>16</v>
      </c>
      <c r="D15" s="100">
        <v>10</v>
      </c>
      <c r="E15" s="101"/>
      <c r="F15" s="101">
        <v>12</v>
      </c>
      <c r="G15" s="101"/>
      <c r="H15" s="102">
        <v>9</v>
      </c>
      <c r="I15" s="102"/>
      <c r="J15" s="101">
        <v>12</v>
      </c>
      <c r="K15" s="101"/>
      <c r="L15" s="101">
        <v>10</v>
      </c>
      <c r="M15" s="101"/>
      <c r="N15" s="101">
        <v>11</v>
      </c>
      <c r="O15" s="102"/>
      <c r="P15" s="101">
        <v>11</v>
      </c>
      <c r="Q15" s="101"/>
      <c r="R15" s="101">
        <v>9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84</v>
      </c>
    </row>
    <row r="16" spans="3:42" s="2" customFormat="1" ht="27" customHeight="1">
      <c r="C16" s="68" t="s">
        <v>17</v>
      </c>
      <c r="D16" s="103">
        <v>700</v>
      </c>
      <c r="E16" s="101">
        <v>56</v>
      </c>
      <c r="F16" s="101"/>
      <c r="G16" s="101">
        <v>48</v>
      </c>
      <c r="H16" s="102"/>
      <c r="I16" s="102">
        <v>45</v>
      </c>
      <c r="J16" s="101"/>
      <c r="K16" s="101">
        <v>50</v>
      </c>
      <c r="L16" s="101"/>
      <c r="M16" s="101">
        <v>53</v>
      </c>
      <c r="N16" s="101"/>
      <c r="O16" s="102">
        <v>51</v>
      </c>
      <c r="P16" s="101"/>
      <c r="Q16" s="101"/>
      <c r="R16" s="101">
        <v>0</v>
      </c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1003</v>
      </c>
    </row>
    <row r="17" spans="3:35" s="2" customFormat="1" ht="27" customHeight="1">
      <c r="C17" s="68" t="s">
        <v>101</v>
      </c>
      <c r="D17" s="100"/>
      <c r="E17" s="101"/>
      <c r="F17" s="101">
        <v>51.2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51.2</v>
      </c>
    </row>
    <row r="18" spans="3:35" s="2" customFormat="1" ht="27" customHeight="1">
      <c r="C18" s="68" t="s">
        <v>102</v>
      </c>
      <c r="D18" s="100"/>
      <c r="E18" s="101"/>
      <c r="F18" s="101">
        <v>152.69999999999999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152.69999999999999</v>
      </c>
    </row>
    <row r="19" spans="3:35" s="2" customFormat="1" ht="35.25" customHeight="1" thickBot="1">
      <c r="C19" s="79" t="s">
        <v>19</v>
      </c>
      <c r="D19" s="159">
        <f>SUM(D12:D18)</f>
        <v>1587</v>
      </c>
      <c r="E19" s="160">
        <f t="shared" ref="E19:AH19" si="2">SUM(E12:E18)</f>
        <v>828</v>
      </c>
      <c r="F19" s="160">
        <f t="shared" si="2"/>
        <v>1204.9000000000001</v>
      </c>
      <c r="G19" s="160">
        <f t="shared" si="2"/>
        <v>723</v>
      </c>
      <c r="H19" s="160">
        <f t="shared" si="2"/>
        <v>818</v>
      </c>
      <c r="I19" s="160">
        <f t="shared" si="2"/>
        <v>935</v>
      </c>
      <c r="J19" s="160">
        <f t="shared" si="2"/>
        <v>1159</v>
      </c>
      <c r="K19" s="160">
        <f t="shared" si="2"/>
        <v>820</v>
      </c>
      <c r="L19" s="160">
        <f t="shared" si="2"/>
        <v>1120</v>
      </c>
      <c r="M19" s="160">
        <f t="shared" si="2"/>
        <v>933</v>
      </c>
      <c r="N19" s="160">
        <f t="shared" si="2"/>
        <v>973</v>
      </c>
      <c r="O19" s="160">
        <f t="shared" si="2"/>
        <v>1061</v>
      </c>
      <c r="P19" s="160">
        <f t="shared" si="2"/>
        <v>1002</v>
      </c>
      <c r="Q19" s="160">
        <f t="shared" si="2"/>
        <v>0</v>
      </c>
      <c r="R19" s="160">
        <f t="shared" si="2"/>
        <v>1271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14434.900000000001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146430.49999999997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8.9732782810971194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14434.900000000001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8.6128275060983519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45017</v>
      </c>
      <c r="E25" s="197"/>
      <c r="F25" s="196">
        <v>45047</v>
      </c>
      <c r="G25" s="197"/>
      <c r="H25" s="196">
        <v>45078</v>
      </c>
      <c r="I25" s="197"/>
      <c r="J25" s="196">
        <v>45108</v>
      </c>
      <c r="K25" s="197"/>
      <c r="L25" s="196">
        <v>45139</v>
      </c>
      <c r="M25" s="197"/>
      <c r="N25" s="196">
        <v>45170</v>
      </c>
      <c r="O25" s="197"/>
      <c r="P25" s="196">
        <v>45200</v>
      </c>
      <c r="Q25" s="197"/>
      <c r="R25" s="196">
        <v>45231</v>
      </c>
      <c r="S25" s="197"/>
      <c r="T25" s="196">
        <v>45261</v>
      </c>
      <c r="U25" s="197"/>
      <c r="V25" s="196">
        <v>45292</v>
      </c>
      <c r="W25" s="197"/>
      <c r="X25" s="196">
        <v>45323</v>
      </c>
      <c r="Y25" s="197"/>
      <c r="Z25" s="196">
        <v>45352</v>
      </c>
      <c r="AA25" s="197"/>
      <c r="AB25" s="196">
        <v>45383</v>
      </c>
      <c r="AC25" s="197"/>
      <c r="AD25" s="196">
        <v>45413</v>
      </c>
      <c r="AE25" s="197"/>
      <c r="AF25" s="196">
        <v>45444</v>
      </c>
      <c r="AG25" s="197"/>
      <c r="AH25" s="196">
        <v>45474</v>
      </c>
      <c r="AI25" s="197"/>
    </row>
    <row r="26" spans="3:35" s="2" customFormat="1" ht="39.75" customHeight="1">
      <c r="C26" s="21" t="s">
        <v>29</v>
      </c>
      <c r="D26" s="202">
        <v>7.9475793763443367E-2</v>
      </c>
      <c r="E26" s="203"/>
      <c r="F26" s="202">
        <v>7.6020426465393379E-2</v>
      </c>
      <c r="G26" s="203"/>
      <c r="H26" s="202">
        <v>8.129972052494279E-2</v>
      </c>
      <c r="I26" s="203"/>
      <c r="J26" s="202">
        <v>8.6224993949475109E-2</v>
      </c>
      <c r="K26" s="203"/>
      <c r="L26" s="202">
        <v>7.8356724163983232E-2</v>
      </c>
      <c r="M26" s="203"/>
      <c r="N26" s="202">
        <v>7.9554689622444594E-2</v>
      </c>
      <c r="O26" s="203"/>
      <c r="P26" s="202">
        <v>8.328690100789371E-2</v>
      </c>
      <c r="Q26" s="203"/>
      <c r="R26" s="202">
        <v>8.4549603089639588E-2</v>
      </c>
      <c r="S26" s="203"/>
      <c r="T26" s="202">
        <v>8.7054386402723158E-2</v>
      </c>
      <c r="U26" s="203"/>
      <c r="V26" s="202">
        <v>0.10329840200530509</v>
      </c>
      <c r="W26" s="203"/>
      <c r="X26" s="202">
        <v>9.9409917198058431E-2</v>
      </c>
      <c r="Y26" s="203"/>
      <c r="Z26" s="202">
        <v>9.1502153297330704E-2</v>
      </c>
      <c r="AA26" s="203"/>
      <c r="AB26" s="202">
        <v>9.1796403753277592E-2</v>
      </c>
      <c r="AC26" s="203"/>
      <c r="AD26" s="202">
        <v>8.036122785987089E-2</v>
      </c>
      <c r="AE26" s="203"/>
      <c r="AF26" s="202">
        <f>T21/100</f>
        <v>8.973278281097119E-2</v>
      </c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98F8184-61B1-46E8-ADAF-60C9A170FA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'JUN-24'!N25:N25</xm:f>
              <xm:sqref>N26</xm:sqref>
            </x14:sparkline>
          </x14:sparklines>
        </x14:sparklineGroup>
        <x14:sparklineGroup displayEmptyCellsAs="gap" xr2:uid="{937ED6FC-5770-433C-8D4F-31F243D1DC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'JUN-24'!R25:R25</xm:f>
              <xm:sqref>R26</xm:sqref>
            </x14:sparkline>
          </x14:sparklines>
        </x14:sparklineGroup>
        <x14:sparklineGroup displayEmptyCellsAs="gap" xr2:uid="{4A155D33-3C18-442B-8159-A24507B3BB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'JUN-24'!AD25:AD25</xm:f>
              <xm:sqref>AD26</xm:sqref>
            </x14:sparkline>
          </x14:sparklines>
        </x14:sparklineGroup>
        <x14:sparklineGroup displayEmptyCellsAs="gap" xr2:uid="{0EF621E4-9E46-438F-9E5B-88F0FE8A83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'JUN-24'!J25:J25</xm:f>
              <xm:sqref>J26</xm:sqref>
            </x14:sparkline>
          </x14:sparklines>
        </x14:sparklineGroup>
        <x14:sparklineGroup displayEmptyCellsAs="gap" xr2:uid="{806E500A-6834-45B4-A3B0-7F0836E2AE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'JUN-24'!D25:D25</xm:f>
              <xm:sqref>D26</xm:sqref>
            </x14:sparkline>
          </x14:sparklines>
        </x14:sparklineGroup>
        <x14:sparklineGroup displayEmptyCellsAs="gap" xr2:uid="{4AFCA2BA-717E-4047-AE58-2107C800D4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'JUN-24'!T25:T25</xm:f>
              <xm:sqref>T26</xm:sqref>
            </x14:sparkline>
          </x14:sparklines>
        </x14:sparklineGroup>
        <x14:sparklineGroup displayEmptyCellsAs="gap" xr2:uid="{184F300C-61B4-44E9-9E39-20894A96D5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'JUN-24'!H25:H25</xm:f>
              <xm:sqref>H26</xm:sqref>
            </x14:sparkline>
          </x14:sparklines>
        </x14:sparklineGroup>
        <x14:sparklineGroup displayEmptyCellsAs="gap" xr2:uid="{083015E2-1527-49E2-BAB8-1CA76A8EBF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'JUN-24'!L25:L25</xm:f>
              <xm:sqref>L26</xm:sqref>
            </x14:sparkline>
          </x14:sparklines>
        </x14:sparklineGroup>
        <x14:sparklineGroup displayEmptyCellsAs="gap" xr2:uid="{3D452443-36DF-40A0-8D94-A220FA36DD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'JUN-24'!V25:V25</xm:f>
              <xm:sqref>V26</xm:sqref>
            </x14:sparkline>
          </x14:sparklines>
        </x14:sparklineGroup>
        <x14:sparklineGroup displayEmptyCellsAs="gap" xr2:uid="{5BFCD1FC-2B97-4178-9B3E-2303740BF1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'JUN-24'!X25:X25</xm:f>
              <xm:sqref>X26</xm:sqref>
            </x14:sparkline>
          </x14:sparklines>
        </x14:sparklineGroup>
        <x14:sparklineGroup displayEmptyCellsAs="gap" xr2:uid="{F8BD1E4F-8FAD-4FC0-96BC-C2B3EFD5BB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'JUN-24'!AH25:AH25</xm:f>
              <xm:sqref>AH26</xm:sqref>
            </x14:sparkline>
          </x14:sparklines>
        </x14:sparklineGroup>
        <x14:sparklineGroup displayEmptyCellsAs="gap" xr2:uid="{BFCDEEB8-42B1-4F2B-8232-2DE079B828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'JUN-24'!Z25:Z25</xm:f>
              <xm:sqref>Z26</xm:sqref>
            </x14:sparkline>
          </x14:sparklines>
        </x14:sparklineGroup>
        <x14:sparklineGroup displayEmptyCellsAs="gap" xr2:uid="{6349BF4C-219E-4966-B6F4-A372B443AF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'JUN-24'!F25:F25</xm:f>
              <xm:sqref>F26</xm:sqref>
            </x14:sparkline>
          </x14:sparklines>
        </x14:sparklineGroup>
        <x14:sparklineGroup displayEmptyCellsAs="gap" xr2:uid="{637A09DD-FFA5-471F-A19F-69A8371DFD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'JUN-24'!AF25:AF25</xm:f>
              <xm:sqref>AF26</xm:sqref>
            </x14:sparkline>
          </x14:sparklines>
        </x14:sparklineGroup>
        <x14:sparklineGroup displayEmptyCellsAs="gap" xr2:uid="{17B640FE-0867-4A3F-BCD1-B3350E0D927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'JUN-24'!P25:P25</xm:f>
              <xm:sqref>P26</xm:sqref>
            </x14:sparkline>
          </x14:sparklines>
        </x14:sparklineGroup>
        <x14:sparklineGroup displayEmptyCellsAs="gap" xr2:uid="{5CB6FCAA-DC2E-4F5B-BAF1-875A831175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'JUN-24'!AB25:AB25</xm:f>
              <xm:sqref>AB26</xm:sqref>
            </x14:sparkline>
          </x14:sparklines>
        </x14:sparklineGroup>
      </x14:sparklineGroup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583B-A289-45C2-88E2-41572475A57D}">
  <sheetPr>
    <pageSetUpPr fitToPage="1"/>
  </sheetPr>
  <dimension ref="C1:AP45"/>
  <sheetViews>
    <sheetView showGridLines="0" topLeftCell="G1" zoomScale="94" zoomScaleNormal="94" workbookViewId="0">
      <selection activeCell="U16" sqref="U1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153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45474</v>
      </c>
      <c r="E5" s="3">
        <v>45475</v>
      </c>
      <c r="F5" s="3">
        <v>45476</v>
      </c>
      <c r="G5" s="3">
        <v>45477</v>
      </c>
      <c r="H5" s="3">
        <v>45478</v>
      </c>
      <c r="I5" s="3">
        <v>45479</v>
      </c>
      <c r="J5" s="3">
        <v>45480</v>
      </c>
      <c r="K5" s="3">
        <v>45481</v>
      </c>
      <c r="L5" s="3">
        <v>45482</v>
      </c>
      <c r="M5" s="3">
        <v>45483</v>
      </c>
      <c r="N5" s="3">
        <v>45484</v>
      </c>
      <c r="O5" s="3">
        <v>45485</v>
      </c>
      <c r="P5" s="3">
        <v>45486</v>
      </c>
      <c r="Q5" s="3">
        <v>45487</v>
      </c>
      <c r="R5" s="3">
        <v>45488</v>
      </c>
      <c r="S5" s="3">
        <v>45489</v>
      </c>
      <c r="T5" s="3">
        <v>45490</v>
      </c>
      <c r="U5" s="3">
        <v>45491</v>
      </c>
      <c r="V5" s="3">
        <v>45492</v>
      </c>
      <c r="W5" s="3">
        <v>45493</v>
      </c>
      <c r="X5" s="3">
        <v>45494</v>
      </c>
      <c r="Y5" s="3">
        <v>45495</v>
      </c>
      <c r="Z5" s="3">
        <v>45496</v>
      </c>
      <c r="AA5" s="3">
        <v>45497</v>
      </c>
      <c r="AB5" s="3">
        <v>45498</v>
      </c>
      <c r="AC5" s="3">
        <v>45499</v>
      </c>
      <c r="AD5" s="3">
        <v>45500</v>
      </c>
      <c r="AE5" s="3">
        <v>45501</v>
      </c>
      <c r="AF5" s="3">
        <v>45502</v>
      </c>
      <c r="AG5" s="3">
        <v>45503</v>
      </c>
      <c r="AH5" s="3">
        <v>45504</v>
      </c>
      <c r="AI5" s="188"/>
    </row>
    <row r="6" spans="3:42" s="2" customFormat="1" ht="27" customHeight="1">
      <c r="C6" s="5" t="s">
        <v>7</v>
      </c>
      <c r="D6" s="118">
        <v>2.7017999999999995</v>
      </c>
      <c r="E6" s="118">
        <v>4.3449999999999989</v>
      </c>
      <c r="F6" s="118">
        <v>3.6323999999999987</v>
      </c>
      <c r="G6" s="118">
        <v>4.0605999999999973</v>
      </c>
      <c r="H6" s="118">
        <v>4.2805999999999989</v>
      </c>
      <c r="I6" s="118">
        <v>3.0460000000000003</v>
      </c>
      <c r="J6" s="118">
        <v>2.5878000000000001</v>
      </c>
      <c r="K6" s="118">
        <v>4.1711999999999971</v>
      </c>
      <c r="L6" s="118">
        <v>3.9146999999999994</v>
      </c>
      <c r="M6" s="118">
        <v>3.9857999999999998</v>
      </c>
      <c r="N6" s="118">
        <v>4.0889999999999986</v>
      </c>
      <c r="O6" s="118">
        <v>4.1859999999999999</v>
      </c>
      <c r="P6" s="118">
        <v>2.8809999999999989</v>
      </c>
      <c r="Q6" s="118">
        <v>1.6949999999999994</v>
      </c>
      <c r="R6" s="118">
        <v>3.1269999999999989</v>
      </c>
      <c r="S6" s="118">
        <v>3.984799999999999</v>
      </c>
      <c r="T6" s="118">
        <v>3.6654000000000004</v>
      </c>
      <c r="U6" s="118">
        <v>3.6805999999999992</v>
      </c>
      <c r="V6" s="118">
        <v>3.7774000000000001</v>
      </c>
      <c r="W6" s="118">
        <v>3.1443999999999996</v>
      </c>
      <c r="X6" s="118">
        <v>2.1967999999999992</v>
      </c>
      <c r="Y6" s="118">
        <v>4.2260000000000009</v>
      </c>
      <c r="Z6" s="118">
        <v>4.3482000000000003</v>
      </c>
      <c r="AA6" s="118">
        <v>3.8706000000000005</v>
      </c>
      <c r="AB6" s="118">
        <v>3.6621999999999986</v>
      </c>
      <c r="AC6" s="118">
        <v>4.5281999999999982</v>
      </c>
      <c r="AD6" s="118">
        <v>3.3450000000000006</v>
      </c>
      <c r="AE6" s="118">
        <v>2.670399999999999</v>
      </c>
      <c r="AF6" s="118">
        <v>4.2138999999999998</v>
      </c>
      <c r="AG6" s="118">
        <v>4.2341999999999995</v>
      </c>
      <c r="AH6" s="118">
        <v>5.4865999999999984</v>
      </c>
      <c r="AI6" s="122">
        <f>SUM(D6:AH6)</f>
        <v>113.73859999999998</v>
      </c>
    </row>
    <row r="7" spans="3:42" s="2" customFormat="1" ht="27" customHeight="1">
      <c r="C7" s="42" t="s">
        <v>8</v>
      </c>
      <c r="D7" s="119">
        <v>0</v>
      </c>
      <c r="E7" s="119">
        <v>1.2</v>
      </c>
      <c r="F7" s="119">
        <v>0.89</v>
      </c>
      <c r="G7" s="119">
        <v>1.6</v>
      </c>
      <c r="H7" s="119">
        <v>0.75</v>
      </c>
      <c r="I7" s="119">
        <v>0</v>
      </c>
      <c r="J7" s="119">
        <v>0.62</v>
      </c>
      <c r="K7" s="119">
        <v>0</v>
      </c>
      <c r="L7" s="120">
        <v>1.55</v>
      </c>
      <c r="M7" s="120">
        <v>1.46</v>
      </c>
      <c r="N7" s="120">
        <v>1.64</v>
      </c>
      <c r="O7" s="120">
        <v>0</v>
      </c>
      <c r="P7" s="120">
        <v>1.3</v>
      </c>
      <c r="Q7" s="120">
        <v>0</v>
      </c>
      <c r="R7" s="119">
        <v>0</v>
      </c>
      <c r="S7" s="119">
        <v>3.15</v>
      </c>
      <c r="T7" s="121">
        <v>1.37</v>
      </c>
      <c r="U7" s="120">
        <v>0</v>
      </c>
      <c r="V7" s="120">
        <v>0.91</v>
      </c>
      <c r="W7" s="120">
        <v>0</v>
      </c>
      <c r="X7" s="120">
        <v>0</v>
      </c>
      <c r="Y7" s="120">
        <v>2.67</v>
      </c>
      <c r="Z7" s="120">
        <v>0</v>
      </c>
      <c r="AA7" s="120">
        <v>0.9</v>
      </c>
      <c r="AB7" s="120">
        <v>0</v>
      </c>
      <c r="AC7" s="120">
        <v>1.2</v>
      </c>
      <c r="AD7" s="120">
        <v>0</v>
      </c>
      <c r="AE7" s="120">
        <v>0</v>
      </c>
      <c r="AF7" s="120">
        <v>0</v>
      </c>
      <c r="AG7" s="120">
        <v>1.43</v>
      </c>
      <c r="AH7" s="120">
        <v>0.75</v>
      </c>
      <c r="AI7" s="122">
        <f>SUM(D7:AH7)</f>
        <v>23.389999999999997</v>
      </c>
      <c r="AP7" s="179"/>
    </row>
    <row r="8" spans="3:42" s="2" customFormat="1" ht="35.25" customHeight="1" thickBot="1">
      <c r="C8" s="17" t="s">
        <v>9</v>
      </c>
      <c r="D8" s="37">
        <f>SUM(D6:D7)</f>
        <v>2.7017999999999995</v>
      </c>
      <c r="E8" s="37">
        <f t="shared" ref="E8:AH8" si="0">SUM(E6:E7)</f>
        <v>5.544999999999999</v>
      </c>
      <c r="F8" s="37">
        <f t="shared" si="0"/>
        <v>4.5223999999999984</v>
      </c>
      <c r="G8" s="37">
        <f t="shared" si="0"/>
        <v>5.660599999999997</v>
      </c>
      <c r="H8" s="37">
        <f t="shared" si="0"/>
        <v>5.0305999999999989</v>
      </c>
      <c r="I8" s="37">
        <f t="shared" si="0"/>
        <v>3.0460000000000003</v>
      </c>
      <c r="J8" s="37">
        <f t="shared" si="0"/>
        <v>3.2078000000000002</v>
      </c>
      <c r="K8" s="37">
        <f t="shared" si="0"/>
        <v>4.1711999999999971</v>
      </c>
      <c r="L8" s="37">
        <f t="shared" si="0"/>
        <v>5.4646999999999997</v>
      </c>
      <c r="M8" s="37">
        <f t="shared" si="0"/>
        <v>5.4458000000000002</v>
      </c>
      <c r="N8" s="37">
        <f t="shared" si="0"/>
        <v>5.7289999999999983</v>
      </c>
      <c r="O8" s="37">
        <f t="shared" si="0"/>
        <v>4.1859999999999999</v>
      </c>
      <c r="P8" s="37">
        <f t="shared" si="0"/>
        <v>4.1809999999999992</v>
      </c>
      <c r="Q8" s="37">
        <f t="shared" si="0"/>
        <v>1.6949999999999994</v>
      </c>
      <c r="R8" s="37">
        <f t="shared" si="0"/>
        <v>3.1269999999999989</v>
      </c>
      <c r="S8" s="37">
        <f t="shared" si="0"/>
        <v>7.1347999999999985</v>
      </c>
      <c r="T8" s="37">
        <f t="shared" si="0"/>
        <v>5.035400000000001</v>
      </c>
      <c r="U8" s="37">
        <f t="shared" si="0"/>
        <v>3.6805999999999992</v>
      </c>
      <c r="V8" s="37">
        <f t="shared" si="0"/>
        <v>4.6874000000000002</v>
      </c>
      <c r="W8" s="37">
        <f t="shared" si="0"/>
        <v>3.1443999999999996</v>
      </c>
      <c r="X8" s="37">
        <f t="shared" si="0"/>
        <v>2.1967999999999992</v>
      </c>
      <c r="Y8" s="37">
        <f t="shared" si="0"/>
        <v>6.8960000000000008</v>
      </c>
      <c r="Z8" s="37">
        <f t="shared" si="0"/>
        <v>4.3482000000000003</v>
      </c>
      <c r="AA8" s="37">
        <f t="shared" si="0"/>
        <v>4.7706000000000008</v>
      </c>
      <c r="AB8" s="37">
        <f t="shared" si="0"/>
        <v>3.6621999999999986</v>
      </c>
      <c r="AC8" s="37">
        <f t="shared" si="0"/>
        <v>5.7281999999999984</v>
      </c>
      <c r="AD8" s="37">
        <f t="shared" si="0"/>
        <v>3.3450000000000006</v>
      </c>
      <c r="AE8" s="37">
        <f t="shared" si="0"/>
        <v>2.670399999999999</v>
      </c>
      <c r="AF8" s="37">
        <f t="shared" si="0"/>
        <v>4.2138999999999998</v>
      </c>
      <c r="AG8" s="37">
        <f t="shared" si="0"/>
        <v>5.6641999999999992</v>
      </c>
      <c r="AH8" s="37">
        <f t="shared" si="0"/>
        <v>6.2365999999999984</v>
      </c>
      <c r="AI8" s="38">
        <f>SUM(AI6:AI7)</f>
        <v>137.12859999999998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45475</v>
      </c>
      <c r="E11" s="95">
        <v>45477</v>
      </c>
      <c r="F11" s="95">
        <v>45479</v>
      </c>
      <c r="G11" s="95">
        <v>45482</v>
      </c>
      <c r="H11" s="95">
        <v>45484</v>
      </c>
      <c r="I11" s="95">
        <v>45486</v>
      </c>
      <c r="J11" s="95">
        <v>45489</v>
      </c>
      <c r="K11" s="95">
        <v>45491</v>
      </c>
      <c r="L11" s="95">
        <v>45493</v>
      </c>
      <c r="M11" s="95">
        <v>45496</v>
      </c>
      <c r="N11" s="95">
        <v>45498</v>
      </c>
      <c r="O11" s="95">
        <v>45500</v>
      </c>
      <c r="P11" s="95">
        <v>45503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525</v>
      </c>
      <c r="E12" s="101">
        <v>600</v>
      </c>
      <c r="F12" s="101">
        <v>633</v>
      </c>
      <c r="G12" s="101">
        <v>450</v>
      </c>
      <c r="H12" s="102">
        <v>500</v>
      </c>
      <c r="I12" s="102">
        <v>807</v>
      </c>
      <c r="J12" s="101">
        <v>622</v>
      </c>
      <c r="K12" s="101">
        <v>566</v>
      </c>
      <c r="L12" s="101">
        <v>706</v>
      </c>
      <c r="M12" s="101">
        <v>570</v>
      </c>
      <c r="N12" s="101">
        <v>513</v>
      </c>
      <c r="O12" s="102">
        <v>840</v>
      </c>
      <c r="P12" s="101">
        <v>712</v>
      </c>
      <c r="Q12" s="101"/>
      <c r="R12" s="101">
        <v>721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8765</v>
      </c>
    </row>
    <row r="13" spans="3:42" s="2" customFormat="1" ht="27" customHeight="1">
      <c r="C13" s="66" t="s">
        <v>14</v>
      </c>
      <c r="D13" s="100">
        <v>280</v>
      </c>
      <c r="E13" s="101">
        <v>318</v>
      </c>
      <c r="F13" s="101">
        <v>322</v>
      </c>
      <c r="G13" s="101"/>
      <c r="H13" s="102">
        <v>301</v>
      </c>
      <c r="I13" s="102">
        <v>255</v>
      </c>
      <c r="J13" s="101">
        <v>246</v>
      </c>
      <c r="K13" s="101">
        <v>250</v>
      </c>
      <c r="L13" s="101">
        <v>288</v>
      </c>
      <c r="M13" s="101">
        <v>300</v>
      </c>
      <c r="N13" s="101">
        <v>215</v>
      </c>
      <c r="O13" s="102">
        <v>290</v>
      </c>
      <c r="P13" s="101">
        <v>265</v>
      </c>
      <c r="Q13" s="101"/>
      <c r="R13" s="101">
        <v>317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3647</v>
      </c>
    </row>
    <row r="14" spans="3:42" s="2" customFormat="1" ht="27" customHeight="1">
      <c r="C14" s="66" t="s">
        <v>15</v>
      </c>
      <c r="D14" s="100">
        <v>46</v>
      </c>
      <c r="E14" s="101"/>
      <c r="F14" s="101">
        <v>43</v>
      </c>
      <c r="G14" s="101"/>
      <c r="H14" s="101">
        <v>40</v>
      </c>
      <c r="I14" s="101"/>
      <c r="J14" s="101">
        <v>42</v>
      </c>
      <c r="K14" s="101"/>
      <c r="L14" s="101">
        <v>53</v>
      </c>
      <c r="M14" s="101"/>
      <c r="N14" s="101">
        <v>51</v>
      </c>
      <c r="O14" s="102"/>
      <c r="P14" s="101">
        <v>46</v>
      </c>
      <c r="Q14" s="101"/>
      <c r="R14" s="101">
        <v>40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361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10</v>
      </c>
      <c r="G15" s="101"/>
      <c r="H15" s="102">
        <v>11</v>
      </c>
      <c r="I15" s="102"/>
      <c r="J15" s="101">
        <v>10</v>
      </c>
      <c r="K15" s="101"/>
      <c r="L15" s="101">
        <v>13</v>
      </c>
      <c r="M15" s="101"/>
      <c r="N15" s="101">
        <v>11</v>
      </c>
      <c r="O15" s="102"/>
      <c r="P15" s="101">
        <v>10</v>
      </c>
      <c r="Q15" s="101"/>
      <c r="R15" s="101">
        <v>9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86</v>
      </c>
    </row>
    <row r="16" spans="3:42" s="2" customFormat="1" ht="27" customHeight="1">
      <c r="C16" s="68" t="s">
        <v>17</v>
      </c>
      <c r="D16" s="103"/>
      <c r="E16" s="101">
        <v>52</v>
      </c>
      <c r="F16" s="101"/>
      <c r="G16" s="101">
        <v>60</v>
      </c>
      <c r="H16" s="102"/>
      <c r="I16" s="102">
        <v>545</v>
      </c>
      <c r="J16" s="101"/>
      <c r="K16" s="101">
        <v>50</v>
      </c>
      <c r="L16" s="101"/>
      <c r="M16" s="101">
        <v>55</v>
      </c>
      <c r="N16" s="101"/>
      <c r="O16" s="102">
        <v>46</v>
      </c>
      <c r="P16" s="101"/>
      <c r="Q16" s="101"/>
      <c r="R16" s="101">
        <v>0</v>
      </c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808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863</v>
      </c>
      <c r="E19" s="160">
        <f t="shared" ref="E19:AH19" si="2">SUM(E12:E18)</f>
        <v>970</v>
      </c>
      <c r="F19" s="160">
        <f t="shared" si="2"/>
        <v>1008</v>
      </c>
      <c r="G19" s="160">
        <f t="shared" si="2"/>
        <v>510</v>
      </c>
      <c r="H19" s="160">
        <f t="shared" si="2"/>
        <v>852</v>
      </c>
      <c r="I19" s="160">
        <f t="shared" si="2"/>
        <v>1607</v>
      </c>
      <c r="J19" s="160">
        <f t="shared" si="2"/>
        <v>920</v>
      </c>
      <c r="K19" s="160">
        <f t="shared" si="2"/>
        <v>866</v>
      </c>
      <c r="L19" s="160">
        <f t="shared" si="2"/>
        <v>1060</v>
      </c>
      <c r="M19" s="160">
        <f t="shared" si="2"/>
        <v>925</v>
      </c>
      <c r="N19" s="160">
        <f t="shared" si="2"/>
        <v>790</v>
      </c>
      <c r="O19" s="160">
        <f t="shared" si="2"/>
        <v>1176</v>
      </c>
      <c r="P19" s="160">
        <f t="shared" si="2"/>
        <v>1033</v>
      </c>
      <c r="Q19" s="160">
        <f t="shared" si="2"/>
        <v>0</v>
      </c>
      <c r="R19" s="160">
        <f t="shared" si="2"/>
        <v>1087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13667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137128.59999999998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9.0632617927844059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13667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8.9198098634123557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45170</v>
      </c>
      <c r="E25" s="197"/>
      <c r="F25" s="196">
        <v>45200</v>
      </c>
      <c r="G25" s="197"/>
      <c r="H25" s="196">
        <v>45231</v>
      </c>
      <c r="I25" s="197"/>
      <c r="J25" s="196">
        <v>45261</v>
      </c>
      <c r="K25" s="197"/>
      <c r="L25" s="196">
        <v>45292</v>
      </c>
      <c r="M25" s="197"/>
      <c r="N25" s="196">
        <v>45323</v>
      </c>
      <c r="O25" s="197"/>
      <c r="P25" s="196">
        <v>45352</v>
      </c>
      <c r="Q25" s="197"/>
      <c r="R25" s="196">
        <v>45383</v>
      </c>
      <c r="S25" s="197"/>
      <c r="T25" s="196">
        <v>45413</v>
      </c>
      <c r="U25" s="197"/>
      <c r="V25" s="196">
        <v>45444</v>
      </c>
      <c r="W25" s="197"/>
      <c r="X25" s="196">
        <v>45474</v>
      </c>
      <c r="Y25" s="197"/>
      <c r="Z25" s="196">
        <v>45505</v>
      </c>
      <c r="AA25" s="197"/>
      <c r="AB25" s="196">
        <v>45536</v>
      </c>
      <c r="AC25" s="197"/>
      <c r="AD25" s="196">
        <v>45566</v>
      </c>
      <c r="AE25" s="197"/>
      <c r="AF25" s="196">
        <v>45597</v>
      </c>
      <c r="AG25" s="197"/>
      <c r="AH25" s="196">
        <v>45474</v>
      </c>
      <c r="AI25" s="197"/>
    </row>
    <row r="26" spans="3:35" s="2" customFormat="1" ht="39.75" customHeight="1">
      <c r="C26" s="21" t="s">
        <v>29</v>
      </c>
      <c r="D26" s="202">
        <v>7.9554689622444594E-2</v>
      </c>
      <c r="E26" s="203"/>
      <c r="F26" s="202">
        <v>8.328690100789371E-2</v>
      </c>
      <c r="G26" s="203"/>
      <c r="H26" s="202">
        <v>8.4549603089639588E-2</v>
      </c>
      <c r="I26" s="203"/>
      <c r="J26" s="202">
        <v>8.7054386402723158E-2</v>
      </c>
      <c r="K26" s="203"/>
      <c r="L26" s="202">
        <v>0.10329840200530509</v>
      </c>
      <c r="M26" s="203"/>
      <c r="N26" s="202">
        <v>9.9409917198058431E-2</v>
      </c>
      <c r="O26" s="203"/>
      <c r="P26" s="202">
        <v>9.1502153297330704E-2</v>
      </c>
      <c r="Q26" s="203"/>
      <c r="R26" s="202">
        <v>9.1796403753277592E-2</v>
      </c>
      <c r="S26" s="203"/>
      <c r="T26" s="202">
        <v>8.036122785987089E-2</v>
      </c>
      <c r="U26" s="203"/>
      <c r="V26" s="202">
        <v>8.973278281097119E-2</v>
      </c>
      <c r="W26" s="203"/>
      <c r="X26" s="202">
        <f>T21/100</f>
        <v>9.0632617927844064E-2</v>
      </c>
      <c r="Y26" s="203"/>
      <c r="Z26" s="202"/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2AABE1E-1E32-4731-8BAD-A6518171D2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'JUL-24'!V25:V25</xm:f>
              <xm:sqref>V26</xm:sqref>
            </x14:sparkline>
          </x14:sparklines>
        </x14:sparklineGroup>
        <x14:sparklineGroup displayEmptyCellsAs="gap" xr2:uid="{C83D93B5-5B64-4132-90AB-EF36A86F44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'JUL-24'!N25:N25</xm:f>
              <xm:sqref>N26</xm:sqref>
            </x14:sparkline>
          </x14:sparklines>
        </x14:sparklineGroup>
        <x14:sparklineGroup displayEmptyCellsAs="gap" xr2:uid="{695227C3-F78A-4C2E-85F2-77B30BFCAD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'JUL-24'!F25:F25</xm:f>
              <xm:sqref>F26</xm:sqref>
            </x14:sparkline>
          </x14:sparklines>
        </x14:sparklineGroup>
        <x14:sparklineGroup displayEmptyCellsAs="gap" xr2:uid="{0A25D2EA-F3D4-416E-9B37-C1230D889F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'JUL-24'!AD25:AD25</xm:f>
              <xm:sqref>AD26</xm:sqref>
            </x14:sparkline>
          </x14:sparklines>
        </x14:sparklineGroup>
        <x14:sparklineGroup displayEmptyCellsAs="gap" xr2:uid="{1770B88F-68AD-4EAC-860E-D655D93A9D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'JUL-24'!T25:T25</xm:f>
              <xm:sqref>T26</xm:sqref>
            </x14:sparkline>
          </x14:sparklines>
        </x14:sparklineGroup>
        <x14:sparklineGroup displayEmptyCellsAs="gap" xr2:uid="{12531CB8-5675-4750-8202-A086116E22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'JUL-24'!J25:J25</xm:f>
              <xm:sqref>J26</xm:sqref>
            </x14:sparkline>
          </x14:sparklines>
        </x14:sparklineGroup>
        <x14:sparklineGroup displayEmptyCellsAs="gap" xr2:uid="{CD7DBB68-8F3E-4D6C-8122-338E2F128A6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'JUL-24'!AH25:AH25</xm:f>
              <xm:sqref>AH26</xm:sqref>
            </x14:sparkline>
          </x14:sparklines>
        </x14:sparklineGroup>
        <x14:sparklineGroup displayEmptyCellsAs="gap" xr2:uid="{989D88D7-6F94-4726-BCCD-5C60812C43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'JUL-24'!D25:D25</xm:f>
              <xm:sqref>D26</xm:sqref>
            </x14:sparkline>
          </x14:sparklines>
        </x14:sparklineGroup>
        <x14:sparklineGroup displayEmptyCellsAs="gap" xr2:uid="{1BD41466-62D4-4734-96E6-DC49B3C364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'JUL-24'!H25:H25</xm:f>
              <xm:sqref>H26</xm:sqref>
            </x14:sparkline>
          </x14:sparklines>
        </x14:sparklineGroup>
        <x14:sparklineGroup displayEmptyCellsAs="gap" xr2:uid="{4FABEC4C-1FE7-4263-80D3-48DE276368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'JUL-24'!P25:P25</xm:f>
              <xm:sqref>P26</xm:sqref>
            </x14:sparkline>
          </x14:sparklines>
        </x14:sparklineGroup>
        <x14:sparklineGroup displayEmptyCellsAs="gap" xr2:uid="{D7B675A0-B509-49E9-8D5B-DB11A70073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'JUL-24'!AF25:AF25</xm:f>
              <xm:sqref>AF26</xm:sqref>
            </x14:sparkline>
          </x14:sparklines>
        </x14:sparklineGroup>
        <x14:sparklineGroup displayEmptyCellsAs="gap" xr2:uid="{EBF8D6DF-2140-45FD-A13C-A0AC7D3AE6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'JUL-24'!AB25:AB25</xm:f>
              <xm:sqref>AB26</xm:sqref>
            </x14:sparkline>
          </x14:sparklines>
        </x14:sparklineGroup>
        <x14:sparklineGroup displayEmptyCellsAs="gap" xr2:uid="{BA75B5A2-334F-4389-9A7F-550D896F26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'JUL-24'!R25:R25</xm:f>
              <xm:sqref>R26</xm:sqref>
            </x14:sparkline>
          </x14:sparklines>
        </x14:sparklineGroup>
        <x14:sparklineGroup displayEmptyCellsAs="gap" xr2:uid="{EC89418C-0BFE-44B8-8BB5-5690C85A00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'JUL-24'!Z25:Z25</xm:f>
              <xm:sqref>Z26</xm:sqref>
            </x14:sparkline>
          </x14:sparklines>
        </x14:sparklineGroup>
        <x14:sparklineGroup displayEmptyCellsAs="gap" xr2:uid="{6BD986C2-2CD2-4E66-96E0-4E79A05804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'JUL-24'!L25:L25</xm:f>
              <xm:sqref>L26</xm:sqref>
            </x14:sparkline>
          </x14:sparklines>
        </x14:sparklineGroup>
        <x14:sparklineGroup displayEmptyCellsAs="gap" xr2:uid="{E536F0E0-52C8-4F46-9A49-34FC94ED5D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'JUL-24'!X25:X25</xm:f>
              <xm:sqref>X26</xm:sqref>
            </x14:sparkline>
          </x14:sparklines>
        </x14:sparklineGroup>
      </x14:sparklineGroup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E77E-E041-4AD7-B7BA-56C1D35E23D3}">
  <sheetPr>
    <pageSetUpPr fitToPage="1"/>
  </sheetPr>
  <dimension ref="C1:AP45"/>
  <sheetViews>
    <sheetView showGridLines="0" topLeftCell="A3" zoomScale="94" zoomScaleNormal="94" workbookViewId="0">
      <selection activeCell="AV22" sqref="AV21:AV22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155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45505</v>
      </c>
      <c r="E5" s="3">
        <v>45506</v>
      </c>
      <c r="F5" s="3">
        <v>45507</v>
      </c>
      <c r="G5" s="3">
        <v>45508</v>
      </c>
      <c r="H5" s="3">
        <v>45509</v>
      </c>
      <c r="I5" s="3">
        <v>45510</v>
      </c>
      <c r="J5" s="3">
        <v>45511</v>
      </c>
      <c r="K5" s="3">
        <v>45512</v>
      </c>
      <c r="L5" s="3">
        <v>45513</v>
      </c>
      <c r="M5" s="3">
        <v>45514</v>
      </c>
      <c r="N5" s="3">
        <v>45515</v>
      </c>
      <c r="O5" s="3">
        <v>45516</v>
      </c>
      <c r="P5" s="3">
        <v>45517</v>
      </c>
      <c r="Q5" s="3">
        <v>45518</v>
      </c>
      <c r="R5" s="3">
        <v>45519</v>
      </c>
      <c r="S5" s="3">
        <v>45520</v>
      </c>
      <c r="T5" s="3">
        <v>45521</v>
      </c>
      <c r="U5" s="3">
        <v>45522</v>
      </c>
      <c r="V5" s="3">
        <v>45523</v>
      </c>
      <c r="W5" s="3">
        <v>45524</v>
      </c>
      <c r="X5" s="3">
        <v>45525</v>
      </c>
      <c r="Y5" s="3">
        <v>45526</v>
      </c>
      <c r="Z5" s="3">
        <v>45527</v>
      </c>
      <c r="AA5" s="3">
        <v>45528</v>
      </c>
      <c r="AB5" s="3">
        <v>45529</v>
      </c>
      <c r="AC5" s="3">
        <v>45530</v>
      </c>
      <c r="AD5" s="3">
        <v>45531</v>
      </c>
      <c r="AE5" s="3">
        <v>45532</v>
      </c>
      <c r="AF5" s="3">
        <v>45533</v>
      </c>
      <c r="AG5" s="3">
        <v>45534</v>
      </c>
      <c r="AH5" s="3">
        <v>45535</v>
      </c>
      <c r="AI5" s="188"/>
    </row>
    <row r="6" spans="3:42" s="2" customFormat="1" ht="27" customHeight="1">
      <c r="C6" s="5" t="s">
        <v>7</v>
      </c>
      <c r="D6" s="118">
        <v>4.7767000000000008</v>
      </c>
      <c r="E6" s="118">
        <v>4.0555999999999992</v>
      </c>
      <c r="F6" s="118">
        <v>2.6081999999999992</v>
      </c>
      <c r="G6" s="118">
        <v>3.0670999999999999</v>
      </c>
      <c r="H6" s="118">
        <v>3.7870000000000004</v>
      </c>
      <c r="I6" s="118">
        <v>4.6485999999999983</v>
      </c>
      <c r="J6" s="118">
        <v>4.2771999999999988</v>
      </c>
      <c r="K6" s="118">
        <v>3.8686999999999978</v>
      </c>
      <c r="L6" s="118">
        <v>4.7458999999999998</v>
      </c>
      <c r="M6" s="118">
        <v>3.2707000000000002</v>
      </c>
      <c r="N6" s="118">
        <v>2.8307999999999995</v>
      </c>
      <c r="O6" s="118">
        <v>4.3613999999999997</v>
      </c>
      <c r="P6" s="118">
        <v>5.1226000000000003</v>
      </c>
      <c r="Q6" s="118">
        <v>3.5734000000000004</v>
      </c>
      <c r="R6" s="118">
        <v>4.3088000000000015</v>
      </c>
      <c r="S6" s="118">
        <v>4.1583999999999994</v>
      </c>
      <c r="T6" s="118">
        <v>3.8039000000000001</v>
      </c>
      <c r="U6" s="118">
        <v>3.3846000000000003</v>
      </c>
      <c r="V6" s="118">
        <v>4.2170999999999985</v>
      </c>
      <c r="W6" s="118">
        <v>4.5300999999999982</v>
      </c>
      <c r="X6" s="118">
        <v>4.7017999999999995</v>
      </c>
      <c r="Y6" s="118">
        <v>4.1318999999999972</v>
      </c>
      <c r="Z6" s="118">
        <v>4.1735999999999995</v>
      </c>
      <c r="AA6" s="118">
        <v>2.8364000000000011</v>
      </c>
      <c r="AB6" s="118">
        <v>2.0115999999999996</v>
      </c>
      <c r="AC6" s="118">
        <v>3.4381999999999997</v>
      </c>
      <c r="AD6" s="118">
        <v>4.3000999999999996</v>
      </c>
      <c r="AE6" s="118">
        <v>4.2562999999999995</v>
      </c>
      <c r="AF6" s="118">
        <v>3.48</v>
      </c>
      <c r="AG6" s="118">
        <v>4.0538999999999996</v>
      </c>
      <c r="AH6" s="118">
        <v>3.5185</v>
      </c>
      <c r="AI6" s="122">
        <f>SUM(D6:AH6)</f>
        <v>120.2991</v>
      </c>
    </row>
    <row r="7" spans="3:42" s="2" customFormat="1" ht="27" customHeight="1">
      <c r="C7" s="42" t="s">
        <v>8</v>
      </c>
      <c r="D7" s="119">
        <v>0.67</v>
      </c>
      <c r="E7" s="119">
        <v>1.47</v>
      </c>
      <c r="F7" s="119">
        <v>0</v>
      </c>
      <c r="G7" s="119">
        <v>0</v>
      </c>
      <c r="H7" s="119">
        <v>1.36</v>
      </c>
      <c r="I7" s="119">
        <v>0</v>
      </c>
      <c r="J7" s="119">
        <v>0.37</v>
      </c>
      <c r="K7" s="119">
        <v>0</v>
      </c>
      <c r="L7" s="120">
        <v>1.1000000000000001</v>
      </c>
      <c r="M7" s="120">
        <v>0</v>
      </c>
      <c r="N7" s="120">
        <v>0</v>
      </c>
      <c r="O7" s="120">
        <v>1.1200000000000001</v>
      </c>
      <c r="P7" s="120">
        <v>0</v>
      </c>
      <c r="Q7" s="120">
        <v>2.04</v>
      </c>
      <c r="R7" s="119">
        <v>0</v>
      </c>
      <c r="S7" s="119">
        <v>0.92</v>
      </c>
      <c r="T7" s="121">
        <v>0</v>
      </c>
      <c r="U7" s="120">
        <v>0</v>
      </c>
      <c r="V7" s="120">
        <v>0.79</v>
      </c>
      <c r="W7" s="120">
        <v>0.89</v>
      </c>
      <c r="X7" s="120">
        <v>1.52</v>
      </c>
      <c r="Y7" s="120">
        <v>1.01</v>
      </c>
      <c r="Z7" s="120">
        <v>1.5</v>
      </c>
      <c r="AA7" s="120">
        <v>0</v>
      </c>
      <c r="AB7" s="120">
        <v>0</v>
      </c>
      <c r="AC7" s="120">
        <v>1.62</v>
      </c>
      <c r="AD7" s="120">
        <v>0</v>
      </c>
      <c r="AE7" s="120">
        <v>0.8</v>
      </c>
      <c r="AF7" s="120">
        <v>1.8</v>
      </c>
      <c r="AG7" s="120">
        <v>0.72</v>
      </c>
      <c r="AH7" s="120">
        <v>0</v>
      </c>
      <c r="AI7" s="122">
        <f>SUM(D7:AH7)</f>
        <v>19.7</v>
      </c>
      <c r="AP7" s="179"/>
    </row>
    <row r="8" spans="3:42" s="2" customFormat="1" ht="35.25" customHeight="1" thickBot="1">
      <c r="C8" s="17" t="s">
        <v>9</v>
      </c>
      <c r="D8" s="37">
        <f>SUM(D6:D7)</f>
        <v>5.4467000000000008</v>
      </c>
      <c r="E8" s="37">
        <f t="shared" ref="E8:AH8" si="0">SUM(E6:E7)</f>
        <v>5.525599999999999</v>
      </c>
      <c r="F8" s="37">
        <f t="shared" si="0"/>
        <v>2.6081999999999992</v>
      </c>
      <c r="G8" s="37">
        <f t="shared" si="0"/>
        <v>3.0670999999999999</v>
      </c>
      <c r="H8" s="37">
        <f t="shared" si="0"/>
        <v>5.1470000000000002</v>
      </c>
      <c r="I8" s="37">
        <f t="shared" si="0"/>
        <v>4.6485999999999983</v>
      </c>
      <c r="J8" s="37">
        <f t="shared" si="0"/>
        <v>4.6471999999999989</v>
      </c>
      <c r="K8" s="37">
        <f t="shared" si="0"/>
        <v>3.8686999999999978</v>
      </c>
      <c r="L8" s="37">
        <f t="shared" si="0"/>
        <v>5.8459000000000003</v>
      </c>
      <c r="M8" s="37">
        <f t="shared" si="0"/>
        <v>3.2707000000000002</v>
      </c>
      <c r="N8" s="37">
        <f t="shared" si="0"/>
        <v>2.8307999999999995</v>
      </c>
      <c r="O8" s="37">
        <f t="shared" si="0"/>
        <v>5.4813999999999998</v>
      </c>
      <c r="P8" s="37">
        <f t="shared" si="0"/>
        <v>5.1226000000000003</v>
      </c>
      <c r="Q8" s="37">
        <f t="shared" si="0"/>
        <v>5.6134000000000004</v>
      </c>
      <c r="R8" s="37">
        <f t="shared" si="0"/>
        <v>4.3088000000000015</v>
      </c>
      <c r="S8" s="37">
        <f t="shared" si="0"/>
        <v>5.0783999999999994</v>
      </c>
      <c r="T8" s="37">
        <f t="shared" si="0"/>
        <v>3.8039000000000001</v>
      </c>
      <c r="U8" s="37">
        <f t="shared" si="0"/>
        <v>3.3846000000000003</v>
      </c>
      <c r="V8" s="37">
        <f t="shared" si="0"/>
        <v>5.0070999999999986</v>
      </c>
      <c r="W8" s="37">
        <f t="shared" si="0"/>
        <v>5.4200999999999979</v>
      </c>
      <c r="X8" s="37">
        <f t="shared" si="0"/>
        <v>6.2218</v>
      </c>
      <c r="Y8" s="37">
        <f t="shared" si="0"/>
        <v>5.141899999999997</v>
      </c>
      <c r="Z8" s="37">
        <f t="shared" si="0"/>
        <v>5.6735999999999995</v>
      </c>
      <c r="AA8" s="37">
        <f t="shared" si="0"/>
        <v>2.8364000000000011</v>
      </c>
      <c r="AB8" s="37">
        <f t="shared" si="0"/>
        <v>2.0115999999999996</v>
      </c>
      <c r="AC8" s="37">
        <f t="shared" si="0"/>
        <v>5.0581999999999994</v>
      </c>
      <c r="AD8" s="37">
        <f t="shared" si="0"/>
        <v>4.3000999999999996</v>
      </c>
      <c r="AE8" s="37">
        <f t="shared" si="0"/>
        <v>5.0562999999999994</v>
      </c>
      <c r="AF8" s="37">
        <f t="shared" si="0"/>
        <v>5.28</v>
      </c>
      <c r="AG8" s="37">
        <f t="shared" si="0"/>
        <v>4.7738999999999994</v>
      </c>
      <c r="AH8" s="37">
        <f t="shared" si="0"/>
        <v>3.5185</v>
      </c>
      <c r="AI8" s="38">
        <f>SUM(AI6:AI7)</f>
        <v>139.9991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45505</v>
      </c>
      <c r="E11" s="95">
        <v>45507</v>
      </c>
      <c r="F11" s="95">
        <v>45510</v>
      </c>
      <c r="G11" s="95">
        <v>45512</v>
      </c>
      <c r="H11" s="95">
        <v>45544</v>
      </c>
      <c r="I11" s="95">
        <v>45514</v>
      </c>
      <c r="J11" s="95">
        <v>45517</v>
      </c>
      <c r="K11" s="95">
        <v>45519</v>
      </c>
      <c r="L11" s="95">
        <v>45521</v>
      </c>
      <c r="M11" s="95">
        <v>45524</v>
      </c>
      <c r="N11" s="95">
        <v>45526</v>
      </c>
      <c r="O11" s="95">
        <v>45528</v>
      </c>
      <c r="P11" s="95">
        <v>45531</v>
      </c>
      <c r="Q11" s="95">
        <v>45533</v>
      </c>
      <c r="R11" s="95">
        <v>45535</v>
      </c>
      <c r="S11" s="95"/>
      <c r="T11" s="95" t="s">
        <v>143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485</v>
      </c>
      <c r="E12" s="101">
        <v>492</v>
      </c>
      <c r="F12" s="101">
        <v>560</v>
      </c>
      <c r="G12" s="101">
        <v>553</v>
      </c>
      <c r="H12" s="102"/>
      <c r="I12" s="102">
        <v>640</v>
      </c>
      <c r="J12" s="102">
        <v>466</v>
      </c>
      <c r="K12" s="101">
        <v>585</v>
      </c>
      <c r="L12" s="101">
        <v>580</v>
      </c>
      <c r="M12" s="101">
        <v>578</v>
      </c>
      <c r="N12" s="101">
        <v>633</v>
      </c>
      <c r="O12" s="101">
        <v>680</v>
      </c>
      <c r="P12" s="102">
        <v>790</v>
      </c>
      <c r="Q12" s="101">
        <v>625</v>
      </c>
      <c r="R12" s="101">
        <v>810</v>
      </c>
      <c r="S12" s="101"/>
      <c r="T12" s="101">
        <v>792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9269</v>
      </c>
    </row>
    <row r="13" spans="3:42" s="2" customFormat="1" ht="27" customHeight="1">
      <c r="C13" s="66" t="s">
        <v>14</v>
      </c>
      <c r="D13" s="100">
        <v>415</v>
      </c>
      <c r="E13" s="101">
        <v>280</v>
      </c>
      <c r="F13" s="101">
        <v>256</v>
      </c>
      <c r="G13" s="101">
        <v>428</v>
      </c>
      <c r="H13" s="102"/>
      <c r="I13" s="102">
        <v>260</v>
      </c>
      <c r="J13" s="102">
        <v>226</v>
      </c>
      <c r="K13" s="101">
        <v>323</v>
      </c>
      <c r="L13" s="101">
        <v>242</v>
      </c>
      <c r="M13" s="101">
        <v>370</v>
      </c>
      <c r="N13" s="101">
        <v>230</v>
      </c>
      <c r="O13" s="101">
        <v>248</v>
      </c>
      <c r="P13" s="102">
        <v>260</v>
      </c>
      <c r="Q13" s="101">
        <v>200</v>
      </c>
      <c r="R13" s="101">
        <v>211</v>
      </c>
      <c r="S13" s="101"/>
      <c r="T13" s="101">
        <v>335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4284</v>
      </c>
    </row>
    <row r="14" spans="3:42" s="2" customFormat="1" ht="27" customHeight="1">
      <c r="C14" s="66" t="s">
        <v>15</v>
      </c>
      <c r="D14" s="100">
        <v>45</v>
      </c>
      <c r="E14" s="101"/>
      <c r="F14" s="101">
        <v>44</v>
      </c>
      <c r="G14" s="101"/>
      <c r="H14" s="101"/>
      <c r="I14" s="101">
        <v>46</v>
      </c>
      <c r="J14" s="101"/>
      <c r="K14" s="101">
        <v>43</v>
      </c>
      <c r="L14" s="101"/>
      <c r="M14" s="101">
        <v>52</v>
      </c>
      <c r="N14" s="101"/>
      <c r="O14" s="101">
        <v>47</v>
      </c>
      <c r="P14" s="102"/>
      <c r="Q14" s="101">
        <v>44</v>
      </c>
      <c r="R14" s="101"/>
      <c r="S14" s="101"/>
      <c r="T14" s="101">
        <v>45</v>
      </c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366</v>
      </c>
    </row>
    <row r="15" spans="3:42" s="2" customFormat="1" ht="27" customHeight="1">
      <c r="C15" s="66" t="s">
        <v>16</v>
      </c>
      <c r="D15" s="100">
        <v>8</v>
      </c>
      <c r="E15" s="101"/>
      <c r="F15" s="101">
        <v>11</v>
      </c>
      <c r="G15" s="101"/>
      <c r="H15" s="102"/>
      <c r="I15" s="102">
        <v>13</v>
      </c>
      <c r="J15" s="102"/>
      <c r="K15" s="101">
        <v>10</v>
      </c>
      <c r="L15" s="101"/>
      <c r="M15" s="101">
        <v>12</v>
      </c>
      <c r="N15" s="101"/>
      <c r="O15" s="101">
        <v>12</v>
      </c>
      <c r="P15" s="102"/>
      <c r="Q15" s="101">
        <v>10</v>
      </c>
      <c r="R15" s="101"/>
      <c r="S15" s="101"/>
      <c r="T15" s="101">
        <v>11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87</v>
      </c>
    </row>
    <row r="16" spans="3:42" s="2" customFormat="1" ht="27" customHeight="1">
      <c r="C16" s="68" t="s">
        <v>17</v>
      </c>
      <c r="D16" s="103"/>
      <c r="E16" s="101">
        <v>56</v>
      </c>
      <c r="F16" s="101"/>
      <c r="G16" s="101">
        <v>45</v>
      </c>
      <c r="H16" s="102"/>
      <c r="I16" s="102"/>
      <c r="J16" s="102">
        <v>40</v>
      </c>
      <c r="K16" s="101"/>
      <c r="L16" s="101">
        <v>51</v>
      </c>
      <c r="M16" s="101"/>
      <c r="N16" s="101">
        <v>58</v>
      </c>
      <c r="O16" s="101"/>
      <c r="P16" s="102">
        <v>50</v>
      </c>
      <c r="Q16" s="101"/>
      <c r="R16" s="101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300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>
        <v>87.6</v>
      </c>
      <c r="I17" s="101"/>
      <c r="J17" s="101"/>
      <c r="K17" s="101"/>
      <c r="L17" s="101"/>
      <c r="M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87.6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>
        <v>25.7</v>
      </c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25.7</v>
      </c>
    </row>
    <row r="19" spans="3:35" s="2" customFormat="1" ht="35.25" customHeight="1" thickBot="1">
      <c r="C19" s="79" t="s">
        <v>19</v>
      </c>
      <c r="D19" s="159">
        <f>SUM(D12:D18)</f>
        <v>953</v>
      </c>
      <c r="E19" s="160">
        <f t="shared" ref="E19:AH19" si="2">SUM(E12:E18)</f>
        <v>828</v>
      </c>
      <c r="F19" s="160">
        <f t="shared" si="2"/>
        <v>871</v>
      </c>
      <c r="G19" s="160">
        <f t="shared" si="2"/>
        <v>1026</v>
      </c>
      <c r="H19" s="160">
        <f t="shared" si="2"/>
        <v>113.3</v>
      </c>
      <c r="I19" s="160">
        <f t="shared" si="2"/>
        <v>959</v>
      </c>
      <c r="J19" s="160">
        <f t="shared" si="2"/>
        <v>732</v>
      </c>
      <c r="K19" s="160">
        <f t="shared" si="2"/>
        <v>961</v>
      </c>
      <c r="L19" s="160">
        <f t="shared" si="2"/>
        <v>873</v>
      </c>
      <c r="M19" s="160">
        <f t="shared" si="2"/>
        <v>1012</v>
      </c>
      <c r="N19" s="160">
        <f t="shared" si="2"/>
        <v>921</v>
      </c>
      <c r="O19" s="160">
        <f t="shared" si="2"/>
        <v>987</v>
      </c>
      <c r="P19" s="160">
        <f t="shared" si="2"/>
        <v>1100</v>
      </c>
      <c r="Q19" s="160">
        <f t="shared" si="2"/>
        <v>879</v>
      </c>
      <c r="R19" s="160">
        <f t="shared" si="2"/>
        <v>1021</v>
      </c>
      <c r="S19" s="160">
        <f t="shared" si="2"/>
        <v>0</v>
      </c>
      <c r="T19" s="160">
        <f t="shared" si="2"/>
        <v>1183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14419.300000000001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139999.1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9.3378120742087756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14419.300000000001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8.9546433809787231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45170</v>
      </c>
      <c r="E25" s="197"/>
      <c r="F25" s="196">
        <v>45200</v>
      </c>
      <c r="G25" s="197"/>
      <c r="H25" s="196">
        <v>45231</v>
      </c>
      <c r="I25" s="197"/>
      <c r="J25" s="196">
        <v>45261</v>
      </c>
      <c r="K25" s="197"/>
      <c r="L25" s="196">
        <v>45292</v>
      </c>
      <c r="M25" s="197"/>
      <c r="N25" s="196">
        <v>45323</v>
      </c>
      <c r="O25" s="197"/>
      <c r="P25" s="196">
        <v>45352</v>
      </c>
      <c r="Q25" s="197"/>
      <c r="R25" s="196">
        <v>45383</v>
      </c>
      <c r="S25" s="197"/>
      <c r="T25" s="196">
        <v>45413</v>
      </c>
      <c r="U25" s="197"/>
      <c r="V25" s="196">
        <v>45444</v>
      </c>
      <c r="W25" s="197"/>
      <c r="X25" s="196">
        <v>45474</v>
      </c>
      <c r="Y25" s="197"/>
      <c r="Z25" s="196">
        <v>45505</v>
      </c>
      <c r="AA25" s="197"/>
      <c r="AB25" s="196">
        <v>45536</v>
      </c>
      <c r="AC25" s="197"/>
      <c r="AD25" s="196">
        <v>45566</v>
      </c>
      <c r="AE25" s="197"/>
      <c r="AF25" s="196">
        <v>45597</v>
      </c>
      <c r="AG25" s="197"/>
      <c r="AH25" s="196">
        <v>45474</v>
      </c>
      <c r="AI25" s="197"/>
    </row>
    <row r="26" spans="3:35" s="2" customFormat="1" ht="39.75" customHeight="1">
      <c r="C26" s="21" t="s">
        <v>29</v>
      </c>
      <c r="D26" s="202">
        <v>7.9554689622444594E-2</v>
      </c>
      <c r="E26" s="203"/>
      <c r="F26" s="202">
        <v>8.328690100789371E-2</v>
      </c>
      <c r="G26" s="203"/>
      <c r="H26" s="202">
        <v>8.4549603089639588E-2</v>
      </c>
      <c r="I26" s="203"/>
      <c r="J26" s="202">
        <v>8.7054386402723158E-2</v>
      </c>
      <c r="K26" s="203"/>
      <c r="L26" s="202">
        <v>0.10329840200530509</v>
      </c>
      <c r="M26" s="203"/>
      <c r="N26" s="202">
        <v>9.9409917198058431E-2</v>
      </c>
      <c r="O26" s="203"/>
      <c r="P26" s="202">
        <v>9.1502153297330704E-2</v>
      </c>
      <c r="Q26" s="203"/>
      <c r="R26" s="202">
        <v>9.1796403753277592E-2</v>
      </c>
      <c r="S26" s="203"/>
      <c r="T26" s="202">
        <v>8.036122785987089E-2</v>
      </c>
      <c r="U26" s="203"/>
      <c r="V26" s="202">
        <v>8.973278281097119E-2</v>
      </c>
      <c r="W26" s="203"/>
      <c r="X26" s="202">
        <v>9.0632617927844064E-2</v>
      </c>
      <c r="Y26" s="203"/>
      <c r="Z26" s="202">
        <f>T21/100</f>
        <v>9.3378120742087761E-2</v>
      </c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FE35017-79BD-4CBB-BE37-7EEFFC89AC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'AUG-24'!X25:X25</xm:f>
              <xm:sqref>X26</xm:sqref>
            </x14:sparkline>
          </x14:sparklines>
        </x14:sparklineGroup>
        <x14:sparklineGroup displayEmptyCellsAs="gap" xr2:uid="{6F264795-9076-4E8F-A2D6-32604EFE42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'AUG-24'!L25:L25</xm:f>
              <xm:sqref>L26</xm:sqref>
            </x14:sparkline>
          </x14:sparklines>
        </x14:sparklineGroup>
        <x14:sparklineGroup displayEmptyCellsAs="gap" xr2:uid="{2B580C06-0058-43FE-893C-524F247437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'AUG-24'!Z25:Z25</xm:f>
              <xm:sqref>Z26</xm:sqref>
            </x14:sparkline>
          </x14:sparklines>
        </x14:sparklineGroup>
        <x14:sparklineGroup displayEmptyCellsAs="gap" xr2:uid="{E9AAB863-CA9B-4C1E-A916-02518831C4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'AUG-24'!R25:R25</xm:f>
              <xm:sqref>R26</xm:sqref>
            </x14:sparkline>
          </x14:sparklines>
        </x14:sparklineGroup>
        <x14:sparklineGroup displayEmptyCellsAs="gap" xr2:uid="{19719CD3-FBA8-422F-A12B-389B4820B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'AUG-24'!AB25:AB25</xm:f>
              <xm:sqref>AB26</xm:sqref>
            </x14:sparkline>
          </x14:sparklines>
        </x14:sparklineGroup>
        <x14:sparklineGroup displayEmptyCellsAs="gap" xr2:uid="{E8993C28-3761-441E-A91B-375237B78A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'AUG-24'!AF25:AF25</xm:f>
              <xm:sqref>AF26</xm:sqref>
            </x14:sparkline>
          </x14:sparklines>
        </x14:sparklineGroup>
        <x14:sparklineGroup displayEmptyCellsAs="gap" xr2:uid="{99D05AAA-D4FF-4E04-A477-AC0C2A7AD6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'AUG-24'!P25:P25</xm:f>
              <xm:sqref>P26</xm:sqref>
            </x14:sparkline>
          </x14:sparklines>
        </x14:sparklineGroup>
        <x14:sparklineGroup displayEmptyCellsAs="gap" xr2:uid="{E828BFCC-020C-4AB6-B4CE-8741A62783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'AUG-24'!H25:H25</xm:f>
              <xm:sqref>H26</xm:sqref>
            </x14:sparkline>
          </x14:sparklines>
        </x14:sparklineGroup>
        <x14:sparklineGroup displayEmptyCellsAs="gap" xr2:uid="{309509A7-01B6-46CF-8352-D6DEE7E37B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'AUG-24'!D25:D25</xm:f>
              <xm:sqref>D26</xm:sqref>
            </x14:sparkline>
          </x14:sparklines>
        </x14:sparklineGroup>
        <x14:sparklineGroup displayEmptyCellsAs="gap" xr2:uid="{CF176EE6-9CAC-4153-859D-B2DE4C63F8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'AUG-24'!AH25:AH25</xm:f>
              <xm:sqref>AH26</xm:sqref>
            </x14:sparkline>
          </x14:sparklines>
        </x14:sparklineGroup>
        <x14:sparklineGroup displayEmptyCellsAs="gap" xr2:uid="{48B29AE2-992A-4CC0-887E-F0C6B799FE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'AUG-24'!J25:J25</xm:f>
              <xm:sqref>J26</xm:sqref>
            </x14:sparkline>
          </x14:sparklines>
        </x14:sparklineGroup>
        <x14:sparklineGroup displayEmptyCellsAs="gap" xr2:uid="{F0238492-08AF-45B7-BF59-A671BFC494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'AUG-24'!T25:T25</xm:f>
              <xm:sqref>T26</xm:sqref>
            </x14:sparkline>
          </x14:sparklines>
        </x14:sparklineGroup>
        <x14:sparklineGroup displayEmptyCellsAs="gap" xr2:uid="{6B032C23-5BBC-482A-9B0F-CB74652095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'AUG-24'!AD25:AD25</xm:f>
              <xm:sqref>AD26</xm:sqref>
            </x14:sparkline>
          </x14:sparklines>
        </x14:sparklineGroup>
        <x14:sparklineGroup displayEmptyCellsAs="gap" xr2:uid="{4042FDCE-889D-4F1B-BB36-54B4EE6E93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'AUG-24'!F25:F25</xm:f>
              <xm:sqref>F26</xm:sqref>
            </x14:sparkline>
          </x14:sparklines>
        </x14:sparklineGroup>
        <x14:sparklineGroup displayEmptyCellsAs="gap" xr2:uid="{838660AC-4E68-4940-8E22-221C9852B5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'AUG-24'!N25:N25</xm:f>
              <xm:sqref>N26</xm:sqref>
            </x14:sparkline>
          </x14:sparklines>
        </x14:sparklineGroup>
        <x14:sparklineGroup displayEmptyCellsAs="gap" xr2:uid="{0B7272EC-A8A7-48F9-9D33-EE85B3E8CF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'AUG-24'!V25:V25</xm:f>
              <xm:sqref>V26</xm:sqref>
            </x14:sparkline>
          </x14:sparklines>
        </x14:sparklineGroup>
      </x14:sparklineGroup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AC3C-09B8-4AD1-92ED-217301797B6B}">
  <sheetPr>
    <pageSetUpPr fitToPage="1"/>
  </sheetPr>
  <dimension ref="C1:AP45"/>
  <sheetViews>
    <sheetView showGridLines="0" topLeftCell="F1" zoomScale="94" zoomScaleNormal="94" workbookViewId="0">
      <selection activeCell="AB26" sqref="AB26:AC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157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45536</v>
      </c>
      <c r="E5" s="3">
        <v>45537</v>
      </c>
      <c r="F5" s="3">
        <v>45538</v>
      </c>
      <c r="G5" s="3">
        <v>45539</v>
      </c>
      <c r="H5" s="3">
        <v>45540</v>
      </c>
      <c r="I5" s="3">
        <v>45541</v>
      </c>
      <c r="J5" s="3">
        <v>45542</v>
      </c>
      <c r="K5" s="3">
        <v>45543</v>
      </c>
      <c r="L5" s="3">
        <v>45544</v>
      </c>
      <c r="M5" s="3">
        <v>45545</v>
      </c>
      <c r="N5" s="3">
        <v>45546</v>
      </c>
      <c r="O5" s="3">
        <v>45547</v>
      </c>
      <c r="P5" s="3">
        <v>45548</v>
      </c>
      <c r="Q5" s="3">
        <v>45549</v>
      </c>
      <c r="R5" s="3">
        <v>45550</v>
      </c>
      <c r="S5" s="3">
        <v>45551</v>
      </c>
      <c r="T5" s="3">
        <v>45552</v>
      </c>
      <c r="U5" s="3">
        <v>45553</v>
      </c>
      <c r="V5" s="3">
        <v>45554</v>
      </c>
      <c r="W5" s="3">
        <v>45555</v>
      </c>
      <c r="X5" s="3">
        <v>45556</v>
      </c>
      <c r="Y5" s="3">
        <v>45557</v>
      </c>
      <c r="Z5" s="3">
        <v>45558</v>
      </c>
      <c r="AA5" s="3">
        <v>45559</v>
      </c>
      <c r="AB5" s="3">
        <v>45560</v>
      </c>
      <c r="AC5" s="3">
        <v>45561</v>
      </c>
      <c r="AD5" s="3">
        <v>45562</v>
      </c>
      <c r="AE5" s="3">
        <v>45563</v>
      </c>
      <c r="AF5" s="3">
        <v>45564</v>
      </c>
      <c r="AG5" s="3">
        <v>45565</v>
      </c>
      <c r="AH5" s="3"/>
      <c r="AI5" s="188"/>
    </row>
    <row r="6" spans="3:42" s="2" customFormat="1" ht="27" customHeight="1">
      <c r="C6" s="5" t="s">
        <v>7</v>
      </c>
      <c r="D6" s="118">
        <v>2.8550000000000004</v>
      </c>
      <c r="E6" s="118">
        <v>4.5138999999999996</v>
      </c>
      <c r="F6" s="118">
        <v>5.5003999999999991</v>
      </c>
      <c r="G6" s="118">
        <v>5.3221999999999978</v>
      </c>
      <c r="H6" s="118">
        <v>4.539299999999999</v>
      </c>
      <c r="I6" s="118">
        <v>2.6861000000000006</v>
      </c>
      <c r="J6" s="118">
        <v>5.1316000000000006</v>
      </c>
      <c r="K6" s="118">
        <v>3.0605999999999995</v>
      </c>
      <c r="L6" s="118">
        <v>4.9403999999999995</v>
      </c>
      <c r="M6" s="118">
        <v>6.3109999999999973</v>
      </c>
      <c r="N6" s="118">
        <v>5.0828000000000007</v>
      </c>
      <c r="O6" s="118">
        <v>5.1489999999999982</v>
      </c>
      <c r="P6" s="118">
        <v>5.1078000000000019</v>
      </c>
      <c r="Q6" s="118">
        <v>4.4317999999999991</v>
      </c>
      <c r="R6" s="118">
        <v>2.8232000000000004</v>
      </c>
      <c r="S6" s="118">
        <v>4.5299999999999994</v>
      </c>
      <c r="T6" s="118">
        <v>4.1593999999999998</v>
      </c>
      <c r="U6" s="118">
        <v>3.0421000000000005</v>
      </c>
      <c r="V6" s="118">
        <v>4.2612999999999985</v>
      </c>
      <c r="W6" s="118">
        <v>3.8378999999999981</v>
      </c>
      <c r="X6" s="118">
        <v>4.6435000000000022</v>
      </c>
      <c r="Y6" s="118">
        <v>2.6701000000000019</v>
      </c>
      <c r="Z6" s="118">
        <v>5.1987000000000032</v>
      </c>
      <c r="AA6" s="118">
        <v>5.6927999999999974</v>
      </c>
      <c r="AB6" s="118">
        <v>5.7081999999999979</v>
      </c>
      <c r="AC6" s="118">
        <v>5.1067999999999998</v>
      </c>
      <c r="AD6" s="118">
        <v>5.9425999999999961</v>
      </c>
      <c r="AE6" s="118">
        <v>4.5605000000000002</v>
      </c>
      <c r="AF6" s="118">
        <v>3.0746000000000007</v>
      </c>
      <c r="AG6" s="118">
        <v>4.9888000000000003</v>
      </c>
      <c r="AH6" s="118"/>
      <c r="AI6" s="122">
        <f>SUM(D6:AH6)</f>
        <v>134.8724</v>
      </c>
    </row>
    <row r="7" spans="3:42" s="2" customFormat="1" ht="27" customHeight="1">
      <c r="C7" s="42" t="s">
        <v>8</v>
      </c>
      <c r="D7" s="119">
        <v>0</v>
      </c>
      <c r="E7" s="119">
        <v>1.95</v>
      </c>
      <c r="F7" s="119">
        <v>0</v>
      </c>
      <c r="G7" s="119">
        <v>0.8</v>
      </c>
      <c r="H7" s="119">
        <v>1.35</v>
      </c>
      <c r="I7" s="119">
        <v>0</v>
      </c>
      <c r="J7" s="119">
        <v>0</v>
      </c>
      <c r="K7" s="119">
        <v>0.53</v>
      </c>
      <c r="L7" s="120">
        <v>1.18</v>
      </c>
      <c r="M7" s="120">
        <v>0.61</v>
      </c>
      <c r="N7" s="120">
        <v>0</v>
      </c>
      <c r="O7" s="120">
        <v>0.7</v>
      </c>
      <c r="P7" s="120">
        <v>0</v>
      </c>
      <c r="Q7" s="120">
        <v>0.65</v>
      </c>
      <c r="R7" s="119">
        <v>0</v>
      </c>
      <c r="S7" s="119">
        <v>0</v>
      </c>
      <c r="T7" s="121">
        <v>2.2000000000000002</v>
      </c>
      <c r="U7" s="120">
        <v>0</v>
      </c>
      <c r="V7" s="120">
        <v>0.56000000000000005</v>
      </c>
      <c r="W7" s="120">
        <v>0</v>
      </c>
      <c r="X7" s="120">
        <v>0.95</v>
      </c>
      <c r="Y7" s="120">
        <v>0</v>
      </c>
      <c r="Z7" s="120">
        <v>1.29</v>
      </c>
      <c r="AA7" s="120">
        <v>0</v>
      </c>
      <c r="AB7" s="120">
        <v>1.03</v>
      </c>
      <c r="AC7" s="120">
        <v>3.1</v>
      </c>
      <c r="AD7" s="120">
        <v>0.87</v>
      </c>
      <c r="AE7" s="120">
        <v>0.67</v>
      </c>
      <c r="AF7" s="120">
        <v>0</v>
      </c>
      <c r="AG7" s="120">
        <v>0.57999999999999996</v>
      </c>
      <c r="AH7" s="120"/>
      <c r="AI7" s="122">
        <f>SUM(D7:AH7)</f>
        <v>19.02</v>
      </c>
      <c r="AP7" s="179"/>
    </row>
    <row r="8" spans="3:42" s="2" customFormat="1" ht="35.25" customHeight="1" thickBot="1">
      <c r="C8" s="17" t="s">
        <v>9</v>
      </c>
      <c r="D8" s="37">
        <f>SUM(D6:D7)</f>
        <v>2.8550000000000004</v>
      </c>
      <c r="E8" s="37">
        <f t="shared" ref="E8:AH8" si="0">SUM(E6:E7)</f>
        <v>6.4638999999999998</v>
      </c>
      <c r="F8" s="37">
        <f t="shared" si="0"/>
        <v>5.5003999999999991</v>
      </c>
      <c r="G8" s="37">
        <f t="shared" si="0"/>
        <v>6.1221999999999976</v>
      </c>
      <c r="H8" s="37">
        <f t="shared" si="0"/>
        <v>5.8892999999999986</v>
      </c>
      <c r="I8" s="37">
        <f t="shared" si="0"/>
        <v>2.6861000000000006</v>
      </c>
      <c r="J8" s="37">
        <f t="shared" si="0"/>
        <v>5.1316000000000006</v>
      </c>
      <c r="K8" s="37">
        <f t="shared" si="0"/>
        <v>3.5905999999999993</v>
      </c>
      <c r="L8" s="37">
        <f t="shared" si="0"/>
        <v>6.1203999999999992</v>
      </c>
      <c r="M8" s="37">
        <f t="shared" si="0"/>
        <v>6.9209999999999976</v>
      </c>
      <c r="N8" s="37">
        <f t="shared" si="0"/>
        <v>5.0828000000000007</v>
      </c>
      <c r="O8" s="37">
        <f t="shared" si="0"/>
        <v>5.8489999999999984</v>
      </c>
      <c r="P8" s="37">
        <f t="shared" si="0"/>
        <v>5.1078000000000019</v>
      </c>
      <c r="Q8" s="37">
        <f t="shared" si="0"/>
        <v>5.0817999999999994</v>
      </c>
      <c r="R8" s="37">
        <f t="shared" si="0"/>
        <v>2.8232000000000004</v>
      </c>
      <c r="S8" s="37">
        <f t="shared" si="0"/>
        <v>4.5299999999999994</v>
      </c>
      <c r="T8" s="37">
        <f t="shared" si="0"/>
        <v>6.3593999999999999</v>
      </c>
      <c r="U8" s="37">
        <f t="shared" si="0"/>
        <v>3.0421000000000005</v>
      </c>
      <c r="V8" s="37">
        <f t="shared" si="0"/>
        <v>4.821299999999999</v>
      </c>
      <c r="W8" s="37">
        <f t="shared" si="0"/>
        <v>3.8378999999999981</v>
      </c>
      <c r="X8" s="37">
        <f t="shared" si="0"/>
        <v>5.5935000000000024</v>
      </c>
      <c r="Y8" s="37">
        <f t="shared" si="0"/>
        <v>2.6701000000000019</v>
      </c>
      <c r="Z8" s="37">
        <f t="shared" si="0"/>
        <v>6.4887000000000032</v>
      </c>
      <c r="AA8" s="37">
        <f t="shared" si="0"/>
        <v>5.6927999999999974</v>
      </c>
      <c r="AB8" s="37">
        <f t="shared" si="0"/>
        <v>6.7381999999999982</v>
      </c>
      <c r="AC8" s="37">
        <f t="shared" si="0"/>
        <v>8.2067999999999994</v>
      </c>
      <c r="AD8" s="37">
        <f t="shared" si="0"/>
        <v>6.8125999999999962</v>
      </c>
      <c r="AE8" s="37">
        <f t="shared" si="0"/>
        <v>5.2305000000000001</v>
      </c>
      <c r="AF8" s="37">
        <f t="shared" si="0"/>
        <v>3.0746000000000007</v>
      </c>
      <c r="AG8" s="37">
        <f t="shared" si="0"/>
        <v>5.5688000000000004</v>
      </c>
      <c r="AH8" s="37">
        <f t="shared" si="0"/>
        <v>0</v>
      </c>
      <c r="AI8" s="38">
        <f>SUM(AI6:AI7)</f>
        <v>153.89240000000001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45538</v>
      </c>
      <c r="E11" s="95">
        <v>45540</v>
      </c>
      <c r="F11" s="95">
        <v>45543</v>
      </c>
      <c r="G11" s="95">
        <v>45545</v>
      </c>
      <c r="H11" s="95">
        <v>45547</v>
      </c>
      <c r="I11" s="95">
        <v>45549</v>
      </c>
      <c r="J11" s="95">
        <v>45552</v>
      </c>
      <c r="K11" s="95">
        <v>45554</v>
      </c>
      <c r="L11" s="95">
        <v>45556</v>
      </c>
      <c r="M11" s="95">
        <v>45559</v>
      </c>
      <c r="N11" s="95">
        <v>45561</v>
      </c>
      <c r="O11" s="95">
        <v>45563</v>
      </c>
      <c r="P11" s="95">
        <v>45565</v>
      </c>
      <c r="Q11" s="95"/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780</v>
      </c>
      <c r="E12" s="101">
        <v>665</v>
      </c>
      <c r="F12" s="101">
        <v>600</v>
      </c>
      <c r="G12" s="101">
        <v>722</v>
      </c>
      <c r="H12" s="102">
        <v>830</v>
      </c>
      <c r="I12" s="102">
        <v>672</v>
      </c>
      <c r="J12" s="102">
        <v>710</v>
      </c>
      <c r="K12" s="101">
        <v>636</v>
      </c>
      <c r="L12" s="101">
        <v>800</v>
      </c>
      <c r="M12" s="101">
        <v>725</v>
      </c>
      <c r="N12" s="101">
        <v>868</v>
      </c>
      <c r="O12" s="101">
        <v>732</v>
      </c>
      <c r="P12" s="102"/>
      <c r="Q12" s="101"/>
      <c r="R12" s="101"/>
      <c r="S12" s="101">
        <v>696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9436</v>
      </c>
    </row>
    <row r="13" spans="3:42" s="2" customFormat="1" ht="27" customHeight="1">
      <c r="C13" s="66" t="s">
        <v>14</v>
      </c>
      <c r="D13" s="100">
        <v>318</v>
      </c>
      <c r="E13" s="101">
        <v>300</v>
      </c>
      <c r="F13" s="101">
        <v>365</v>
      </c>
      <c r="G13" s="101">
        <v>284</v>
      </c>
      <c r="H13" s="102"/>
      <c r="I13" s="102">
        <v>360</v>
      </c>
      <c r="J13" s="102">
        <v>345</v>
      </c>
      <c r="K13" s="101"/>
      <c r="L13" s="101">
        <v>350</v>
      </c>
      <c r="M13" s="101">
        <v>310</v>
      </c>
      <c r="N13" s="101">
        <v>526</v>
      </c>
      <c r="O13" s="101">
        <v>430</v>
      </c>
      <c r="P13" s="102"/>
      <c r="Q13" s="101"/>
      <c r="R13" s="101"/>
      <c r="S13" s="101">
        <v>331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3919</v>
      </c>
    </row>
    <row r="14" spans="3:42" s="2" customFormat="1" ht="27" customHeight="1">
      <c r="C14" s="66" t="s">
        <v>15</v>
      </c>
      <c r="D14" s="100">
        <v>48</v>
      </c>
      <c r="E14" s="101"/>
      <c r="F14" s="101">
        <v>52</v>
      </c>
      <c r="G14" s="101"/>
      <c r="H14" s="101">
        <v>46</v>
      </c>
      <c r="I14" s="101"/>
      <c r="J14" s="101">
        <v>56</v>
      </c>
      <c r="K14" s="101"/>
      <c r="L14" s="101">
        <v>53</v>
      </c>
      <c r="M14" s="101"/>
      <c r="N14" s="101">
        <v>49</v>
      </c>
      <c r="O14" s="101"/>
      <c r="P14" s="102"/>
      <c r="Q14" s="101"/>
      <c r="R14" s="101"/>
      <c r="S14" s="101">
        <v>45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349</v>
      </c>
    </row>
    <row r="15" spans="3:42" s="2" customFormat="1" ht="27" customHeight="1">
      <c r="C15" s="66" t="s">
        <v>16</v>
      </c>
      <c r="D15" s="100">
        <v>13</v>
      </c>
      <c r="E15" s="101"/>
      <c r="F15" s="101">
        <v>12</v>
      </c>
      <c r="G15" s="101"/>
      <c r="H15" s="102">
        <v>10</v>
      </c>
      <c r="I15" s="102"/>
      <c r="J15" s="102">
        <v>15</v>
      </c>
      <c r="K15" s="101"/>
      <c r="L15" s="101">
        <v>16</v>
      </c>
      <c r="M15" s="101"/>
      <c r="N15" s="101">
        <v>14</v>
      </c>
      <c r="O15" s="101"/>
      <c r="P15" s="102"/>
      <c r="Q15" s="101"/>
      <c r="R15" s="101"/>
      <c r="S15" s="101">
        <v>8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88</v>
      </c>
    </row>
    <row r="16" spans="3:42" s="2" customFormat="1" ht="27" customHeight="1">
      <c r="C16" s="68" t="s">
        <v>17</v>
      </c>
      <c r="D16" s="103"/>
      <c r="E16" s="101">
        <v>55</v>
      </c>
      <c r="F16" s="101"/>
      <c r="G16" s="101">
        <v>247</v>
      </c>
      <c r="H16" s="102"/>
      <c r="I16" s="102">
        <v>60</v>
      </c>
      <c r="J16" s="102"/>
      <c r="K16" s="101">
        <v>58</v>
      </c>
      <c r="L16" s="101"/>
      <c r="M16" s="101">
        <v>50</v>
      </c>
      <c r="N16" s="101"/>
      <c r="O16" s="101">
        <v>50</v>
      </c>
      <c r="P16" s="102"/>
      <c r="Q16" s="101"/>
      <c r="R16" s="101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520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>
        <v>57</v>
      </c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57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27.4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27.4</v>
      </c>
    </row>
    <row r="19" spans="3:35" s="2" customFormat="1" ht="35.25" customHeight="1" thickBot="1">
      <c r="C19" s="79" t="s">
        <v>19</v>
      </c>
      <c r="D19" s="159">
        <f>SUM(D12:D18)</f>
        <v>1159</v>
      </c>
      <c r="E19" s="160">
        <f t="shared" ref="E19:AH19" si="2">SUM(E12:E18)</f>
        <v>1020</v>
      </c>
      <c r="F19" s="160">
        <f t="shared" si="2"/>
        <v>1029</v>
      </c>
      <c r="G19" s="160">
        <f t="shared" si="2"/>
        <v>1253</v>
      </c>
      <c r="H19" s="160">
        <f t="shared" si="2"/>
        <v>886</v>
      </c>
      <c r="I19" s="160">
        <f t="shared" si="2"/>
        <v>1092</v>
      </c>
      <c r="J19" s="160">
        <f t="shared" si="2"/>
        <v>1126</v>
      </c>
      <c r="K19" s="160">
        <f t="shared" si="2"/>
        <v>694</v>
      </c>
      <c r="L19" s="160">
        <f t="shared" si="2"/>
        <v>1219</v>
      </c>
      <c r="M19" s="160">
        <f t="shared" si="2"/>
        <v>1085</v>
      </c>
      <c r="N19" s="160">
        <f t="shared" si="2"/>
        <v>1457</v>
      </c>
      <c r="O19" s="160">
        <f t="shared" si="2"/>
        <v>1212</v>
      </c>
      <c r="P19" s="160">
        <f t="shared" si="2"/>
        <v>84.4</v>
      </c>
      <c r="Q19" s="160">
        <f t="shared" si="2"/>
        <v>0</v>
      </c>
      <c r="R19" s="160">
        <f t="shared" si="2"/>
        <v>0</v>
      </c>
      <c r="S19" s="160">
        <f t="shared" si="2"/>
        <v>1080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14396.4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153892.40000000002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8.5545799839323831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14396.4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8.9238692735136205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45170</v>
      </c>
      <c r="E25" s="197"/>
      <c r="F25" s="196">
        <v>45200</v>
      </c>
      <c r="G25" s="197"/>
      <c r="H25" s="196">
        <v>45231</v>
      </c>
      <c r="I25" s="197"/>
      <c r="J25" s="196">
        <v>45261</v>
      </c>
      <c r="K25" s="197"/>
      <c r="L25" s="196">
        <v>45292</v>
      </c>
      <c r="M25" s="197"/>
      <c r="N25" s="196">
        <v>45323</v>
      </c>
      <c r="O25" s="197"/>
      <c r="P25" s="196">
        <v>45352</v>
      </c>
      <c r="Q25" s="197"/>
      <c r="R25" s="196">
        <v>45383</v>
      </c>
      <c r="S25" s="197"/>
      <c r="T25" s="196">
        <v>45413</v>
      </c>
      <c r="U25" s="197"/>
      <c r="V25" s="196">
        <v>45444</v>
      </c>
      <c r="W25" s="197"/>
      <c r="X25" s="196">
        <v>45474</v>
      </c>
      <c r="Y25" s="197"/>
      <c r="Z25" s="196">
        <v>45505</v>
      </c>
      <c r="AA25" s="197"/>
      <c r="AB25" s="196">
        <v>45536</v>
      </c>
      <c r="AC25" s="197"/>
      <c r="AD25" s="196">
        <v>45566</v>
      </c>
      <c r="AE25" s="197"/>
      <c r="AF25" s="196">
        <v>45597</v>
      </c>
      <c r="AG25" s="197"/>
      <c r="AH25" s="196">
        <v>45474</v>
      </c>
      <c r="AI25" s="197"/>
    </row>
    <row r="26" spans="3:35" s="2" customFormat="1" ht="39.75" customHeight="1">
      <c r="C26" s="21" t="s">
        <v>29</v>
      </c>
      <c r="D26" s="202">
        <v>7.9554689622444594E-2</v>
      </c>
      <c r="E26" s="203"/>
      <c r="F26" s="202">
        <v>8.328690100789371E-2</v>
      </c>
      <c r="G26" s="203"/>
      <c r="H26" s="202">
        <v>8.4549603089639588E-2</v>
      </c>
      <c r="I26" s="203"/>
      <c r="J26" s="202">
        <v>8.7054386402723158E-2</v>
      </c>
      <c r="K26" s="203"/>
      <c r="L26" s="202">
        <v>0.10329840200530509</v>
      </c>
      <c r="M26" s="203"/>
      <c r="N26" s="202">
        <v>9.9409917198058431E-2</v>
      </c>
      <c r="O26" s="203"/>
      <c r="P26" s="202">
        <v>9.1502153297330704E-2</v>
      </c>
      <c r="Q26" s="203"/>
      <c r="R26" s="202">
        <v>9.1796403753277592E-2</v>
      </c>
      <c r="S26" s="203"/>
      <c r="T26" s="202">
        <v>8.036122785987089E-2</v>
      </c>
      <c r="U26" s="203"/>
      <c r="V26" s="202">
        <v>8.973278281097119E-2</v>
      </c>
      <c r="W26" s="203"/>
      <c r="X26" s="202">
        <v>9.0632617927844064E-2</v>
      </c>
      <c r="Y26" s="203"/>
      <c r="Z26" s="202">
        <v>9.3378120742087761E-2</v>
      </c>
      <c r="AA26" s="203"/>
      <c r="AB26" s="202">
        <f>T21/100</f>
        <v>8.5545799839323824E-2</v>
      </c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AB7E98F-B6A2-40E8-89A7-E2FECE6BEC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'SEP-24'!V25:V25</xm:f>
              <xm:sqref>V26</xm:sqref>
            </x14:sparkline>
          </x14:sparklines>
        </x14:sparklineGroup>
        <x14:sparklineGroup displayEmptyCellsAs="gap" xr2:uid="{00674D8F-DAE7-4195-8DAF-4BFF91DD0B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'SEP-24'!N25:N25</xm:f>
              <xm:sqref>N26</xm:sqref>
            </x14:sparkline>
          </x14:sparklines>
        </x14:sparklineGroup>
        <x14:sparklineGroup displayEmptyCellsAs="gap" xr2:uid="{CAEA7A4F-9433-49FA-9398-122AB68737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'SEP-24'!F25:F25</xm:f>
              <xm:sqref>F26</xm:sqref>
            </x14:sparkline>
          </x14:sparklines>
        </x14:sparklineGroup>
        <x14:sparklineGroup displayEmptyCellsAs="gap" xr2:uid="{4FCF6A67-EBE5-4FDB-9F0C-BB8A4910C6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'SEP-24'!AD25:AD25</xm:f>
              <xm:sqref>AD26</xm:sqref>
            </x14:sparkline>
          </x14:sparklines>
        </x14:sparklineGroup>
        <x14:sparklineGroup displayEmptyCellsAs="gap" xr2:uid="{18964F67-AEF6-4E38-B2A0-D8E0C7821A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'SEP-24'!T25:T25</xm:f>
              <xm:sqref>T26</xm:sqref>
            </x14:sparkline>
          </x14:sparklines>
        </x14:sparklineGroup>
        <x14:sparklineGroup displayEmptyCellsAs="gap" xr2:uid="{4BC70767-9DEB-4123-9807-233F715392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'SEP-24'!J25:J25</xm:f>
              <xm:sqref>J26</xm:sqref>
            </x14:sparkline>
          </x14:sparklines>
        </x14:sparklineGroup>
        <x14:sparklineGroup displayEmptyCellsAs="gap" xr2:uid="{E0B8F2CA-F63C-4AC6-B804-82E163AE70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'SEP-24'!AH25:AH25</xm:f>
              <xm:sqref>AH26</xm:sqref>
            </x14:sparkline>
          </x14:sparklines>
        </x14:sparklineGroup>
        <x14:sparklineGroup displayEmptyCellsAs="gap" xr2:uid="{392300BB-4089-4363-B7BC-95AD4EFDA8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'SEP-24'!D25:D25</xm:f>
              <xm:sqref>D26</xm:sqref>
            </x14:sparkline>
          </x14:sparklines>
        </x14:sparklineGroup>
        <x14:sparklineGroup displayEmptyCellsAs="gap" xr2:uid="{08FD1CAC-414E-4EF7-8A76-B54407212F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'SEP-24'!H25:H25</xm:f>
              <xm:sqref>H26</xm:sqref>
            </x14:sparkline>
          </x14:sparklines>
        </x14:sparklineGroup>
        <x14:sparklineGroup displayEmptyCellsAs="gap" xr2:uid="{D25FDBAB-2939-4214-A6CE-23902843F0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'SEP-24'!P25:P25</xm:f>
              <xm:sqref>P26</xm:sqref>
            </x14:sparkline>
          </x14:sparklines>
        </x14:sparklineGroup>
        <x14:sparklineGroup displayEmptyCellsAs="gap" xr2:uid="{D83E73D2-FBD1-462A-9E1D-7A64870316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'SEP-24'!AF25:AF25</xm:f>
              <xm:sqref>AF26</xm:sqref>
            </x14:sparkline>
          </x14:sparklines>
        </x14:sparklineGroup>
        <x14:sparklineGroup displayEmptyCellsAs="gap" xr2:uid="{32D85F87-0D12-4B65-A852-4EB56A9841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'SEP-24'!AB25:AB25</xm:f>
              <xm:sqref>AB26</xm:sqref>
            </x14:sparkline>
          </x14:sparklines>
        </x14:sparklineGroup>
        <x14:sparklineGroup displayEmptyCellsAs="gap" xr2:uid="{01992A8F-43D8-48C4-82CA-3BBA7EC1E8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'SEP-24'!R25:R25</xm:f>
              <xm:sqref>R26</xm:sqref>
            </x14:sparkline>
          </x14:sparklines>
        </x14:sparklineGroup>
        <x14:sparklineGroup displayEmptyCellsAs="gap" xr2:uid="{74539099-217A-4704-B372-FC51EDFDAC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'SEP-24'!Z25:Z25</xm:f>
              <xm:sqref>Z26</xm:sqref>
            </x14:sparkline>
          </x14:sparklines>
        </x14:sparklineGroup>
        <x14:sparklineGroup displayEmptyCellsAs="gap" xr2:uid="{317CA2FF-8076-4DE6-8C56-614A693925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'SEP-24'!L25:L25</xm:f>
              <xm:sqref>L26</xm:sqref>
            </x14:sparkline>
          </x14:sparklines>
        </x14:sparklineGroup>
        <x14:sparklineGroup displayEmptyCellsAs="gap" xr2:uid="{6B33EA67-032C-4589-BF88-7B44860D8C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'SEP-24'!X25:X25</xm:f>
              <xm:sqref>X26</xm:sqref>
            </x14:sparkline>
          </x14:sparklines>
        </x14:sparklineGroup>
      </x14:sparklineGroup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41D2-D4FA-4897-993D-AB700E45243E}">
  <sheetPr>
    <pageSetUpPr fitToPage="1"/>
  </sheetPr>
  <dimension ref="C1:AP45"/>
  <sheetViews>
    <sheetView showGridLines="0" topLeftCell="U1" zoomScale="94" zoomScaleNormal="94" workbookViewId="0">
      <selection activeCell="AD26" sqref="AD26:AE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159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45566</v>
      </c>
      <c r="E5" s="3">
        <v>45567</v>
      </c>
      <c r="F5" s="3">
        <v>45568</v>
      </c>
      <c r="G5" s="3">
        <v>45569</v>
      </c>
      <c r="H5" s="3">
        <v>45570</v>
      </c>
      <c r="I5" s="3">
        <v>45571</v>
      </c>
      <c r="J5" s="3">
        <v>45572</v>
      </c>
      <c r="K5" s="3">
        <v>45573</v>
      </c>
      <c r="L5" s="3">
        <v>45574</v>
      </c>
      <c r="M5" s="3">
        <v>45575</v>
      </c>
      <c r="N5" s="3">
        <v>45576</v>
      </c>
      <c r="O5" s="3">
        <v>45577</v>
      </c>
      <c r="P5" s="3">
        <v>45578</v>
      </c>
      <c r="Q5" s="3">
        <v>45579</v>
      </c>
      <c r="R5" s="3">
        <v>45580</v>
      </c>
      <c r="S5" s="3">
        <v>45581</v>
      </c>
      <c r="T5" s="3">
        <v>45582</v>
      </c>
      <c r="U5" s="3">
        <v>45583</v>
      </c>
      <c r="V5" s="3">
        <v>45584</v>
      </c>
      <c r="W5" s="3">
        <v>45585</v>
      </c>
      <c r="X5" s="3">
        <v>45586</v>
      </c>
      <c r="Y5" s="3">
        <v>45587</v>
      </c>
      <c r="Z5" s="3">
        <v>45588</v>
      </c>
      <c r="AA5" s="3">
        <v>45589</v>
      </c>
      <c r="AB5" s="3">
        <v>45590</v>
      </c>
      <c r="AC5" s="3">
        <v>45591</v>
      </c>
      <c r="AD5" s="3">
        <v>45592</v>
      </c>
      <c r="AE5" s="3">
        <v>45593</v>
      </c>
      <c r="AF5" s="3">
        <v>45594</v>
      </c>
      <c r="AG5" s="3">
        <v>45595</v>
      </c>
      <c r="AH5" s="3">
        <v>45596</v>
      </c>
      <c r="AI5" s="188"/>
    </row>
    <row r="6" spans="3:42" s="2" customFormat="1" ht="27" customHeight="1">
      <c r="C6" s="5" t="s">
        <v>7</v>
      </c>
      <c r="D6" s="118">
        <v>3.2239000000000009</v>
      </c>
      <c r="E6" s="118">
        <v>4.1195999999999993</v>
      </c>
      <c r="F6" s="118">
        <v>4.1550000000000011</v>
      </c>
      <c r="G6" s="118">
        <v>4.2958999999999978</v>
      </c>
      <c r="H6" s="118">
        <v>3.5456999999999992</v>
      </c>
      <c r="I6" s="118">
        <v>3.0727999999999995</v>
      </c>
      <c r="J6" s="118">
        <v>4.2715999999999994</v>
      </c>
      <c r="K6" s="118">
        <v>4.2415999999999991</v>
      </c>
      <c r="L6" s="118">
        <v>4.1358000000000015</v>
      </c>
      <c r="M6" s="118">
        <v>4.3752000000000013</v>
      </c>
      <c r="N6" s="118">
        <v>3.3091999999999988</v>
      </c>
      <c r="O6" s="118">
        <v>3.5566000000000004</v>
      </c>
      <c r="P6" s="118">
        <v>3.0890999999999993</v>
      </c>
      <c r="Q6" s="118">
        <v>4.5301999999999998</v>
      </c>
      <c r="R6" s="118">
        <v>4.9504999999999999</v>
      </c>
      <c r="S6" s="118">
        <v>5.2901000000000007</v>
      </c>
      <c r="T6" s="118">
        <v>4.9615999999999998</v>
      </c>
      <c r="U6" s="118">
        <v>5.4155000000000006</v>
      </c>
      <c r="V6" s="118">
        <v>3.5063</v>
      </c>
      <c r="W6" s="118">
        <v>2.9128000000000003</v>
      </c>
      <c r="X6" s="118">
        <v>5.5054999999999987</v>
      </c>
      <c r="Y6" s="118">
        <v>5.8010000000000028</v>
      </c>
      <c r="Z6" s="118">
        <v>5.8709000000000024</v>
      </c>
      <c r="AA6" s="118">
        <v>5.2210999999999981</v>
      </c>
      <c r="AB6" s="118">
        <v>5.7163999999999993</v>
      </c>
      <c r="AC6" s="118">
        <v>4.8997999999999999</v>
      </c>
      <c r="AD6" s="118">
        <v>2.9591999999999992</v>
      </c>
      <c r="AE6" s="118">
        <v>5.6344000000000038</v>
      </c>
      <c r="AF6" s="118">
        <v>5.0990000000000029</v>
      </c>
      <c r="AG6" s="118">
        <v>5.6927999999999974</v>
      </c>
      <c r="AH6" s="118">
        <v>5.815800000000003</v>
      </c>
      <c r="AI6" s="122">
        <f>SUM(D6:AH6)</f>
        <v>139.17489999999998</v>
      </c>
    </row>
    <row r="7" spans="3:42" s="2" customFormat="1" ht="27" customHeight="1">
      <c r="C7" s="42" t="s">
        <v>8</v>
      </c>
      <c r="D7" s="119">
        <v>0</v>
      </c>
      <c r="E7" s="119">
        <v>0</v>
      </c>
      <c r="F7" s="119">
        <v>0.6</v>
      </c>
      <c r="G7" s="119">
        <v>0.72</v>
      </c>
      <c r="H7" s="119">
        <v>0</v>
      </c>
      <c r="I7" s="119">
        <v>0.93</v>
      </c>
      <c r="J7" s="119">
        <v>1.26</v>
      </c>
      <c r="K7" s="119">
        <v>0</v>
      </c>
      <c r="L7" s="120">
        <v>1.24</v>
      </c>
      <c r="M7" s="120">
        <v>0</v>
      </c>
      <c r="N7" s="120">
        <v>0</v>
      </c>
      <c r="O7" s="120">
        <v>0.71</v>
      </c>
      <c r="P7" s="120">
        <v>0</v>
      </c>
      <c r="Q7" s="120">
        <v>0</v>
      </c>
      <c r="R7" s="119">
        <v>2.96</v>
      </c>
      <c r="S7" s="119">
        <v>0</v>
      </c>
      <c r="T7" s="121">
        <v>0.87</v>
      </c>
      <c r="U7" s="120">
        <v>0</v>
      </c>
      <c r="V7" s="120">
        <v>0</v>
      </c>
      <c r="W7" s="120">
        <v>1.52</v>
      </c>
      <c r="X7" s="120">
        <v>1.8</v>
      </c>
      <c r="Y7" s="120">
        <v>0.48</v>
      </c>
      <c r="Z7" s="120">
        <v>0.97</v>
      </c>
      <c r="AA7" s="120">
        <v>0.71</v>
      </c>
      <c r="AB7" s="120">
        <v>0</v>
      </c>
      <c r="AC7" s="120">
        <v>0.6</v>
      </c>
      <c r="AD7" s="120">
        <v>0</v>
      </c>
      <c r="AE7" s="120">
        <v>1.35</v>
      </c>
      <c r="AF7" s="120">
        <v>0</v>
      </c>
      <c r="AG7" s="120">
        <v>0.79</v>
      </c>
      <c r="AH7" s="120">
        <v>0</v>
      </c>
      <c r="AI7" s="122">
        <f>SUM(D7:AH7)</f>
        <v>17.509999999999998</v>
      </c>
      <c r="AP7" s="179"/>
    </row>
    <row r="8" spans="3:42" s="2" customFormat="1" ht="35.25" customHeight="1" thickBot="1">
      <c r="C8" s="17" t="s">
        <v>9</v>
      </c>
      <c r="D8" s="37">
        <f>SUM(D6:D7)</f>
        <v>3.2239000000000009</v>
      </c>
      <c r="E8" s="37">
        <f t="shared" ref="E8:AH8" si="0">SUM(E6:E7)</f>
        <v>4.1195999999999993</v>
      </c>
      <c r="F8" s="37">
        <f t="shared" si="0"/>
        <v>4.7550000000000008</v>
      </c>
      <c r="G8" s="37">
        <f t="shared" si="0"/>
        <v>5.0158999999999976</v>
      </c>
      <c r="H8" s="37">
        <f t="shared" si="0"/>
        <v>3.5456999999999992</v>
      </c>
      <c r="I8" s="37">
        <f t="shared" si="0"/>
        <v>4.0027999999999997</v>
      </c>
      <c r="J8" s="37">
        <f t="shared" si="0"/>
        <v>5.5315999999999992</v>
      </c>
      <c r="K8" s="37">
        <f t="shared" si="0"/>
        <v>4.2415999999999991</v>
      </c>
      <c r="L8" s="37">
        <f t="shared" si="0"/>
        <v>5.3758000000000017</v>
      </c>
      <c r="M8" s="37">
        <f t="shared" si="0"/>
        <v>4.3752000000000013</v>
      </c>
      <c r="N8" s="37">
        <f t="shared" si="0"/>
        <v>3.3091999999999988</v>
      </c>
      <c r="O8" s="37">
        <f t="shared" si="0"/>
        <v>4.2666000000000004</v>
      </c>
      <c r="P8" s="37">
        <f t="shared" si="0"/>
        <v>3.0890999999999993</v>
      </c>
      <c r="Q8" s="37">
        <f t="shared" si="0"/>
        <v>4.5301999999999998</v>
      </c>
      <c r="R8" s="37">
        <f t="shared" si="0"/>
        <v>7.9104999999999999</v>
      </c>
      <c r="S8" s="37">
        <f t="shared" si="0"/>
        <v>5.2901000000000007</v>
      </c>
      <c r="T8" s="37">
        <f t="shared" si="0"/>
        <v>5.8315999999999999</v>
      </c>
      <c r="U8" s="37">
        <f t="shared" si="0"/>
        <v>5.4155000000000006</v>
      </c>
      <c r="V8" s="37">
        <f t="shared" si="0"/>
        <v>3.5063</v>
      </c>
      <c r="W8" s="37">
        <f t="shared" si="0"/>
        <v>4.4328000000000003</v>
      </c>
      <c r="X8" s="37">
        <f t="shared" si="0"/>
        <v>7.3054999999999986</v>
      </c>
      <c r="Y8" s="37">
        <f t="shared" si="0"/>
        <v>6.2810000000000024</v>
      </c>
      <c r="Z8" s="37">
        <f t="shared" si="0"/>
        <v>6.8409000000000022</v>
      </c>
      <c r="AA8" s="37">
        <f t="shared" si="0"/>
        <v>5.931099999999998</v>
      </c>
      <c r="AB8" s="37">
        <f t="shared" si="0"/>
        <v>5.7163999999999993</v>
      </c>
      <c r="AC8" s="37">
        <f t="shared" si="0"/>
        <v>5.4997999999999996</v>
      </c>
      <c r="AD8" s="37">
        <f t="shared" si="0"/>
        <v>2.9591999999999992</v>
      </c>
      <c r="AE8" s="37">
        <f t="shared" si="0"/>
        <v>6.9844000000000044</v>
      </c>
      <c r="AF8" s="37">
        <f t="shared" si="0"/>
        <v>5.0990000000000029</v>
      </c>
      <c r="AG8" s="37">
        <f t="shared" si="0"/>
        <v>6.4827999999999975</v>
      </c>
      <c r="AH8" s="37">
        <f t="shared" si="0"/>
        <v>5.815800000000003</v>
      </c>
      <c r="AI8" s="38">
        <f>SUM(AI6:AI7)</f>
        <v>156.68489999999997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45566</v>
      </c>
      <c r="E11" s="95">
        <v>45568</v>
      </c>
      <c r="F11" s="95">
        <v>45570</v>
      </c>
      <c r="G11" s="95">
        <v>45573</v>
      </c>
      <c r="H11" s="95">
        <v>45575</v>
      </c>
      <c r="I11" s="95">
        <v>45577</v>
      </c>
      <c r="J11" s="95">
        <v>45580</v>
      </c>
      <c r="K11" s="95">
        <v>45582</v>
      </c>
      <c r="L11" s="95">
        <v>45584</v>
      </c>
      <c r="M11" s="95">
        <v>45587</v>
      </c>
      <c r="N11" s="95">
        <v>45588</v>
      </c>
      <c r="O11" s="95">
        <v>45589</v>
      </c>
      <c r="P11" s="95">
        <v>45590</v>
      </c>
      <c r="Q11" s="95">
        <v>45591</v>
      </c>
      <c r="R11" s="95">
        <v>45594</v>
      </c>
      <c r="S11" s="95">
        <v>45596</v>
      </c>
      <c r="T11" s="95"/>
      <c r="U11" s="95"/>
      <c r="V11" s="95" t="s">
        <v>143</v>
      </c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590</v>
      </c>
      <c r="E12" s="101">
        <v>562</v>
      </c>
      <c r="F12" s="101">
        <v>599</v>
      </c>
      <c r="G12" s="101">
        <v>730</v>
      </c>
      <c r="H12" s="102">
        <v>522</v>
      </c>
      <c r="I12" s="102">
        <v>640</v>
      </c>
      <c r="J12" s="102">
        <v>750</v>
      </c>
      <c r="K12" s="101">
        <v>520</v>
      </c>
      <c r="L12" s="101">
        <v>845</v>
      </c>
      <c r="M12" s="101">
        <v>770</v>
      </c>
      <c r="N12" s="101"/>
      <c r="O12" s="101">
        <v>625</v>
      </c>
      <c r="P12" s="101"/>
      <c r="Q12" s="101">
        <v>855</v>
      </c>
      <c r="R12" s="102">
        <v>640</v>
      </c>
      <c r="S12" s="101">
        <v>632</v>
      </c>
      <c r="T12" s="101"/>
      <c r="U12" s="101"/>
      <c r="V12" s="101">
        <v>824</v>
      </c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10104</v>
      </c>
    </row>
    <row r="13" spans="3:42" s="2" customFormat="1" ht="27" customHeight="1">
      <c r="C13" s="66" t="s">
        <v>14</v>
      </c>
      <c r="D13" s="100"/>
      <c r="E13" s="101">
        <v>270</v>
      </c>
      <c r="F13" s="101">
        <v>256</v>
      </c>
      <c r="G13" s="101">
        <v>300</v>
      </c>
      <c r="H13" s="102">
        <v>580</v>
      </c>
      <c r="I13" s="102">
        <v>255</v>
      </c>
      <c r="J13" s="102">
        <v>210</v>
      </c>
      <c r="K13" s="101">
        <v>305</v>
      </c>
      <c r="L13" s="101">
        <v>322</v>
      </c>
      <c r="M13" s="101">
        <v>460</v>
      </c>
      <c r="N13" s="101"/>
      <c r="O13" s="101">
        <v>230</v>
      </c>
      <c r="P13" s="101"/>
      <c r="Q13" s="101">
        <v>210</v>
      </c>
      <c r="R13" s="102">
        <v>245</v>
      </c>
      <c r="S13" s="101">
        <v>280</v>
      </c>
      <c r="T13" s="101"/>
      <c r="U13" s="101"/>
      <c r="V13" s="101">
        <v>368</v>
      </c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4291</v>
      </c>
    </row>
    <row r="14" spans="3:42" s="2" customFormat="1" ht="27" customHeight="1">
      <c r="C14" s="66" t="s">
        <v>15</v>
      </c>
      <c r="D14" s="100">
        <v>49</v>
      </c>
      <c r="E14" s="101"/>
      <c r="F14" s="101">
        <v>45</v>
      </c>
      <c r="G14" s="101"/>
      <c r="H14" s="101">
        <v>51</v>
      </c>
      <c r="I14" s="101"/>
      <c r="J14" s="101">
        <v>47</v>
      </c>
      <c r="K14" s="101"/>
      <c r="L14" s="101">
        <v>50</v>
      </c>
      <c r="M14" s="101"/>
      <c r="N14" s="101"/>
      <c r="O14" s="101">
        <v>48</v>
      </c>
      <c r="P14" s="101"/>
      <c r="Q14" s="101"/>
      <c r="R14" s="102">
        <v>52</v>
      </c>
      <c r="S14" s="101"/>
      <c r="T14" s="101"/>
      <c r="U14" s="101"/>
      <c r="V14" s="101">
        <v>52</v>
      </c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394</v>
      </c>
    </row>
    <row r="15" spans="3:42" s="2" customFormat="1" ht="27" customHeight="1">
      <c r="C15" s="66" t="s">
        <v>16</v>
      </c>
      <c r="D15" s="100">
        <v>15</v>
      </c>
      <c r="E15" s="101"/>
      <c r="F15" s="101">
        <v>11</v>
      </c>
      <c r="G15" s="101"/>
      <c r="H15" s="102">
        <v>10</v>
      </c>
      <c r="I15" s="102"/>
      <c r="J15" s="102">
        <v>14</v>
      </c>
      <c r="K15" s="101"/>
      <c r="L15" s="101">
        <v>17</v>
      </c>
      <c r="M15" s="101"/>
      <c r="N15" s="101"/>
      <c r="O15" s="101">
        <v>18</v>
      </c>
      <c r="P15" s="101"/>
      <c r="Q15" s="101"/>
      <c r="R15" s="102">
        <v>14</v>
      </c>
      <c r="S15" s="101"/>
      <c r="T15" s="101"/>
      <c r="U15" s="101"/>
      <c r="V15" s="101">
        <v>11</v>
      </c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110</v>
      </c>
    </row>
    <row r="16" spans="3:42" s="2" customFormat="1" ht="27" customHeight="1">
      <c r="C16" s="68" t="s">
        <v>17</v>
      </c>
      <c r="D16" s="103"/>
      <c r="E16" s="101">
        <v>62</v>
      </c>
      <c r="F16" s="101"/>
      <c r="G16" s="101">
        <v>351</v>
      </c>
      <c r="H16" s="102"/>
      <c r="I16" s="102">
        <v>48</v>
      </c>
      <c r="J16" s="102"/>
      <c r="K16" s="101">
        <v>45</v>
      </c>
      <c r="L16" s="101"/>
      <c r="M16" s="101">
        <v>56</v>
      </c>
      <c r="N16" s="101"/>
      <c r="O16" s="101"/>
      <c r="P16" s="101"/>
      <c r="Q16" s="101">
        <v>59</v>
      </c>
      <c r="R16" s="102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621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>
        <v>39.6</v>
      </c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39.6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>
        <v>99.3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99.3</v>
      </c>
    </row>
    <row r="19" spans="3:35" s="2" customFormat="1" ht="35.25" customHeight="1" thickBot="1">
      <c r="C19" s="79" t="s">
        <v>19</v>
      </c>
      <c r="D19" s="159">
        <f>SUM(D12:D18)</f>
        <v>654</v>
      </c>
      <c r="E19" s="160">
        <f t="shared" ref="E19:AH19" si="2">SUM(E12:E18)</f>
        <v>894</v>
      </c>
      <c r="F19" s="160">
        <f t="shared" si="2"/>
        <v>911</v>
      </c>
      <c r="G19" s="160">
        <f t="shared" si="2"/>
        <v>1381</v>
      </c>
      <c r="H19" s="160">
        <f t="shared" si="2"/>
        <v>1163</v>
      </c>
      <c r="I19" s="160">
        <f t="shared" si="2"/>
        <v>943</v>
      </c>
      <c r="J19" s="160">
        <f t="shared" si="2"/>
        <v>1021</v>
      </c>
      <c r="K19" s="160">
        <f t="shared" si="2"/>
        <v>870</v>
      </c>
      <c r="L19" s="160">
        <f t="shared" si="2"/>
        <v>1234</v>
      </c>
      <c r="M19" s="160">
        <f t="shared" si="2"/>
        <v>1286</v>
      </c>
      <c r="N19" s="160">
        <f t="shared" si="2"/>
        <v>39.6</v>
      </c>
      <c r="O19" s="160">
        <f t="shared" si="2"/>
        <v>921</v>
      </c>
      <c r="P19" s="160">
        <f t="shared" si="2"/>
        <v>99.3</v>
      </c>
      <c r="Q19" s="160">
        <f t="shared" si="2"/>
        <v>1124</v>
      </c>
      <c r="R19" s="160">
        <f t="shared" si="2"/>
        <v>951</v>
      </c>
      <c r="S19" s="160">
        <f t="shared" si="2"/>
        <v>912</v>
      </c>
      <c r="T19" s="160">
        <f t="shared" si="2"/>
        <v>0</v>
      </c>
      <c r="U19" s="160">
        <f t="shared" si="2"/>
        <v>0</v>
      </c>
      <c r="V19" s="160">
        <f t="shared" si="2"/>
        <v>1255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15658.9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156684.89999999997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9.0858504918656795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15658.9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8.9354393605387674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45170</v>
      </c>
      <c r="E25" s="197"/>
      <c r="F25" s="196">
        <v>45200</v>
      </c>
      <c r="G25" s="197"/>
      <c r="H25" s="196">
        <v>45231</v>
      </c>
      <c r="I25" s="197"/>
      <c r="J25" s="196">
        <v>45261</v>
      </c>
      <c r="K25" s="197"/>
      <c r="L25" s="196">
        <v>45292</v>
      </c>
      <c r="M25" s="197"/>
      <c r="N25" s="196">
        <v>45323</v>
      </c>
      <c r="O25" s="197"/>
      <c r="P25" s="196">
        <v>45352</v>
      </c>
      <c r="Q25" s="197"/>
      <c r="R25" s="196">
        <v>45383</v>
      </c>
      <c r="S25" s="197"/>
      <c r="T25" s="196">
        <v>45413</v>
      </c>
      <c r="U25" s="197"/>
      <c r="V25" s="196">
        <v>45444</v>
      </c>
      <c r="W25" s="197"/>
      <c r="X25" s="196">
        <v>45474</v>
      </c>
      <c r="Y25" s="197"/>
      <c r="Z25" s="196">
        <v>45505</v>
      </c>
      <c r="AA25" s="197"/>
      <c r="AB25" s="196">
        <v>45536</v>
      </c>
      <c r="AC25" s="197"/>
      <c r="AD25" s="196">
        <v>45566</v>
      </c>
      <c r="AE25" s="197"/>
      <c r="AF25" s="196">
        <v>45597</v>
      </c>
      <c r="AG25" s="197"/>
      <c r="AH25" s="196">
        <v>45474</v>
      </c>
      <c r="AI25" s="197"/>
    </row>
    <row r="26" spans="3:35" s="2" customFormat="1" ht="39.75" customHeight="1">
      <c r="C26" s="21" t="s">
        <v>29</v>
      </c>
      <c r="D26" s="202">
        <v>7.9554689622444594E-2</v>
      </c>
      <c r="E26" s="203"/>
      <c r="F26" s="202">
        <v>8.328690100789371E-2</v>
      </c>
      <c r="G26" s="203"/>
      <c r="H26" s="202">
        <v>8.4549603089639588E-2</v>
      </c>
      <c r="I26" s="203"/>
      <c r="J26" s="202">
        <v>8.7054386402723158E-2</v>
      </c>
      <c r="K26" s="203"/>
      <c r="L26" s="202">
        <v>0.10329840200530509</v>
      </c>
      <c r="M26" s="203"/>
      <c r="N26" s="202">
        <v>9.9409917198058431E-2</v>
      </c>
      <c r="O26" s="203"/>
      <c r="P26" s="202">
        <v>9.1502153297330704E-2</v>
      </c>
      <c r="Q26" s="203"/>
      <c r="R26" s="202">
        <v>9.1796403753277592E-2</v>
      </c>
      <c r="S26" s="203"/>
      <c r="T26" s="202">
        <v>8.036122785987089E-2</v>
      </c>
      <c r="U26" s="203"/>
      <c r="V26" s="202">
        <v>8.973278281097119E-2</v>
      </c>
      <c r="W26" s="203"/>
      <c r="X26" s="202">
        <v>9.0632617927844064E-2</v>
      </c>
      <c r="Y26" s="203"/>
      <c r="Z26" s="202">
        <v>9.3378120742087761E-2</v>
      </c>
      <c r="AA26" s="203"/>
      <c r="AB26" s="202">
        <v>8.5545799839323824E-2</v>
      </c>
      <c r="AC26" s="203"/>
      <c r="AD26" s="202">
        <f>T21/100</f>
        <v>9.0858504918656796E-2</v>
      </c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6CC2BDD-3F35-45B2-B058-DCFAD64989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'OCT-24'!X25:X25</xm:f>
              <xm:sqref>X26</xm:sqref>
            </x14:sparkline>
          </x14:sparklines>
        </x14:sparklineGroup>
        <x14:sparklineGroup displayEmptyCellsAs="gap" xr2:uid="{9A55781B-28E7-43DC-ABD8-BC22BECA1E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'OCT-24'!L25:L25</xm:f>
              <xm:sqref>L26</xm:sqref>
            </x14:sparkline>
          </x14:sparklines>
        </x14:sparklineGroup>
        <x14:sparklineGroup displayEmptyCellsAs="gap" xr2:uid="{45C2850F-26D2-4CDD-9B99-B568C884A1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'OCT-24'!Z25:Z25</xm:f>
              <xm:sqref>Z26</xm:sqref>
            </x14:sparkline>
          </x14:sparklines>
        </x14:sparklineGroup>
        <x14:sparklineGroup displayEmptyCellsAs="gap" xr2:uid="{16643349-9559-46B6-B3C8-88835855A9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'OCT-24'!R25:R25</xm:f>
              <xm:sqref>R26</xm:sqref>
            </x14:sparkline>
          </x14:sparklines>
        </x14:sparklineGroup>
        <x14:sparklineGroup displayEmptyCellsAs="gap" xr2:uid="{376A71D8-F60A-4804-86E3-4A2D30F6C3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'OCT-24'!AB25:AB25</xm:f>
              <xm:sqref>AB26</xm:sqref>
            </x14:sparkline>
          </x14:sparklines>
        </x14:sparklineGroup>
        <x14:sparklineGroup displayEmptyCellsAs="gap" xr2:uid="{F007C05D-D0F8-4E30-970C-962660466F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'OCT-24'!AF25:AF25</xm:f>
              <xm:sqref>AF26</xm:sqref>
            </x14:sparkline>
          </x14:sparklines>
        </x14:sparklineGroup>
        <x14:sparklineGroup displayEmptyCellsAs="gap" xr2:uid="{F771958A-FCE8-447A-9AF2-90D27E1ED2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'OCT-24'!P25:P25</xm:f>
              <xm:sqref>P26</xm:sqref>
            </x14:sparkline>
          </x14:sparklines>
        </x14:sparklineGroup>
        <x14:sparklineGroup displayEmptyCellsAs="gap" xr2:uid="{03E25B22-BC32-4AFB-941B-290DB38CC4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'OCT-24'!H25:H25</xm:f>
              <xm:sqref>H26</xm:sqref>
            </x14:sparkline>
          </x14:sparklines>
        </x14:sparklineGroup>
        <x14:sparklineGroup displayEmptyCellsAs="gap" xr2:uid="{A32FA0A3-BCB8-450E-ABCB-19AC43AE7D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'OCT-24'!D25:D25</xm:f>
              <xm:sqref>D26</xm:sqref>
            </x14:sparkline>
          </x14:sparklines>
        </x14:sparklineGroup>
        <x14:sparklineGroup displayEmptyCellsAs="gap" xr2:uid="{9BD18500-75A2-49FE-BB65-3987F73E54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'OCT-24'!AH25:AH25</xm:f>
              <xm:sqref>AH26</xm:sqref>
            </x14:sparkline>
          </x14:sparklines>
        </x14:sparklineGroup>
        <x14:sparklineGroup displayEmptyCellsAs="gap" xr2:uid="{635F039F-A78A-4C85-B2A6-5A0B7C2620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'OCT-24'!J25:J25</xm:f>
              <xm:sqref>J26</xm:sqref>
            </x14:sparkline>
          </x14:sparklines>
        </x14:sparklineGroup>
        <x14:sparklineGroup displayEmptyCellsAs="gap" xr2:uid="{13FB78AE-8183-4F2D-9603-D1DCC4BD24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'OCT-24'!T25:T25</xm:f>
              <xm:sqref>T26</xm:sqref>
            </x14:sparkline>
          </x14:sparklines>
        </x14:sparklineGroup>
        <x14:sparklineGroup displayEmptyCellsAs="gap" xr2:uid="{7EF7DC66-4222-4130-8552-077C5E2A76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'OCT-24'!AD25:AD25</xm:f>
              <xm:sqref>AD26</xm:sqref>
            </x14:sparkline>
          </x14:sparklines>
        </x14:sparklineGroup>
        <x14:sparklineGroup displayEmptyCellsAs="gap" xr2:uid="{D10F70D0-FEB7-451F-951C-1367710FFA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'OCT-24'!F25:F25</xm:f>
              <xm:sqref>F26</xm:sqref>
            </x14:sparkline>
          </x14:sparklines>
        </x14:sparklineGroup>
        <x14:sparklineGroup displayEmptyCellsAs="gap" xr2:uid="{2726D60C-9689-44F0-8623-8A8426DBE0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'OCT-24'!N25:N25</xm:f>
              <xm:sqref>N26</xm:sqref>
            </x14:sparkline>
          </x14:sparklines>
        </x14:sparklineGroup>
        <x14:sparklineGroup displayEmptyCellsAs="gap" xr2:uid="{414BAAF4-7BB8-4AAF-BDA2-D9E733CE78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'OCT-24'!V25:V25</xm:f>
              <xm:sqref>V26</xm:sqref>
            </x14:sparkline>
          </x14:sparklines>
        </x14:sparklineGroup>
      </x14:sparklineGroup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F039-6FFD-4C7F-8418-60BAF9DECD3D}">
  <sheetPr>
    <pageSetUpPr fitToPage="1"/>
  </sheetPr>
  <dimension ref="C1:AP45"/>
  <sheetViews>
    <sheetView showGridLines="0" topLeftCell="D4" zoomScale="85" zoomScaleNormal="85" workbookViewId="0">
      <selection activeCell="X26" sqref="X26:Y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161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45597</v>
      </c>
      <c r="E5" s="3">
        <v>45598</v>
      </c>
      <c r="F5" s="3">
        <v>45599</v>
      </c>
      <c r="G5" s="3">
        <v>45600</v>
      </c>
      <c r="H5" s="3">
        <v>45601</v>
      </c>
      <c r="I5" s="3">
        <v>45602</v>
      </c>
      <c r="J5" s="3">
        <v>45603</v>
      </c>
      <c r="K5" s="3">
        <v>45604</v>
      </c>
      <c r="L5" s="3">
        <v>45605</v>
      </c>
      <c r="M5" s="3">
        <v>45606</v>
      </c>
      <c r="N5" s="3">
        <v>45607</v>
      </c>
      <c r="O5" s="3">
        <v>45608</v>
      </c>
      <c r="P5" s="3">
        <v>45609</v>
      </c>
      <c r="Q5" s="3">
        <v>45610</v>
      </c>
      <c r="R5" s="3">
        <v>45611</v>
      </c>
      <c r="S5" s="3">
        <v>45612</v>
      </c>
      <c r="T5" s="3">
        <v>45613</v>
      </c>
      <c r="U5" s="3">
        <v>45614</v>
      </c>
      <c r="V5" s="3">
        <v>45615</v>
      </c>
      <c r="W5" s="3">
        <v>45616</v>
      </c>
      <c r="X5" s="3">
        <v>45617</v>
      </c>
      <c r="Y5" s="3">
        <v>45618</v>
      </c>
      <c r="Z5" s="3">
        <v>45619</v>
      </c>
      <c r="AA5" s="3">
        <v>45620</v>
      </c>
      <c r="AB5" s="3">
        <v>45621</v>
      </c>
      <c r="AC5" s="3">
        <v>45622</v>
      </c>
      <c r="AD5" s="3">
        <v>45623</v>
      </c>
      <c r="AE5" s="3">
        <v>45624</v>
      </c>
      <c r="AF5" s="3">
        <v>45625</v>
      </c>
      <c r="AG5" s="3">
        <v>45626</v>
      </c>
      <c r="AH5" s="3"/>
      <c r="AI5" s="188"/>
    </row>
    <row r="6" spans="3:42" s="2" customFormat="1" ht="27" customHeight="1">
      <c r="C6" s="5" t="s">
        <v>7</v>
      </c>
      <c r="D6" s="118">
        <v>5.2696000000000005</v>
      </c>
      <c r="E6" s="118">
        <v>4.6050999999999984</v>
      </c>
      <c r="F6" s="118">
        <v>3.2840000000000003</v>
      </c>
      <c r="G6" s="118">
        <v>4.4111999999999991</v>
      </c>
      <c r="H6" s="118">
        <v>5.6692</v>
      </c>
      <c r="I6" s="118">
        <v>5.3093999999999992</v>
      </c>
      <c r="J6" s="118">
        <v>4.9112000000000018</v>
      </c>
      <c r="K6" s="118">
        <v>5.5573000000000015</v>
      </c>
      <c r="L6" s="118">
        <v>4.0066000000000006</v>
      </c>
      <c r="M6" s="118">
        <v>2.7524999999999991</v>
      </c>
      <c r="N6" s="118">
        <v>5.1181000000000028</v>
      </c>
      <c r="O6" s="118">
        <v>5.4237999999999973</v>
      </c>
      <c r="P6" s="118">
        <v>5.7235000000000005</v>
      </c>
      <c r="Q6" s="118">
        <v>5.0251999999999981</v>
      </c>
      <c r="R6" s="118">
        <v>5.1856</v>
      </c>
      <c r="S6" s="118">
        <v>3.7503999999999991</v>
      </c>
      <c r="T6" s="118">
        <v>2.9125999999999999</v>
      </c>
      <c r="U6" s="118">
        <v>5.4366999999999992</v>
      </c>
      <c r="V6" s="118">
        <v>4.4769999999999985</v>
      </c>
      <c r="W6" s="118">
        <v>5.3535000000000004</v>
      </c>
      <c r="X6" s="118">
        <v>5.5689999999999991</v>
      </c>
      <c r="Y6" s="118">
        <v>4.9388999999999994</v>
      </c>
      <c r="Z6" s="118">
        <v>3.6760000000000002</v>
      </c>
      <c r="AA6" s="118">
        <v>3.8558000000000003</v>
      </c>
      <c r="AB6" s="118">
        <v>4.384500000000001</v>
      </c>
      <c r="AC6" s="118">
        <v>5.3225000000000025</v>
      </c>
      <c r="AD6" s="118">
        <v>5.2043000000000008</v>
      </c>
      <c r="AE6" s="118">
        <v>4.5834000000000001</v>
      </c>
      <c r="AF6" s="118">
        <v>5.4880000000000004</v>
      </c>
      <c r="AG6" s="118">
        <v>3.746</v>
      </c>
      <c r="AH6" s="118"/>
      <c r="AI6" s="122">
        <f>SUM(D6:AH6)</f>
        <v>140.95090000000002</v>
      </c>
    </row>
    <row r="7" spans="3:42" s="2" customFormat="1" ht="27" customHeight="1">
      <c r="C7" s="42" t="s">
        <v>8</v>
      </c>
      <c r="D7" s="119">
        <v>1.33</v>
      </c>
      <c r="E7" s="119">
        <v>0</v>
      </c>
      <c r="F7" s="119">
        <v>0</v>
      </c>
      <c r="G7" s="119">
        <v>0.92</v>
      </c>
      <c r="H7" s="119">
        <v>1.44</v>
      </c>
      <c r="I7" s="119">
        <v>0</v>
      </c>
      <c r="J7" s="119">
        <v>0.73</v>
      </c>
      <c r="K7" s="119">
        <v>0.54</v>
      </c>
      <c r="L7" s="120">
        <v>0.88</v>
      </c>
      <c r="M7" s="120">
        <v>0</v>
      </c>
      <c r="N7" s="120">
        <v>1.65</v>
      </c>
      <c r="O7" s="120">
        <v>0</v>
      </c>
      <c r="P7" s="120">
        <v>0.98</v>
      </c>
      <c r="Q7" s="120">
        <v>0</v>
      </c>
      <c r="R7" s="119">
        <v>0.74</v>
      </c>
      <c r="S7" s="119">
        <v>0</v>
      </c>
      <c r="T7" s="121">
        <v>0</v>
      </c>
      <c r="U7" s="120">
        <v>2.46</v>
      </c>
      <c r="V7" s="120">
        <v>0</v>
      </c>
      <c r="W7" s="120">
        <v>0.54</v>
      </c>
      <c r="X7" s="120">
        <v>0.27</v>
      </c>
      <c r="Y7" s="120">
        <v>0</v>
      </c>
      <c r="Z7" s="120">
        <v>1.2</v>
      </c>
      <c r="AA7" s="120">
        <v>0</v>
      </c>
      <c r="AB7" s="120">
        <v>1.01</v>
      </c>
      <c r="AC7" s="120">
        <v>0.55000000000000004</v>
      </c>
      <c r="AD7" s="120">
        <v>0.69</v>
      </c>
      <c r="AE7" s="120">
        <v>0</v>
      </c>
      <c r="AF7" s="120">
        <v>0.54</v>
      </c>
      <c r="AG7" s="120">
        <v>0</v>
      </c>
      <c r="AH7" s="120"/>
      <c r="AI7" s="122">
        <f>SUM(D7:AH7)</f>
        <v>16.47</v>
      </c>
      <c r="AP7" s="179"/>
    </row>
    <row r="8" spans="3:42" s="2" customFormat="1" ht="35.25" customHeight="1" thickBot="1">
      <c r="C8" s="17" t="s">
        <v>9</v>
      </c>
      <c r="D8" s="37">
        <f>SUM(D6:D7)</f>
        <v>6.5996000000000006</v>
      </c>
      <c r="E8" s="37">
        <f t="shared" ref="E8:AH8" si="0">SUM(E6:E7)</f>
        <v>4.6050999999999984</v>
      </c>
      <c r="F8" s="37">
        <f t="shared" si="0"/>
        <v>3.2840000000000003</v>
      </c>
      <c r="G8" s="37">
        <f t="shared" si="0"/>
        <v>5.3311999999999991</v>
      </c>
      <c r="H8" s="37">
        <f t="shared" si="0"/>
        <v>7.1091999999999995</v>
      </c>
      <c r="I8" s="37">
        <f t="shared" si="0"/>
        <v>5.3093999999999992</v>
      </c>
      <c r="J8" s="37">
        <f t="shared" si="0"/>
        <v>5.6412000000000013</v>
      </c>
      <c r="K8" s="37">
        <f t="shared" si="0"/>
        <v>6.0973000000000015</v>
      </c>
      <c r="L8" s="37">
        <f t="shared" si="0"/>
        <v>4.8866000000000005</v>
      </c>
      <c r="M8" s="37">
        <f t="shared" si="0"/>
        <v>2.7524999999999991</v>
      </c>
      <c r="N8" s="37">
        <f t="shared" si="0"/>
        <v>6.7681000000000022</v>
      </c>
      <c r="O8" s="37">
        <f t="shared" si="0"/>
        <v>5.4237999999999973</v>
      </c>
      <c r="P8" s="37">
        <f t="shared" si="0"/>
        <v>6.7035</v>
      </c>
      <c r="Q8" s="37">
        <f t="shared" si="0"/>
        <v>5.0251999999999981</v>
      </c>
      <c r="R8" s="37">
        <f t="shared" si="0"/>
        <v>5.9256000000000002</v>
      </c>
      <c r="S8" s="37">
        <f t="shared" si="0"/>
        <v>3.7503999999999991</v>
      </c>
      <c r="T8" s="37">
        <f t="shared" si="0"/>
        <v>2.9125999999999999</v>
      </c>
      <c r="U8" s="37">
        <f t="shared" si="0"/>
        <v>7.8966999999999992</v>
      </c>
      <c r="V8" s="37">
        <f t="shared" si="0"/>
        <v>4.4769999999999985</v>
      </c>
      <c r="W8" s="37">
        <f t="shared" si="0"/>
        <v>5.8935000000000004</v>
      </c>
      <c r="X8" s="37">
        <f t="shared" si="0"/>
        <v>5.8389999999999986</v>
      </c>
      <c r="Y8" s="37">
        <f t="shared" si="0"/>
        <v>4.9388999999999994</v>
      </c>
      <c r="Z8" s="37">
        <f t="shared" si="0"/>
        <v>4.8760000000000003</v>
      </c>
      <c r="AA8" s="37">
        <f t="shared" si="0"/>
        <v>3.8558000000000003</v>
      </c>
      <c r="AB8" s="37">
        <f t="shared" si="0"/>
        <v>5.3945000000000007</v>
      </c>
      <c r="AC8" s="37">
        <f t="shared" si="0"/>
        <v>5.8725000000000023</v>
      </c>
      <c r="AD8" s="37">
        <f t="shared" si="0"/>
        <v>5.8943000000000012</v>
      </c>
      <c r="AE8" s="37">
        <f t="shared" si="0"/>
        <v>4.5834000000000001</v>
      </c>
      <c r="AF8" s="37">
        <f t="shared" si="0"/>
        <v>6.0280000000000005</v>
      </c>
      <c r="AG8" s="37">
        <f t="shared" si="0"/>
        <v>3.746</v>
      </c>
      <c r="AH8" s="37">
        <f t="shared" si="0"/>
        <v>0</v>
      </c>
      <c r="AI8" s="38">
        <f>SUM(AI6:AI7)</f>
        <v>157.42090000000002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45598</v>
      </c>
      <c r="E11" s="95">
        <v>45601</v>
      </c>
      <c r="F11" s="95">
        <v>45603</v>
      </c>
      <c r="G11" s="95">
        <v>45605</v>
      </c>
      <c r="H11" s="95">
        <v>45608</v>
      </c>
      <c r="I11" s="95">
        <v>45610</v>
      </c>
      <c r="J11" s="95">
        <v>45612</v>
      </c>
      <c r="K11" s="95">
        <v>45615</v>
      </c>
      <c r="L11" s="95">
        <v>45617</v>
      </c>
      <c r="M11" s="95">
        <v>45619</v>
      </c>
      <c r="N11" s="95">
        <v>45622</v>
      </c>
      <c r="O11" s="95">
        <v>45624</v>
      </c>
      <c r="P11" s="95">
        <v>45626</v>
      </c>
      <c r="Q11" s="95"/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810</v>
      </c>
      <c r="E12" s="101">
        <v>805</v>
      </c>
      <c r="F12" s="101">
        <v>622</v>
      </c>
      <c r="G12" s="101">
        <v>644</v>
      </c>
      <c r="H12" s="102">
        <v>635</v>
      </c>
      <c r="I12" s="102">
        <v>802</v>
      </c>
      <c r="J12" s="102">
        <v>615</v>
      </c>
      <c r="K12" s="101">
        <v>630</v>
      </c>
      <c r="L12" s="101">
        <v>722</v>
      </c>
      <c r="M12" s="101">
        <v>500</v>
      </c>
      <c r="N12" s="101">
        <v>810</v>
      </c>
      <c r="O12" s="101">
        <v>705</v>
      </c>
      <c r="P12" s="101">
        <v>758</v>
      </c>
      <c r="Q12" s="101"/>
      <c r="R12" s="102"/>
      <c r="S12" s="101">
        <v>744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9802</v>
      </c>
    </row>
    <row r="13" spans="3:42" s="2" customFormat="1" ht="27" customHeight="1">
      <c r="C13" s="66" t="s">
        <v>14</v>
      </c>
      <c r="D13" s="100">
        <v>290</v>
      </c>
      <c r="E13" s="101">
        <v>250</v>
      </c>
      <c r="F13" s="101">
        <v>280</v>
      </c>
      <c r="G13" s="101">
        <v>310</v>
      </c>
      <c r="H13" s="102">
        <v>325</v>
      </c>
      <c r="I13" s="102">
        <v>282</v>
      </c>
      <c r="J13" s="102">
        <v>306</v>
      </c>
      <c r="K13" s="101">
        <v>300</v>
      </c>
      <c r="L13" s="101"/>
      <c r="M13" s="101">
        <v>315</v>
      </c>
      <c r="N13" s="101">
        <v>360</v>
      </c>
      <c r="O13" s="101">
        <v>450</v>
      </c>
      <c r="P13" s="101">
        <v>376</v>
      </c>
      <c r="Q13" s="101"/>
      <c r="R13" s="102"/>
      <c r="S13" s="101">
        <v>334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4178</v>
      </c>
    </row>
    <row r="14" spans="3:42" s="2" customFormat="1" ht="27" customHeight="1">
      <c r="C14" s="66" t="s">
        <v>15</v>
      </c>
      <c r="D14" s="100">
        <v>42</v>
      </c>
      <c r="E14" s="101"/>
      <c r="F14" s="101">
        <v>45</v>
      </c>
      <c r="G14" s="101"/>
      <c r="H14" s="101">
        <v>47</v>
      </c>
      <c r="I14" s="101"/>
      <c r="J14" s="101">
        <v>46</v>
      </c>
      <c r="K14" s="101"/>
      <c r="L14" s="101">
        <v>43</v>
      </c>
      <c r="M14" s="101"/>
      <c r="N14" s="101">
        <v>54</v>
      </c>
      <c r="O14" s="101"/>
      <c r="P14" s="101">
        <v>52</v>
      </c>
      <c r="Q14" s="101"/>
      <c r="R14" s="102"/>
      <c r="S14" s="101">
        <v>45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374</v>
      </c>
    </row>
    <row r="15" spans="3:42" s="2" customFormat="1" ht="27" customHeight="1">
      <c r="C15" s="66" t="s">
        <v>16</v>
      </c>
      <c r="D15" s="100">
        <v>10</v>
      </c>
      <c r="E15" s="101"/>
      <c r="F15" s="101">
        <v>15</v>
      </c>
      <c r="G15" s="101"/>
      <c r="H15" s="102">
        <v>13</v>
      </c>
      <c r="I15" s="102"/>
      <c r="J15" s="102">
        <v>13</v>
      </c>
      <c r="K15" s="101"/>
      <c r="L15" s="101">
        <v>12</v>
      </c>
      <c r="M15" s="101"/>
      <c r="N15" s="101">
        <v>12</v>
      </c>
      <c r="O15" s="101"/>
      <c r="P15" s="101">
        <v>17</v>
      </c>
      <c r="Q15" s="101"/>
      <c r="R15" s="102"/>
      <c r="S15" s="101">
        <v>9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101</v>
      </c>
    </row>
    <row r="16" spans="3:42" s="2" customFormat="1" ht="27" customHeight="1">
      <c r="C16" s="68" t="s">
        <v>17</v>
      </c>
      <c r="D16" s="103"/>
      <c r="E16" s="101">
        <v>42</v>
      </c>
      <c r="F16" s="101"/>
      <c r="G16" s="101">
        <v>51</v>
      </c>
      <c r="H16" s="102"/>
      <c r="I16" s="102">
        <v>48</v>
      </c>
      <c r="J16" s="102"/>
      <c r="K16" s="101">
        <v>45</v>
      </c>
      <c r="L16" s="101"/>
      <c r="M16" s="101">
        <v>50</v>
      </c>
      <c r="N16" s="101"/>
      <c r="O16" s="101">
        <v>743</v>
      </c>
      <c r="P16" s="101"/>
      <c r="Q16" s="101"/>
      <c r="R16" s="102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979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>
        <v>29.6</v>
      </c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29.6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>
        <v>10.7</v>
      </c>
      <c r="P18" s="101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10.7</v>
      </c>
    </row>
    <row r="19" spans="3:35" s="2" customFormat="1" ht="35.25" customHeight="1" thickBot="1">
      <c r="C19" s="79" t="s">
        <v>19</v>
      </c>
      <c r="D19" s="159">
        <f>SUM(D12:D18)</f>
        <v>1152</v>
      </c>
      <c r="E19" s="160">
        <f t="shared" ref="E19:AH19" si="2">SUM(E12:E18)</f>
        <v>1097</v>
      </c>
      <c r="F19" s="160">
        <f t="shared" si="2"/>
        <v>962</v>
      </c>
      <c r="G19" s="160">
        <f t="shared" si="2"/>
        <v>1005</v>
      </c>
      <c r="H19" s="160">
        <f t="shared" si="2"/>
        <v>1020</v>
      </c>
      <c r="I19" s="160">
        <f t="shared" si="2"/>
        <v>1132</v>
      </c>
      <c r="J19" s="160">
        <f t="shared" si="2"/>
        <v>980</v>
      </c>
      <c r="K19" s="160">
        <f t="shared" si="2"/>
        <v>975</v>
      </c>
      <c r="L19" s="160">
        <f t="shared" si="2"/>
        <v>777</v>
      </c>
      <c r="M19" s="160">
        <f t="shared" si="2"/>
        <v>865</v>
      </c>
      <c r="N19" s="160">
        <f t="shared" si="2"/>
        <v>1236</v>
      </c>
      <c r="O19" s="160">
        <f t="shared" si="2"/>
        <v>1938.3</v>
      </c>
      <c r="P19" s="160">
        <f t="shared" si="2"/>
        <v>1203</v>
      </c>
      <c r="Q19" s="160">
        <f t="shared" si="2"/>
        <v>0</v>
      </c>
      <c r="R19" s="160">
        <f t="shared" si="2"/>
        <v>0</v>
      </c>
      <c r="S19" s="160">
        <f t="shared" si="2"/>
        <v>1132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15474.300000000001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157420.90000000002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8.9501038779561259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15474.300000000001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9.145608810293524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45292</v>
      </c>
      <c r="E25" s="197"/>
      <c r="F25" s="196">
        <v>45323</v>
      </c>
      <c r="G25" s="197"/>
      <c r="H25" s="196">
        <v>45352</v>
      </c>
      <c r="I25" s="197"/>
      <c r="J25" s="196">
        <v>45383</v>
      </c>
      <c r="K25" s="197"/>
      <c r="L25" s="196">
        <v>45413</v>
      </c>
      <c r="M25" s="197"/>
      <c r="N25" s="196">
        <v>45444</v>
      </c>
      <c r="O25" s="197"/>
      <c r="P25" s="196">
        <v>45474</v>
      </c>
      <c r="Q25" s="197"/>
      <c r="R25" s="196">
        <v>45505</v>
      </c>
      <c r="S25" s="197"/>
      <c r="T25" s="196">
        <v>45536</v>
      </c>
      <c r="U25" s="197"/>
      <c r="V25" s="196">
        <v>45566</v>
      </c>
      <c r="W25" s="197"/>
      <c r="X25" s="196">
        <v>45597</v>
      </c>
      <c r="Y25" s="197"/>
      <c r="Z25" s="196">
        <v>45627</v>
      </c>
      <c r="AA25" s="197"/>
      <c r="AB25" s="196">
        <v>45658</v>
      </c>
      <c r="AC25" s="197"/>
      <c r="AD25" s="196">
        <v>45689</v>
      </c>
      <c r="AE25" s="197"/>
      <c r="AF25" s="196">
        <v>45717</v>
      </c>
      <c r="AG25" s="197"/>
      <c r="AH25" s="196">
        <v>45748</v>
      </c>
      <c r="AI25" s="197"/>
    </row>
    <row r="26" spans="3:35" s="2" customFormat="1" ht="39.75" customHeight="1">
      <c r="C26" s="21" t="s">
        <v>29</v>
      </c>
      <c r="D26" s="202">
        <v>0.10329840200530509</v>
      </c>
      <c r="E26" s="203"/>
      <c r="F26" s="202">
        <v>9.9409917198058431E-2</v>
      </c>
      <c r="G26" s="203"/>
      <c r="H26" s="202">
        <v>9.1502153297330704E-2</v>
      </c>
      <c r="I26" s="203"/>
      <c r="J26" s="202">
        <v>9.1796403753277592E-2</v>
      </c>
      <c r="K26" s="203"/>
      <c r="L26" s="202">
        <v>8.036122785987089E-2</v>
      </c>
      <c r="M26" s="203"/>
      <c r="N26" s="202">
        <v>8.973278281097119E-2</v>
      </c>
      <c r="O26" s="203"/>
      <c r="P26" s="202">
        <v>9.0632617927844064E-2</v>
      </c>
      <c r="Q26" s="203"/>
      <c r="R26" s="202">
        <v>9.3378120742087761E-2</v>
      </c>
      <c r="S26" s="203"/>
      <c r="T26" s="202">
        <v>8.5545799839323824E-2</v>
      </c>
      <c r="U26" s="203"/>
      <c r="V26" s="202">
        <v>9.0858504918656796E-2</v>
      </c>
      <c r="W26" s="203"/>
      <c r="X26" s="202">
        <f>T21/100</f>
        <v>8.9501038779561254E-2</v>
      </c>
      <c r="Y26" s="203"/>
      <c r="Z26" s="202"/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BF4920B-B41F-4822-905F-C2D58935B1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'NOV-24'!V25:V25</xm:f>
              <xm:sqref>V26</xm:sqref>
            </x14:sparkline>
          </x14:sparklines>
        </x14:sparklineGroup>
        <x14:sparklineGroup displayEmptyCellsAs="gap" xr2:uid="{6C64E4D3-BC59-4DEA-8AD0-221667DDBF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'NOV-24'!N25:N25</xm:f>
              <xm:sqref>N26</xm:sqref>
            </x14:sparkline>
          </x14:sparklines>
        </x14:sparklineGroup>
        <x14:sparklineGroup displayEmptyCellsAs="gap" xr2:uid="{8CA0C7B9-58C5-4E8F-AAA5-2C86D7771C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'NOV-24'!F25:F25</xm:f>
              <xm:sqref>F26</xm:sqref>
            </x14:sparkline>
          </x14:sparklines>
        </x14:sparklineGroup>
        <x14:sparklineGroup displayEmptyCellsAs="gap" xr2:uid="{302026BC-7D35-4A5A-852C-4D99E34322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'NOV-24'!AD25:AD25</xm:f>
              <xm:sqref>AD26</xm:sqref>
            </x14:sparkline>
          </x14:sparklines>
        </x14:sparklineGroup>
        <x14:sparklineGroup displayEmptyCellsAs="gap" xr2:uid="{CE6560EE-A608-449C-A01A-5F22C7C026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'NOV-24'!T25:T25</xm:f>
              <xm:sqref>T26</xm:sqref>
            </x14:sparkline>
          </x14:sparklines>
        </x14:sparklineGroup>
        <x14:sparklineGroup displayEmptyCellsAs="gap" xr2:uid="{0E8628F0-70FD-4615-95D5-0A21B3FB5E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'NOV-24'!J25:J25</xm:f>
              <xm:sqref>J26</xm:sqref>
            </x14:sparkline>
          </x14:sparklines>
        </x14:sparklineGroup>
        <x14:sparklineGroup displayEmptyCellsAs="gap" xr2:uid="{0AC3E88C-6B9C-47E6-9E35-5866147F34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'NOV-24'!AH25:AH25</xm:f>
              <xm:sqref>AH26</xm:sqref>
            </x14:sparkline>
          </x14:sparklines>
        </x14:sparklineGroup>
        <x14:sparklineGroup displayEmptyCellsAs="gap" xr2:uid="{4A836E91-EB52-404A-887C-4EBADCD4A2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'NOV-24'!D25:D25</xm:f>
              <xm:sqref>D26</xm:sqref>
            </x14:sparkline>
          </x14:sparklines>
        </x14:sparklineGroup>
        <x14:sparklineGroup displayEmptyCellsAs="gap" xr2:uid="{5A7B62AD-C93A-436E-81EC-80363E7261D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'NOV-24'!H25:H25</xm:f>
              <xm:sqref>H26</xm:sqref>
            </x14:sparkline>
          </x14:sparklines>
        </x14:sparklineGroup>
        <x14:sparklineGroup displayEmptyCellsAs="gap" xr2:uid="{89CF223E-A789-432A-BD08-69865B3082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'NOV-24'!P25:P25</xm:f>
              <xm:sqref>P26</xm:sqref>
            </x14:sparkline>
          </x14:sparklines>
        </x14:sparklineGroup>
        <x14:sparklineGroup displayEmptyCellsAs="gap" xr2:uid="{C714F2A8-405C-43FB-9094-27C711DFE7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'NOV-24'!AF25:AF25</xm:f>
              <xm:sqref>AF26</xm:sqref>
            </x14:sparkline>
          </x14:sparklines>
        </x14:sparklineGroup>
        <x14:sparklineGroup displayEmptyCellsAs="gap" xr2:uid="{5E330F88-47D5-431F-BA16-4C931F11E0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'NOV-24'!AB25:AB25</xm:f>
              <xm:sqref>AB26</xm:sqref>
            </x14:sparkline>
          </x14:sparklines>
        </x14:sparklineGroup>
        <x14:sparklineGroup displayEmptyCellsAs="gap" xr2:uid="{43709E34-EF6C-41C4-A714-E4745FAA6D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'NOV-24'!R25:R25</xm:f>
              <xm:sqref>R26</xm:sqref>
            </x14:sparkline>
          </x14:sparklines>
        </x14:sparklineGroup>
        <x14:sparklineGroup displayEmptyCellsAs="gap" xr2:uid="{F12B5ED6-E554-447C-9DE9-F63A13C06C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'NOV-24'!Z25:Z25</xm:f>
              <xm:sqref>Z26</xm:sqref>
            </x14:sparkline>
          </x14:sparklines>
        </x14:sparklineGroup>
        <x14:sparklineGroup displayEmptyCellsAs="gap" xr2:uid="{CA6B659B-E4C2-4743-A9CC-3166C3F7BA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'NOV-24'!L25:L25</xm:f>
              <xm:sqref>L26</xm:sqref>
            </x14:sparkline>
          </x14:sparklines>
        </x14:sparklineGroup>
        <x14:sparklineGroup displayEmptyCellsAs="gap" xr2:uid="{7C6F1B22-B84C-4937-B888-9E9EA2744B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'NOV-24'!X25:X25</xm:f>
              <xm:sqref>X26</xm:sqref>
            </x14:sparkline>
          </x14:sparklines>
        </x14:sparklineGroup>
      </x14:sparklineGroup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FCDE-2F62-402F-B1DA-972C717A239A}">
  <sheetPr>
    <pageSetUpPr fitToPage="1"/>
  </sheetPr>
  <dimension ref="C1:AP45"/>
  <sheetViews>
    <sheetView showGridLines="0" topLeftCell="C1" zoomScale="85" zoomScaleNormal="85" workbookViewId="0">
      <selection activeCell="Z26" sqref="Z26:AA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163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45627</v>
      </c>
      <c r="E5" s="3">
        <v>45628</v>
      </c>
      <c r="F5" s="3">
        <v>45629</v>
      </c>
      <c r="G5" s="3">
        <v>45630</v>
      </c>
      <c r="H5" s="3">
        <v>45631</v>
      </c>
      <c r="I5" s="3">
        <v>45632</v>
      </c>
      <c r="J5" s="3">
        <v>45633</v>
      </c>
      <c r="K5" s="3">
        <v>45634</v>
      </c>
      <c r="L5" s="3">
        <v>45635</v>
      </c>
      <c r="M5" s="3">
        <v>45636</v>
      </c>
      <c r="N5" s="3">
        <v>45637</v>
      </c>
      <c r="O5" s="3">
        <v>45638</v>
      </c>
      <c r="P5" s="3">
        <v>45639</v>
      </c>
      <c r="Q5" s="3">
        <v>45640</v>
      </c>
      <c r="R5" s="3">
        <v>45641</v>
      </c>
      <c r="S5" s="3">
        <v>45642</v>
      </c>
      <c r="T5" s="3">
        <v>45643</v>
      </c>
      <c r="U5" s="3">
        <v>45644</v>
      </c>
      <c r="V5" s="3">
        <v>45645</v>
      </c>
      <c r="W5" s="3">
        <v>45646</v>
      </c>
      <c r="X5" s="3">
        <v>45647</v>
      </c>
      <c r="Y5" s="3">
        <v>45648</v>
      </c>
      <c r="Z5" s="3">
        <v>45649</v>
      </c>
      <c r="AA5" s="3">
        <v>45650</v>
      </c>
      <c r="AB5" s="3">
        <v>45651</v>
      </c>
      <c r="AC5" s="3">
        <v>45652</v>
      </c>
      <c r="AD5" s="3">
        <v>45653</v>
      </c>
      <c r="AE5" s="3">
        <v>45654</v>
      </c>
      <c r="AF5" s="3">
        <v>45655</v>
      </c>
      <c r="AG5" s="3">
        <v>45656</v>
      </c>
      <c r="AH5" s="3">
        <v>45657</v>
      </c>
      <c r="AI5" s="188"/>
    </row>
    <row r="6" spans="3:42" s="2" customFormat="1" ht="27" customHeight="1">
      <c r="C6" s="5" t="s">
        <v>7</v>
      </c>
      <c r="D6" s="118">
        <v>3.1046</v>
      </c>
      <c r="E6" s="118">
        <v>4.5615000000000006</v>
      </c>
      <c r="F6" s="118">
        <v>5.4796000000000014</v>
      </c>
      <c r="G6" s="118">
        <v>5.0921000000000021</v>
      </c>
      <c r="H6" s="118">
        <v>5.3246000000000002</v>
      </c>
      <c r="I6" s="118">
        <v>4.6807999999999987</v>
      </c>
      <c r="J6" s="118">
        <v>3.3762000000000021</v>
      </c>
      <c r="K6" s="118">
        <v>2.8731999999999993</v>
      </c>
      <c r="L6" s="118">
        <v>4.9319000000000015</v>
      </c>
      <c r="M6" s="118">
        <v>5.3001999999999985</v>
      </c>
      <c r="N6" s="118">
        <v>4.2538999999999989</v>
      </c>
      <c r="O6" s="118">
        <v>4.8123999999999985</v>
      </c>
      <c r="P6" s="118">
        <v>4.8235999999999999</v>
      </c>
      <c r="Q6" s="118">
        <v>3.7429999999999999</v>
      </c>
      <c r="R6" s="118">
        <v>2.8005999999999998</v>
      </c>
      <c r="S6" s="118">
        <v>4.9557999999999982</v>
      </c>
      <c r="T6" s="118">
        <v>4.6420000000000012</v>
      </c>
      <c r="U6" s="118">
        <v>4.5185000000000004</v>
      </c>
      <c r="V6" s="118">
        <v>4.4003999999999994</v>
      </c>
      <c r="W6" s="118">
        <v>4.8208000000000011</v>
      </c>
      <c r="X6" s="118">
        <v>3.2967000000000009</v>
      </c>
      <c r="Y6" s="118">
        <v>2.5417999999999985</v>
      </c>
      <c r="Z6" s="118">
        <v>3.22</v>
      </c>
      <c r="AA6" s="118">
        <v>3.64</v>
      </c>
      <c r="AB6" s="118">
        <v>1.92</v>
      </c>
      <c r="AC6" s="118">
        <v>3.48</v>
      </c>
      <c r="AD6" s="118">
        <v>3.71</v>
      </c>
      <c r="AE6" s="118">
        <v>6.2</v>
      </c>
      <c r="AF6" s="118">
        <v>1.59</v>
      </c>
      <c r="AG6" s="118">
        <v>3.36</v>
      </c>
      <c r="AH6" s="118">
        <v>3.85</v>
      </c>
      <c r="AI6" s="122">
        <f>SUM(D6:AH6)</f>
        <v>125.30419999999999</v>
      </c>
    </row>
    <row r="7" spans="3:42" s="2" customFormat="1" ht="27" customHeight="1">
      <c r="C7" s="42" t="s">
        <v>8</v>
      </c>
      <c r="D7" s="119">
        <v>0</v>
      </c>
      <c r="E7" s="119">
        <v>1.57</v>
      </c>
      <c r="F7" s="119">
        <v>0</v>
      </c>
      <c r="G7" s="119">
        <v>0.54</v>
      </c>
      <c r="H7" s="119">
        <v>0</v>
      </c>
      <c r="I7" s="119">
        <v>1.83</v>
      </c>
      <c r="J7" s="119">
        <v>0</v>
      </c>
      <c r="K7" s="119">
        <v>0</v>
      </c>
      <c r="L7" s="120">
        <v>0.93</v>
      </c>
      <c r="M7" s="120">
        <v>0.54</v>
      </c>
      <c r="N7" s="120">
        <v>0.94</v>
      </c>
      <c r="O7" s="120">
        <v>0.68</v>
      </c>
      <c r="P7" s="120">
        <v>0.95</v>
      </c>
      <c r="Q7" s="120">
        <v>0.72</v>
      </c>
      <c r="R7" s="119">
        <v>0</v>
      </c>
      <c r="S7" s="119">
        <v>1.96</v>
      </c>
      <c r="T7" s="121">
        <v>0.7</v>
      </c>
      <c r="U7" s="120">
        <v>0.56000000000000005</v>
      </c>
      <c r="V7" s="120">
        <v>0</v>
      </c>
      <c r="W7" s="120">
        <v>0</v>
      </c>
      <c r="X7" s="120">
        <v>0.61</v>
      </c>
      <c r="Y7" s="120">
        <v>0</v>
      </c>
      <c r="Z7" s="120">
        <v>1.77</v>
      </c>
      <c r="AA7" s="120">
        <v>1.0900000000000001</v>
      </c>
      <c r="AB7" s="120">
        <v>0</v>
      </c>
      <c r="AC7" s="120">
        <v>0</v>
      </c>
      <c r="AD7" s="120">
        <v>2.1</v>
      </c>
      <c r="AE7" s="120">
        <v>0</v>
      </c>
      <c r="AF7" s="120">
        <v>0</v>
      </c>
      <c r="AG7" s="120">
        <v>0</v>
      </c>
      <c r="AH7" s="120">
        <v>0.71</v>
      </c>
      <c r="AI7" s="122">
        <f>SUM(D7:AH7)</f>
        <v>18.2</v>
      </c>
      <c r="AP7" s="179"/>
    </row>
    <row r="8" spans="3:42" s="2" customFormat="1" ht="35.25" customHeight="1" thickBot="1">
      <c r="C8" s="17" t="s">
        <v>9</v>
      </c>
      <c r="D8" s="37">
        <f>SUM(D6:D7)</f>
        <v>3.1046</v>
      </c>
      <c r="E8" s="37">
        <f t="shared" ref="E8:AH8" si="0">SUM(E6:E7)</f>
        <v>6.1315000000000008</v>
      </c>
      <c r="F8" s="37">
        <f t="shared" si="0"/>
        <v>5.4796000000000014</v>
      </c>
      <c r="G8" s="37">
        <f t="shared" si="0"/>
        <v>5.6321000000000021</v>
      </c>
      <c r="H8" s="37">
        <f t="shared" si="0"/>
        <v>5.3246000000000002</v>
      </c>
      <c r="I8" s="37">
        <f t="shared" si="0"/>
        <v>6.5107999999999988</v>
      </c>
      <c r="J8" s="37">
        <f t="shared" si="0"/>
        <v>3.3762000000000021</v>
      </c>
      <c r="K8" s="37">
        <f t="shared" si="0"/>
        <v>2.8731999999999993</v>
      </c>
      <c r="L8" s="37">
        <f t="shared" si="0"/>
        <v>5.8619000000000012</v>
      </c>
      <c r="M8" s="37">
        <f t="shared" si="0"/>
        <v>5.8401999999999985</v>
      </c>
      <c r="N8" s="37">
        <f t="shared" si="0"/>
        <v>5.1938999999999993</v>
      </c>
      <c r="O8" s="37">
        <f t="shared" si="0"/>
        <v>5.4923999999999982</v>
      </c>
      <c r="P8" s="37">
        <f t="shared" si="0"/>
        <v>5.7736000000000001</v>
      </c>
      <c r="Q8" s="37">
        <f t="shared" si="0"/>
        <v>4.4630000000000001</v>
      </c>
      <c r="R8" s="37">
        <f t="shared" si="0"/>
        <v>2.8005999999999998</v>
      </c>
      <c r="S8" s="37">
        <f t="shared" si="0"/>
        <v>6.9157999999999982</v>
      </c>
      <c r="T8" s="37">
        <f t="shared" si="0"/>
        <v>5.3420000000000014</v>
      </c>
      <c r="U8" s="37">
        <f t="shared" si="0"/>
        <v>5.0785</v>
      </c>
      <c r="V8" s="37">
        <f t="shared" si="0"/>
        <v>4.4003999999999994</v>
      </c>
      <c r="W8" s="37">
        <f t="shared" si="0"/>
        <v>4.8208000000000011</v>
      </c>
      <c r="X8" s="37">
        <f t="shared" si="0"/>
        <v>3.9067000000000007</v>
      </c>
      <c r="Y8" s="37">
        <f t="shared" si="0"/>
        <v>2.5417999999999985</v>
      </c>
      <c r="Z8" s="37">
        <f t="shared" si="0"/>
        <v>4.99</v>
      </c>
      <c r="AA8" s="37">
        <f t="shared" si="0"/>
        <v>4.7300000000000004</v>
      </c>
      <c r="AB8" s="37">
        <f t="shared" si="0"/>
        <v>1.92</v>
      </c>
      <c r="AC8" s="37">
        <f t="shared" si="0"/>
        <v>3.48</v>
      </c>
      <c r="AD8" s="37">
        <f t="shared" si="0"/>
        <v>5.8100000000000005</v>
      </c>
      <c r="AE8" s="37">
        <f t="shared" si="0"/>
        <v>6.2</v>
      </c>
      <c r="AF8" s="37">
        <f t="shared" si="0"/>
        <v>1.59</v>
      </c>
      <c r="AG8" s="37">
        <f t="shared" si="0"/>
        <v>3.36</v>
      </c>
      <c r="AH8" s="37">
        <f t="shared" si="0"/>
        <v>4.5600000000000005</v>
      </c>
      <c r="AI8" s="38">
        <f>SUM(AI6:AI7)</f>
        <v>143.5042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45629</v>
      </c>
      <c r="E11" s="95">
        <v>45631</v>
      </c>
      <c r="F11" s="95">
        <v>45633</v>
      </c>
      <c r="G11" s="95">
        <v>45636</v>
      </c>
      <c r="H11" s="95">
        <v>45638</v>
      </c>
      <c r="I11" s="95">
        <v>45640</v>
      </c>
      <c r="J11" s="95">
        <v>45643</v>
      </c>
      <c r="K11" s="95">
        <v>45645</v>
      </c>
      <c r="L11" s="95">
        <v>45647</v>
      </c>
      <c r="M11" s="95">
        <v>45649</v>
      </c>
      <c r="N11" s="95">
        <v>45650</v>
      </c>
      <c r="O11" s="95">
        <v>45654</v>
      </c>
      <c r="P11" s="95">
        <v>45657</v>
      </c>
      <c r="Q11" s="95"/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650</v>
      </c>
      <c r="E12" s="101">
        <v>715</v>
      </c>
      <c r="F12" s="101">
        <v>689</v>
      </c>
      <c r="G12" s="101">
        <v>700</v>
      </c>
      <c r="H12" s="102">
        <v>820</v>
      </c>
      <c r="I12" s="102">
        <v>825</v>
      </c>
      <c r="J12" s="102">
        <v>742</v>
      </c>
      <c r="K12" s="101">
        <v>670</v>
      </c>
      <c r="L12" s="101">
        <v>585</v>
      </c>
      <c r="M12" s="101"/>
      <c r="N12" s="101">
        <v>760</v>
      </c>
      <c r="O12" s="101">
        <v>640</v>
      </c>
      <c r="P12" s="101">
        <v>845</v>
      </c>
      <c r="Q12" s="101"/>
      <c r="R12" s="101"/>
      <c r="S12" s="102">
        <v>701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9342</v>
      </c>
    </row>
    <row r="13" spans="3:42" s="2" customFormat="1" ht="27" customHeight="1">
      <c r="C13" s="66" t="s">
        <v>14</v>
      </c>
      <c r="D13" s="100">
        <v>210</v>
      </c>
      <c r="E13" s="101">
        <v>300</v>
      </c>
      <c r="F13" s="101">
        <v>278</v>
      </c>
      <c r="G13" s="101">
        <v>510</v>
      </c>
      <c r="H13" s="102">
        <v>256</v>
      </c>
      <c r="I13" s="102">
        <v>260</v>
      </c>
      <c r="J13" s="102">
        <v>245</v>
      </c>
      <c r="K13" s="101">
        <v>280</v>
      </c>
      <c r="L13" s="101">
        <v>270</v>
      </c>
      <c r="M13" s="101"/>
      <c r="N13" s="101">
        <v>380</v>
      </c>
      <c r="O13" s="101">
        <v>112</v>
      </c>
      <c r="P13" s="101">
        <v>350</v>
      </c>
      <c r="Q13" s="101"/>
      <c r="R13" s="101"/>
      <c r="S13" s="102">
        <v>283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3734</v>
      </c>
    </row>
    <row r="14" spans="3:42" s="2" customFormat="1" ht="27" customHeight="1">
      <c r="C14" s="66" t="s">
        <v>15</v>
      </c>
      <c r="D14" s="100">
        <v>45</v>
      </c>
      <c r="E14" s="101"/>
      <c r="F14" s="101">
        <v>53</v>
      </c>
      <c r="G14" s="101"/>
      <c r="H14" s="101">
        <v>42</v>
      </c>
      <c r="I14" s="101"/>
      <c r="J14" s="101">
        <v>51</v>
      </c>
      <c r="K14" s="101"/>
      <c r="L14" s="101">
        <v>47</v>
      </c>
      <c r="M14" s="101"/>
      <c r="N14" s="101"/>
      <c r="O14" s="101">
        <v>53</v>
      </c>
      <c r="P14" s="101"/>
      <c r="Q14" s="101"/>
      <c r="R14" s="101"/>
      <c r="S14" s="102">
        <v>36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327</v>
      </c>
    </row>
    <row r="15" spans="3:42" s="2" customFormat="1" ht="27" customHeight="1">
      <c r="C15" s="66" t="s">
        <v>16</v>
      </c>
      <c r="D15" s="100">
        <v>14</v>
      </c>
      <c r="E15" s="101"/>
      <c r="F15" s="101">
        <v>11</v>
      </c>
      <c r="G15" s="101"/>
      <c r="H15" s="102">
        <v>11</v>
      </c>
      <c r="I15" s="102"/>
      <c r="J15" s="102">
        <v>15</v>
      </c>
      <c r="K15" s="101"/>
      <c r="L15" s="101">
        <v>18</v>
      </c>
      <c r="M15" s="101"/>
      <c r="N15" s="101"/>
      <c r="O15" s="101">
        <v>13</v>
      </c>
      <c r="P15" s="101"/>
      <c r="Q15" s="101"/>
      <c r="R15" s="101"/>
      <c r="S15" s="102">
        <v>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89</v>
      </c>
    </row>
    <row r="16" spans="3:42" s="2" customFormat="1" ht="27" customHeight="1">
      <c r="C16" s="68" t="s">
        <v>17</v>
      </c>
      <c r="D16" s="103"/>
      <c r="E16" s="101">
        <v>51</v>
      </c>
      <c r="F16" s="101"/>
      <c r="G16" s="101">
        <v>45</v>
      </c>
      <c r="H16" s="102"/>
      <c r="I16" s="102">
        <v>540</v>
      </c>
      <c r="J16" s="102"/>
      <c r="K16" s="101">
        <v>55</v>
      </c>
      <c r="L16" s="101"/>
      <c r="M16" s="101"/>
      <c r="N16" s="101">
        <v>53</v>
      </c>
      <c r="O16" s="101"/>
      <c r="P16" s="101">
        <v>42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786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>
        <v>75.599999999999994</v>
      </c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75.599999999999994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>
        <v>15</v>
      </c>
      <c r="N18" s="101"/>
      <c r="O18" s="101"/>
      <c r="P18" s="101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15</v>
      </c>
    </row>
    <row r="19" spans="3:35" s="2" customFormat="1" ht="35.25" customHeight="1" thickBot="1">
      <c r="C19" s="79" t="s">
        <v>19</v>
      </c>
      <c r="D19" s="159">
        <f>SUM(D12:D18)</f>
        <v>919</v>
      </c>
      <c r="E19" s="160">
        <f t="shared" ref="E19:AH19" si="2">SUM(E12:E18)</f>
        <v>1066</v>
      </c>
      <c r="F19" s="160">
        <f t="shared" si="2"/>
        <v>1031</v>
      </c>
      <c r="G19" s="160">
        <f t="shared" si="2"/>
        <v>1255</v>
      </c>
      <c r="H19" s="160">
        <f t="shared" si="2"/>
        <v>1129</v>
      </c>
      <c r="I19" s="160">
        <f t="shared" si="2"/>
        <v>1625</v>
      </c>
      <c r="J19" s="160">
        <f t="shared" si="2"/>
        <v>1053</v>
      </c>
      <c r="K19" s="160">
        <f t="shared" si="2"/>
        <v>1005</v>
      </c>
      <c r="L19" s="160">
        <f t="shared" si="2"/>
        <v>920</v>
      </c>
      <c r="M19" s="160">
        <f t="shared" si="2"/>
        <v>90.6</v>
      </c>
      <c r="N19" s="160">
        <f t="shared" si="2"/>
        <v>1193</v>
      </c>
      <c r="O19" s="160">
        <f t="shared" si="2"/>
        <v>818</v>
      </c>
      <c r="P19" s="160">
        <f t="shared" si="2"/>
        <v>1237</v>
      </c>
      <c r="Q19" s="160">
        <f t="shared" si="2"/>
        <v>0</v>
      </c>
      <c r="R19" s="160">
        <f t="shared" si="2"/>
        <v>0</v>
      </c>
      <c r="S19" s="160">
        <f t="shared" si="2"/>
        <v>1027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14368.6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143504.20000000001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9.1013778180915264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14368.6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9.1419228942766892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45292</v>
      </c>
      <c r="E25" s="197"/>
      <c r="F25" s="196">
        <v>45323</v>
      </c>
      <c r="G25" s="197"/>
      <c r="H25" s="196">
        <v>45352</v>
      </c>
      <c r="I25" s="197"/>
      <c r="J25" s="196">
        <v>45383</v>
      </c>
      <c r="K25" s="197"/>
      <c r="L25" s="196">
        <v>45413</v>
      </c>
      <c r="M25" s="197"/>
      <c r="N25" s="196">
        <v>45444</v>
      </c>
      <c r="O25" s="197"/>
      <c r="P25" s="196">
        <v>45474</v>
      </c>
      <c r="Q25" s="197"/>
      <c r="R25" s="196">
        <v>45505</v>
      </c>
      <c r="S25" s="197"/>
      <c r="T25" s="196">
        <v>45536</v>
      </c>
      <c r="U25" s="197"/>
      <c r="V25" s="196">
        <v>45566</v>
      </c>
      <c r="W25" s="197"/>
      <c r="X25" s="196">
        <v>45597</v>
      </c>
      <c r="Y25" s="197"/>
      <c r="Z25" s="196">
        <v>45627</v>
      </c>
      <c r="AA25" s="197"/>
      <c r="AB25" s="196">
        <v>45658</v>
      </c>
      <c r="AC25" s="197"/>
      <c r="AD25" s="196">
        <v>45689</v>
      </c>
      <c r="AE25" s="197"/>
      <c r="AF25" s="196">
        <v>45717</v>
      </c>
      <c r="AG25" s="197"/>
      <c r="AH25" s="196">
        <v>45748</v>
      </c>
      <c r="AI25" s="197"/>
    </row>
    <row r="26" spans="3:35" s="2" customFormat="1" ht="39.75" customHeight="1">
      <c r="C26" s="21" t="s">
        <v>29</v>
      </c>
      <c r="D26" s="202">
        <v>0.10329840200530509</v>
      </c>
      <c r="E26" s="203"/>
      <c r="F26" s="202">
        <v>9.9409917198058431E-2</v>
      </c>
      <c r="G26" s="203"/>
      <c r="H26" s="202">
        <v>9.1502153297330704E-2</v>
      </c>
      <c r="I26" s="203"/>
      <c r="J26" s="202">
        <v>9.1796403753277592E-2</v>
      </c>
      <c r="K26" s="203"/>
      <c r="L26" s="202">
        <v>8.036122785987089E-2</v>
      </c>
      <c r="M26" s="203"/>
      <c r="N26" s="202">
        <v>8.973278281097119E-2</v>
      </c>
      <c r="O26" s="203"/>
      <c r="P26" s="202">
        <v>9.0632617927844064E-2</v>
      </c>
      <c r="Q26" s="203"/>
      <c r="R26" s="202">
        <v>9.3378120742087761E-2</v>
      </c>
      <c r="S26" s="203"/>
      <c r="T26" s="202">
        <v>8.5545799839323824E-2</v>
      </c>
      <c r="U26" s="203"/>
      <c r="V26" s="202">
        <v>9.0858504918656796E-2</v>
      </c>
      <c r="W26" s="203"/>
      <c r="X26" s="202">
        <v>8.9501038779561254E-2</v>
      </c>
      <c r="Y26" s="203"/>
      <c r="Z26" s="202">
        <f>T21/100</f>
        <v>9.1013778180915259E-2</v>
      </c>
      <c r="AA26" s="203"/>
      <c r="AB26" s="202"/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C35F278-46EA-423D-80DE-53BD22F3F9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'DEC-24'!X25:X25</xm:f>
              <xm:sqref>X26</xm:sqref>
            </x14:sparkline>
          </x14:sparklines>
        </x14:sparklineGroup>
        <x14:sparklineGroup displayEmptyCellsAs="gap" xr2:uid="{C990DE9F-E706-4EFB-847B-B729F6C1B9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'DEC-24'!L25:L25</xm:f>
              <xm:sqref>L26</xm:sqref>
            </x14:sparkline>
          </x14:sparklines>
        </x14:sparklineGroup>
        <x14:sparklineGroup displayEmptyCellsAs="gap" xr2:uid="{D839DAD7-36D3-4058-ADFF-84C128C218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'DEC-24'!Z25:Z25</xm:f>
              <xm:sqref>Z26</xm:sqref>
            </x14:sparkline>
          </x14:sparklines>
        </x14:sparklineGroup>
        <x14:sparklineGroup displayEmptyCellsAs="gap" xr2:uid="{22936D09-6288-4262-B6CB-0875268DF2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'DEC-24'!R25:R25</xm:f>
              <xm:sqref>R26</xm:sqref>
            </x14:sparkline>
          </x14:sparklines>
        </x14:sparklineGroup>
        <x14:sparklineGroup displayEmptyCellsAs="gap" xr2:uid="{3018D8B0-6F0C-4BB6-84A8-52A1A5ECA2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'DEC-24'!AB25:AB25</xm:f>
              <xm:sqref>AB26</xm:sqref>
            </x14:sparkline>
          </x14:sparklines>
        </x14:sparklineGroup>
        <x14:sparklineGroup displayEmptyCellsAs="gap" xr2:uid="{39C64999-6FC0-4CEA-9EAE-A0627A17D7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'DEC-24'!AF25:AF25</xm:f>
              <xm:sqref>AF26</xm:sqref>
            </x14:sparkline>
          </x14:sparklines>
        </x14:sparklineGroup>
        <x14:sparklineGroup displayEmptyCellsAs="gap" xr2:uid="{88BE486B-1F91-4B27-8DD7-D90F75B7D3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'DEC-24'!P25:P25</xm:f>
              <xm:sqref>P26</xm:sqref>
            </x14:sparkline>
          </x14:sparklines>
        </x14:sparklineGroup>
        <x14:sparklineGroup displayEmptyCellsAs="gap" xr2:uid="{2AC09A90-A036-474A-BD61-1CF1644045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'DEC-24'!H25:H25</xm:f>
              <xm:sqref>H26</xm:sqref>
            </x14:sparkline>
          </x14:sparklines>
        </x14:sparklineGroup>
        <x14:sparklineGroup displayEmptyCellsAs="gap" xr2:uid="{3E422288-B0EB-4CC9-AD46-A5E8B4556A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'DEC-24'!D25:D25</xm:f>
              <xm:sqref>D26</xm:sqref>
            </x14:sparkline>
          </x14:sparklines>
        </x14:sparklineGroup>
        <x14:sparklineGroup displayEmptyCellsAs="gap" xr2:uid="{6EAE8A05-2344-4EA6-B772-ED9A5FC036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'DEC-24'!AH25:AH25</xm:f>
              <xm:sqref>AH26</xm:sqref>
            </x14:sparkline>
          </x14:sparklines>
        </x14:sparklineGroup>
        <x14:sparklineGroup displayEmptyCellsAs="gap" xr2:uid="{562CA464-D5FE-452E-9910-AB0E357F81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'DEC-24'!J25:J25</xm:f>
              <xm:sqref>J26</xm:sqref>
            </x14:sparkline>
          </x14:sparklines>
        </x14:sparklineGroup>
        <x14:sparklineGroup displayEmptyCellsAs="gap" xr2:uid="{A7AFCA5F-FAC9-40AB-8568-92526EB74B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'DEC-24'!T25:T25</xm:f>
              <xm:sqref>T26</xm:sqref>
            </x14:sparkline>
          </x14:sparklines>
        </x14:sparklineGroup>
        <x14:sparklineGroup displayEmptyCellsAs="gap" xr2:uid="{B5EFBCDB-544B-40EF-B46D-DB73A7C66D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'DEC-24'!AD25:AD25</xm:f>
              <xm:sqref>AD26</xm:sqref>
            </x14:sparkline>
          </x14:sparklines>
        </x14:sparklineGroup>
        <x14:sparklineGroup displayEmptyCellsAs="gap" xr2:uid="{FA9F6345-DC87-4317-AA26-0C9B217C450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'DEC-24'!F25:F25</xm:f>
              <xm:sqref>F26</xm:sqref>
            </x14:sparkline>
          </x14:sparklines>
        </x14:sparklineGroup>
        <x14:sparklineGroup displayEmptyCellsAs="gap" xr2:uid="{86CBADA4-6504-4CEF-B250-82AA2B2A54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'DEC-24'!N25:N25</xm:f>
              <xm:sqref>N26</xm:sqref>
            </x14:sparkline>
          </x14:sparklines>
        </x14:sparklineGroup>
        <x14:sparklineGroup displayEmptyCellsAs="gap" xr2:uid="{7C521014-C798-4494-9F7C-9B98034A75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'DEC-24'!V25:V25</xm:f>
              <xm:sqref>V26</xm:sqref>
            </x14:sparkline>
          </x14:sparklines>
        </x14:sparklineGroup>
      </x14:sparklineGroup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D86A-3E9F-4214-9D88-1D227D25354A}">
  <sheetPr>
    <pageSetUpPr fitToPage="1"/>
  </sheetPr>
  <dimension ref="C1:AP45"/>
  <sheetViews>
    <sheetView showGridLines="0" topLeftCell="B1" zoomScale="85" zoomScaleNormal="85" workbookViewId="0">
      <selection activeCell="AB26" sqref="AB26:AC2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165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45658</v>
      </c>
      <c r="E5" s="3">
        <v>45659</v>
      </c>
      <c r="F5" s="3">
        <v>45660</v>
      </c>
      <c r="G5" s="3">
        <v>45661</v>
      </c>
      <c r="H5" s="3">
        <v>45662</v>
      </c>
      <c r="I5" s="3">
        <v>45663</v>
      </c>
      <c r="J5" s="3">
        <v>45664</v>
      </c>
      <c r="K5" s="3">
        <v>45665</v>
      </c>
      <c r="L5" s="3">
        <v>45666</v>
      </c>
      <c r="M5" s="3">
        <v>45667</v>
      </c>
      <c r="N5" s="3">
        <v>45668</v>
      </c>
      <c r="O5" s="3">
        <v>45669</v>
      </c>
      <c r="P5" s="3">
        <v>45670</v>
      </c>
      <c r="Q5" s="3">
        <v>45671</v>
      </c>
      <c r="R5" s="3">
        <v>45672</v>
      </c>
      <c r="S5" s="3">
        <v>45673</v>
      </c>
      <c r="T5" s="3">
        <v>45674</v>
      </c>
      <c r="U5" s="3">
        <v>45675</v>
      </c>
      <c r="V5" s="3">
        <v>45676</v>
      </c>
      <c r="W5" s="3">
        <v>45677</v>
      </c>
      <c r="X5" s="3">
        <v>45678</v>
      </c>
      <c r="Y5" s="3">
        <v>45679</v>
      </c>
      <c r="Z5" s="3">
        <v>45680</v>
      </c>
      <c r="AA5" s="3">
        <v>45681</v>
      </c>
      <c r="AB5" s="3">
        <v>45682</v>
      </c>
      <c r="AC5" s="3">
        <v>45683</v>
      </c>
      <c r="AD5" s="3">
        <v>45684</v>
      </c>
      <c r="AE5" s="3">
        <v>45685</v>
      </c>
      <c r="AF5" s="3">
        <v>45686</v>
      </c>
      <c r="AG5" s="3">
        <v>45687</v>
      </c>
      <c r="AH5" s="3">
        <v>45688</v>
      </c>
      <c r="AI5" s="188"/>
    </row>
    <row r="6" spans="3:42" s="2" customFormat="1" ht="27" customHeight="1">
      <c r="C6" s="5" t="s">
        <v>7</v>
      </c>
      <c r="D6" s="118">
        <v>2.97</v>
      </c>
      <c r="E6" s="118">
        <v>3.17</v>
      </c>
      <c r="F6" s="118">
        <v>4.97</v>
      </c>
      <c r="G6" s="118">
        <v>2.82</v>
      </c>
      <c r="H6" s="118">
        <v>2.1</v>
      </c>
      <c r="I6" s="118">
        <v>3.96</v>
      </c>
      <c r="J6" s="118">
        <v>4.55</v>
      </c>
      <c r="K6" s="118">
        <v>4.2</v>
      </c>
      <c r="L6" s="118">
        <v>4.12</v>
      </c>
      <c r="M6" s="118">
        <v>4.37</v>
      </c>
      <c r="N6" s="118">
        <v>3.33</v>
      </c>
      <c r="O6" s="118">
        <v>2.54</v>
      </c>
      <c r="P6" s="118">
        <v>4.8899999999999997</v>
      </c>
      <c r="Q6" s="118">
        <v>3.62</v>
      </c>
      <c r="R6" s="118">
        <v>3.9</v>
      </c>
      <c r="S6" s="118">
        <v>5.64</v>
      </c>
      <c r="T6" s="118">
        <v>3.69</v>
      </c>
      <c r="U6" s="118">
        <v>4.0199999999999996</v>
      </c>
      <c r="V6" s="118">
        <v>2.0699999999999998</v>
      </c>
      <c r="W6" s="118">
        <v>4.3499999999999996</v>
      </c>
      <c r="X6" s="118">
        <v>3.98</v>
      </c>
      <c r="Y6" s="118">
        <v>3.95</v>
      </c>
      <c r="Z6" s="118">
        <v>4.1500000000000004</v>
      </c>
      <c r="AA6" s="118">
        <v>4.47</v>
      </c>
      <c r="AB6" s="118">
        <v>3.66</v>
      </c>
      <c r="AC6" s="118">
        <v>2.1</v>
      </c>
      <c r="AD6" s="118">
        <v>3.56</v>
      </c>
      <c r="AE6" s="118">
        <v>2.83</v>
      </c>
      <c r="AF6" s="118">
        <v>1.65</v>
      </c>
      <c r="AG6" s="118">
        <v>2.8</v>
      </c>
      <c r="AH6" s="118">
        <v>1.95</v>
      </c>
      <c r="AI6" s="122">
        <f>SUM(D6:AH6)</f>
        <v>110.37999999999998</v>
      </c>
    </row>
    <row r="7" spans="3:42" s="2" customFormat="1" ht="27" customHeight="1">
      <c r="C7" s="42" t="s">
        <v>8</v>
      </c>
      <c r="D7" s="119">
        <v>0</v>
      </c>
      <c r="E7" s="119">
        <v>0</v>
      </c>
      <c r="F7" s="119">
        <v>0.92</v>
      </c>
      <c r="G7" s="119">
        <v>0</v>
      </c>
      <c r="H7" s="119">
        <v>0</v>
      </c>
      <c r="I7" s="119">
        <v>2.84</v>
      </c>
      <c r="J7" s="119">
        <v>1.04</v>
      </c>
      <c r="K7" s="119">
        <v>0</v>
      </c>
      <c r="L7" s="120">
        <v>0</v>
      </c>
      <c r="M7" s="120">
        <v>0</v>
      </c>
      <c r="N7" s="120">
        <v>0.7</v>
      </c>
      <c r="O7" s="120">
        <v>0</v>
      </c>
      <c r="P7" s="120">
        <v>0.43</v>
      </c>
      <c r="Q7" s="120">
        <v>0.98</v>
      </c>
      <c r="R7" s="119">
        <v>0.62</v>
      </c>
      <c r="S7" s="119">
        <v>0</v>
      </c>
      <c r="T7" s="121">
        <v>0</v>
      </c>
      <c r="U7" s="120">
        <v>0.86</v>
      </c>
      <c r="V7" s="120">
        <v>0</v>
      </c>
      <c r="W7" s="120">
        <v>1.04</v>
      </c>
      <c r="X7" s="120">
        <v>0</v>
      </c>
      <c r="Y7" s="120">
        <v>2.59</v>
      </c>
      <c r="Z7" s="120">
        <v>0</v>
      </c>
      <c r="AA7" s="120">
        <v>0</v>
      </c>
      <c r="AB7" s="120">
        <v>0.78</v>
      </c>
      <c r="AC7" s="120">
        <v>0</v>
      </c>
      <c r="AD7" s="120">
        <v>0.72</v>
      </c>
      <c r="AE7" s="120">
        <v>0</v>
      </c>
      <c r="AF7" s="120">
        <v>0</v>
      </c>
      <c r="AG7" s="120">
        <v>0</v>
      </c>
      <c r="AH7" s="120">
        <v>0</v>
      </c>
      <c r="AI7" s="122">
        <f>SUM(D7:AH7)</f>
        <v>13.52</v>
      </c>
      <c r="AP7" s="179"/>
    </row>
    <row r="8" spans="3:42" s="2" customFormat="1" ht="35.25" customHeight="1" thickBot="1">
      <c r="C8" s="17" t="s">
        <v>9</v>
      </c>
      <c r="D8" s="37">
        <f>SUM(D6:D7)</f>
        <v>2.97</v>
      </c>
      <c r="E8" s="37">
        <f t="shared" ref="E8:AH8" si="0">SUM(E6:E7)</f>
        <v>3.17</v>
      </c>
      <c r="F8" s="37">
        <f t="shared" si="0"/>
        <v>5.89</v>
      </c>
      <c r="G8" s="37">
        <f t="shared" si="0"/>
        <v>2.82</v>
      </c>
      <c r="H8" s="37">
        <f t="shared" si="0"/>
        <v>2.1</v>
      </c>
      <c r="I8" s="37">
        <f t="shared" si="0"/>
        <v>6.8</v>
      </c>
      <c r="J8" s="37">
        <f t="shared" si="0"/>
        <v>5.59</v>
      </c>
      <c r="K8" s="37">
        <f t="shared" si="0"/>
        <v>4.2</v>
      </c>
      <c r="L8" s="37">
        <f t="shared" si="0"/>
        <v>4.12</v>
      </c>
      <c r="M8" s="37">
        <f t="shared" si="0"/>
        <v>4.37</v>
      </c>
      <c r="N8" s="37">
        <f t="shared" si="0"/>
        <v>4.03</v>
      </c>
      <c r="O8" s="37">
        <f t="shared" si="0"/>
        <v>2.54</v>
      </c>
      <c r="P8" s="37">
        <f t="shared" si="0"/>
        <v>5.3199999999999994</v>
      </c>
      <c r="Q8" s="37">
        <f t="shared" si="0"/>
        <v>4.5999999999999996</v>
      </c>
      <c r="R8" s="37">
        <f t="shared" si="0"/>
        <v>4.5199999999999996</v>
      </c>
      <c r="S8" s="37">
        <f t="shared" si="0"/>
        <v>5.64</v>
      </c>
      <c r="T8" s="37">
        <f t="shared" si="0"/>
        <v>3.69</v>
      </c>
      <c r="U8" s="37">
        <f t="shared" si="0"/>
        <v>4.88</v>
      </c>
      <c r="V8" s="37">
        <f t="shared" si="0"/>
        <v>2.0699999999999998</v>
      </c>
      <c r="W8" s="37">
        <f t="shared" si="0"/>
        <v>5.39</v>
      </c>
      <c r="X8" s="37">
        <f t="shared" si="0"/>
        <v>3.98</v>
      </c>
      <c r="Y8" s="37">
        <f t="shared" si="0"/>
        <v>6.54</v>
      </c>
      <c r="Z8" s="37">
        <f t="shared" si="0"/>
        <v>4.1500000000000004</v>
      </c>
      <c r="AA8" s="37">
        <f t="shared" si="0"/>
        <v>4.47</v>
      </c>
      <c r="AB8" s="37">
        <f t="shared" si="0"/>
        <v>4.4400000000000004</v>
      </c>
      <c r="AC8" s="37">
        <f t="shared" si="0"/>
        <v>2.1</v>
      </c>
      <c r="AD8" s="37">
        <f t="shared" si="0"/>
        <v>4.28</v>
      </c>
      <c r="AE8" s="37">
        <f t="shared" si="0"/>
        <v>2.83</v>
      </c>
      <c r="AF8" s="37">
        <f t="shared" si="0"/>
        <v>1.65</v>
      </c>
      <c r="AG8" s="37">
        <f t="shared" si="0"/>
        <v>2.8</v>
      </c>
      <c r="AH8" s="37">
        <f t="shared" si="0"/>
        <v>1.95</v>
      </c>
      <c r="AI8" s="38">
        <f>SUM(AI6:AI7)</f>
        <v>123.89999999999998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45661</v>
      </c>
      <c r="E11" s="95">
        <v>45664</v>
      </c>
      <c r="F11" s="95">
        <v>45666</v>
      </c>
      <c r="G11" s="95">
        <v>45668</v>
      </c>
      <c r="H11" s="95">
        <v>45671</v>
      </c>
      <c r="I11" s="95">
        <v>45673</v>
      </c>
      <c r="J11" s="95">
        <v>45675</v>
      </c>
      <c r="K11" s="95">
        <v>45678</v>
      </c>
      <c r="L11" s="95">
        <v>45680</v>
      </c>
      <c r="M11" s="95">
        <v>45682</v>
      </c>
      <c r="N11" s="95">
        <v>45685</v>
      </c>
      <c r="O11" s="95"/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810</v>
      </c>
      <c r="E12" s="101">
        <v>750</v>
      </c>
      <c r="F12" s="101">
        <v>615</v>
      </c>
      <c r="G12" s="101">
        <v>620</v>
      </c>
      <c r="H12" s="102">
        <v>775</v>
      </c>
      <c r="I12" s="102">
        <v>565</v>
      </c>
      <c r="J12" s="102">
        <v>800</v>
      </c>
      <c r="K12" s="101">
        <v>910</v>
      </c>
      <c r="L12" s="101">
        <v>697</v>
      </c>
      <c r="M12" s="101">
        <v>637</v>
      </c>
      <c r="N12" s="101">
        <v>760</v>
      </c>
      <c r="O12" s="101"/>
      <c r="P12" s="101"/>
      <c r="Q12" s="101">
        <v>645</v>
      </c>
      <c r="R12" s="101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8584</v>
      </c>
    </row>
    <row r="13" spans="3:42" s="2" customFormat="1" ht="27" customHeight="1">
      <c r="C13" s="66" t="s">
        <v>14</v>
      </c>
      <c r="D13" s="100">
        <v>260</v>
      </c>
      <c r="E13" s="101">
        <v>350</v>
      </c>
      <c r="F13" s="101">
        <v>290</v>
      </c>
      <c r="G13" s="101">
        <v>280</v>
      </c>
      <c r="H13" s="102">
        <v>360</v>
      </c>
      <c r="I13" s="102">
        <v>270</v>
      </c>
      <c r="J13" s="102">
        <v>345</v>
      </c>
      <c r="K13" s="101">
        <v>310</v>
      </c>
      <c r="L13" s="101">
        <v>285</v>
      </c>
      <c r="M13" s="101">
        <v>310</v>
      </c>
      <c r="N13" s="101">
        <v>300</v>
      </c>
      <c r="O13" s="101"/>
      <c r="P13" s="101"/>
      <c r="Q13" s="101">
        <v>236</v>
      </c>
      <c r="R13" s="101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3596</v>
      </c>
    </row>
    <row r="14" spans="3:42" s="2" customFormat="1" ht="27" customHeight="1">
      <c r="C14" s="66" t="s">
        <v>15</v>
      </c>
      <c r="D14" s="100">
        <v>49</v>
      </c>
      <c r="E14" s="101"/>
      <c r="F14" s="101">
        <v>46</v>
      </c>
      <c r="G14" s="101"/>
      <c r="H14" s="101">
        <v>50</v>
      </c>
      <c r="I14" s="101"/>
      <c r="J14" s="101">
        <v>56</v>
      </c>
      <c r="K14" s="101"/>
      <c r="L14" s="101">
        <v>40</v>
      </c>
      <c r="M14" s="101"/>
      <c r="N14" s="101">
        <v>33</v>
      </c>
      <c r="O14" s="101"/>
      <c r="P14" s="101"/>
      <c r="Q14" s="101">
        <v>32</v>
      </c>
      <c r="R14" s="101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306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10</v>
      </c>
      <c r="G15" s="101"/>
      <c r="H15" s="102">
        <v>17</v>
      </c>
      <c r="I15" s="102"/>
      <c r="J15" s="102">
        <v>13</v>
      </c>
      <c r="K15" s="101"/>
      <c r="L15" s="101">
        <v>15</v>
      </c>
      <c r="M15" s="101"/>
      <c r="N15" s="101">
        <v>9</v>
      </c>
      <c r="O15" s="101"/>
      <c r="P15" s="101"/>
      <c r="Q15" s="101">
        <v>9</v>
      </c>
      <c r="R15" s="101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85</v>
      </c>
    </row>
    <row r="16" spans="3:42" s="2" customFormat="1" ht="27" customHeight="1">
      <c r="C16" s="68" t="s">
        <v>17</v>
      </c>
      <c r="D16" s="103"/>
      <c r="E16" s="101">
        <v>50</v>
      </c>
      <c r="F16" s="101"/>
      <c r="G16" s="101">
        <v>52</v>
      </c>
      <c r="H16" s="102"/>
      <c r="I16" s="102">
        <v>46</v>
      </c>
      <c r="J16" s="102"/>
      <c r="K16" s="101">
        <v>48</v>
      </c>
      <c r="L16" s="101"/>
      <c r="M16" s="101">
        <v>56</v>
      </c>
      <c r="N16" s="101"/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252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1131</v>
      </c>
      <c r="E19" s="160">
        <f t="shared" ref="E19:AH19" si="2">SUM(E12:E18)</f>
        <v>1150</v>
      </c>
      <c r="F19" s="160">
        <f t="shared" si="2"/>
        <v>961</v>
      </c>
      <c r="G19" s="160">
        <f t="shared" si="2"/>
        <v>952</v>
      </c>
      <c r="H19" s="160">
        <f t="shared" si="2"/>
        <v>1202</v>
      </c>
      <c r="I19" s="160">
        <f t="shared" si="2"/>
        <v>881</v>
      </c>
      <c r="J19" s="160">
        <f t="shared" si="2"/>
        <v>1214</v>
      </c>
      <c r="K19" s="160">
        <f t="shared" si="2"/>
        <v>1268</v>
      </c>
      <c r="L19" s="160">
        <f t="shared" si="2"/>
        <v>1037</v>
      </c>
      <c r="M19" s="160">
        <f t="shared" si="2"/>
        <v>1003</v>
      </c>
      <c r="N19" s="160">
        <f t="shared" si="2"/>
        <v>1102</v>
      </c>
      <c r="O19" s="160">
        <f t="shared" si="2"/>
        <v>0</v>
      </c>
      <c r="P19" s="160">
        <f t="shared" si="2"/>
        <v>0</v>
      </c>
      <c r="Q19" s="160">
        <f t="shared" si="2"/>
        <v>922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12823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123899.99999999997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9.3788170242022204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12823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9.1601455196555772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45292</v>
      </c>
      <c r="E25" s="197"/>
      <c r="F25" s="196">
        <v>45323</v>
      </c>
      <c r="G25" s="197"/>
      <c r="H25" s="196">
        <v>45352</v>
      </c>
      <c r="I25" s="197"/>
      <c r="J25" s="196">
        <v>45383</v>
      </c>
      <c r="K25" s="197"/>
      <c r="L25" s="196">
        <v>45413</v>
      </c>
      <c r="M25" s="197"/>
      <c r="N25" s="196">
        <v>45444</v>
      </c>
      <c r="O25" s="197"/>
      <c r="P25" s="196">
        <v>45474</v>
      </c>
      <c r="Q25" s="197"/>
      <c r="R25" s="196">
        <v>45505</v>
      </c>
      <c r="S25" s="197"/>
      <c r="T25" s="196">
        <v>45536</v>
      </c>
      <c r="U25" s="197"/>
      <c r="V25" s="196">
        <v>45566</v>
      </c>
      <c r="W25" s="197"/>
      <c r="X25" s="196">
        <v>45597</v>
      </c>
      <c r="Y25" s="197"/>
      <c r="Z25" s="196">
        <v>45627</v>
      </c>
      <c r="AA25" s="197"/>
      <c r="AB25" s="196">
        <v>45658</v>
      </c>
      <c r="AC25" s="197"/>
      <c r="AD25" s="196">
        <v>45689</v>
      </c>
      <c r="AE25" s="197"/>
      <c r="AF25" s="196">
        <v>45717</v>
      </c>
      <c r="AG25" s="197"/>
      <c r="AH25" s="196">
        <v>45748</v>
      </c>
      <c r="AI25" s="197"/>
    </row>
    <row r="26" spans="3:35" s="2" customFormat="1" ht="39.75" customHeight="1">
      <c r="C26" s="21" t="s">
        <v>29</v>
      </c>
      <c r="D26" s="202">
        <v>0.10329840200530509</v>
      </c>
      <c r="E26" s="203"/>
      <c r="F26" s="202">
        <v>9.9409917198058431E-2</v>
      </c>
      <c r="G26" s="203"/>
      <c r="H26" s="202">
        <v>9.1502153297330704E-2</v>
      </c>
      <c r="I26" s="203"/>
      <c r="J26" s="202">
        <v>9.1796403753277592E-2</v>
      </c>
      <c r="K26" s="203"/>
      <c r="L26" s="202">
        <v>8.036122785987089E-2</v>
      </c>
      <c r="M26" s="203"/>
      <c r="N26" s="202">
        <v>8.973278281097119E-2</v>
      </c>
      <c r="O26" s="203"/>
      <c r="P26" s="202">
        <v>9.0632617927844064E-2</v>
      </c>
      <c r="Q26" s="203"/>
      <c r="R26" s="202">
        <v>9.3378120742087761E-2</v>
      </c>
      <c r="S26" s="203"/>
      <c r="T26" s="202">
        <v>8.5545799839323824E-2</v>
      </c>
      <c r="U26" s="203"/>
      <c r="V26" s="202">
        <v>9.0858504918656796E-2</v>
      </c>
      <c r="W26" s="203"/>
      <c r="X26" s="202">
        <v>8.9501038779561254E-2</v>
      </c>
      <c r="Y26" s="203"/>
      <c r="Z26" s="202">
        <v>9.1013778180915259E-2</v>
      </c>
      <c r="AA26" s="203"/>
      <c r="AB26" s="202">
        <f>T21/100</f>
        <v>9.3788170242022198E-2</v>
      </c>
      <c r="AC26" s="203"/>
      <c r="AD26" s="202"/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3C8F27F-2755-4709-A892-2D818737D9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'JAN-25'!V25:V25</xm:f>
              <xm:sqref>V26</xm:sqref>
            </x14:sparkline>
          </x14:sparklines>
        </x14:sparklineGroup>
        <x14:sparklineGroup displayEmptyCellsAs="gap" xr2:uid="{2428DBD0-5E36-4CB1-B031-9EA0A90E972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'JAN-25'!N25:N25</xm:f>
              <xm:sqref>N26</xm:sqref>
            </x14:sparkline>
          </x14:sparklines>
        </x14:sparklineGroup>
        <x14:sparklineGroup displayEmptyCellsAs="gap" xr2:uid="{DD81E790-623E-491A-BAF3-48DAB597FF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'JAN-25'!F25:F25</xm:f>
              <xm:sqref>F26</xm:sqref>
            </x14:sparkline>
          </x14:sparklines>
        </x14:sparklineGroup>
        <x14:sparklineGroup displayEmptyCellsAs="gap" xr2:uid="{D6B62EA4-3E32-49F9-8E52-27AEDD40A4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'JAN-25'!AD25:AD25</xm:f>
              <xm:sqref>AD26</xm:sqref>
            </x14:sparkline>
          </x14:sparklines>
        </x14:sparklineGroup>
        <x14:sparklineGroup displayEmptyCellsAs="gap" xr2:uid="{B79D0370-E0E4-45A5-BF8F-2421440386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'JAN-25'!T25:T25</xm:f>
              <xm:sqref>T26</xm:sqref>
            </x14:sparkline>
          </x14:sparklines>
        </x14:sparklineGroup>
        <x14:sparklineGroup displayEmptyCellsAs="gap" xr2:uid="{83574271-E204-4A23-AF43-3319077034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'JAN-25'!J25:J25</xm:f>
              <xm:sqref>J26</xm:sqref>
            </x14:sparkline>
          </x14:sparklines>
        </x14:sparklineGroup>
        <x14:sparklineGroup displayEmptyCellsAs="gap" xr2:uid="{635336FB-FDF7-4AA4-AA80-6EA699F47C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'JAN-25'!AH25:AH25</xm:f>
              <xm:sqref>AH26</xm:sqref>
            </x14:sparkline>
          </x14:sparklines>
        </x14:sparklineGroup>
        <x14:sparklineGroup displayEmptyCellsAs="gap" xr2:uid="{7D6A392D-0EBC-470B-B6E2-915F2CF5B4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'JAN-25'!D25:D25</xm:f>
              <xm:sqref>D26</xm:sqref>
            </x14:sparkline>
          </x14:sparklines>
        </x14:sparklineGroup>
        <x14:sparklineGroup displayEmptyCellsAs="gap" xr2:uid="{437889F7-14AB-48F7-9F9B-AA4455BD31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'JAN-25'!H25:H25</xm:f>
              <xm:sqref>H26</xm:sqref>
            </x14:sparkline>
          </x14:sparklines>
        </x14:sparklineGroup>
        <x14:sparklineGroup displayEmptyCellsAs="gap" xr2:uid="{C8B81977-D257-4A6D-BCCF-E0FB0CB802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'JAN-25'!P25:P25</xm:f>
              <xm:sqref>P26</xm:sqref>
            </x14:sparkline>
          </x14:sparklines>
        </x14:sparklineGroup>
        <x14:sparklineGroup displayEmptyCellsAs="gap" xr2:uid="{BDFE5C66-99F0-48DC-A304-5875F7F95F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'JAN-25'!AF25:AF25</xm:f>
              <xm:sqref>AF26</xm:sqref>
            </x14:sparkline>
          </x14:sparklines>
        </x14:sparklineGroup>
        <x14:sparklineGroup displayEmptyCellsAs="gap" xr2:uid="{8AF30AB0-4977-4FBF-ADB9-19AD57FA88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'JAN-25'!AB25:AB25</xm:f>
              <xm:sqref>AB26</xm:sqref>
            </x14:sparkline>
          </x14:sparklines>
        </x14:sparklineGroup>
        <x14:sparklineGroup displayEmptyCellsAs="gap" xr2:uid="{97424BDC-2C6A-426F-B66A-ECA4ABA623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'JAN-25'!R25:R25</xm:f>
              <xm:sqref>R26</xm:sqref>
            </x14:sparkline>
          </x14:sparklines>
        </x14:sparklineGroup>
        <x14:sparklineGroup displayEmptyCellsAs="gap" xr2:uid="{FE70C924-94D4-4A7B-AEA3-E1F93C8420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'JAN-25'!Z25:Z25</xm:f>
              <xm:sqref>Z26</xm:sqref>
            </x14:sparkline>
          </x14:sparklines>
        </x14:sparklineGroup>
        <x14:sparklineGroup displayEmptyCellsAs="gap" xr2:uid="{6159BB9D-2598-4F62-AE6D-5C0EF0B5D36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'JAN-25'!L25:L25</xm:f>
              <xm:sqref>L26</xm:sqref>
            </x14:sparkline>
          </x14:sparklines>
        </x14:sparklineGroup>
        <x14:sparklineGroup displayEmptyCellsAs="gap" xr2:uid="{3149F357-3B31-4B3F-80E1-54E33DAC9F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'JAN-25'!X25:X25</xm:f>
              <xm:sqref>X26</xm:sqref>
            </x14:sparkline>
          </x14:sparklines>
        </x14:sparklineGroup>
      </x14:sparklineGroup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3C8C-C6D1-452E-B605-909230D5A560}">
  <sheetPr>
    <pageSetUpPr fitToPage="1"/>
  </sheetPr>
  <dimension ref="C1:AP45"/>
  <sheetViews>
    <sheetView showGridLines="0" zoomScale="85" zoomScaleNormal="85" workbookViewId="0">
      <selection activeCell="R16" sqref="R16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167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45689</v>
      </c>
      <c r="E5" s="3">
        <v>45690</v>
      </c>
      <c r="F5" s="3">
        <v>45691</v>
      </c>
      <c r="G5" s="3">
        <v>45692</v>
      </c>
      <c r="H5" s="3">
        <v>45693</v>
      </c>
      <c r="I5" s="3">
        <v>45694</v>
      </c>
      <c r="J5" s="3">
        <v>45695</v>
      </c>
      <c r="K5" s="3">
        <v>45696</v>
      </c>
      <c r="L5" s="3">
        <v>45697</v>
      </c>
      <c r="M5" s="3">
        <v>45698</v>
      </c>
      <c r="N5" s="3">
        <v>45699</v>
      </c>
      <c r="O5" s="3">
        <v>45700</v>
      </c>
      <c r="P5" s="3">
        <v>45701</v>
      </c>
      <c r="Q5" s="3">
        <v>45702</v>
      </c>
      <c r="R5" s="3">
        <v>45703</v>
      </c>
      <c r="S5" s="3">
        <v>45704</v>
      </c>
      <c r="T5" s="3">
        <v>45705</v>
      </c>
      <c r="U5" s="3">
        <v>45706</v>
      </c>
      <c r="V5" s="3">
        <v>45707</v>
      </c>
      <c r="W5" s="3">
        <v>45708</v>
      </c>
      <c r="X5" s="3">
        <v>45709</v>
      </c>
      <c r="Y5" s="3">
        <v>45710</v>
      </c>
      <c r="Z5" s="3">
        <v>45711</v>
      </c>
      <c r="AA5" s="3">
        <v>45712</v>
      </c>
      <c r="AB5" s="3">
        <v>45713</v>
      </c>
      <c r="AC5" s="3">
        <v>45714</v>
      </c>
      <c r="AD5" s="3">
        <v>45715</v>
      </c>
      <c r="AE5" s="3">
        <v>45716</v>
      </c>
      <c r="AF5" s="3"/>
      <c r="AG5" s="3"/>
      <c r="AH5" s="3"/>
      <c r="AI5" s="188"/>
    </row>
    <row r="6" spans="3:42" s="2" customFormat="1" ht="27" customHeight="1">
      <c r="C6" s="5" t="s">
        <v>7</v>
      </c>
      <c r="D6" s="118">
        <v>3.28</v>
      </c>
      <c r="E6" s="118">
        <v>2.75</v>
      </c>
      <c r="F6" s="118">
        <v>4.67</v>
      </c>
      <c r="G6" s="118">
        <v>4.6900000000000004</v>
      </c>
      <c r="H6" s="118">
        <v>4.9400000000000004</v>
      </c>
      <c r="I6" s="118">
        <v>4.9000000000000004</v>
      </c>
      <c r="J6" s="118">
        <v>4.5</v>
      </c>
      <c r="K6" s="118">
        <v>4.5999999999999996</v>
      </c>
      <c r="L6" s="118">
        <v>2.29</v>
      </c>
      <c r="M6" s="118">
        <v>5.21</v>
      </c>
      <c r="N6" s="118">
        <v>5.16</v>
      </c>
      <c r="O6" s="118">
        <v>4.8499999999999996</v>
      </c>
      <c r="P6" s="118">
        <v>4.96</v>
      </c>
      <c r="Q6" s="118">
        <v>4.88</v>
      </c>
      <c r="R6" s="118">
        <v>4.3</v>
      </c>
      <c r="S6" s="118">
        <v>2.41</v>
      </c>
      <c r="T6" s="118">
        <v>5.19</v>
      </c>
      <c r="U6" s="118">
        <v>4.75</v>
      </c>
      <c r="V6" s="118">
        <v>5.23</v>
      </c>
      <c r="W6" s="118">
        <v>4.8600000000000003</v>
      </c>
      <c r="X6" s="118">
        <v>4.71</v>
      </c>
      <c r="Y6" s="118">
        <v>4.5</v>
      </c>
      <c r="Z6" s="118">
        <v>2.68</v>
      </c>
      <c r="AA6" s="118">
        <v>5.59</v>
      </c>
      <c r="AB6" s="118">
        <v>4.76</v>
      </c>
      <c r="AC6" s="118">
        <v>5.04</v>
      </c>
      <c r="AD6" s="118">
        <v>4.8600000000000003</v>
      </c>
      <c r="AE6" s="118">
        <v>4.5599999999999996</v>
      </c>
      <c r="AF6" s="118"/>
      <c r="AG6" s="118"/>
      <c r="AH6" s="118"/>
      <c r="AI6" s="122">
        <f>SUM(D6:AH6)</f>
        <v>125.12000000000003</v>
      </c>
    </row>
    <row r="7" spans="3:42" s="2" customFormat="1" ht="27" customHeight="1">
      <c r="C7" s="42" t="s">
        <v>8</v>
      </c>
      <c r="D7" s="119">
        <v>0</v>
      </c>
      <c r="E7" s="119">
        <v>0</v>
      </c>
      <c r="F7" s="119">
        <v>1.71</v>
      </c>
      <c r="G7" s="119">
        <v>0</v>
      </c>
      <c r="H7" s="119">
        <v>0</v>
      </c>
      <c r="I7" s="119">
        <v>0.61</v>
      </c>
      <c r="J7" s="119">
        <v>0</v>
      </c>
      <c r="K7" s="119">
        <v>0</v>
      </c>
      <c r="L7" s="120">
        <v>0.63</v>
      </c>
      <c r="M7" s="120">
        <v>0.8</v>
      </c>
      <c r="N7" s="120">
        <v>0</v>
      </c>
      <c r="O7" s="120">
        <v>1.2</v>
      </c>
      <c r="P7" s="120">
        <v>0</v>
      </c>
      <c r="Q7" s="120">
        <v>0</v>
      </c>
      <c r="R7" s="119">
        <v>1.59</v>
      </c>
      <c r="S7" s="119">
        <v>0</v>
      </c>
      <c r="T7" s="121">
        <v>0.96</v>
      </c>
      <c r="U7" s="120">
        <v>0</v>
      </c>
      <c r="V7" s="120">
        <v>2.77</v>
      </c>
      <c r="W7" s="120">
        <v>0</v>
      </c>
      <c r="X7" s="120">
        <v>1.1499999999999999</v>
      </c>
      <c r="Y7" s="120">
        <v>0</v>
      </c>
      <c r="Z7" s="120">
        <v>0</v>
      </c>
      <c r="AA7" s="120">
        <v>1.58</v>
      </c>
      <c r="AB7" s="120">
        <v>0.56999999999999995</v>
      </c>
      <c r="AC7" s="120">
        <v>0</v>
      </c>
      <c r="AD7" s="120">
        <v>1.22</v>
      </c>
      <c r="AE7" s="120">
        <v>0</v>
      </c>
      <c r="AF7" s="120"/>
      <c r="AG7" s="120"/>
      <c r="AH7" s="120"/>
      <c r="AI7" s="122">
        <f>SUM(D7:AH7)</f>
        <v>14.790000000000001</v>
      </c>
      <c r="AP7" s="179"/>
    </row>
    <row r="8" spans="3:42" s="2" customFormat="1" ht="35.25" customHeight="1" thickBot="1">
      <c r="C8" s="17" t="s">
        <v>9</v>
      </c>
      <c r="D8" s="37">
        <f>SUM(D6:D7)</f>
        <v>3.28</v>
      </c>
      <c r="E8" s="37">
        <f t="shared" ref="E8:AH8" si="0">SUM(E6:E7)</f>
        <v>2.75</v>
      </c>
      <c r="F8" s="37">
        <f t="shared" si="0"/>
        <v>6.38</v>
      </c>
      <c r="G8" s="37">
        <f t="shared" si="0"/>
        <v>4.6900000000000004</v>
      </c>
      <c r="H8" s="37">
        <f t="shared" si="0"/>
        <v>4.9400000000000004</v>
      </c>
      <c r="I8" s="37">
        <f t="shared" si="0"/>
        <v>5.5100000000000007</v>
      </c>
      <c r="J8" s="37">
        <f t="shared" si="0"/>
        <v>4.5</v>
      </c>
      <c r="K8" s="37">
        <f t="shared" si="0"/>
        <v>4.5999999999999996</v>
      </c>
      <c r="L8" s="37">
        <f t="shared" si="0"/>
        <v>2.92</v>
      </c>
      <c r="M8" s="37">
        <f t="shared" si="0"/>
        <v>6.01</v>
      </c>
      <c r="N8" s="37">
        <f t="shared" si="0"/>
        <v>5.16</v>
      </c>
      <c r="O8" s="37">
        <f t="shared" si="0"/>
        <v>6.05</v>
      </c>
      <c r="P8" s="37">
        <f t="shared" si="0"/>
        <v>4.96</v>
      </c>
      <c r="Q8" s="37">
        <f t="shared" si="0"/>
        <v>4.88</v>
      </c>
      <c r="R8" s="37">
        <f t="shared" si="0"/>
        <v>5.89</v>
      </c>
      <c r="S8" s="37">
        <f t="shared" si="0"/>
        <v>2.41</v>
      </c>
      <c r="T8" s="37">
        <f t="shared" si="0"/>
        <v>6.15</v>
      </c>
      <c r="U8" s="37">
        <f t="shared" si="0"/>
        <v>4.75</v>
      </c>
      <c r="V8" s="37">
        <f t="shared" si="0"/>
        <v>8</v>
      </c>
      <c r="W8" s="37">
        <f t="shared" si="0"/>
        <v>4.8600000000000003</v>
      </c>
      <c r="X8" s="37">
        <f t="shared" si="0"/>
        <v>5.8599999999999994</v>
      </c>
      <c r="Y8" s="37">
        <f t="shared" si="0"/>
        <v>4.5</v>
      </c>
      <c r="Z8" s="37">
        <f t="shared" si="0"/>
        <v>2.68</v>
      </c>
      <c r="AA8" s="37">
        <f t="shared" si="0"/>
        <v>7.17</v>
      </c>
      <c r="AB8" s="37">
        <f t="shared" si="0"/>
        <v>5.33</v>
      </c>
      <c r="AC8" s="37">
        <f t="shared" si="0"/>
        <v>5.04</v>
      </c>
      <c r="AD8" s="37">
        <f t="shared" si="0"/>
        <v>6.08</v>
      </c>
      <c r="AE8" s="37">
        <f t="shared" si="0"/>
        <v>4.5599999999999996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139.91000000000003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45692</v>
      </c>
      <c r="E11" s="95">
        <v>45694</v>
      </c>
      <c r="F11" s="95">
        <v>45696</v>
      </c>
      <c r="G11" s="95">
        <v>45699</v>
      </c>
      <c r="H11" s="95">
        <v>45701</v>
      </c>
      <c r="I11" s="95">
        <v>45703</v>
      </c>
      <c r="J11" s="95">
        <v>45706</v>
      </c>
      <c r="K11" s="95">
        <v>45708</v>
      </c>
      <c r="L11" s="95">
        <v>45710</v>
      </c>
      <c r="M11" s="95">
        <v>45713</v>
      </c>
      <c r="N11" s="95">
        <v>45715</v>
      </c>
      <c r="O11" s="95"/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650</v>
      </c>
      <c r="E12" s="101">
        <v>780</v>
      </c>
      <c r="F12" s="101">
        <v>845</v>
      </c>
      <c r="G12" s="101">
        <v>712</v>
      </c>
      <c r="H12" s="102">
        <v>755</v>
      </c>
      <c r="I12" s="102">
        <v>730</v>
      </c>
      <c r="J12" s="102">
        <v>800</v>
      </c>
      <c r="K12" s="101">
        <v>716</v>
      </c>
      <c r="L12" s="101">
        <v>785</v>
      </c>
      <c r="M12" s="101">
        <v>860</v>
      </c>
      <c r="N12" s="101">
        <v>790</v>
      </c>
      <c r="O12" s="101"/>
      <c r="P12" s="101"/>
      <c r="Q12" s="101">
        <v>603</v>
      </c>
      <c r="R12" s="101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9026</v>
      </c>
    </row>
    <row r="13" spans="3:42" s="2" customFormat="1" ht="27" customHeight="1">
      <c r="C13" s="66" t="s">
        <v>14</v>
      </c>
      <c r="D13" s="100">
        <v>480</v>
      </c>
      <c r="E13" s="101">
        <v>265</v>
      </c>
      <c r="F13" s="101">
        <v>230</v>
      </c>
      <c r="G13" s="101">
        <v>272</v>
      </c>
      <c r="H13" s="102">
        <v>172</v>
      </c>
      <c r="I13" s="102">
        <v>300</v>
      </c>
      <c r="J13" s="102">
        <v>360</v>
      </c>
      <c r="K13" s="101">
        <v>290</v>
      </c>
      <c r="L13" s="101">
        <v>365</v>
      </c>
      <c r="M13" s="101">
        <v>370</v>
      </c>
      <c r="N13" s="101">
        <v>386</v>
      </c>
      <c r="O13" s="101"/>
      <c r="P13" s="101"/>
      <c r="Q13" s="101">
        <v>303</v>
      </c>
      <c r="R13" s="101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3793</v>
      </c>
    </row>
    <row r="14" spans="3:42" s="2" customFormat="1" ht="27" customHeight="1">
      <c r="C14" s="66" t="s">
        <v>15</v>
      </c>
      <c r="D14" s="100">
        <v>42</v>
      </c>
      <c r="E14" s="101"/>
      <c r="F14" s="101">
        <v>47</v>
      </c>
      <c r="G14" s="101"/>
      <c r="H14" s="101">
        <v>40</v>
      </c>
      <c r="I14" s="101"/>
      <c r="J14" s="101">
        <v>42</v>
      </c>
      <c r="K14" s="101"/>
      <c r="L14" s="101">
        <v>51</v>
      </c>
      <c r="M14" s="101"/>
      <c r="N14" s="101">
        <v>46</v>
      </c>
      <c r="O14" s="101"/>
      <c r="P14" s="101"/>
      <c r="Q14" s="101">
        <v>72</v>
      </c>
      <c r="R14" s="101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340</v>
      </c>
    </row>
    <row r="15" spans="3:42" s="2" customFormat="1" ht="27" customHeight="1">
      <c r="C15" s="66" t="s">
        <v>16</v>
      </c>
      <c r="D15" s="100">
        <v>16</v>
      </c>
      <c r="E15" s="101"/>
      <c r="F15" s="101">
        <v>18</v>
      </c>
      <c r="G15" s="101"/>
      <c r="H15" s="102">
        <v>13</v>
      </c>
      <c r="I15" s="102"/>
      <c r="J15" s="102">
        <v>10</v>
      </c>
      <c r="K15" s="101"/>
      <c r="L15" s="101">
        <v>11</v>
      </c>
      <c r="M15" s="101"/>
      <c r="N15" s="101">
        <v>17</v>
      </c>
      <c r="O15" s="101"/>
      <c r="P15" s="101"/>
      <c r="Q15" s="101">
        <v>14</v>
      </c>
      <c r="R15" s="101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99</v>
      </c>
    </row>
    <row r="16" spans="3:42" s="2" customFormat="1" ht="27" customHeight="1">
      <c r="C16" s="68" t="s">
        <v>17</v>
      </c>
      <c r="D16" s="103"/>
      <c r="E16" s="101">
        <v>55</v>
      </c>
      <c r="F16" s="101"/>
      <c r="G16" s="101">
        <v>43</v>
      </c>
      <c r="H16" s="102"/>
      <c r="I16" s="102">
        <v>58</v>
      </c>
      <c r="J16" s="102"/>
      <c r="K16" s="101">
        <v>50</v>
      </c>
      <c r="L16" s="101"/>
      <c r="M16" s="101">
        <v>549</v>
      </c>
      <c r="N16" s="101"/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755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>
        <v>52.6</v>
      </c>
      <c r="J17" s="101"/>
      <c r="K17" s="101"/>
      <c r="L17" s="101"/>
      <c r="M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52.6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>
        <v>70</v>
      </c>
      <c r="J18" s="101"/>
      <c r="K18" s="101"/>
      <c r="L18" s="101"/>
      <c r="M18" s="101"/>
      <c r="N18" s="101"/>
      <c r="O18" s="101"/>
      <c r="P18" s="101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70</v>
      </c>
    </row>
    <row r="19" spans="3:35" s="2" customFormat="1" ht="35.25" customHeight="1" thickBot="1">
      <c r="C19" s="79" t="s">
        <v>19</v>
      </c>
      <c r="D19" s="159">
        <f>SUM(D12:D18)</f>
        <v>1188</v>
      </c>
      <c r="E19" s="160">
        <f t="shared" ref="E19:AH19" si="2">SUM(E12:E18)</f>
        <v>1100</v>
      </c>
      <c r="F19" s="160">
        <f t="shared" si="2"/>
        <v>1140</v>
      </c>
      <c r="G19" s="160">
        <f t="shared" si="2"/>
        <v>1027</v>
      </c>
      <c r="H19" s="160">
        <f t="shared" si="2"/>
        <v>980</v>
      </c>
      <c r="I19" s="160">
        <f t="shared" si="2"/>
        <v>1210.5999999999999</v>
      </c>
      <c r="J19" s="160">
        <f t="shared" si="2"/>
        <v>1212</v>
      </c>
      <c r="K19" s="160">
        <f t="shared" si="2"/>
        <v>1056</v>
      </c>
      <c r="L19" s="160">
        <f t="shared" si="2"/>
        <v>1212</v>
      </c>
      <c r="M19" s="160">
        <f t="shared" si="2"/>
        <v>1779</v>
      </c>
      <c r="N19" s="160">
        <f t="shared" si="2"/>
        <v>1239</v>
      </c>
      <c r="O19" s="160">
        <f t="shared" si="2"/>
        <v>0</v>
      </c>
      <c r="P19" s="160">
        <f t="shared" si="2"/>
        <v>0</v>
      </c>
      <c r="Q19" s="160">
        <f t="shared" si="2"/>
        <v>992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14135.6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8" t="s">
        <v>20</v>
      </c>
      <c r="D21" s="198"/>
      <c r="E21" s="198"/>
      <c r="F21" s="198"/>
      <c r="G21" s="198"/>
      <c r="H21" s="199">
        <f>AI8*1000</f>
        <v>139910.00000000003</v>
      </c>
      <c r="I21" s="199"/>
      <c r="J21" s="24" t="s">
        <v>21</v>
      </c>
      <c r="K21" s="24"/>
      <c r="M21" s="198" t="s">
        <v>22</v>
      </c>
      <c r="N21" s="198"/>
      <c r="O21" s="198"/>
      <c r="P21" s="198"/>
      <c r="Q21" s="198"/>
      <c r="R21" s="198"/>
      <c r="S21" s="198"/>
      <c r="T21" s="26">
        <f>(H22/(H21+H22))*100</f>
        <v>9.1762439173855004</v>
      </c>
      <c r="U21" s="26"/>
      <c r="V21" s="26"/>
      <c r="W21" s="26"/>
      <c r="X21" s="26"/>
      <c r="Y21" s="26"/>
      <c r="Z21" s="26"/>
      <c r="AA21" s="200" t="s">
        <v>23</v>
      </c>
      <c r="AB21" s="200"/>
      <c r="AC21" s="200"/>
      <c r="AD21" s="36"/>
      <c r="AE21" s="36"/>
      <c r="AF21" s="36"/>
    </row>
    <row r="22" spans="3:35" s="22" customFormat="1" ht="28.5" customHeight="1">
      <c r="C22" s="198" t="s">
        <v>24</v>
      </c>
      <c r="D22" s="198"/>
      <c r="E22" s="198"/>
      <c r="F22" s="198"/>
      <c r="G22" s="198"/>
      <c r="H22" s="201">
        <f>AI19</f>
        <v>14135.6</v>
      </c>
      <c r="I22" s="201"/>
      <c r="J22" s="25" t="s">
        <v>21</v>
      </c>
      <c r="K22" s="25"/>
      <c r="M22" s="198" t="s">
        <v>25</v>
      </c>
      <c r="N22" s="198"/>
      <c r="O22" s="198"/>
      <c r="P22" s="198"/>
      <c r="Q22" s="198"/>
      <c r="R22" s="198"/>
      <c r="S22" s="198"/>
      <c r="T22" s="27">
        <f>SUM(D26:AI26)/COUNTA(D26:AI26)*100</f>
        <v>9.1612954052077136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6">
        <v>45292</v>
      </c>
      <c r="E25" s="197"/>
      <c r="F25" s="196">
        <v>45323</v>
      </c>
      <c r="G25" s="197"/>
      <c r="H25" s="196">
        <v>45352</v>
      </c>
      <c r="I25" s="197"/>
      <c r="J25" s="196">
        <v>45383</v>
      </c>
      <c r="K25" s="197"/>
      <c r="L25" s="196">
        <v>45413</v>
      </c>
      <c r="M25" s="197"/>
      <c r="N25" s="196">
        <v>45444</v>
      </c>
      <c r="O25" s="197"/>
      <c r="P25" s="196">
        <v>45474</v>
      </c>
      <c r="Q25" s="197"/>
      <c r="R25" s="196">
        <v>45505</v>
      </c>
      <c r="S25" s="197"/>
      <c r="T25" s="196">
        <v>45536</v>
      </c>
      <c r="U25" s="197"/>
      <c r="V25" s="196">
        <v>45566</v>
      </c>
      <c r="W25" s="197"/>
      <c r="X25" s="196">
        <v>45597</v>
      </c>
      <c r="Y25" s="197"/>
      <c r="Z25" s="196">
        <v>45627</v>
      </c>
      <c r="AA25" s="197"/>
      <c r="AB25" s="196">
        <v>45658</v>
      </c>
      <c r="AC25" s="197"/>
      <c r="AD25" s="196">
        <v>45689</v>
      </c>
      <c r="AE25" s="197"/>
      <c r="AF25" s="196">
        <v>45717</v>
      </c>
      <c r="AG25" s="197"/>
      <c r="AH25" s="196">
        <v>45748</v>
      </c>
      <c r="AI25" s="197"/>
    </row>
    <row r="26" spans="3:35" s="2" customFormat="1" ht="39.75" customHeight="1">
      <c r="C26" s="21" t="s">
        <v>29</v>
      </c>
      <c r="D26" s="202">
        <v>0.10329840200530509</v>
      </c>
      <c r="E26" s="203"/>
      <c r="F26" s="202">
        <v>9.9409917198058431E-2</v>
      </c>
      <c r="G26" s="203"/>
      <c r="H26" s="202">
        <v>9.1502153297330704E-2</v>
      </c>
      <c r="I26" s="203"/>
      <c r="J26" s="202">
        <v>9.1796403753277592E-2</v>
      </c>
      <c r="K26" s="203"/>
      <c r="L26" s="202">
        <v>8.036122785987089E-2</v>
      </c>
      <c r="M26" s="203"/>
      <c r="N26" s="202">
        <v>8.973278281097119E-2</v>
      </c>
      <c r="O26" s="203"/>
      <c r="P26" s="202">
        <v>9.0632617927844064E-2</v>
      </c>
      <c r="Q26" s="203"/>
      <c r="R26" s="202">
        <v>9.3378120742087761E-2</v>
      </c>
      <c r="S26" s="203"/>
      <c r="T26" s="202">
        <v>8.5545799839323824E-2</v>
      </c>
      <c r="U26" s="203"/>
      <c r="V26" s="202">
        <v>9.0858504918656796E-2</v>
      </c>
      <c r="W26" s="203"/>
      <c r="X26" s="202">
        <v>8.9501038779561254E-2</v>
      </c>
      <c r="Y26" s="203"/>
      <c r="Z26" s="202">
        <v>9.1013778180915259E-2</v>
      </c>
      <c r="AA26" s="203"/>
      <c r="AB26" s="202">
        <v>9.3788170242022198E-2</v>
      </c>
      <c r="AC26" s="203"/>
      <c r="AD26" s="202">
        <f>T21/100</f>
        <v>9.1762439173855001E-2</v>
      </c>
      <c r="AE26" s="203"/>
      <c r="AF26" s="202"/>
      <c r="AG26" s="203"/>
      <c r="AH26" s="202"/>
      <c r="AI26" s="203"/>
    </row>
    <row r="27" spans="3:35" ht="21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9F419CC-A5B0-4392-BB12-A030FF9A33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'FEB-25'!X25:X25</xm:f>
              <xm:sqref>X26</xm:sqref>
            </x14:sparkline>
          </x14:sparklines>
        </x14:sparklineGroup>
        <x14:sparklineGroup displayEmptyCellsAs="gap" xr2:uid="{B6DC9E9A-959B-423A-8429-D0DD7C01A3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'FEB-25'!L25:L25</xm:f>
              <xm:sqref>L26</xm:sqref>
            </x14:sparkline>
          </x14:sparklines>
        </x14:sparklineGroup>
        <x14:sparklineGroup displayEmptyCellsAs="gap" xr2:uid="{88888380-9D3B-4F1D-A42B-99F34045C7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'FEB-25'!Z25:Z25</xm:f>
              <xm:sqref>Z26</xm:sqref>
            </x14:sparkline>
          </x14:sparklines>
        </x14:sparklineGroup>
        <x14:sparklineGroup displayEmptyCellsAs="gap" xr2:uid="{BA383D89-2CC7-40E4-9600-03E787D2DD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'FEB-25'!R25:R25</xm:f>
              <xm:sqref>R26</xm:sqref>
            </x14:sparkline>
          </x14:sparklines>
        </x14:sparklineGroup>
        <x14:sparklineGroup displayEmptyCellsAs="gap" xr2:uid="{F9225171-0DFF-49E6-A88E-DC3AE856AD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'FEB-25'!AB25:AB25</xm:f>
              <xm:sqref>AB26</xm:sqref>
            </x14:sparkline>
          </x14:sparklines>
        </x14:sparklineGroup>
        <x14:sparklineGroup displayEmptyCellsAs="gap" xr2:uid="{E51DCF59-FE1B-4EC3-A91C-BB8D6DD5D8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'FEB-25'!AF25:AF25</xm:f>
              <xm:sqref>AF26</xm:sqref>
            </x14:sparkline>
          </x14:sparklines>
        </x14:sparklineGroup>
        <x14:sparklineGroup displayEmptyCellsAs="gap" xr2:uid="{B172BBD5-7856-435D-B079-D52EF9D5C53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'FEB-25'!P25:P25</xm:f>
              <xm:sqref>P26</xm:sqref>
            </x14:sparkline>
          </x14:sparklines>
        </x14:sparklineGroup>
        <x14:sparklineGroup displayEmptyCellsAs="gap" xr2:uid="{9BB3DDD5-5E68-4BC0-B626-A5887E92FB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'FEB-25'!H25:H25</xm:f>
              <xm:sqref>H26</xm:sqref>
            </x14:sparkline>
          </x14:sparklines>
        </x14:sparklineGroup>
        <x14:sparklineGroup displayEmptyCellsAs="gap" xr2:uid="{6C831746-D31E-43E1-91E0-5BE2E6C927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'FEB-25'!D25:D25</xm:f>
              <xm:sqref>D26</xm:sqref>
            </x14:sparkline>
          </x14:sparklines>
        </x14:sparklineGroup>
        <x14:sparklineGroup displayEmptyCellsAs="gap" xr2:uid="{5A6A487C-C3A4-403E-A992-A55A228652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'FEB-25'!AH25:AH25</xm:f>
              <xm:sqref>AH26</xm:sqref>
            </x14:sparkline>
          </x14:sparklines>
        </x14:sparklineGroup>
        <x14:sparklineGroup displayEmptyCellsAs="gap" xr2:uid="{FB640652-95A7-48E2-9FCF-06EFACD061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'FEB-25'!J25:J25</xm:f>
              <xm:sqref>J26</xm:sqref>
            </x14:sparkline>
          </x14:sparklines>
        </x14:sparklineGroup>
        <x14:sparklineGroup displayEmptyCellsAs="gap" xr2:uid="{E00B92D5-F22E-4E40-9495-C394DEBCD3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'FEB-25'!T25:T25</xm:f>
              <xm:sqref>T26</xm:sqref>
            </x14:sparkline>
          </x14:sparklines>
        </x14:sparklineGroup>
        <x14:sparklineGroup displayEmptyCellsAs="gap" xr2:uid="{DC2E69F4-34BF-4580-9A03-7B2B6F0E47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'FEB-25'!AD25:AD25</xm:f>
              <xm:sqref>AD26</xm:sqref>
            </x14:sparkline>
          </x14:sparklines>
        </x14:sparklineGroup>
        <x14:sparklineGroup displayEmptyCellsAs="gap" xr2:uid="{7743546B-67C5-40B1-9E00-E6912EE885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'FEB-25'!F25:F25</xm:f>
              <xm:sqref>F26</xm:sqref>
            </x14:sparkline>
          </x14:sparklines>
        </x14:sparklineGroup>
        <x14:sparklineGroup displayEmptyCellsAs="gap" xr2:uid="{6242BCE8-78B0-4803-A8B7-D47FB5AF8F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'FEB-25'!N25:N25</xm:f>
              <xm:sqref>N26</xm:sqref>
            </x14:sparkline>
          </x14:sparklines>
        </x14:sparklineGroup>
        <x14:sparklineGroup displayEmptyCellsAs="gap" xr2:uid="{8AEDB400-919C-4358-95AA-DF470FD5AB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'FEB-25'!V25:V25</xm:f>
              <xm:sqref>V26</xm:sqref>
            </x14:sparkline>
          </x14:sparklines>
        </x14:sparklineGroup>
      </x14:sparklineGroup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DDB5-EBF6-43E5-B0E1-5F926AB61469}">
  <sheetPr>
    <pageSetUpPr fitToPage="1"/>
  </sheetPr>
  <dimension ref="C1:AP46"/>
  <sheetViews>
    <sheetView showGridLines="0" topLeftCell="S1" zoomScale="85" zoomScaleNormal="85" workbookViewId="0">
      <selection activeCell="L7" sqref="L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169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45717</v>
      </c>
      <c r="E5" s="3">
        <v>45718</v>
      </c>
      <c r="F5" s="3">
        <v>45719</v>
      </c>
      <c r="G5" s="3">
        <v>45720</v>
      </c>
      <c r="H5" s="3">
        <v>45721</v>
      </c>
      <c r="I5" s="3">
        <v>45722</v>
      </c>
      <c r="J5" s="3">
        <v>45723</v>
      </c>
      <c r="K5" s="3">
        <v>45724</v>
      </c>
      <c r="L5" s="3">
        <v>45725</v>
      </c>
      <c r="M5" s="3">
        <v>45726</v>
      </c>
      <c r="N5" s="3">
        <v>45727</v>
      </c>
      <c r="O5" s="3">
        <v>45728</v>
      </c>
      <c r="P5" s="3">
        <v>45729</v>
      </c>
      <c r="Q5" s="3">
        <v>45730</v>
      </c>
      <c r="R5" s="3">
        <v>45731</v>
      </c>
      <c r="S5" s="3">
        <v>45732</v>
      </c>
      <c r="T5" s="3">
        <v>45733</v>
      </c>
      <c r="U5" s="3">
        <v>45734</v>
      </c>
      <c r="V5" s="3">
        <v>45735</v>
      </c>
      <c r="W5" s="3">
        <v>45736</v>
      </c>
      <c r="X5" s="3">
        <v>45737</v>
      </c>
      <c r="Y5" s="3">
        <v>45738</v>
      </c>
      <c r="Z5" s="3">
        <v>45739</v>
      </c>
      <c r="AA5" s="3">
        <v>45740</v>
      </c>
      <c r="AB5" s="3">
        <v>45741</v>
      </c>
      <c r="AC5" s="3">
        <v>45742</v>
      </c>
      <c r="AD5" s="3">
        <v>45743</v>
      </c>
      <c r="AE5" s="3">
        <v>45744</v>
      </c>
      <c r="AF5" s="3">
        <v>45745</v>
      </c>
      <c r="AG5" s="3">
        <v>45746</v>
      </c>
      <c r="AH5" s="3">
        <v>45747</v>
      </c>
      <c r="AI5" s="188"/>
    </row>
    <row r="6" spans="3:42" s="2" customFormat="1" ht="27" customHeight="1">
      <c r="C6" s="5" t="s">
        <v>7</v>
      </c>
      <c r="D6" s="118">
        <v>3.7821999999999996</v>
      </c>
      <c r="E6" s="118">
        <v>2.7971999999999992</v>
      </c>
      <c r="F6" s="118">
        <v>5.1173999999999999</v>
      </c>
      <c r="G6" s="118">
        <v>5.0302000000000024</v>
      </c>
      <c r="H6" s="118">
        <v>4.9315999999999978</v>
      </c>
      <c r="I6" s="118">
        <v>4.9467000000000025</v>
      </c>
      <c r="J6" s="118">
        <v>5.3582000000000001</v>
      </c>
      <c r="K6" s="118">
        <v>3.4494000000000011</v>
      </c>
      <c r="L6" s="118">
        <v>2.6665000000000005</v>
      </c>
      <c r="M6" s="118">
        <v>5.059099999999999</v>
      </c>
      <c r="N6" s="118">
        <v>4.8404999999999996</v>
      </c>
      <c r="O6" s="118">
        <v>5.2715999999999985</v>
      </c>
      <c r="P6" s="118">
        <v>4.7504000000000026</v>
      </c>
      <c r="Q6" s="118">
        <v>4.9955999999999996</v>
      </c>
      <c r="R6" s="118">
        <v>3.9356000000000004</v>
      </c>
      <c r="S6" s="118">
        <v>2.8670000000000013</v>
      </c>
      <c r="T6" s="118">
        <v>4.6249999999999982</v>
      </c>
      <c r="U6" s="118">
        <v>5.4763000000000002</v>
      </c>
      <c r="V6" s="118">
        <v>5.2423999999999982</v>
      </c>
      <c r="W6" s="118">
        <v>4.5995999999999997</v>
      </c>
      <c r="X6" s="118">
        <v>5.4290000000000003</v>
      </c>
      <c r="Y6" s="118">
        <v>3.0367000000000002</v>
      </c>
      <c r="Z6" s="118">
        <v>3.0492000000000004</v>
      </c>
      <c r="AA6" s="118">
        <v>5.0875000000000004</v>
      </c>
      <c r="AB6" s="118">
        <v>5.6212</v>
      </c>
      <c r="AC6" s="118">
        <v>5.4091999999999993</v>
      </c>
      <c r="AD6" s="118">
        <v>5.3576000000000015</v>
      </c>
      <c r="AE6" s="118">
        <v>5.447700000000002</v>
      </c>
      <c r="AF6" s="118">
        <v>3.5536999999999996</v>
      </c>
      <c r="AG6" s="118">
        <v>2.8734000000000002</v>
      </c>
      <c r="AH6" s="118">
        <v>4.989600000000002</v>
      </c>
      <c r="AI6" s="122">
        <f>SUM(D6:AH6)</f>
        <v>139.59729999999999</v>
      </c>
    </row>
    <row r="7" spans="3:42" s="2" customFormat="1" ht="27" customHeight="1">
      <c r="C7" s="42" t="s">
        <v>8</v>
      </c>
      <c r="D7" s="119">
        <v>0.72</v>
      </c>
      <c r="E7" s="119">
        <v>0</v>
      </c>
      <c r="F7" s="119">
        <v>0</v>
      </c>
      <c r="G7" s="119">
        <v>1.83</v>
      </c>
      <c r="H7" s="119">
        <v>0</v>
      </c>
      <c r="I7" s="119">
        <v>1.1100000000000001</v>
      </c>
      <c r="J7" s="119">
        <v>0</v>
      </c>
      <c r="K7" s="119">
        <v>1.6</v>
      </c>
      <c r="L7" s="120">
        <v>0</v>
      </c>
      <c r="M7" s="120">
        <v>1.1100000000000001</v>
      </c>
      <c r="N7" s="120">
        <v>0.85</v>
      </c>
      <c r="O7" s="120">
        <v>0</v>
      </c>
      <c r="P7" s="120">
        <v>0</v>
      </c>
      <c r="Q7" s="120">
        <v>1.4</v>
      </c>
      <c r="R7" s="119">
        <v>0</v>
      </c>
      <c r="S7" s="119">
        <v>0.68</v>
      </c>
      <c r="T7" s="121">
        <v>1.32</v>
      </c>
      <c r="U7" s="120">
        <v>0.46</v>
      </c>
      <c r="V7" s="120">
        <v>0</v>
      </c>
      <c r="W7" s="120">
        <v>0</v>
      </c>
      <c r="X7" s="120">
        <v>1.18</v>
      </c>
      <c r="Y7" s="120">
        <v>0</v>
      </c>
      <c r="Z7" s="120">
        <v>0.95</v>
      </c>
      <c r="AA7" s="120">
        <v>0.93</v>
      </c>
      <c r="AB7" s="120">
        <v>1.36</v>
      </c>
      <c r="AC7" s="120">
        <v>0.67</v>
      </c>
      <c r="AD7" s="120">
        <v>0.67</v>
      </c>
      <c r="AE7" s="120">
        <v>2.16</v>
      </c>
      <c r="AF7" s="120">
        <v>0</v>
      </c>
      <c r="AG7" s="120">
        <v>0.61</v>
      </c>
      <c r="AH7" s="120">
        <v>0</v>
      </c>
      <c r="AI7" s="122">
        <f>SUM(D7:AH7)</f>
        <v>19.61</v>
      </c>
      <c r="AP7" s="179"/>
    </row>
    <row r="8" spans="3:42" s="2" customFormat="1" ht="35.25" customHeight="1" thickBot="1">
      <c r="C8" s="17" t="s">
        <v>9</v>
      </c>
      <c r="D8" s="37">
        <f>SUM(D6:D7)</f>
        <v>4.5021999999999993</v>
      </c>
      <c r="E8" s="37">
        <f t="shared" ref="E8:AH8" si="0">SUM(E6:E7)</f>
        <v>2.7971999999999992</v>
      </c>
      <c r="F8" s="37">
        <f t="shared" si="0"/>
        <v>5.1173999999999999</v>
      </c>
      <c r="G8" s="37">
        <f t="shared" si="0"/>
        <v>6.8602000000000025</v>
      </c>
      <c r="H8" s="37">
        <f t="shared" si="0"/>
        <v>4.9315999999999978</v>
      </c>
      <c r="I8" s="37">
        <f t="shared" si="0"/>
        <v>6.0567000000000029</v>
      </c>
      <c r="J8" s="37">
        <f t="shared" si="0"/>
        <v>5.3582000000000001</v>
      </c>
      <c r="K8" s="37">
        <f t="shared" si="0"/>
        <v>5.0494000000000012</v>
      </c>
      <c r="L8" s="37">
        <f t="shared" si="0"/>
        <v>2.6665000000000005</v>
      </c>
      <c r="M8" s="37">
        <f t="shared" si="0"/>
        <v>6.1690999999999994</v>
      </c>
      <c r="N8" s="37">
        <f t="shared" si="0"/>
        <v>5.6904999999999992</v>
      </c>
      <c r="O8" s="37">
        <f t="shared" si="0"/>
        <v>5.2715999999999985</v>
      </c>
      <c r="P8" s="37">
        <f t="shared" si="0"/>
        <v>4.7504000000000026</v>
      </c>
      <c r="Q8" s="37">
        <f t="shared" si="0"/>
        <v>6.3956</v>
      </c>
      <c r="R8" s="37">
        <f t="shared" si="0"/>
        <v>3.9356000000000004</v>
      </c>
      <c r="S8" s="37">
        <f t="shared" si="0"/>
        <v>3.5470000000000015</v>
      </c>
      <c r="T8" s="37">
        <f t="shared" si="0"/>
        <v>5.9449999999999985</v>
      </c>
      <c r="U8" s="37">
        <f t="shared" si="0"/>
        <v>5.9363000000000001</v>
      </c>
      <c r="V8" s="37">
        <f t="shared" si="0"/>
        <v>5.2423999999999982</v>
      </c>
      <c r="W8" s="37">
        <f t="shared" si="0"/>
        <v>4.5995999999999997</v>
      </c>
      <c r="X8" s="37">
        <f t="shared" si="0"/>
        <v>6.609</v>
      </c>
      <c r="Y8" s="37">
        <f t="shared" si="0"/>
        <v>3.0367000000000002</v>
      </c>
      <c r="Z8" s="37">
        <f t="shared" si="0"/>
        <v>3.9992000000000001</v>
      </c>
      <c r="AA8" s="37">
        <f t="shared" si="0"/>
        <v>6.0175000000000001</v>
      </c>
      <c r="AB8" s="37">
        <f t="shared" si="0"/>
        <v>6.9812000000000003</v>
      </c>
      <c r="AC8" s="37">
        <f t="shared" si="0"/>
        <v>6.0791999999999993</v>
      </c>
      <c r="AD8" s="37">
        <f t="shared" si="0"/>
        <v>6.0276000000000014</v>
      </c>
      <c r="AE8" s="37">
        <f t="shared" si="0"/>
        <v>7.6077000000000021</v>
      </c>
      <c r="AF8" s="37">
        <f t="shared" si="0"/>
        <v>3.5536999999999996</v>
      </c>
      <c r="AG8" s="37">
        <f t="shared" si="0"/>
        <v>3.4834000000000001</v>
      </c>
      <c r="AH8" s="37">
        <f t="shared" si="0"/>
        <v>4.989600000000002</v>
      </c>
      <c r="AI8" s="38">
        <f>SUM(AI6:AI7)</f>
        <v>159.20729999999998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45717</v>
      </c>
      <c r="E11" s="95">
        <v>45720</v>
      </c>
      <c r="F11" s="95">
        <v>45722</v>
      </c>
      <c r="G11" s="95">
        <v>45724</v>
      </c>
      <c r="H11" s="95">
        <v>45727</v>
      </c>
      <c r="I11" s="95">
        <v>45729</v>
      </c>
      <c r="J11" s="95">
        <v>45731</v>
      </c>
      <c r="K11" s="95">
        <v>45734</v>
      </c>
      <c r="L11" s="95">
        <v>45736</v>
      </c>
      <c r="M11" s="95">
        <v>45738</v>
      </c>
      <c r="N11" s="95">
        <v>45741</v>
      </c>
      <c r="O11" s="95">
        <v>45743</v>
      </c>
      <c r="P11" s="95">
        <v>45744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741</v>
      </c>
      <c r="E12" s="101">
        <v>655</v>
      </c>
      <c r="F12" s="101">
        <v>660</v>
      </c>
      <c r="G12" s="101">
        <v>755</v>
      </c>
      <c r="H12" s="102">
        <v>713</v>
      </c>
      <c r="I12" s="102">
        <v>642</v>
      </c>
      <c r="J12" s="102">
        <v>720</v>
      </c>
      <c r="K12" s="101">
        <v>695</v>
      </c>
      <c r="L12" s="101">
        <v>610</v>
      </c>
      <c r="M12" s="101">
        <v>800</v>
      </c>
      <c r="N12" s="101">
        <v>820</v>
      </c>
      <c r="O12" s="101">
        <v>710</v>
      </c>
      <c r="P12" s="101">
        <v>600</v>
      </c>
      <c r="Q12" s="101"/>
      <c r="R12" s="101">
        <v>566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9687</v>
      </c>
    </row>
    <row r="13" spans="3:42" s="2" customFormat="1" ht="27" customHeight="1">
      <c r="C13" s="66" t="s">
        <v>14</v>
      </c>
      <c r="D13" s="100">
        <v>210</v>
      </c>
      <c r="E13" s="101">
        <v>250</v>
      </c>
      <c r="F13" s="101">
        <v>265</v>
      </c>
      <c r="G13" s="101">
        <v>270</v>
      </c>
      <c r="H13" s="102">
        <v>300</v>
      </c>
      <c r="I13" s="102">
        <v>335</v>
      </c>
      <c r="J13" s="102">
        <v>500</v>
      </c>
      <c r="K13" s="101">
        <v>320</v>
      </c>
      <c r="L13" s="101">
        <v>210</v>
      </c>
      <c r="M13" s="101"/>
      <c r="N13" s="101">
        <v>610</v>
      </c>
      <c r="O13" s="101">
        <v>280</v>
      </c>
      <c r="P13" s="101">
        <v>240</v>
      </c>
      <c r="Q13" s="101"/>
      <c r="R13" s="101">
        <v>325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4115</v>
      </c>
    </row>
    <row r="14" spans="3:42" s="2" customFormat="1" ht="27" customHeight="1">
      <c r="C14" s="66" t="s">
        <v>15</v>
      </c>
      <c r="D14" s="100">
        <v>48</v>
      </c>
      <c r="E14" s="101"/>
      <c r="F14" s="101">
        <v>45</v>
      </c>
      <c r="G14" s="101"/>
      <c r="H14" s="101">
        <v>52</v>
      </c>
      <c r="I14" s="101"/>
      <c r="J14" s="101">
        <v>43</v>
      </c>
      <c r="K14" s="101"/>
      <c r="L14" s="101">
        <v>49</v>
      </c>
      <c r="M14" s="101"/>
      <c r="N14" s="101">
        <v>39</v>
      </c>
      <c r="O14" s="101"/>
      <c r="P14" s="101">
        <v>35</v>
      </c>
      <c r="Q14" s="101"/>
      <c r="R14" s="101">
        <v>74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385</v>
      </c>
    </row>
    <row r="15" spans="3:42" s="2" customFormat="1" ht="27" customHeight="1">
      <c r="C15" s="66" t="s">
        <v>16</v>
      </c>
      <c r="D15" s="100">
        <v>15</v>
      </c>
      <c r="E15" s="101"/>
      <c r="F15" s="101">
        <v>10</v>
      </c>
      <c r="G15" s="101"/>
      <c r="H15" s="102">
        <v>9</v>
      </c>
      <c r="I15" s="102"/>
      <c r="J15" s="102">
        <v>14</v>
      </c>
      <c r="K15" s="101"/>
      <c r="L15" s="101">
        <v>12</v>
      </c>
      <c r="M15" s="101"/>
      <c r="N15" s="101">
        <v>17</v>
      </c>
      <c r="O15" s="101"/>
      <c r="P15" s="101">
        <v>16</v>
      </c>
      <c r="Q15" s="101"/>
      <c r="R15" s="101">
        <v>18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111</v>
      </c>
    </row>
    <row r="16" spans="3:42" s="2" customFormat="1" ht="27" customHeight="1">
      <c r="C16" s="68" t="s">
        <v>17</v>
      </c>
      <c r="D16" s="103"/>
      <c r="E16" s="101">
        <v>51</v>
      </c>
      <c r="F16" s="101"/>
      <c r="G16" s="101">
        <v>48</v>
      </c>
      <c r="H16" s="102"/>
      <c r="I16" s="102">
        <v>45</v>
      </c>
      <c r="J16" s="102"/>
      <c r="K16" s="101">
        <v>680</v>
      </c>
      <c r="L16" s="101"/>
      <c r="M16" s="101">
        <v>52</v>
      </c>
      <c r="N16" s="101"/>
      <c r="O16" s="101">
        <v>46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922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>
        <v>149</v>
      </c>
      <c r="I17" s="101"/>
      <c r="J17" s="101"/>
      <c r="K17" s="101"/>
      <c r="L17" s="101"/>
      <c r="M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ref="AI17" si="2">SUM(D17:AH17)</f>
        <v>149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>
        <v>27</v>
      </c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27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>
        <v>140</v>
      </c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140</v>
      </c>
    </row>
    <row r="20" spans="3:35" s="2" customFormat="1" ht="35.25" customHeight="1" thickBot="1">
      <c r="C20" s="79" t="s">
        <v>19</v>
      </c>
      <c r="D20" s="159">
        <f>SUM(D12:D19)</f>
        <v>1014</v>
      </c>
      <c r="E20" s="160">
        <f t="shared" ref="E20:AH20" si="3">SUM(E12:E19)</f>
        <v>956</v>
      </c>
      <c r="F20" s="160">
        <f t="shared" si="3"/>
        <v>980</v>
      </c>
      <c r="G20" s="160">
        <f t="shared" si="3"/>
        <v>1073</v>
      </c>
      <c r="H20" s="160">
        <f t="shared" si="3"/>
        <v>1390</v>
      </c>
      <c r="I20" s="160">
        <f t="shared" si="3"/>
        <v>1022</v>
      </c>
      <c r="J20" s="160">
        <f t="shared" si="3"/>
        <v>1277</v>
      </c>
      <c r="K20" s="160">
        <f t="shared" si="3"/>
        <v>1695</v>
      </c>
      <c r="L20" s="160">
        <f t="shared" si="3"/>
        <v>881</v>
      </c>
      <c r="M20" s="160">
        <f t="shared" si="3"/>
        <v>852</v>
      </c>
      <c r="N20" s="160">
        <f t="shared" si="3"/>
        <v>1486</v>
      </c>
      <c r="O20" s="160">
        <f t="shared" si="3"/>
        <v>1036</v>
      </c>
      <c r="P20" s="160">
        <f t="shared" si="3"/>
        <v>891</v>
      </c>
      <c r="Q20" s="160">
        <f t="shared" si="3"/>
        <v>0</v>
      </c>
      <c r="R20" s="160">
        <f t="shared" si="3"/>
        <v>983</v>
      </c>
      <c r="S20" s="160">
        <f t="shared" si="3"/>
        <v>0</v>
      </c>
      <c r="T20" s="160">
        <f t="shared" si="3"/>
        <v>0</v>
      </c>
      <c r="U20" s="160">
        <f t="shared" si="3"/>
        <v>0</v>
      </c>
      <c r="V20" s="160">
        <f t="shared" si="3"/>
        <v>0</v>
      </c>
      <c r="W20" s="160">
        <f t="shared" si="3"/>
        <v>0</v>
      </c>
      <c r="X20" s="160">
        <f t="shared" si="3"/>
        <v>0</v>
      </c>
      <c r="Y20" s="160">
        <f t="shared" si="3"/>
        <v>0</v>
      </c>
      <c r="Z20" s="160">
        <f t="shared" si="3"/>
        <v>0</v>
      </c>
      <c r="AA20" s="160">
        <f t="shared" si="3"/>
        <v>0</v>
      </c>
      <c r="AB20" s="160">
        <f t="shared" si="3"/>
        <v>0</v>
      </c>
      <c r="AC20" s="160">
        <f t="shared" si="3"/>
        <v>0</v>
      </c>
      <c r="AD20" s="160">
        <f t="shared" si="3"/>
        <v>0</v>
      </c>
      <c r="AE20" s="160">
        <f t="shared" si="3"/>
        <v>0</v>
      </c>
      <c r="AF20" s="160">
        <f t="shared" si="3"/>
        <v>0</v>
      </c>
      <c r="AG20" s="160">
        <f t="shared" si="3"/>
        <v>0</v>
      </c>
      <c r="AH20" s="161">
        <f t="shared" si="3"/>
        <v>0</v>
      </c>
      <c r="AI20" s="166">
        <f>SUM(AI12:AI19)</f>
        <v>15536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159207.29999999999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8.8907557542978761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15536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9.143259428480393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45292</v>
      </c>
      <c r="E26" s="197"/>
      <c r="F26" s="196">
        <v>45323</v>
      </c>
      <c r="G26" s="197"/>
      <c r="H26" s="196">
        <v>45352</v>
      </c>
      <c r="I26" s="197"/>
      <c r="J26" s="196">
        <v>45383</v>
      </c>
      <c r="K26" s="197"/>
      <c r="L26" s="196">
        <v>45413</v>
      </c>
      <c r="M26" s="197"/>
      <c r="N26" s="196">
        <v>45444</v>
      </c>
      <c r="O26" s="197"/>
      <c r="P26" s="196">
        <v>45474</v>
      </c>
      <c r="Q26" s="197"/>
      <c r="R26" s="196">
        <v>45505</v>
      </c>
      <c r="S26" s="197"/>
      <c r="T26" s="196">
        <v>45536</v>
      </c>
      <c r="U26" s="197"/>
      <c r="V26" s="196">
        <v>45566</v>
      </c>
      <c r="W26" s="197"/>
      <c r="X26" s="196">
        <v>45597</v>
      </c>
      <c r="Y26" s="197"/>
      <c r="Z26" s="196">
        <v>45627</v>
      </c>
      <c r="AA26" s="197"/>
      <c r="AB26" s="196">
        <v>45658</v>
      </c>
      <c r="AC26" s="197"/>
      <c r="AD26" s="196">
        <v>45689</v>
      </c>
      <c r="AE26" s="197"/>
      <c r="AF26" s="196">
        <v>45717</v>
      </c>
      <c r="AG26" s="197"/>
      <c r="AH26" s="196">
        <v>45748</v>
      </c>
      <c r="AI26" s="197"/>
    </row>
    <row r="27" spans="3:35" s="2" customFormat="1" ht="39.75" customHeight="1">
      <c r="C27" s="21" t="s">
        <v>29</v>
      </c>
      <c r="D27" s="202">
        <v>0.10329840200530509</v>
      </c>
      <c r="E27" s="203"/>
      <c r="F27" s="202">
        <v>9.9409917198058431E-2</v>
      </c>
      <c r="G27" s="203"/>
      <c r="H27" s="202">
        <v>9.1502153297330704E-2</v>
      </c>
      <c r="I27" s="203"/>
      <c r="J27" s="202">
        <v>9.1796403753277592E-2</v>
      </c>
      <c r="K27" s="203"/>
      <c r="L27" s="202">
        <v>8.036122785987089E-2</v>
      </c>
      <c r="M27" s="203"/>
      <c r="N27" s="202">
        <v>8.973278281097119E-2</v>
      </c>
      <c r="O27" s="203"/>
      <c r="P27" s="202">
        <v>9.0632617927844064E-2</v>
      </c>
      <c r="Q27" s="203"/>
      <c r="R27" s="202">
        <v>9.3378120742087761E-2</v>
      </c>
      <c r="S27" s="203"/>
      <c r="T27" s="202">
        <v>8.5545799839323824E-2</v>
      </c>
      <c r="U27" s="203"/>
      <c r="V27" s="202">
        <v>9.0858504918656796E-2</v>
      </c>
      <c r="W27" s="203"/>
      <c r="X27" s="202">
        <v>8.9501038779561254E-2</v>
      </c>
      <c r="Y27" s="203"/>
      <c r="Z27" s="202">
        <v>9.1013778180915259E-2</v>
      </c>
      <c r="AA27" s="203"/>
      <c r="AB27" s="202">
        <v>9.3788170242022198E-2</v>
      </c>
      <c r="AC27" s="203"/>
      <c r="AD27" s="202">
        <v>9.1762439173855001E-2</v>
      </c>
      <c r="AE27" s="203"/>
      <c r="AF27" s="202">
        <f>T22/100</f>
        <v>8.8907557542978757E-2</v>
      </c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7298932-8AF9-492A-8B9E-1BFD88996F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'MAR-25'!V26:V26</xm:f>
              <xm:sqref>V27</xm:sqref>
            </x14:sparkline>
          </x14:sparklines>
        </x14:sparklineGroup>
        <x14:sparklineGroup displayEmptyCellsAs="gap" xr2:uid="{0143357A-93A2-4FFF-B94D-5CA3835F17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'MAR-25'!N26:N26</xm:f>
              <xm:sqref>N27</xm:sqref>
            </x14:sparkline>
          </x14:sparklines>
        </x14:sparklineGroup>
        <x14:sparklineGroup displayEmptyCellsAs="gap" xr2:uid="{A7F0F005-1A82-4D44-9605-3A9D744FAD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'MAR-25'!F26:F26</xm:f>
              <xm:sqref>F27</xm:sqref>
            </x14:sparkline>
          </x14:sparklines>
        </x14:sparklineGroup>
        <x14:sparklineGroup displayEmptyCellsAs="gap" xr2:uid="{04DD9D77-9EB6-4F24-B53D-32C11DD0FF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'MAR-25'!AD26:AD26</xm:f>
              <xm:sqref>AD27</xm:sqref>
            </x14:sparkline>
          </x14:sparklines>
        </x14:sparklineGroup>
        <x14:sparklineGroup displayEmptyCellsAs="gap" xr2:uid="{7D067F53-96F1-4671-BC8A-DA4697A878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'MAR-25'!T26:T26</xm:f>
              <xm:sqref>T27</xm:sqref>
            </x14:sparkline>
          </x14:sparklines>
        </x14:sparklineGroup>
        <x14:sparklineGroup displayEmptyCellsAs="gap" xr2:uid="{E5C531D9-9A92-48EF-A285-E3F2A3A73E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'MAR-25'!J26:J26</xm:f>
              <xm:sqref>J27</xm:sqref>
            </x14:sparkline>
          </x14:sparklines>
        </x14:sparklineGroup>
        <x14:sparklineGroup displayEmptyCellsAs="gap" xr2:uid="{99040F27-BE8F-4B86-9735-4E7F7956CE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'MAR-25'!AH26:AH26</xm:f>
              <xm:sqref>AH27</xm:sqref>
            </x14:sparkline>
          </x14:sparklines>
        </x14:sparklineGroup>
        <x14:sparklineGroup displayEmptyCellsAs="gap" xr2:uid="{DDD23A62-58EF-4395-A59F-E2D6E89786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'MAR-25'!D26:D26</xm:f>
              <xm:sqref>D27</xm:sqref>
            </x14:sparkline>
          </x14:sparklines>
        </x14:sparklineGroup>
        <x14:sparklineGroup displayEmptyCellsAs="gap" xr2:uid="{51B3820E-D5D4-43CC-839A-4AA9A81929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'MAR-25'!H26:H26</xm:f>
              <xm:sqref>H27</xm:sqref>
            </x14:sparkline>
          </x14:sparklines>
        </x14:sparklineGroup>
        <x14:sparklineGroup displayEmptyCellsAs="gap" xr2:uid="{C3A86BFF-6927-445B-BF3D-B263B1A4EC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'MAR-25'!P26:P26</xm:f>
              <xm:sqref>P27</xm:sqref>
            </x14:sparkline>
          </x14:sparklines>
        </x14:sparklineGroup>
        <x14:sparklineGroup displayEmptyCellsAs="gap" xr2:uid="{7A14AD2A-D550-4971-BFE0-3C9F715AD5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'MAR-25'!AF26:AF26</xm:f>
              <xm:sqref>AF27</xm:sqref>
            </x14:sparkline>
          </x14:sparklines>
        </x14:sparklineGroup>
        <x14:sparklineGroup displayEmptyCellsAs="gap" xr2:uid="{CEDD0580-DF60-405D-8DE0-1783352D55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'MAR-25'!AB26:AB26</xm:f>
              <xm:sqref>AB27</xm:sqref>
            </x14:sparkline>
          </x14:sparklines>
        </x14:sparklineGroup>
        <x14:sparklineGroup displayEmptyCellsAs="gap" xr2:uid="{6EB9FAB1-E2F8-4EF6-9298-EBAC36E819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'MAR-25'!R26:R26</xm:f>
              <xm:sqref>R27</xm:sqref>
            </x14:sparkline>
          </x14:sparklines>
        </x14:sparklineGroup>
        <x14:sparklineGroup displayEmptyCellsAs="gap" xr2:uid="{2AC34E12-A3FE-4B17-AD16-7BD35CA141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'MAR-25'!Z26:Z26</xm:f>
              <xm:sqref>Z27</xm:sqref>
            </x14:sparkline>
          </x14:sparklines>
        </x14:sparklineGroup>
        <x14:sparklineGroup displayEmptyCellsAs="gap" xr2:uid="{C5839D4E-08E4-4C8B-9F3E-92F145ACDD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'MAR-25'!L26:L26</xm:f>
              <xm:sqref>L27</xm:sqref>
            </x14:sparkline>
          </x14:sparklines>
        </x14:sparklineGroup>
        <x14:sparklineGroup displayEmptyCellsAs="gap" xr2:uid="{F5260BA5-2FFB-48A1-B228-65E75CF033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'MAR-25'!X26:X26</xm:f>
              <xm:sqref>X27</xm:sqref>
            </x14:sparkline>
          </x14:sparklines>
        </x14:sparklineGroup>
      </x14:sparklineGroup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7C8B-ECE8-497C-BC5F-EFE87D594B24}">
  <sheetPr>
    <pageSetUpPr fitToPage="1"/>
  </sheetPr>
  <dimension ref="C1:AP46"/>
  <sheetViews>
    <sheetView showGridLines="0" topLeftCell="A7" zoomScale="85" zoomScaleNormal="85" workbookViewId="0">
      <selection activeCell="V27" sqref="V27:W2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172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45748</v>
      </c>
      <c r="E5" s="3">
        <v>45749</v>
      </c>
      <c r="F5" s="3">
        <v>45750</v>
      </c>
      <c r="G5" s="3">
        <v>45751</v>
      </c>
      <c r="H5" s="3">
        <v>45752</v>
      </c>
      <c r="I5" s="3">
        <v>45753</v>
      </c>
      <c r="J5" s="3">
        <v>45754</v>
      </c>
      <c r="K5" s="3">
        <v>45755</v>
      </c>
      <c r="L5" s="3">
        <v>45756</v>
      </c>
      <c r="M5" s="3">
        <v>45757</v>
      </c>
      <c r="N5" s="3">
        <v>45758</v>
      </c>
      <c r="O5" s="3">
        <v>45759</v>
      </c>
      <c r="P5" s="3">
        <v>45760</v>
      </c>
      <c r="Q5" s="3">
        <v>45761</v>
      </c>
      <c r="R5" s="3">
        <v>45762</v>
      </c>
      <c r="S5" s="3">
        <v>45763</v>
      </c>
      <c r="T5" s="3">
        <v>45764</v>
      </c>
      <c r="U5" s="3">
        <v>45765</v>
      </c>
      <c r="V5" s="3">
        <v>45766</v>
      </c>
      <c r="W5" s="3">
        <v>45767</v>
      </c>
      <c r="X5" s="3">
        <v>45768</v>
      </c>
      <c r="Y5" s="3">
        <v>45769</v>
      </c>
      <c r="Z5" s="3">
        <v>45770</v>
      </c>
      <c r="AA5" s="3">
        <v>45771</v>
      </c>
      <c r="AB5" s="3">
        <v>45772</v>
      </c>
      <c r="AC5" s="3">
        <v>45773</v>
      </c>
      <c r="AD5" s="3">
        <v>45774</v>
      </c>
      <c r="AE5" s="3">
        <v>45775</v>
      </c>
      <c r="AF5" s="3">
        <v>45776</v>
      </c>
      <c r="AG5" s="3">
        <v>45777</v>
      </c>
      <c r="AH5" s="3"/>
      <c r="AI5" s="188"/>
    </row>
    <row r="6" spans="3:42" s="2" customFormat="1" ht="27" customHeight="1">
      <c r="C6" s="5" t="s">
        <v>7</v>
      </c>
      <c r="D6" s="118">
        <v>4.7133999999999991</v>
      </c>
      <c r="E6" s="118">
        <v>4.7880999999999982</v>
      </c>
      <c r="F6" s="118">
        <v>4.1088000000000013</v>
      </c>
      <c r="G6" s="118">
        <v>3.0305999999999997</v>
      </c>
      <c r="H6" s="118">
        <v>3.0216999999999992</v>
      </c>
      <c r="I6" s="118">
        <v>2.4263000000000003</v>
      </c>
      <c r="J6" s="118">
        <v>4.6942000000000013</v>
      </c>
      <c r="K6" s="118">
        <v>5.0386999999999995</v>
      </c>
      <c r="L6" s="118">
        <v>4.9668000000000001</v>
      </c>
      <c r="M6" s="118">
        <v>4.8328000000000007</v>
      </c>
      <c r="N6" s="118">
        <v>4.6523999999999992</v>
      </c>
      <c r="O6" s="118">
        <v>3.7632999999999996</v>
      </c>
      <c r="P6" s="118">
        <v>2.7755999999999998</v>
      </c>
      <c r="Q6" s="118">
        <v>4.9623999999999997</v>
      </c>
      <c r="R6" s="118">
        <v>4.7735000000000012</v>
      </c>
      <c r="S6" s="118">
        <v>5.2988000000000017</v>
      </c>
      <c r="T6" s="118">
        <v>5.3468</v>
      </c>
      <c r="U6" s="118">
        <v>3.3788999999999998</v>
      </c>
      <c r="V6" s="118">
        <v>1.9755999999999996</v>
      </c>
      <c r="W6" s="118">
        <v>2.6657999999999986</v>
      </c>
      <c r="X6" s="118">
        <v>2.5189999999999997</v>
      </c>
      <c r="Y6" s="118">
        <v>4.9116000000000009</v>
      </c>
      <c r="Z6" s="118">
        <v>5.7507000000000019</v>
      </c>
      <c r="AA6" s="118">
        <v>4.4524999999999997</v>
      </c>
      <c r="AB6" s="118">
        <v>5.1562999999999999</v>
      </c>
      <c r="AC6" s="118">
        <v>3.0398000000000005</v>
      </c>
      <c r="AD6" s="118">
        <v>3.2111000000000005</v>
      </c>
      <c r="AE6" s="118">
        <v>4.5606000000000009</v>
      </c>
      <c r="AF6" s="118">
        <v>5.0275999999999987</v>
      </c>
      <c r="AG6" s="118">
        <v>5.2279000000000009</v>
      </c>
      <c r="AH6" s="118"/>
      <c r="AI6" s="122">
        <f>SUM(D6:AH6)</f>
        <v>125.07160000000003</v>
      </c>
    </row>
    <row r="7" spans="3:42" s="2" customFormat="1" ht="27" customHeight="1">
      <c r="C7" s="42" t="s">
        <v>8</v>
      </c>
      <c r="D7" s="119">
        <v>0.76</v>
      </c>
      <c r="E7" s="119">
        <v>1.56</v>
      </c>
      <c r="F7" s="119">
        <v>1.1200000000000001</v>
      </c>
      <c r="G7" s="119">
        <v>0</v>
      </c>
      <c r="H7" s="119">
        <v>0</v>
      </c>
      <c r="I7" s="119">
        <v>0.88</v>
      </c>
      <c r="J7" s="119">
        <v>1.7</v>
      </c>
      <c r="K7" s="119">
        <v>2.11</v>
      </c>
      <c r="L7" s="120">
        <v>0</v>
      </c>
      <c r="M7" s="120">
        <v>1.1100000000000001</v>
      </c>
      <c r="N7" s="120">
        <v>1.57</v>
      </c>
      <c r="O7" s="120">
        <v>0.93</v>
      </c>
      <c r="P7" s="120">
        <v>0</v>
      </c>
      <c r="Q7" s="120">
        <v>0.81</v>
      </c>
      <c r="R7" s="119">
        <v>1.17</v>
      </c>
      <c r="S7" s="119">
        <v>0.93</v>
      </c>
      <c r="T7" s="121">
        <v>0.53</v>
      </c>
      <c r="U7" s="120">
        <v>0</v>
      </c>
      <c r="V7" s="120">
        <v>0</v>
      </c>
      <c r="W7" s="120">
        <v>0</v>
      </c>
      <c r="X7" s="120">
        <v>0.73</v>
      </c>
      <c r="Y7" s="120">
        <v>0.73</v>
      </c>
      <c r="Z7" s="120">
        <v>0.5</v>
      </c>
      <c r="AA7" s="120">
        <v>0</v>
      </c>
      <c r="AB7" s="120">
        <v>0.65</v>
      </c>
      <c r="AC7" s="120">
        <v>0</v>
      </c>
      <c r="AD7" s="120">
        <v>0</v>
      </c>
      <c r="AE7" s="120">
        <v>1.94</v>
      </c>
      <c r="AF7" s="120">
        <v>0</v>
      </c>
      <c r="AG7" s="120">
        <v>1.56</v>
      </c>
      <c r="AH7" s="120"/>
      <c r="AI7" s="122">
        <f>SUM(D7:AH7)</f>
        <v>21.29</v>
      </c>
      <c r="AP7" s="179"/>
    </row>
    <row r="8" spans="3:42" s="2" customFormat="1" ht="35.25" customHeight="1" thickBot="1">
      <c r="C8" s="17" t="s">
        <v>9</v>
      </c>
      <c r="D8" s="37">
        <f>SUM(D6:D7)</f>
        <v>5.4733999999999989</v>
      </c>
      <c r="E8" s="37">
        <f t="shared" ref="E8:AH8" si="0">SUM(E6:E7)</f>
        <v>6.3480999999999987</v>
      </c>
      <c r="F8" s="37">
        <f t="shared" si="0"/>
        <v>5.2288000000000014</v>
      </c>
      <c r="G8" s="37">
        <f t="shared" si="0"/>
        <v>3.0305999999999997</v>
      </c>
      <c r="H8" s="37">
        <f t="shared" si="0"/>
        <v>3.0216999999999992</v>
      </c>
      <c r="I8" s="37">
        <f t="shared" si="0"/>
        <v>3.3063000000000002</v>
      </c>
      <c r="J8" s="37">
        <f t="shared" si="0"/>
        <v>6.3942000000000014</v>
      </c>
      <c r="K8" s="37">
        <f t="shared" si="0"/>
        <v>7.1486999999999998</v>
      </c>
      <c r="L8" s="37">
        <f t="shared" si="0"/>
        <v>4.9668000000000001</v>
      </c>
      <c r="M8" s="37">
        <f t="shared" si="0"/>
        <v>5.942800000000001</v>
      </c>
      <c r="N8" s="37">
        <f t="shared" si="0"/>
        <v>6.2223999999999995</v>
      </c>
      <c r="O8" s="37">
        <f t="shared" si="0"/>
        <v>4.6932999999999998</v>
      </c>
      <c r="P8" s="37">
        <f t="shared" si="0"/>
        <v>2.7755999999999998</v>
      </c>
      <c r="Q8" s="37">
        <f t="shared" si="0"/>
        <v>5.7723999999999993</v>
      </c>
      <c r="R8" s="37">
        <f t="shared" si="0"/>
        <v>5.9435000000000011</v>
      </c>
      <c r="S8" s="37">
        <f t="shared" si="0"/>
        <v>6.2288000000000014</v>
      </c>
      <c r="T8" s="37">
        <f t="shared" si="0"/>
        <v>5.8768000000000002</v>
      </c>
      <c r="U8" s="37">
        <f t="shared" si="0"/>
        <v>3.3788999999999998</v>
      </c>
      <c r="V8" s="37">
        <f t="shared" si="0"/>
        <v>1.9755999999999996</v>
      </c>
      <c r="W8" s="37">
        <f t="shared" si="0"/>
        <v>2.6657999999999986</v>
      </c>
      <c r="X8" s="37">
        <f t="shared" si="0"/>
        <v>3.2489999999999997</v>
      </c>
      <c r="Y8" s="37">
        <f t="shared" si="0"/>
        <v>5.6416000000000004</v>
      </c>
      <c r="Z8" s="37">
        <f t="shared" si="0"/>
        <v>6.2507000000000019</v>
      </c>
      <c r="AA8" s="37">
        <f t="shared" si="0"/>
        <v>4.4524999999999997</v>
      </c>
      <c r="AB8" s="37">
        <f t="shared" si="0"/>
        <v>5.8063000000000002</v>
      </c>
      <c r="AC8" s="37">
        <f t="shared" si="0"/>
        <v>3.0398000000000005</v>
      </c>
      <c r="AD8" s="37">
        <f t="shared" si="0"/>
        <v>3.2111000000000005</v>
      </c>
      <c r="AE8" s="37">
        <f t="shared" si="0"/>
        <v>6.5006000000000004</v>
      </c>
      <c r="AF8" s="37">
        <f t="shared" si="0"/>
        <v>5.0275999999999987</v>
      </c>
      <c r="AG8" s="37">
        <f t="shared" si="0"/>
        <v>6.7879000000000005</v>
      </c>
      <c r="AH8" s="37">
        <f t="shared" si="0"/>
        <v>0</v>
      </c>
      <c r="AI8" s="38">
        <f>SUM(AI6:AI7)</f>
        <v>146.36160000000004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45748</v>
      </c>
      <c r="E11" s="95">
        <v>45750</v>
      </c>
      <c r="F11" s="95">
        <v>45752</v>
      </c>
      <c r="G11" s="95">
        <v>45755</v>
      </c>
      <c r="H11" s="95">
        <v>45757</v>
      </c>
      <c r="I11" s="95">
        <v>45759</v>
      </c>
      <c r="J11" s="95">
        <v>45762</v>
      </c>
      <c r="K11" s="95">
        <v>45765</v>
      </c>
      <c r="L11" s="95">
        <v>45769</v>
      </c>
      <c r="M11" s="95">
        <v>45771</v>
      </c>
      <c r="N11" s="95">
        <v>45773</v>
      </c>
      <c r="O11" s="95">
        <v>45776</v>
      </c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825</v>
      </c>
      <c r="E12" s="101">
        <v>729</v>
      </c>
      <c r="F12" s="101">
        <v>690</v>
      </c>
      <c r="G12" s="101">
        <v>656</v>
      </c>
      <c r="H12" s="102">
        <v>600</v>
      </c>
      <c r="I12" s="102">
        <v>742</v>
      </c>
      <c r="J12" s="102">
        <v>855</v>
      </c>
      <c r="K12" s="101">
        <v>728</v>
      </c>
      <c r="L12" s="101">
        <v>795</v>
      </c>
      <c r="M12" s="101">
        <v>715</v>
      </c>
      <c r="N12" s="101">
        <v>1100</v>
      </c>
      <c r="O12" s="101">
        <v>830</v>
      </c>
      <c r="P12" s="101"/>
      <c r="Q12" s="101">
        <v>648</v>
      </c>
      <c r="R12" s="101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9913</v>
      </c>
    </row>
    <row r="13" spans="3:42" s="2" customFormat="1" ht="27" customHeight="1">
      <c r="C13" s="66" t="s">
        <v>14</v>
      </c>
      <c r="D13" s="100">
        <v>370</v>
      </c>
      <c r="E13" s="101">
        <v>420</v>
      </c>
      <c r="F13" s="101">
        <v>229</v>
      </c>
      <c r="G13" s="101">
        <v>480</v>
      </c>
      <c r="H13" s="102">
        <v>315</v>
      </c>
      <c r="I13" s="102">
        <v>390</v>
      </c>
      <c r="J13" s="102"/>
      <c r="K13" s="101">
        <v>450</v>
      </c>
      <c r="L13" s="101"/>
      <c r="M13" s="101">
        <v>340</v>
      </c>
      <c r="N13" s="101">
        <v>310</v>
      </c>
      <c r="O13" s="101">
        <v>275</v>
      </c>
      <c r="P13" s="101"/>
      <c r="Q13" s="101">
        <v>301</v>
      </c>
      <c r="R13" s="101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3880</v>
      </c>
    </row>
    <row r="14" spans="3:42" s="2" customFormat="1" ht="27" customHeight="1">
      <c r="C14" s="66" t="s">
        <v>15</v>
      </c>
      <c r="D14" s="100">
        <v>55</v>
      </c>
      <c r="E14" s="101"/>
      <c r="F14" s="101">
        <v>47</v>
      </c>
      <c r="G14" s="101"/>
      <c r="H14" s="101">
        <v>59</v>
      </c>
      <c r="I14" s="101"/>
      <c r="J14" s="101">
        <v>55</v>
      </c>
      <c r="K14" s="101"/>
      <c r="L14" s="101">
        <v>50</v>
      </c>
      <c r="M14" s="101"/>
      <c r="N14" s="101">
        <v>58</v>
      </c>
      <c r="O14" s="101"/>
      <c r="P14" s="101"/>
      <c r="Q14" s="101">
        <v>69</v>
      </c>
      <c r="R14" s="101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393</v>
      </c>
    </row>
    <row r="15" spans="3:42" s="2" customFormat="1" ht="27" customHeight="1">
      <c r="C15" s="66" t="s">
        <v>16</v>
      </c>
      <c r="D15" s="100">
        <v>13</v>
      </c>
      <c r="E15" s="101"/>
      <c r="F15" s="101">
        <v>18</v>
      </c>
      <c r="G15" s="101"/>
      <c r="H15" s="102">
        <v>11</v>
      </c>
      <c r="I15" s="102"/>
      <c r="J15" s="102">
        <v>15</v>
      </c>
      <c r="K15" s="101"/>
      <c r="L15" s="101">
        <v>19</v>
      </c>
      <c r="M15" s="101"/>
      <c r="N15" s="101">
        <v>12</v>
      </c>
      <c r="O15" s="101"/>
      <c r="P15" s="101"/>
      <c r="Q15" s="101">
        <v>14</v>
      </c>
      <c r="R15" s="101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102</v>
      </c>
    </row>
    <row r="16" spans="3:42" s="2" customFormat="1" ht="27" customHeight="1">
      <c r="C16" s="68" t="s">
        <v>17</v>
      </c>
      <c r="D16" s="103"/>
      <c r="E16" s="101">
        <v>56</v>
      </c>
      <c r="F16" s="101"/>
      <c r="G16" s="101">
        <v>550</v>
      </c>
      <c r="H16" s="102"/>
      <c r="I16" s="102">
        <v>547</v>
      </c>
      <c r="J16" s="102"/>
      <c r="K16" s="101">
        <v>45</v>
      </c>
      <c r="L16" s="101"/>
      <c r="M16" s="101">
        <v>58</v>
      </c>
      <c r="N16" s="101"/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1256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>
        <v>51.4</v>
      </c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51.4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>
        <v>152.69999999999999</v>
      </c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152.69999999999999</v>
      </c>
    </row>
    <row r="20" spans="3:35" s="2" customFormat="1" ht="35.25" customHeight="1" thickBot="1">
      <c r="C20" s="79" t="s">
        <v>19</v>
      </c>
      <c r="D20" s="159">
        <f>SUM(D12:D19)</f>
        <v>1263</v>
      </c>
      <c r="E20" s="160">
        <f t="shared" ref="E20:AH20" si="2">SUM(E12:E19)</f>
        <v>1205</v>
      </c>
      <c r="F20" s="160">
        <f t="shared" si="2"/>
        <v>984</v>
      </c>
      <c r="G20" s="160">
        <f t="shared" si="2"/>
        <v>1686</v>
      </c>
      <c r="H20" s="160">
        <f t="shared" si="2"/>
        <v>985</v>
      </c>
      <c r="I20" s="160">
        <f t="shared" si="2"/>
        <v>1679</v>
      </c>
      <c r="J20" s="160">
        <f t="shared" si="2"/>
        <v>925</v>
      </c>
      <c r="K20" s="160">
        <f t="shared" si="2"/>
        <v>1223</v>
      </c>
      <c r="L20" s="160">
        <f t="shared" si="2"/>
        <v>864</v>
      </c>
      <c r="M20" s="160">
        <f>SUM(M12:M19)</f>
        <v>1317.1000000000001</v>
      </c>
      <c r="N20" s="160">
        <f t="shared" si="2"/>
        <v>1480</v>
      </c>
      <c r="O20" s="160">
        <f t="shared" si="2"/>
        <v>1105</v>
      </c>
      <c r="P20" s="160">
        <f t="shared" si="2"/>
        <v>0</v>
      </c>
      <c r="Q20" s="160">
        <f t="shared" si="2"/>
        <v>1032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15748.1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146361.60000000003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9.714471126650654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15748.1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9.1253273861375135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45474</v>
      </c>
      <c r="E26" s="197"/>
      <c r="F26" s="196">
        <v>45505</v>
      </c>
      <c r="G26" s="197"/>
      <c r="H26" s="196">
        <v>45536</v>
      </c>
      <c r="I26" s="197"/>
      <c r="J26" s="196">
        <v>45566</v>
      </c>
      <c r="K26" s="197"/>
      <c r="L26" s="196">
        <v>45597</v>
      </c>
      <c r="M26" s="197"/>
      <c r="N26" s="196">
        <v>45627</v>
      </c>
      <c r="O26" s="197"/>
      <c r="P26" s="196">
        <v>45658</v>
      </c>
      <c r="Q26" s="197"/>
      <c r="R26" s="196">
        <v>45689</v>
      </c>
      <c r="S26" s="197"/>
      <c r="T26" s="196">
        <v>45717</v>
      </c>
      <c r="U26" s="197"/>
      <c r="V26" s="196">
        <v>45748</v>
      </c>
      <c r="W26" s="197"/>
      <c r="X26" s="196">
        <v>45778</v>
      </c>
      <c r="Y26" s="197"/>
      <c r="Z26" s="196">
        <v>45809</v>
      </c>
      <c r="AA26" s="197"/>
      <c r="AB26" s="196">
        <v>45839</v>
      </c>
      <c r="AC26" s="197"/>
      <c r="AD26" s="196">
        <v>45870</v>
      </c>
      <c r="AE26" s="197"/>
      <c r="AF26" s="196">
        <v>45901</v>
      </c>
      <c r="AG26" s="197"/>
      <c r="AH26" s="196">
        <v>45931</v>
      </c>
      <c r="AI26" s="197"/>
    </row>
    <row r="27" spans="3:35" s="2" customFormat="1" ht="39.75" customHeight="1">
      <c r="C27" s="21" t="s">
        <v>29</v>
      </c>
      <c r="D27" s="202">
        <v>9.0632617927844064E-2</v>
      </c>
      <c r="E27" s="203"/>
      <c r="F27" s="202">
        <v>9.3378120742087761E-2</v>
      </c>
      <c r="G27" s="203"/>
      <c r="H27" s="202">
        <v>8.5545799839323824E-2</v>
      </c>
      <c r="I27" s="203"/>
      <c r="J27" s="202">
        <v>9.0858504918656796E-2</v>
      </c>
      <c r="K27" s="203"/>
      <c r="L27" s="202">
        <v>8.9501038779561254E-2</v>
      </c>
      <c r="M27" s="203"/>
      <c r="N27" s="202">
        <v>9.1013778180915259E-2</v>
      </c>
      <c r="O27" s="203"/>
      <c r="P27" s="202">
        <v>9.3788170242022198E-2</v>
      </c>
      <c r="Q27" s="203"/>
      <c r="R27" s="202">
        <v>9.1762439173855001E-2</v>
      </c>
      <c r="S27" s="203"/>
      <c r="T27" s="202">
        <v>8.8907557542978757E-2</v>
      </c>
      <c r="U27" s="203"/>
      <c r="V27" s="202">
        <f>T22/100</f>
        <v>9.7144711266506534E-2</v>
      </c>
      <c r="W27" s="203"/>
      <c r="X27" s="202"/>
      <c r="Y27" s="203"/>
      <c r="Z27" s="202"/>
      <c r="AA27" s="203"/>
      <c r="AB27" s="202"/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BFE9494-278A-4B1B-BCCD-E00D219937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'APR-25'!X26:X26</xm:f>
              <xm:sqref>X27</xm:sqref>
            </x14:sparkline>
          </x14:sparklines>
        </x14:sparklineGroup>
        <x14:sparklineGroup displayEmptyCellsAs="gap" xr2:uid="{52DEFD9D-1D51-4E47-ACEA-9FD6D85CC9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'APR-25'!L26:L26</xm:f>
              <xm:sqref>L27</xm:sqref>
            </x14:sparkline>
          </x14:sparklines>
        </x14:sparklineGroup>
        <x14:sparklineGroup displayEmptyCellsAs="gap" xr2:uid="{CB3A644E-F9A5-4A5B-90A6-7D4381B882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'APR-25'!Z26:Z26</xm:f>
              <xm:sqref>Z27</xm:sqref>
            </x14:sparkline>
          </x14:sparklines>
        </x14:sparklineGroup>
        <x14:sparklineGroup displayEmptyCellsAs="gap" xr2:uid="{FF3106B4-3E3C-4ECF-AFAB-2989302901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'APR-25'!R26:R26</xm:f>
              <xm:sqref>R27</xm:sqref>
            </x14:sparkline>
          </x14:sparklines>
        </x14:sparklineGroup>
        <x14:sparklineGroup displayEmptyCellsAs="gap" xr2:uid="{3BA804F1-0DC4-4AF1-9818-932FA57CB6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'APR-25'!AB26:AB26</xm:f>
              <xm:sqref>AB27</xm:sqref>
            </x14:sparkline>
          </x14:sparklines>
        </x14:sparklineGroup>
        <x14:sparklineGroup displayEmptyCellsAs="gap" xr2:uid="{81C4B770-BADC-45DE-834C-895F6239F2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'APR-25'!AF26:AF26</xm:f>
              <xm:sqref>AF27</xm:sqref>
            </x14:sparkline>
          </x14:sparklines>
        </x14:sparklineGroup>
        <x14:sparklineGroup displayEmptyCellsAs="gap" xr2:uid="{875AEBF7-CBEB-44BB-AD42-45EE725103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'APR-25'!P26:P26</xm:f>
              <xm:sqref>P27</xm:sqref>
            </x14:sparkline>
          </x14:sparklines>
        </x14:sparklineGroup>
        <x14:sparklineGroup displayEmptyCellsAs="gap" xr2:uid="{6BF4963C-6308-4C30-B306-76CF8E7ACF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'APR-25'!H26:H26</xm:f>
              <xm:sqref>H27</xm:sqref>
            </x14:sparkline>
          </x14:sparklines>
        </x14:sparklineGroup>
        <x14:sparklineGroup displayEmptyCellsAs="gap" xr2:uid="{A457328F-87BA-4432-9EA3-6487B7EAC5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'APR-25'!D26:D26</xm:f>
              <xm:sqref>D27</xm:sqref>
            </x14:sparkline>
          </x14:sparklines>
        </x14:sparklineGroup>
        <x14:sparklineGroup displayEmptyCellsAs="gap" xr2:uid="{3F371414-CBF2-4F58-ACA1-BFA401670B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'APR-25'!AH26:AH26</xm:f>
              <xm:sqref>AH27</xm:sqref>
            </x14:sparkline>
          </x14:sparklines>
        </x14:sparklineGroup>
        <x14:sparklineGroup displayEmptyCellsAs="gap" xr2:uid="{C1FCFDA2-1FB0-44AF-993A-53D0CD4C46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'APR-25'!J26:J26</xm:f>
              <xm:sqref>J27</xm:sqref>
            </x14:sparkline>
          </x14:sparklines>
        </x14:sparklineGroup>
        <x14:sparklineGroup displayEmptyCellsAs="gap" xr2:uid="{D8884C35-CF22-4E75-BA77-F608F3FD98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'APR-25'!T26:T26</xm:f>
              <xm:sqref>T27</xm:sqref>
            </x14:sparkline>
          </x14:sparklines>
        </x14:sparklineGroup>
        <x14:sparklineGroup displayEmptyCellsAs="gap" xr2:uid="{F25473D2-0CA0-4E98-8E6F-CF59AA93CC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'APR-25'!AD26:AD26</xm:f>
              <xm:sqref>AD27</xm:sqref>
            </x14:sparkline>
          </x14:sparklines>
        </x14:sparklineGroup>
        <x14:sparklineGroup displayEmptyCellsAs="gap" xr2:uid="{546C76DE-E708-4FBB-A2B5-C6FEEF6273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'APR-25'!F26:F26</xm:f>
              <xm:sqref>F27</xm:sqref>
            </x14:sparkline>
          </x14:sparklines>
        </x14:sparklineGroup>
        <x14:sparklineGroup displayEmptyCellsAs="gap" xr2:uid="{3CFC37AC-5C58-4521-89C1-053CDEFEF6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'APR-25'!N26:N26</xm:f>
              <xm:sqref>N27</xm:sqref>
            </x14:sparkline>
          </x14:sparklines>
        </x14:sparklineGroup>
        <x14:sparklineGroup displayEmptyCellsAs="gap" xr2:uid="{FA06961B-9712-4737-A0CB-F9311E8704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'APR-25'!V26:V26</xm:f>
              <xm:sqref>V27</xm:sqref>
            </x14:sparkline>
          </x14:sparklines>
        </x14:sparklineGroup>
      </x14:sparklineGroup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E5D-69BF-4888-9446-8ED85B477358}">
  <sheetPr>
    <pageSetUpPr fitToPage="1"/>
  </sheetPr>
  <dimension ref="C1:AP46"/>
  <sheetViews>
    <sheetView showGridLines="0" topLeftCell="Q1" zoomScale="85" zoomScaleNormal="85" workbookViewId="0">
      <selection activeCell="X27" sqref="X27:Y2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174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45778</v>
      </c>
      <c r="E5" s="3">
        <v>45779</v>
      </c>
      <c r="F5" s="3">
        <v>45780</v>
      </c>
      <c r="G5" s="3">
        <v>45781</v>
      </c>
      <c r="H5" s="3">
        <v>45782</v>
      </c>
      <c r="I5" s="3">
        <v>45783</v>
      </c>
      <c r="J5" s="3">
        <v>45784</v>
      </c>
      <c r="K5" s="3">
        <v>45785</v>
      </c>
      <c r="L5" s="3">
        <v>45786</v>
      </c>
      <c r="M5" s="3">
        <v>45787</v>
      </c>
      <c r="N5" s="3">
        <v>45788</v>
      </c>
      <c r="O5" s="3">
        <v>45789</v>
      </c>
      <c r="P5" s="3">
        <v>45790</v>
      </c>
      <c r="Q5" s="3">
        <v>45791</v>
      </c>
      <c r="R5" s="3">
        <v>45792</v>
      </c>
      <c r="S5" s="3">
        <v>45793</v>
      </c>
      <c r="T5" s="3">
        <v>45794</v>
      </c>
      <c r="U5" s="3">
        <v>45795</v>
      </c>
      <c r="V5" s="3">
        <v>45796</v>
      </c>
      <c r="W5" s="3">
        <v>45797</v>
      </c>
      <c r="X5" s="3">
        <v>45798</v>
      </c>
      <c r="Y5" s="3">
        <v>45799</v>
      </c>
      <c r="Z5" s="3">
        <v>45800</v>
      </c>
      <c r="AA5" s="3">
        <v>45801</v>
      </c>
      <c r="AB5" s="3">
        <v>45802</v>
      </c>
      <c r="AC5" s="3">
        <v>45803</v>
      </c>
      <c r="AD5" s="3">
        <v>45804</v>
      </c>
      <c r="AE5" s="3">
        <v>45805</v>
      </c>
      <c r="AF5" s="3">
        <v>45806</v>
      </c>
      <c r="AG5" s="3">
        <v>45807</v>
      </c>
      <c r="AH5" s="3">
        <v>45808</v>
      </c>
      <c r="AI5" s="188"/>
    </row>
    <row r="6" spans="3:42" s="2" customFormat="1" ht="27" customHeight="1">
      <c r="C6" s="5" t="s">
        <v>7</v>
      </c>
      <c r="D6" s="118">
        <v>3.7038000000000011</v>
      </c>
      <c r="E6" s="118">
        <v>4.4137999999999984</v>
      </c>
      <c r="F6" s="118">
        <v>3.0465999999999993</v>
      </c>
      <c r="G6" s="118">
        <v>2.9859999999999984</v>
      </c>
      <c r="H6" s="118">
        <v>3.2015999999999996</v>
      </c>
      <c r="I6" s="118">
        <v>4.9404000000000003</v>
      </c>
      <c r="J6" s="118">
        <v>4.7913000000000014</v>
      </c>
      <c r="K6" s="118">
        <v>5.468899999999997</v>
      </c>
      <c r="L6" s="118">
        <v>5.5268000000000015</v>
      </c>
      <c r="M6" s="118">
        <v>3.0908999999999995</v>
      </c>
      <c r="N6" s="118">
        <v>3.0640000000000001</v>
      </c>
      <c r="O6" s="118">
        <v>5.0190000000000046</v>
      </c>
      <c r="P6" s="118">
        <v>4.950800000000001</v>
      </c>
      <c r="Q6" s="118">
        <v>4.8064999999999998</v>
      </c>
      <c r="R6" s="118">
        <v>4.5718000000000005</v>
      </c>
      <c r="S6" s="118">
        <v>4.5372000000000012</v>
      </c>
      <c r="T6" s="118">
        <v>3.0547000000000004</v>
      </c>
      <c r="U6" s="118">
        <v>3.1022000000000003</v>
      </c>
      <c r="V6" s="118">
        <v>4.4857999999999993</v>
      </c>
      <c r="W6" s="118">
        <v>5.430100000000003</v>
      </c>
      <c r="X6" s="118">
        <v>5.0159999999999982</v>
      </c>
      <c r="Y6" s="118">
        <v>4.6192999999999991</v>
      </c>
      <c r="Z6" s="118">
        <v>3.9759000000000007</v>
      </c>
      <c r="AA6" s="118">
        <v>3.7260999999999989</v>
      </c>
      <c r="AB6" s="118">
        <v>3.4923999999999982</v>
      </c>
      <c r="AC6" s="118">
        <v>4.9284000000000008</v>
      </c>
      <c r="AD6" s="118">
        <v>6.4179999999999975</v>
      </c>
      <c r="AE6" s="118">
        <v>5.5093999999999985</v>
      </c>
      <c r="AF6" s="118">
        <v>6.112300000000003</v>
      </c>
      <c r="AG6" s="118">
        <v>7.0325000000000033</v>
      </c>
      <c r="AH6" s="118">
        <v>5.1078000000000001</v>
      </c>
      <c r="AI6" s="122">
        <f>SUM(D6:AH6)</f>
        <v>140.13030000000001</v>
      </c>
    </row>
    <row r="7" spans="3:42" s="2" customFormat="1" ht="27" customHeight="1">
      <c r="C7" s="42" t="s">
        <v>8</v>
      </c>
      <c r="D7" s="119">
        <v>0</v>
      </c>
      <c r="E7" s="119">
        <v>0.4</v>
      </c>
      <c r="F7" s="119">
        <v>0</v>
      </c>
      <c r="G7" s="119">
        <v>0</v>
      </c>
      <c r="H7" s="119">
        <v>0.42</v>
      </c>
      <c r="I7" s="119">
        <v>0.96</v>
      </c>
      <c r="J7" s="119">
        <v>0.48</v>
      </c>
      <c r="K7" s="119">
        <v>0</v>
      </c>
      <c r="L7" s="120">
        <v>0</v>
      </c>
      <c r="M7" s="120">
        <v>0.81</v>
      </c>
      <c r="N7" s="120">
        <v>0</v>
      </c>
      <c r="O7" s="120">
        <v>2.2400000000000002</v>
      </c>
      <c r="P7" s="120">
        <v>0.87</v>
      </c>
      <c r="Q7" s="120">
        <v>0</v>
      </c>
      <c r="R7" s="119">
        <v>0.86</v>
      </c>
      <c r="S7" s="119">
        <v>0</v>
      </c>
      <c r="T7" s="121">
        <v>1.54</v>
      </c>
      <c r="U7" s="120">
        <v>0.88</v>
      </c>
      <c r="V7" s="120">
        <v>0.77</v>
      </c>
      <c r="W7" s="120">
        <v>1.1599999999999999</v>
      </c>
      <c r="X7" s="120">
        <v>0.38</v>
      </c>
      <c r="Y7" s="120">
        <v>2.34</v>
      </c>
      <c r="Z7" s="120">
        <v>0.71</v>
      </c>
      <c r="AA7" s="120">
        <v>0</v>
      </c>
      <c r="AB7" s="120">
        <v>0</v>
      </c>
      <c r="AC7" s="120">
        <v>3.86</v>
      </c>
      <c r="AD7" s="120">
        <v>0</v>
      </c>
      <c r="AE7" s="120">
        <v>0.38</v>
      </c>
      <c r="AF7" s="120">
        <v>0</v>
      </c>
      <c r="AG7" s="120">
        <v>0.93</v>
      </c>
      <c r="AH7" s="120">
        <v>0</v>
      </c>
      <c r="AI7" s="122">
        <f>SUM(D7:AH7)</f>
        <v>19.990000000000002</v>
      </c>
      <c r="AP7" s="179"/>
    </row>
    <row r="8" spans="3:42" s="2" customFormat="1" ht="35.25" customHeight="1" thickBot="1">
      <c r="C8" s="17" t="s">
        <v>9</v>
      </c>
      <c r="D8" s="37">
        <f>SUM(D6:D7)</f>
        <v>3.7038000000000011</v>
      </c>
      <c r="E8" s="37">
        <f t="shared" ref="E8:AH8" si="0">SUM(E6:E7)</f>
        <v>4.8137999999999987</v>
      </c>
      <c r="F8" s="37">
        <f t="shared" si="0"/>
        <v>3.0465999999999993</v>
      </c>
      <c r="G8" s="37">
        <f t="shared" si="0"/>
        <v>2.9859999999999984</v>
      </c>
      <c r="H8" s="37">
        <f t="shared" si="0"/>
        <v>3.6215999999999995</v>
      </c>
      <c r="I8" s="37">
        <f t="shared" si="0"/>
        <v>5.9004000000000003</v>
      </c>
      <c r="J8" s="37">
        <f t="shared" si="0"/>
        <v>5.2713000000000019</v>
      </c>
      <c r="K8" s="37">
        <f t="shared" si="0"/>
        <v>5.468899999999997</v>
      </c>
      <c r="L8" s="37">
        <f t="shared" si="0"/>
        <v>5.5268000000000015</v>
      </c>
      <c r="M8" s="37">
        <f t="shared" si="0"/>
        <v>3.9008999999999996</v>
      </c>
      <c r="N8" s="37">
        <f t="shared" si="0"/>
        <v>3.0640000000000001</v>
      </c>
      <c r="O8" s="37">
        <f t="shared" si="0"/>
        <v>7.2590000000000048</v>
      </c>
      <c r="P8" s="37">
        <f t="shared" si="0"/>
        <v>5.8208000000000011</v>
      </c>
      <c r="Q8" s="37">
        <f t="shared" si="0"/>
        <v>4.8064999999999998</v>
      </c>
      <c r="R8" s="37">
        <f t="shared" si="0"/>
        <v>5.4318000000000008</v>
      </c>
      <c r="S8" s="37">
        <f t="shared" si="0"/>
        <v>4.5372000000000012</v>
      </c>
      <c r="T8" s="37">
        <f t="shared" si="0"/>
        <v>4.5947000000000005</v>
      </c>
      <c r="U8" s="37">
        <f t="shared" si="0"/>
        <v>3.9822000000000002</v>
      </c>
      <c r="V8" s="37">
        <f t="shared" si="0"/>
        <v>5.2557999999999989</v>
      </c>
      <c r="W8" s="37">
        <f t="shared" si="0"/>
        <v>6.5901000000000032</v>
      </c>
      <c r="X8" s="37">
        <f t="shared" si="0"/>
        <v>5.3959999999999981</v>
      </c>
      <c r="Y8" s="37">
        <f t="shared" si="0"/>
        <v>6.9592999999999989</v>
      </c>
      <c r="Z8" s="37">
        <f t="shared" si="0"/>
        <v>4.6859000000000002</v>
      </c>
      <c r="AA8" s="37">
        <f t="shared" si="0"/>
        <v>3.7260999999999989</v>
      </c>
      <c r="AB8" s="37">
        <f t="shared" si="0"/>
        <v>3.4923999999999982</v>
      </c>
      <c r="AC8" s="37">
        <f t="shared" si="0"/>
        <v>8.7884000000000011</v>
      </c>
      <c r="AD8" s="37">
        <f t="shared" si="0"/>
        <v>6.4179999999999975</v>
      </c>
      <c r="AE8" s="37">
        <f t="shared" si="0"/>
        <v>5.8893999999999984</v>
      </c>
      <c r="AF8" s="37">
        <f t="shared" si="0"/>
        <v>6.112300000000003</v>
      </c>
      <c r="AG8" s="37">
        <f t="shared" si="0"/>
        <v>7.962500000000003</v>
      </c>
      <c r="AH8" s="37">
        <f t="shared" si="0"/>
        <v>5.1078000000000001</v>
      </c>
      <c r="AI8" s="38">
        <f>SUM(AI6:AI7)</f>
        <v>160.12030000000001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45778</v>
      </c>
      <c r="E11" s="95">
        <v>45780</v>
      </c>
      <c r="F11" s="95">
        <v>45783</v>
      </c>
      <c r="G11" s="95">
        <v>45785</v>
      </c>
      <c r="H11" s="95">
        <v>45787</v>
      </c>
      <c r="I11" s="95">
        <v>45790</v>
      </c>
      <c r="J11" s="95">
        <v>45792</v>
      </c>
      <c r="K11" s="95">
        <v>45794</v>
      </c>
      <c r="L11" s="95">
        <v>45797</v>
      </c>
      <c r="M11" s="95">
        <v>45799</v>
      </c>
      <c r="N11" s="95">
        <v>45801</v>
      </c>
      <c r="O11" s="95">
        <v>45804</v>
      </c>
      <c r="P11" s="95">
        <v>45806</v>
      </c>
      <c r="Q11" s="95">
        <v>45807</v>
      </c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729</v>
      </c>
      <c r="E12" s="101">
        <v>550</v>
      </c>
      <c r="F12" s="101">
        <v>725</v>
      </c>
      <c r="G12" s="101">
        <v>500</v>
      </c>
      <c r="H12" s="102">
        <v>785</v>
      </c>
      <c r="I12" s="102">
        <v>626</v>
      </c>
      <c r="J12" s="102">
        <v>740</v>
      </c>
      <c r="K12" s="101">
        <v>633</v>
      </c>
      <c r="L12" s="101">
        <v>650</v>
      </c>
      <c r="M12" s="101">
        <v>500</v>
      </c>
      <c r="N12" s="101">
        <v>630</v>
      </c>
      <c r="O12" s="101">
        <v>740</v>
      </c>
      <c r="P12" s="101">
        <v>645</v>
      </c>
      <c r="Q12" s="101">
        <v>860</v>
      </c>
      <c r="R12" s="101"/>
      <c r="S12" s="102">
        <v>566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9879</v>
      </c>
    </row>
    <row r="13" spans="3:42" s="2" customFormat="1" ht="27" customHeight="1">
      <c r="C13" s="66" t="s">
        <v>14</v>
      </c>
      <c r="D13" s="100"/>
      <c r="E13" s="101">
        <v>180</v>
      </c>
      <c r="F13" s="101">
        <v>430</v>
      </c>
      <c r="G13" s="101"/>
      <c r="H13" s="102">
        <v>255</v>
      </c>
      <c r="I13" s="102">
        <v>225</v>
      </c>
      <c r="J13" s="102">
        <v>150</v>
      </c>
      <c r="K13" s="101">
        <v>360</v>
      </c>
      <c r="L13" s="101">
        <v>380</v>
      </c>
      <c r="M13" s="101">
        <v>210</v>
      </c>
      <c r="N13" s="101">
        <v>300</v>
      </c>
      <c r="O13" s="101">
        <v>280</v>
      </c>
      <c r="P13" s="101">
        <v>250</v>
      </c>
      <c r="Q13" s="101">
        <v>330</v>
      </c>
      <c r="R13" s="101"/>
      <c r="S13" s="102">
        <v>370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3720</v>
      </c>
    </row>
    <row r="14" spans="3:42" s="2" customFormat="1" ht="27" customHeight="1">
      <c r="C14" s="66" t="s">
        <v>15</v>
      </c>
      <c r="D14" s="100">
        <v>48</v>
      </c>
      <c r="E14" s="101"/>
      <c r="F14" s="101">
        <v>52</v>
      </c>
      <c r="G14" s="101"/>
      <c r="H14" s="101">
        <v>48</v>
      </c>
      <c r="I14" s="101"/>
      <c r="J14" s="101">
        <v>49</v>
      </c>
      <c r="K14" s="101"/>
      <c r="L14" s="101">
        <v>51</v>
      </c>
      <c r="M14" s="101"/>
      <c r="N14" s="101">
        <v>48</v>
      </c>
      <c r="O14" s="101"/>
      <c r="P14" s="101">
        <v>52</v>
      </c>
      <c r="Q14" s="101"/>
      <c r="R14" s="101"/>
      <c r="S14" s="102">
        <v>70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418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14</v>
      </c>
      <c r="G15" s="101"/>
      <c r="H15" s="102">
        <v>10</v>
      </c>
      <c r="I15" s="102"/>
      <c r="J15" s="102">
        <v>11</v>
      </c>
      <c r="K15" s="101"/>
      <c r="L15" s="101">
        <v>18</v>
      </c>
      <c r="M15" s="101"/>
      <c r="N15" s="101">
        <v>17</v>
      </c>
      <c r="O15" s="101"/>
      <c r="P15" s="101">
        <v>10</v>
      </c>
      <c r="Q15" s="101"/>
      <c r="R15" s="101"/>
      <c r="S15" s="102">
        <v>19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111</v>
      </c>
    </row>
    <row r="16" spans="3:42" s="2" customFormat="1" ht="27" customHeight="1">
      <c r="C16" s="68" t="s">
        <v>17</v>
      </c>
      <c r="D16" s="103"/>
      <c r="E16" s="101">
        <v>343</v>
      </c>
      <c r="F16" s="101"/>
      <c r="G16" s="101">
        <v>48</v>
      </c>
      <c r="H16" s="102"/>
      <c r="I16" s="102">
        <v>55</v>
      </c>
      <c r="J16" s="102"/>
      <c r="K16" s="101">
        <v>52</v>
      </c>
      <c r="L16" s="101"/>
      <c r="M16" s="101">
        <v>46</v>
      </c>
      <c r="N16" s="101"/>
      <c r="O16" s="101">
        <v>540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1084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>
        <v>29.5</v>
      </c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29.5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>
        <v>58</v>
      </c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58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>
        <v>127.5</v>
      </c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127.5</v>
      </c>
    </row>
    <row r="20" spans="3:35" s="2" customFormat="1" ht="35.25" customHeight="1" thickBot="1">
      <c r="C20" s="79" t="s">
        <v>19</v>
      </c>
      <c r="D20" s="159">
        <f>SUM(D12:D19)</f>
        <v>789</v>
      </c>
      <c r="E20" s="160">
        <f t="shared" ref="E20:AH20" si="2">SUM(E12:E19)</f>
        <v>1073</v>
      </c>
      <c r="F20" s="160">
        <f t="shared" si="2"/>
        <v>1221</v>
      </c>
      <c r="G20" s="160">
        <f t="shared" si="2"/>
        <v>548</v>
      </c>
      <c r="H20" s="160">
        <f t="shared" si="2"/>
        <v>1098</v>
      </c>
      <c r="I20" s="160">
        <f t="shared" si="2"/>
        <v>906</v>
      </c>
      <c r="J20" s="160">
        <f t="shared" si="2"/>
        <v>950</v>
      </c>
      <c r="K20" s="160">
        <f t="shared" si="2"/>
        <v>1045</v>
      </c>
      <c r="L20" s="160">
        <f t="shared" si="2"/>
        <v>1099</v>
      </c>
      <c r="M20" s="160">
        <f>SUM(M12:M19)</f>
        <v>756</v>
      </c>
      <c r="N20" s="160">
        <f t="shared" si="2"/>
        <v>995</v>
      </c>
      <c r="O20" s="160">
        <f t="shared" si="2"/>
        <v>1560</v>
      </c>
      <c r="P20" s="160">
        <f t="shared" si="2"/>
        <v>1172</v>
      </c>
      <c r="Q20" s="160">
        <f t="shared" si="2"/>
        <v>1190</v>
      </c>
      <c r="R20" s="160">
        <f t="shared" si="2"/>
        <v>0</v>
      </c>
      <c r="S20" s="160">
        <f t="shared" si="2"/>
        <v>1025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15427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160120.30000000002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8.7879449014596052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15427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9.0946562511667945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45474</v>
      </c>
      <c r="E26" s="197"/>
      <c r="F26" s="196">
        <v>45505</v>
      </c>
      <c r="G26" s="197"/>
      <c r="H26" s="196">
        <v>45536</v>
      </c>
      <c r="I26" s="197"/>
      <c r="J26" s="196">
        <v>45566</v>
      </c>
      <c r="K26" s="197"/>
      <c r="L26" s="196">
        <v>45597</v>
      </c>
      <c r="M26" s="197"/>
      <c r="N26" s="196">
        <v>45627</v>
      </c>
      <c r="O26" s="197"/>
      <c r="P26" s="196">
        <v>45658</v>
      </c>
      <c r="Q26" s="197"/>
      <c r="R26" s="196">
        <v>45689</v>
      </c>
      <c r="S26" s="197"/>
      <c r="T26" s="196">
        <v>45717</v>
      </c>
      <c r="U26" s="197"/>
      <c r="V26" s="196">
        <v>45748</v>
      </c>
      <c r="W26" s="197"/>
      <c r="X26" s="196">
        <v>45778</v>
      </c>
      <c r="Y26" s="197"/>
      <c r="Z26" s="196">
        <v>45809</v>
      </c>
      <c r="AA26" s="197"/>
      <c r="AB26" s="196">
        <v>45839</v>
      </c>
      <c r="AC26" s="197"/>
      <c r="AD26" s="196">
        <v>45870</v>
      </c>
      <c r="AE26" s="197"/>
      <c r="AF26" s="196">
        <v>45901</v>
      </c>
      <c r="AG26" s="197"/>
      <c r="AH26" s="196">
        <v>45931</v>
      </c>
      <c r="AI26" s="197"/>
    </row>
    <row r="27" spans="3:35" s="2" customFormat="1" ht="39.75" customHeight="1">
      <c r="C27" s="21" t="s">
        <v>29</v>
      </c>
      <c r="D27" s="202">
        <v>9.0632617927844064E-2</v>
      </c>
      <c r="E27" s="203"/>
      <c r="F27" s="202">
        <v>9.3378120742087761E-2</v>
      </c>
      <c r="G27" s="203"/>
      <c r="H27" s="202">
        <v>8.5545799839323824E-2</v>
      </c>
      <c r="I27" s="203"/>
      <c r="J27" s="202">
        <v>9.0858504918656796E-2</v>
      </c>
      <c r="K27" s="203"/>
      <c r="L27" s="202">
        <v>8.9501038779561254E-2</v>
      </c>
      <c r="M27" s="203"/>
      <c r="N27" s="202">
        <v>9.1013778180915259E-2</v>
      </c>
      <c r="O27" s="203"/>
      <c r="P27" s="202">
        <v>9.3788170242022198E-2</v>
      </c>
      <c r="Q27" s="203"/>
      <c r="R27" s="202">
        <v>9.1762439173855001E-2</v>
      </c>
      <c r="S27" s="203"/>
      <c r="T27" s="202">
        <v>8.8907557542978757E-2</v>
      </c>
      <c r="U27" s="203"/>
      <c r="V27" s="202">
        <v>9.7144711266506534E-2</v>
      </c>
      <c r="W27" s="203"/>
      <c r="X27" s="202">
        <f>T22/100</f>
        <v>8.7879449014596045E-2</v>
      </c>
      <c r="Y27" s="203"/>
      <c r="Z27" s="202"/>
      <c r="AA27" s="203"/>
      <c r="AB27" s="202"/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C10F376-BA7A-4F6B-8A86-E00029F995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'MAY-25'!V26:V26</xm:f>
              <xm:sqref>V27</xm:sqref>
            </x14:sparkline>
          </x14:sparklines>
        </x14:sparklineGroup>
        <x14:sparklineGroup displayEmptyCellsAs="gap" xr2:uid="{BA535251-0601-439A-8019-938295D13F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'MAY-25'!N26:N26</xm:f>
              <xm:sqref>N27</xm:sqref>
            </x14:sparkline>
          </x14:sparklines>
        </x14:sparklineGroup>
        <x14:sparklineGroup displayEmptyCellsAs="gap" xr2:uid="{BEF8FBE1-E72C-4392-A81F-9A43F84AE8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'MAY-25'!F26:F26</xm:f>
              <xm:sqref>F27</xm:sqref>
            </x14:sparkline>
          </x14:sparklines>
        </x14:sparklineGroup>
        <x14:sparklineGroup displayEmptyCellsAs="gap" xr2:uid="{7D938195-4CEE-48D3-A206-45108261D4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'MAY-25'!AD26:AD26</xm:f>
              <xm:sqref>AD27</xm:sqref>
            </x14:sparkline>
          </x14:sparklines>
        </x14:sparklineGroup>
        <x14:sparklineGroup displayEmptyCellsAs="gap" xr2:uid="{1D2C0AF3-CE85-422B-A119-FB86C95D38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'MAY-25'!T26:T26</xm:f>
              <xm:sqref>T27</xm:sqref>
            </x14:sparkline>
          </x14:sparklines>
        </x14:sparklineGroup>
        <x14:sparklineGroup displayEmptyCellsAs="gap" xr2:uid="{6F6669A3-D0E6-4523-A9E9-2330C19F89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'MAY-25'!J26:J26</xm:f>
              <xm:sqref>J27</xm:sqref>
            </x14:sparkline>
          </x14:sparklines>
        </x14:sparklineGroup>
        <x14:sparklineGroup displayEmptyCellsAs="gap" xr2:uid="{1135CC98-F99F-4F17-B4A8-D994774600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'MAY-25'!AH26:AH26</xm:f>
              <xm:sqref>AH27</xm:sqref>
            </x14:sparkline>
          </x14:sparklines>
        </x14:sparklineGroup>
        <x14:sparklineGroup displayEmptyCellsAs="gap" xr2:uid="{7DBEFB0F-8346-4CF3-A5A4-8E25E0C116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'MAY-25'!D26:D26</xm:f>
              <xm:sqref>D27</xm:sqref>
            </x14:sparkline>
          </x14:sparklines>
        </x14:sparklineGroup>
        <x14:sparklineGroup displayEmptyCellsAs="gap" xr2:uid="{66592C28-8CDF-4008-9C22-31292B1090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'MAY-25'!H26:H26</xm:f>
              <xm:sqref>H27</xm:sqref>
            </x14:sparkline>
          </x14:sparklines>
        </x14:sparklineGroup>
        <x14:sparklineGroup displayEmptyCellsAs="gap" xr2:uid="{C8ED7BAE-0147-4382-A13A-0D1B21A481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'MAY-25'!P26:P26</xm:f>
              <xm:sqref>P27</xm:sqref>
            </x14:sparkline>
          </x14:sparklines>
        </x14:sparklineGroup>
        <x14:sparklineGroup displayEmptyCellsAs="gap" xr2:uid="{4F856211-EBD6-4E51-A453-6071C1545F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'MAY-25'!AF26:AF26</xm:f>
              <xm:sqref>AF27</xm:sqref>
            </x14:sparkline>
          </x14:sparklines>
        </x14:sparklineGroup>
        <x14:sparklineGroup displayEmptyCellsAs="gap" xr2:uid="{2E1F4C44-F43A-4A20-80ED-FDB4A0A785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'MAY-25'!AB26:AB26</xm:f>
              <xm:sqref>AB27</xm:sqref>
            </x14:sparkline>
          </x14:sparklines>
        </x14:sparklineGroup>
        <x14:sparklineGroup displayEmptyCellsAs="gap" xr2:uid="{74B6E5EC-852B-420B-8D96-15076183FF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'MAY-25'!R26:R26</xm:f>
              <xm:sqref>R27</xm:sqref>
            </x14:sparkline>
          </x14:sparklines>
        </x14:sparklineGroup>
        <x14:sparklineGroup displayEmptyCellsAs="gap" xr2:uid="{0EE066DE-C5ED-4C30-A571-CB64C38AA4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'MAY-25'!Z26:Z26</xm:f>
              <xm:sqref>Z27</xm:sqref>
            </x14:sparkline>
          </x14:sparklines>
        </x14:sparklineGroup>
        <x14:sparklineGroup displayEmptyCellsAs="gap" xr2:uid="{09BBB789-4115-493A-A258-858A32C71D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'MAY-25'!L26:L26</xm:f>
              <xm:sqref>L27</xm:sqref>
            </x14:sparkline>
          </x14:sparklines>
        </x14:sparklineGroup>
        <x14:sparklineGroup displayEmptyCellsAs="gap" xr2:uid="{18B5A7D1-0916-4971-A38A-5B79225002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'MAY-25'!X26:X26</xm:f>
              <xm:sqref>X27</xm:sqref>
            </x14:sparkline>
          </x14:sparklines>
        </x14:sparklineGroup>
      </x14:sparklineGroup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B52D-3671-4E06-8B78-B4C0CB914C75}">
  <sheetPr>
    <pageSetUpPr fitToPage="1"/>
  </sheetPr>
  <dimension ref="C1:AP46"/>
  <sheetViews>
    <sheetView showGridLines="0" topLeftCell="A19" zoomScale="85" zoomScaleNormal="85" workbookViewId="0">
      <selection activeCell="Z27" sqref="Z27:AA2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176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45809</v>
      </c>
      <c r="E5" s="3">
        <v>45810</v>
      </c>
      <c r="F5" s="3">
        <v>45811</v>
      </c>
      <c r="G5" s="3">
        <v>45812</v>
      </c>
      <c r="H5" s="3">
        <v>45813</v>
      </c>
      <c r="I5" s="3">
        <v>45814</v>
      </c>
      <c r="J5" s="3">
        <v>45815</v>
      </c>
      <c r="K5" s="3">
        <v>45816</v>
      </c>
      <c r="L5" s="3">
        <v>45817</v>
      </c>
      <c r="M5" s="3">
        <v>45818</v>
      </c>
      <c r="N5" s="3">
        <v>45819</v>
      </c>
      <c r="O5" s="3">
        <v>45820</v>
      </c>
      <c r="P5" s="3">
        <v>45821</v>
      </c>
      <c r="Q5" s="3">
        <v>45822</v>
      </c>
      <c r="R5" s="3">
        <v>45823</v>
      </c>
      <c r="S5" s="3">
        <v>45824</v>
      </c>
      <c r="T5" s="3">
        <v>45825</v>
      </c>
      <c r="U5" s="3">
        <v>45826</v>
      </c>
      <c r="V5" s="3">
        <v>45827</v>
      </c>
      <c r="W5" s="3">
        <v>45828</v>
      </c>
      <c r="X5" s="3">
        <v>45829</v>
      </c>
      <c r="Y5" s="3">
        <v>45830</v>
      </c>
      <c r="Z5" s="3">
        <v>45831</v>
      </c>
      <c r="AA5" s="3">
        <v>45832</v>
      </c>
      <c r="AB5" s="3">
        <v>45833</v>
      </c>
      <c r="AC5" s="3">
        <v>45834</v>
      </c>
      <c r="AD5" s="3">
        <v>45835</v>
      </c>
      <c r="AE5" s="3">
        <v>45836</v>
      </c>
      <c r="AF5" s="3">
        <v>45837</v>
      </c>
      <c r="AG5" s="3">
        <v>45838</v>
      </c>
      <c r="AH5" s="3"/>
      <c r="AI5" s="188"/>
    </row>
    <row r="6" spans="3:42" s="2" customFormat="1" ht="27" customHeight="1">
      <c r="C6" s="5" t="s">
        <v>7</v>
      </c>
      <c r="D6" s="118">
        <v>5.5129999999999981</v>
      </c>
      <c r="E6" s="118">
        <v>5.7605000000000004</v>
      </c>
      <c r="F6" s="118">
        <v>6.275800000000002</v>
      </c>
      <c r="G6" s="118">
        <v>4.9881000000000002</v>
      </c>
      <c r="H6" s="118">
        <v>4.6377000000000015</v>
      </c>
      <c r="I6" s="118">
        <v>4.9154</v>
      </c>
      <c r="J6" s="118">
        <v>3.986800000000001</v>
      </c>
      <c r="K6" s="118">
        <v>2.8394000000000008</v>
      </c>
      <c r="L6" s="118">
        <v>4.364799999999998</v>
      </c>
      <c r="M6" s="118">
        <v>4.6001999999999992</v>
      </c>
      <c r="N6" s="118">
        <v>4.7876999999999992</v>
      </c>
      <c r="O6" s="118">
        <v>4.9124000000000017</v>
      </c>
      <c r="P6" s="118">
        <v>5.6541999999999994</v>
      </c>
      <c r="Q6" s="118">
        <v>3.7132999999999998</v>
      </c>
      <c r="R6" s="118">
        <v>3.8405999999999998</v>
      </c>
      <c r="S6" s="118">
        <v>4.9426000000000014</v>
      </c>
      <c r="T6" s="118">
        <v>4.2448000000000006</v>
      </c>
      <c r="U6" s="118">
        <v>4.8466000000000005</v>
      </c>
      <c r="V6" s="118">
        <v>4.4267999999999992</v>
      </c>
      <c r="W6" s="118">
        <v>4.4145999999999992</v>
      </c>
      <c r="X6" s="118">
        <v>3.5650000000000008</v>
      </c>
      <c r="Y6" s="118">
        <v>1.7534000000000001</v>
      </c>
      <c r="Z6" s="118">
        <v>3.9880999999999998</v>
      </c>
      <c r="AA6" s="118">
        <v>4.0579999999999998</v>
      </c>
      <c r="AB6" s="118">
        <v>4.1014000000000017</v>
      </c>
      <c r="AC6" s="118">
        <v>3.7166000000000023</v>
      </c>
      <c r="AD6" s="118">
        <v>3.8448999999999987</v>
      </c>
      <c r="AE6" s="118">
        <v>3.2278000000000002</v>
      </c>
      <c r="AF6" s="118">
        <v>2.2270000000000003</v>
      </c>
      <c r="AG6" s="118">
        <v>4.4964000000000013</v>
      </c>
      <c r="AH6" s="118"/>
      <c r="AI6" s="122">
        <f>SUM(D6:AH6)</f>
        <v>128.6439</v>
      </c>
    </row>
    <row r="7" spans="3:42" s="2" customFormat="1" ht="27" customHeight="1">
      <c r="C7" s="42" t="s">
        <v>8</v>
      </c>
      <c r="D7" s="119">
        <v>0</v>
      </c>
      <c r="E7" s="119">
        <v>0.7</v>
      </c>
      <c r="F7" s="119">
        <v>0.75</v>
      </c>
      <c r="G7" s="119">
        <v>1.07</v>
      </c>
      <c r="H7" s="119">
        <v>0.5</v>
      </c>
      <c r="I7" s="119">
        <v>0</v>
      </c>
      <c r="J7" s="119">
        <v>2.5099999999999998</v>
      </c>
      <c r="K7" s="119">
        <v>0</v>
      </c>
      <c r="L7" s="120">
        <v>1.1599999999999999</v>
      </c>
      <c r="M7" s="120">
        <v>0.7</v>
      </c>
      <c r="N7" s="120">
        <v>3.15</v>
      </c>
      <c r="O7" s="120">
        <v>0</v>
      </c>
      <c r="P7" s="120">
        <v>1.95</v>
      </c>
      <c r="Q7" s="120">
        <v>0.56999999999999995</v>
      </c>
      <c r="R7" s="119">
        <v>0</v>
      </c>
      <c r="S7" s="119">
        <v>0</v>
      </c>
      <c r="T7" s="121">
        <v>2.2000000000000002</v>
      </c>
      <c r="U7" s="120">
        <v>0</v>
      </c>
      <c r="V7" s="120">
        <v>0.97</v>
      </c>
      <c r="W7" s="120">
        <v>0.91</v>
      </c>
      <c r="X7" s="120">
        <v>0.6</v>
      </c>
      <c r="Y7" s="120">
        <v>0</v>
      </c>
      <c r="Z7" s="120">
        <v>0</v>
      </c>
      <c r="AA7" s="120">
        <v>2</v>
      </c>
      <c r="AB7" s="120">
        <v>0</v>
      </c>
      <c r="AC7" s="120">
        <v>1.87</v>
      </c>
      <c r="AD7" s="120">
        <v>0</v>
      </c>
      <c r="AE7" s="120">
        <v>0.65</v>
      </c>
      <c r="AF7" s="120">
        <v>0</v>
      </c>
      <c r="AG7" s="120">
        <v>1.31</v>
      </c>
      <c r="AH7" s="120"/>
      <c r="AI7" s="122">
        <f>SUM(D7:AH7)</f>
        <v>23.569999999999997</v>
      </c>
      <c r="AP7" s="179"/>
    </row>
    <row r="8" spans="3:42" s="2" customFormat="1" ht="35.25" customHeight="1" thickBot="1">
      <c r="C8" s="17" t="s">
        <v>9</v>
      </c>
      <c r="D8" s="37">
        <f>SUM(D6:D7)</f>
        <v>5.5129999999999981</v>
      </c>
      <c r="E8" s="37">
        <f t="shared" ref="E8:AH8" si="0">SUM(E6:E7)</f>
        <v>6.4605000000000006</v>
      </c>
      <c r="F8" s="37">
        <f t="shared" si="0"/>
        <v>7.025800000000002</v>
      </c>
      <c r="G8" s="37">
        <f t="shared" si="0"/>
        <v>6.0581000000000005</v>
      </c>
      <c r="H8" s="37">
        <f t="shared" si="0"/>
        <v>5.1377000000000015</v>
      </c>
      <c r="I8" s="37">
        <f t="shared" si="0"/>
        <v>4.9154</v>
      </c>
      <c r="J8" s="37">
        <f t="shared" si="0"/>
        <v>6.4968000000000004</v>
      </c>
      <c r="K8" s="37">
        <f t="shared" si="0"/>
        <v>2.8394000000000008</v>
      </c>
      <c r="L8" s="37">
        <f t="shared" si="0"/>
        <v>5.5247999999999982</v>
      </c>
      <c r="M8" s="37">
        <f t="shared" si="0"/>
        <v>5.3001999999999994</v>
      </c>
      <c r="N8" s="37">
        <f t="shared" si="0"/>
        <v>7.9376999999999995</v>
      </c>
      <c r="O8" s="37">
        <f t="shared" si="0"/>
        <v>4.9124000000000017</v>
      </c>
      <c r="P8" s="37">
        <f t="shared" si="0"/>
        <v>7.6041999999999996</v>
      </c>
      <c r="Q8" s="37">
        <f t="shared" si="0"/>
        <v>4.2832999999999997</v>
      </c>
      <c r="R8" s="37">
        <f t="shared" si="0"/>
        <v>3.8405999999999998</v>
      </c>
      <c r="S8" s="37">
        <f t="shared" si="0"/>
        <v>4.9426000000000014</v>
      </c>
      <c r="T8" s="37">
        <f t="shared" si="0"/>
        <v>6.4448000000000008</v>
      </c>
      <c r="U8" s="37">
        <f t="shared" si="0"/>
        <v>4.8466000000000005</v>
      </c>
      <c r="V8" s="37">
        <f t="shared" si="0"/>
        <v>5.3967999999999989</v>
      </c>
      <c r="W8" s="37">
        <f t="shared" si="0"/>
        <v>5.3245999999999993</v>
      </c>
      <c r="X8" s="37">
        <f t="shared" si="0"/>
        <v>4.1650000000000009</v>
      </c>
      <c r="Y8" s="37">
        <f t="shared" si="0"/>
        <v>1.7534000000000001</v>
      </c>
      <c r="Z8" s="37">
        <f t="shared" si="0"/>
        <v>3.9880999999999998</v>
      </c>
      <c r="AA8" s="37">
        <f t="shared" si="0"/>
        <v>6.0579999999999998</v>
      </c>
      <c r="AB8" s="37">
        <f t="shared" si="0"/>
        <v>4.1014000000000017</v>
      </c>
      <c r="AC8" s="37">
        <f t="shared" si="0"/>
        <v>5.5866000000000025</v>
      </c>
      <c r="AD8" s="37">
        <f t="shared" si="0"/>
        <v>3.8448999999999987</v>
      </c>
      <c r="AE8" s="37">
        <f t="shared" si="0"/>
        <v>3.8778000000000001</v>
      </c>
      <c r="AF8" s="37">
        <f t="shared" si="0"/>
        <v>2.2270000000000003</v>
      </c>
      <c r="AG8" s="37">
        <f t="shared" si="0"/>
        <v>5.8064000000000018</v>
      </c>
      <c r="AH8" s="37">
        <f t="shared" si="0"/>
        <v>0</v>
      </c>
      <c r="AI8" s="38">
        <f>SUM(AI6:AI7)</f>
        <v>152.2139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45811</v>
      </c>
      <c r="E11" s="95">
        <v>45813</v>
      </c>
      <c r="F11" s="95">
        <v>45815</v>
      </c>
      <c r="G11" s="95">
        <v>45818</v>
      </c>
      <c r="H11" s="95">
        <v>45820</v>
      </c>
      <c r="I11" s="95">
        <v>45822</v>
      </c>
      <c r="J11" s="95">
        <v>45825</v>
      </c>
      <c r="K11" s="95">
        <v>45827</v>
      </c>
      <c r="L11" s="95">
        <v>45829</v>
      </c>
      <c r="M11" s="95">
        <v>45832</v>
      </c>
      <c r="N11" s="95">
        <v>45834</v>
      </c>
      <c r="O11" s="95">
        <v>45836</v>
      </c>
      <c r="P11" s="95"/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722</v>
      </c>
      <c r="E12" s="101">
        <v>610</v>
      </c>
      <c r="F12" s="101">
        <v>685</v>
      </c>
      <c r="G12" s="101">
        <v>820</v>
      </c>
      <c r="H12" s="102">
        <v>485</v>
      </c>
      <c r="I12" s="102">
        <v>660</v>
      </c>
      <c r="J12" s="102">
        <v>880</v>
      </c>
      <c r="K12" s="101">
        <v>532</v>
      </c>
      <c r="L12" s="101">
        <v>808</v>
      </c>
      <c r="M12" s="101">
        <v>750</v>
      </c>
      <c r="N12" s="101">
        <v>615</v>
      </c>
      <c r="O12" s="101">
        <v>830</v>
      </c>
      <c r="P12" s="101"/>
      <c r="Q12" s="101"/>
      <c r="R12" s="101">
        <v>553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8950</v>
      </c>
    </row>
    <row r="13" spans="3:42" s="2" customFormat="1" ht="27" customHeight="1">
      <c r="C13" s="66" t="s">
        <v>14</v>
      </c>
      <c r="D13" s="100">
        <v>270</v>
      </c>
      <c r="E13" s="101">
        <v>425</v>
      </c>
      <c r="F13" s="101">
        <v>360</v>
      </c>
      <c r="G13" s="101">
        <v>320</v>
      </c>
      <c r="H13" s="102">
        <v>270</v>
      </c>
      <c r="I13" s="102">
        <v>280</v>
      </c>
      <c r="J13" s="102">
        <v>250</v>
      </c>
      <c r="K13" s="101">
        <v>200</v>
      </c>
      <c r="L13" s="101">
        <v>330</v>
      </c>
      <c r="M13" s="101">
        <v>280</v>
      </c>
      <c r="N13" s="101">
        <v>245</v>
      </c>
      <c r="O13" s="101">
        <v>300</v>
      </c>
      <c r="P13" s="101"/>
      <c r="Q13" s="101"/>
      <c r="R13" s="101">
        <v>406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3936</v>
      </c>
    </row>
    <row r="14" spans="3:42" s="2" customFormat="1" ht="27" customHeight="1">
      <c r="C14" s="66" t="s">
        <v>15</v>
      </c>
      <c r="D14" s="100">
        <v>55</v>
      </c>
      <c r="E14" s="101"/>
      <c r="F14" s="101">
        <v>53</v>
      </c>
      <c r="G14" s="101"/>
      <c r="H14" s="101">
        <v>52</v>
      </c>
      <c r="I14" s="101"/>
      <c r="J14" s="101">
        <v>62</v>
      </c>
      <c r="K14" s="101"/>
      <c r="L14" s="101">
        <v>50</v>
      </c>
      <c r="M14" s="101"/>
      <c r="N14" s="101">
        <v>52</v>
      </c>
      <c r="O14" s="101"/>
      <c r="P14" s="101"/>
      <c r="Q14" s="101"/>
      <c r="R14" s="101">
        <v>69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393</v>
      </c>
    </row>
    <row r="15" spans="3:42" s="2" customFormat="1" ht="27" customHeight="1">
      <c r="C15" s="66" t="s">
        <v>16</v>
      </c>
      <c r="D15" s="100">
        <v>15</v>
      </c>
      <c r="E15" s="101"/>
      <c r="F15" s="101">
        <v>18</v>
      </c>
      <c r="G15" s="101"/>
      <c r="H15" s="102">
        <v>16</v>
      </c>
      <c r="I15" s="102"/>
      <c r="J15" s="102">
        <v>19</v>
      </c>
      <c r="K15" s="101"/>
      <c r="L15" s="101">
        <v>13</v>
      </c>
      <c r="M15" s="101"/>
      <c r="N15" s="101">
        <v>17</v>
      </c>
      <c r="O15" s="101"/>
      <c r="P15" s="101"/>
      <c r="Q15" s="101"/>
      <c r="R15" s="101">
        <v>17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115</v>
      </c>
    </row>
    <row r="16" spans="3:42" s="2" customFormat="1" ht="27" customHeight="1">
      <c r="C16" s="68" t="s">
        <v>17</v>
      </c>
      <c r="D16" s="103"/>
      <c r="E16" s="101">
        <v>60</v>
      </c>
      <c r="F16" s="101"/>
      <c r="G16" s="101">
        <v>56</v>
      </c>
      <c r="H16" s="102"/>
      <c r="I16" s="102">
        <v>645</v>
      </c>
      <c r="J16" s="102"/>
      <c r="K16" s="101">
        <v>51</v>
      </c>
      <c r="L16" s="101"/>
      <c r="M16" s="101">
        <v>52</v>
      </c>
      <c r="N16" s="101"/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864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>
        <v>28</v>
      </c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28</v>
      </c>
    </row>
    <row r="19" spans="3:35" s="2" customFormat="1" ht="27" customHeight="1">
      <c r="C19" s="68" t="s">
        <v>102</v>
      </c>
      <c r="D19" s="100"/>
      <c r="E19" s="101">
        <v>162.5</v>
      </c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162.5</v>
      </c>
    </row>
    <row r="20" spans="3:35" s="2" customFormat="1" ht="35.25" customHeight="1" thickBot="1">
      <c r="C20" s="79" t="s">
        <v>19</v>
      </c>
      <c r="D20" s="159">
        <f>SUM(D12:D19)</f>
        <v>1062</v>
      </c>
      <c r="E20" s="160">
        <f t="shared" ref="E20:AH20" si="2">SUM(E12:E19)</f>
        <v>1285.5</v>
      </c>
      <c r="F20" s="160">
        <f t="shared" si="2"/>
        <v>1116</v>
      </c>
      <c r="G20" s="160">
        <f t="shared" si="2"/>
        <v>1196</v>
      </c>
      <c r="H20" s="160">
        <f t="shared" si="2"/>
        <v>823</v>
      </c>
      <c r="I20" s="160">
        <f t="shared" si="2"/>
        <v>1585</v>
      </c>
      <c r="J20" s="160">
        <f t="shared" si="2"/>
        <v>1211</v>
      </c>
      <c r="K20" s="160">
        <f t="shared" si="2"/>
        <v>783</v>
      </c>
      <c r="L20" s="160">
        <f t="shared" si="2"/>
        <v>1201</v>
      </c>
      <c r="M20" s="160">
        <f>SUM(M12:M19)</f>
        <v>1082</v>
      </c>
      <c r="N20" s="160">
        <f t="shared" si="2"/>
        <v>929</v>
      </c>
      <c r="O20" s="160">
        <f t="shared" si="2"/>
        <v>1130</v>
      </c>
      <c r="P20" s="160">
        <f t="shared" si="2"/>
        <v>0</v>
      </c>
      <c r="Q20" s="160">
        <f t="shared" si="2"/>
        <v>0</v>
      </c>
      <c r="R20" s="160">
        <f t="shared" si="2"/>
        <v>1045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14448.5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152213.9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8.6693219346415269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14448.5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9.0592117247896891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45474</v>
      </c>
      <c r="E26" s="197"/>
      <c r="F26" s="196">
        <v>45505</v>
      </c>
      <c r="G26" s="197"/>
      <c r="H26" s="196">
        <v>45536</v>
      </c>
      <c r="I26" s="197"/>
      <c r="J26" s="196">
        <v>45566</v>
      </c>
      <c r="K26" s="197"/>
      <c r="L26" s="196">
        <v>45597</v>
      </c>
      <c r="M26" s="197"/>
      <c r="N26" s="196">
        <v>45627</v>
      </c>
      <c r="O26" s="197"/>
      <c r="P26" s="196">
        <v>45658</v>
      </c>
      <c r="Q26" s="197"/>
      <c r="R26" s="196">
        <v>45689</v>
      </c>
      <c r="S26" s="197"/>
      <c r="T26" s="196">
        <v>45717</v>
      </c>
      <c r="U26" s="197"/>
      <c r="V26" s="196">
        <v>45748</v>
      </c>
      <c r="W26" s="197"/>
      <c r="X26" s="196">
        <v>45778</v>
      </c>
      <c r="Y26" s="197"/>
      <c r="Z26" s="196">
        <v>45809</v>
      </c>
      <c r="AA26" s="197"/>
      <c r="AB26" s="196">
        <v>45839</v>
      </c>
      <c r="AC26" s="197"/>
      <c r="AD26" s="196">
        <v>45870</v>
      </c>
      <c r="AE26" s="197"/>
      <c r="AF26" s="196">
        <v>45901</v>
      </c>
      <c r="AG26" s="197"/>
      <c r="AH26" s="196">
        <v>45931</v>
      </c>
      <c r="AI26" s="197"/>
    </row>
    <row r="27" spans="3:35" s="2" customFormat="1" ht="39.75" customHeight="1">
      <c r="C27" s="21" t="s">
        <v>29</v>
      </c>
      <c r="D27" s="202">
        <v>9.0632617927844064E-2</v>
      </c>
      <c r="E27" s="203"/>
      <c r="F27" s="202">
        <v>9.3378120742087761E-2</v>
      </c>
      <c r="G27" s="203"/>
      <c r="H27" s="202">
        <v>8.5545799839323824E-2</v>
      </c>
      <c r="I27" s="203"/>
      <c r="J27" s="202">
        <v>9.0858504918656796E-2</v>
      </c>
      <c r="K27" s="203"/>
      <c r="L27" s="202">
        <v>8.9501038779561254E-2</v>
      </c>
      <c r="M27" s="203"/>
      <c r="N27" s="202">
        <v>9.1013778180915259E-2</v>
      </c>
      <c r="O27" s="203"/>
      <c r="P27" s="202">
        <v>9.3788170242022198E-2</v>
      </c>
      <c r="Q27" s="203"/>
      <c r="R27" s="202">
        <v>9.1762439173855001E-2</v>
      </c>
      <c r="S27" s="203"/>
      <c r="T27" s="202">
        <v>8.8907557542978757E-2</v>
      </c>
      <c r="U27" s="203"/>
      <c r="V27" s="202">
        <v>9.7144711266506534E-2</v>
      </c>
      <c r="W27" s="203"/>
      <c r="X27" s="202">
        <v>8.7879449014596045E-2</v>
      </c>
      <c r="Y27" s="203"/>
      <c r="Z27" s="202">
        <f>T22/100</f>
        <v>8.6693219346415273E-2</v>
      </c>
      <c r="AA27" s="203"/>
      <c r="AB27" s="202"/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B24FCA9-10BD-4A9F-B1FF-44B324BF33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'JUN-25'!X26:X26</xm:f>
              <xm:sqref>X27</xm:sqref>
            </x14:sparkline>
          </x14:sparklines>
        </x14:sparklineGroup>
        <x14:sparklineGroup displayEmptyCellsAs="gap" xr2:uid="{E340CF01-6056-4EF9-BB72-491C3DD0A2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'JUN-25'!L26:L26</xm:f>
              <xm:sqref>L27</xm:sqref>
            </x14:sparkline>
          </x14:sparklines>
        </x14:sparklineGroup>
        <x14:sparklineGroup displayEmptyCellsAs="gap" xr2:uid="{6D0FA8E6-9CE8-48BA-90C2-B9B19EEB22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'JUN-25'!Z26:Z26</xm:f>
              <xm:sqref>Z27</xm:sqref>
            </x14:sparkline>
          </x14:sparklines>
        </x14:sparklineGroup>
        <x14:sparklineGroup displayEmptyCellsAs="gap" xr2:uid="{41A13359-B21A-4D14-AB23-185269D956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'JUN-25'!R26:R26</xm:f>
              <xm:sqref>R27</xm:sqref>
            </x14:sparkline>
          </x14:sparklines>
        </x14:sparklineGroup>
        <x14:sparklineGroup displayEmptyCellsAs="gap" xr2:uid="{6E57DD27-0211-4698-ADCC-87934CC10B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'JUN-25'!AB26:AB26</xm:f>
              <xm:sqref>AB27</xm:sqref>
            </x14:sparkline>
          </x14:sparklines>
        </x14:sparklineGroup>
        <x14:sparklineGroup displayEmptyCellsAs="gap" xr2:uid="{DAFA1138-BE4B-4301-AA86-6CB6886225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'JUN-25'!AF26:AF26</xm:f>
              <xm:sqref>AF27</xm:sqref>
            </x14:sparkline>
          </x14:sparklines>
        </x14:sparklineGroup>
        <x14:sparklineGroup displayEmptyCellsAs="gap" xr2:uid="{2FF98EB5-BBF6-40B9-AE64-925EB5E6FD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'JUN-25'!P26:P26</xm:f>
              <xm:sqref>P27</xm:sqref>
            </x14:sparkline>
          </x14:sparklines>
        </x14:sparklineGroup>
        <x14:sparklineGroup displayEmptyCellsAs="gap" xr2:uid="{FF2C8AF9-2334-42BF-85C9-76B6576994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'JUN-25'!H26:H26</xm:f>
              <xm:sqref>H27</xm:sqref>
            </x14:sparkline>
          </x14:sparklines>
        </x14:sparklineGroup>
        <x14:sparklineGroup displayEmptyCellsAs="gap" xr2:uid="{66E046F9-03A6-44AA-B5D7-6E6BD2CBB0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'JUN-25'!D26:D26</xm:f>
              <xm:sqref>D27</xm:sqref>
            </x14:sparkline>
          </x14:sparklines>
        </x14:sparklineGroup>
        <x14:sparklineGroup displayEmptyCellsAs="gap" xr2:uid="{32920826-F659-4B1C-B4BE-9C7E881F5D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'JUN-25'!AH26:AH26</xm:f>
              <xm:sqref>AH27</xm:sqref>
            </x14:sparkline>
          </x14:sparklines>
        </x14:sparklineGroup>
        <x14:sparklineGroup displayEmptyCellsAs="gap" xr2:uid="{41FA4735-9C7C-4723-8F38-EB52EEAFCE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'JUN-25'!J26:J26</xm:f>
              <xm:sqref>J27</xm:sqref>
            </x14:sparkline>
          </x14:sparklines>
        </x14:sparklineGroup>
        <x14:sparklineGroup displayEmptyCellsAs="gap" xr2:uid="{E843185F-8BF5-4A6A-9523-33680EF35F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'JUN-25'!T26:T26</xm:f>
              <xm:sqref>T27</xm:sqref>
            </x14:sparkline>
          </x14:sparklines>
        </x14:sparklineGroup>
        <x14:sparklineGroup displayEmptyCellsAs="gap" xr2:uid="{274634B1-DE8B-461F-9FC7-C22C8AD98B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'JUN-25'!AD26:AD26</xm:f>
              <xm:sqref>AD27</xm:sqref>
            </x14:sparkline>
          </x14:sparklines>
        </x14:sparklineGroup>
        <x14:sparklineGroup displayEmptyCellsAs="gap" xr2:uid="{3B05A093-0C91-4693-9D06-F152181CF9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'JUN-25'!F26:F26</xm:f>
              <xm:sqref>F27</xm:sqref>
            </x14:sparkline>
          </x14:sparklines>
        </x14:sparklineGroup>
        <x14:sparklineGroup displayEmptyCellsAs="gap" xr2:uid="{2844B34F-DA70-4730-9291-72BCCB61C6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'JUN-25'!N26:N26</xm:f>
              <xm:sqref>N27</xm:sqref>
            </x14:sparkline>
          </x14:sparklines>
        </x14:sparklineGroup>
        <x14:sparklineGroup displayEmptyCellsAs="gap" xr2:uid="{68548205-071E-49E8-B9BA-9695C43F6F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'JUN-25'!V26:V26</xm:f>
              <xm:sqref>V27</xm:sqref>
            </x14:sparkline>
          </x14:sparklines>
        </x14:sparklineGroup>
      </x14:sparklineGroup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1E79-A9FF-4E97-9076-0927D71BC143}">
  <sheetPr>
    <pageSetUpPr fitToPage="1"/>
  </sheetPr>
  <dimension ref="C1:AP46"/>
  <sheetViews>
    <sheetView showGridLines="0" topLeftCell="A7" zoomScale="85" zoomScaleNormal="85" workbookViewId="0">
      <selection activeCell="AB27" sqref="AB27:AC2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178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45839</v>
      </c>
      <c r="E5" s="3">
        <v>45840</v>
      </c>
      <c r="F5" s="3">
        <v>45841</v>
      </c>
      <c r="G5" s="3">
        <v>45842</v>
      </c>
      <c r="H5" s="3">
        <v>45843</v>
      </c>
      <c r="I5" s="3">
        <v>45844</v>
      </c>
      <c r="J5" s="3">
        <v>45845</v>
      </c>
      <c r="K5" s="3">
        <v>45846</v>
      </c>
      <c r="L5" s="3">
        <v>45847</v>
      </c>
      <c r="M5" s="3">
        <v>45848</v>
      </c>
      <c r="N5" s="3">
        <v>45849</v>
      </c>
      <c r="O5" s="3">
        <v>45850</v>
      </c>
      <c r="P5" s="3">
        <v>45851</v>
      </c>
      <c r="Q5" s="3">
        <v>45852</v>
      </c>
      <c r="R5" s="3">
        <v>45853</v>
      </c>
      <c r="S5" s="3">
        <v>45854</v>
      </c>
      <c r="T5" s="3">
        <v>45855</v>
      </c>
      <c r="U5" s="3">
        <v>45856</v>
      </c>
      <c r="V5" s="3">
        <v>45857</v>
      </c>
      <c r="W5" s="3">
        <v>45858</v>
      </c>
      <c r="X5" s="3">
        <v>45859</v>
      </c>
      <c r="Y5" s="3">
        <v>45860</v>
      </c>
      <c r="Z5" s="3">
        <v>45861</v>
      </c>
      <c r="AA5" s="3">
        <v>45862</v>
      </c>
      <c r="AB5" s="3">
        <v>45863</v>
      </c>
      <c r="AC5" s="3">
        <v>45864</v>
      </c>
      <c r="AD5" s="3">
        <v>45865</v>
      </c>
      <c r="AE5" s="3">
        <v>45866</v>
      </c>
      <c r="AF5" s="3">
        <v>45867</v>
      </c>
      <c r="AG5" s="3">
        <v>45868</v>
      </c>
      <c r="AH5" s="3">
        <v>45869</v>
      </c>
      <c r="AI5" s="188"/>
    </row>
    <row r="6" spans="3:42" s="2" customFormat="1" ht="27" customHeight="1">
      <c r="C6" s="5" t="s">
        <v>7</v>
      </c>
      <c r="D6" s="118">
        <v>2.5293999999999994</v>
      </c>
      <c r="E6" s="118">
        <v>3.706900000000001</v>
      </c>
      <c r="F6" s="118">
        <v>3.8164000000000002</v>
      </c>
      <c r="G6" s="118">
        <v>4.2455999999999987</v>
      </c>
      <c r="H6" s="118">
        <v>3.0550999999999995</v>
      </c>
      <c r="I6" s="118">
        <v>2.5332000000000008</v>
      </c>
      <c r="J6" s="118">
        <v>3.7392000000000003</v>
      </c>
      <c r="K6" s="118">
        <v>4.3442999999999996</v>
      </c>
      <c r="L6" s="118">
        <v>3.9383999999999983</v>
      </c>
      <c r="M6" s="118">
        <v>4.9573999999999989</v>
      </c>
      <c r="N6" s="118">
        <v>4.3884999999999987</v>
      </c>
      <c r="O6" s="118">
        <v>2.8305999999999991</v>
      </c>
      <c r="P6" s="118">
        <v>2.6335999999999995</v>
      </c>
      <c r="Q6" s="118">
        <v>4.0961999999999987</v>
      </c>
      <c r="R6" s="118">
        <v>4.6807000000000007</v>
      </c>
      <c r="S6" s="118">
        <v>4.3628000000000009</v>
      </c>
      <c r="T6" s="118">
        <v>4.8150000000000013</v>
      </c>
      <c r="U6" s="118">
        <v>4.2807999999999984</v>
      </c>
      <c r="V6" s="118">
        <v>2.6788000000000007</v>
      </c>
      <c r="W6" s="118">
        <v>0</v>
      </c>
      <c r="X6" s="118">
        <v>6.2802999999999995</v>
      </c>
      <c r="Y6" s="118">
        <v>5.6263999999999985</v>
      </c>
      <c r="Z6" s="118">
        <v>4.1880999999999977</v>
      </c>
      <c r="AA6" s="118">
        <v>4.3068</v>
      </c>
      <c r="AB6" s="118">
        <v>4.0897999999999985</v>
      </c>
      <c r="AC6" s="118">
        <v>2.9756</v>
      </c>
      <c r="AD6" s="118">
        <v>2.8045999999999998</v>
      </c>
      <c r="AE6" s="118">
        <v>4.831500000000001</v>
      </c>
      <c r="AF6" s="118">
        <v>5.0418999999999974</v>
      </c>
      <c r="AG6" s="118">
        <v>4.7744000000000018</v>
      </c>
      <c r="AH6" s="118">
        <v>4.7123999999999988</v>
      </c>
      <c r="AI6" s="122">
        <f>SUM(D6:AH6)</f>
        <v>121.26469999999998</v>
      </c>
    </row>
    <row r="7" spans="3:42" s="2" customFormat="1" ht="27" customHeight="1">
      <c r="C7" s="42" t="s">
        <v>8</v>
      </c>
      <c r="D7" s="119">
        <v>0</v>
      </c>
      <c r="E7" s="119">
        <v>3.3</v>
      </c>
      <c r="F7" s="119">
        <v>0</v>
      </c>
      <c r="G7" s="119">
        <v>0.96</v>
      </c>
      <c r="H7" s="119">
        <v>0</v>
      </c>
      <c r="I7" s="119">
        <v>0.45</v>
      </c>
      <c r="J7" s="119">
        <v>0.43</v>
      </c>
      <c r="K7" s="119">
        <v>0.64</v>
      </c>
      <c r="L7" s="120">
        <v>2.75</v>
      </c>
      <c r="M7" s="120">
        <v>0.63</v>
      </c>
      <c r="N7" s="120">
        <v>0.63</v>
      </c>
      <c r="O7" s="120">
        <v>0</v>
      </c>
      <c r="P7" s="120">
        <v>0.7</v>
      </c>
      <c r="Q7" s="120">
        <v>0</v>
      </c>
      <c r="R7" s="119">
        <v>2.4</v>
      </c>
      <c r="S7" s="119">
        <v>0.57999999999999996</v>
      </c>
      <c r="T7" s="121">
        <v>0</v>
      </c>
      <c r="U7" s="120">
        <v>0.9</v>
      </c>
      <c r="V7" s="120">
        <v>0</v>
      </c>
      <c r="W7" s="120">
        <v>0</v>
      </c>
      <c r="X7" s="120">
        <v>2.1</v>
      </c>
      <c r="Y7" s="120">
        <v>0</v>
      </c>
      <c r="Z7" s="120">
        <v>0.83</v>
      </c>
      <c r="AA7" s="120">
        <v>0.56999999999999995</v>
      </c>
      <c r="AB7" s="120">
        <v>0</v>
      </c>
      <c r="AC7" s="120">
        <v>0.86</v>
      </c>
      <c r="AD7" s="120">
        <v>0</v>
      </c>
      <c r="AE7" s="120">
        <v>2.65</v>
      </c>
      <c r="AF7" s="120">
        <v>0</v>
      </c>
      <c r="AG7" s="120">
        <v>0.8</v>
      </c>
      <c r="AH7" s="120">
        <v>0.62</v>
      </c>
      <c r="AI7" s="122">
        <f>SUM(D7:AH7)</f>
        <v>22.8</v>
      </c>
      <c r="AP7" s="179"/>
    </row>
    <row r="8" spans="3:42" s="2" customFormat="1" ht="35.25" customHeight="1" thickBot="1">
      <c r="C8" s="17" t="s">
        <v>9</v>
      </c>
      <c r="D8" s="37">
        <f>SUM(D6:D7)</f>
        <v>2.5293999999999994</v>
      </c>
      <c r="E8" s="37">
        <f t="shared" ref="E8:AH8" si="0">SUM(E6:E7)</f>
        <v>7.0069000000000008</v>
      </c>
      <c r="F8" s="37">
        <f t="shared" si="0"/>
        <v>3.8164000000000002</v>
      </c>
      <c r="G8" s="37">
        <f t="shared" si="0"/>
        <v>5.2055999999999987</v>
      </c>
      <c r="H8" s="37">
        <f t="shared" si="0"/>
        <v>3.0550999999999995</v>
      </c>
      <c r="I8" s="37">
        <f t="shared" si="0"/>
        <v>2.983200000000001</v>
      </c>
      <c r="J8" s="37">
        <f t="shared" si="0"/>
        <v>4.1692</v>
      </c>
      <c r="K8" s="37">
        <f t="shared" si="0"/>
        <v>4.9842999999999993</v>
      </c>
      <c r="L8" s="37">
        <f t="shared" si="0"/>
        <v>6.6883999999999979</v>
      </c>
      <c r="M8" s="37">
        <f t="shared" si="0"/>
        <v>5.5873999999999988</v>
      </c>
      <c r="N8" s="37">
        <f t="shared" si="0"/>
        <v>5.0184999999999986</v>
      </c>
      <c r="O8" s="37">
        <f t="shared" si="0"/>
        <v>2.8305999999999991</v>
      </c>
      <c r="P8" s="37">
        <f t="shared" si="0"/>
        <v>3.3335999999999997</v>
      </c>
      <c r="Q8" s="37">
        <f t="shared" si="0"/>
        <v>4.0961999999999987</v>
      </c>
      <c r="R8" s="37">
        <f t="shared" si="0"/>
        <v>7.0807000000000002</v>
      </c>
      <c r="S8" s="37">
        <f t="shared" si="0"/>
        <v>4.942800000000001</v>
      </c>
      <c r="T8" s="37">
        <f t="shared" si="0"/>
        <v>4.8150000000000013</v>
      </c>
      <c r="U8" s="37">
        <f t="shared" si="0"/>
        <v>5.1807999999999987</v>
      </c>
      <c r="V8" s="37">
        <f t="shared" si="0"/>
        <v>2.6788000000000007</v>
      </c>
      <c r="W8" s="37">
        <f t="shared" si="0"/>
        <v>0</v>
      </c>
      <c r="X8" s="37">
        <f t="shared" si="0"/>
        <v>8.3803000000000001</v>
      </c>
      <c r="Y8" s="37">
        <f t="shared" si="0"/>
        <v>5.6263999999999985</v>
      </c>
      <c r="Z8" s="37">
        <f t="shared" si="0"/>
        <v>5.0180999999999978</v>
      </c>
      <c r="AA8" s="37">
        <f t="shared" si="0"/>
        <v>4.8768000000000002</v>
      </c>
      <c r="AB8" s="37">
        <f t="shared" si="0"/>
        <v>4.0897999999999985</v>
      </c>
      <c r="AC8" s="37">
        <f t="shared" si="0"/>
        <v>3.8355999999999999</v>
      </c>
      <c r="AD8" s="37">
        <f t="shared" si="0"/>
        <v>2.8045999999999998</v>
      </c>
      <c r="AE8" s="37">
        <f t="shared" si="0"/>
        <v>7.4815000000000005</v>
      </c>
      <c r="AF8" s="37">
        <f t="shared" si="0"/>
        <v>5.0418999999999974</v>
      </c>
      <c r="AG8" s="37">
        <f t="shared" si="0"/>
        <v>5.5744000000000016</v>
      </c>
      <c r="AH8" s="37">
        <f t="shared" si="0"/>
        <v>5.3323999999999989</v>
      </c>
      <c r="AI8" s="38">
        <f>SUM(AI6:AI7)</f>
        <v>144.06469999999999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45839</v>
      </c>
      <c r="E11" s="95">
        <v>45841</v>
      </c>
      <c r="F11" s="95">
        <v>45843</v>
      </c>
      <c r="G11" s="95">
        <v>45846</v>
      </c>
      <c r="H11" s="95">
        <v>45848</v>
      </c>
      <c r="I11" s="95">
        <v>45850</v>
      </c>
      <c r="J11" s="95">
        <v>45853</v>
      </c>
      <c r="K11" s="95">
        <v>45855</v>
      </c>
      <c r="L11" s="95">
        <v>45857</v>
      </c>
      <c r="M11" s="95">
        <v>45860</v>
      </c>
      <c r="N11" s="95">
        <v>45861</v>
      </c>
      <c r="O11" s="95">
        <v>45862</v>
      </c>
      <c r="P11" s="95">
        <v>45864</v>
      </c>
      <c r="Q11" s="95">
        <v>45867</v>
      </c>
      <c r="R11" s="95">
        <v>45869</v>
      </c>
      <c r="S11" s="95"/>
      <c r="T11" s="95"/>
      <c r="U11" s="95" t="s">
        <v>143</v>
      </c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470</v>
      </c>
      <c r="E12" s="101">
        <v>615</v>
      </c>
      <c r="F12" s="101">
        <v>628</v>
      </c>
      <c r="G12" s="101">
        <v>850</v>
      </c>
      <c r="H12" s="102">
        <v>650</v>
      </c>
      <c r="I12" s="102">
        <v>760</v>
      </c>
      <c r="J12" s="102">
        <v>650</v>
      </c>
      <c r="K12" s="101">
        <v>532</v>
      </c>
      <c r="L12" s="101">
        <v>670</v>
      </c>
      <c r="M12" s="101">
        <v>700</v>
      </c>
      <c r="N12" s="101"/>
      <c r="O12" s="101">
        <v>612</v>
      </c>
      <c r="P12" s="101">
        <v>586</v>
      </c>
      <c r="Q12" s="101">
        <v>745</v>
      </c>
      <c r="R12" s="101">
        <v>610</v>
      </c>
      <c r="S12" s="102"/>
      <c r="T12" s="101"/>
      <c r="U12" s="101">
        <v>657</v>
      </c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9735</v>
      </c>
    </row>
    <row r="13" spans="3:42" s="2" customFormat="1" ht="27" customHeight="1">
      <c r="C13" s="66" t="s">
        <v>14</v>
      </c>
      <c r="D13" s="100">
        <v>250</v>
      </c>
      <c r="E13" s="101">
        <v>380</v>
      </c>
      <c r="F13" s="101">
        <v>312</v>
      </c>
      <c r="G13" s="101">
        <v>350</v>
      </c>
      <c r="H13" s="102">
        <v>265</v>
      </c>
      <c r="I13" s="102">
        <v>350</v>
      </c>
      <c r="J13" s="102">
        <v>412</v>
      </c>
      <c r="K13" s="101">
        <v>230</v>
      </c>
      <c r="L13" s="101">
        <v>260</v>
      </c>
      <c r="M13" s="101">
        <v>310</v>
      </c>
      <c r="N13" s="101"/>
      <c r="O13" s="101">
        <v>270</v>
      </c>
      <c r="P13" s="101">
        <v>225</v>
      </c>
      <c r="Q13" s="101">
        <v>260</v>
      </c>
      <c r="R13" s="101">
        <v>150</v>
      </c>
      <c r="S13" s="102"/>
      <c r="T13" s="101"/>
      <c r="U13" s="101">
        <v>385</v>
      </c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4409</v>
      </c>
    </row>
    <row r="14" spans="3:42" s="2" customFormat="1" ht="27" customHeight="1">
      <c r="C14" s="66" t="s">
        <v>15</v>
      </c>
      <c r="D14" s="100">
        <v>45</v>
      </c>
      <c r="E14" s="101"/>
      <c r="F14" s="101">
        <v>42</v>
      </c>
      <c r="G14" s="101"/>
      <c r="H14" s="101">
        <v>53</v>
      </c>
      <c r="I14" s="101"/>
      <c r="J14" s="101">
        <v>50</v>
      </c>
      <c r="K14" s="101"/>
      <c r="L14" s="101">
        <v>41</v>
      </c>
      <c r="M14" s="101"/>
      <c r="N14" s="101"/>
      <c r="O14" s="101">
        <v>49</v>
      </c>
      <c r="P14" s="101"/>
      <c r="Q14" s="101">
        <v>46</v>
      </c>
      <c r="R14" s="101"/>
      <c r="S14" s="102"/>
      <c r="T14" s="101"/>
      <c r="U14" s="101">
        <v>66</v>
      </c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392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14</v>
      </c>
      <c r="G15" s="101"/>
      <c r="H15" s="102">
        <v>15</v>
      </c>
      <c r="I15" s="102"/>
      <c r="J15" s="102">
        <v>13</v>
      </c>
      <c r="K15" s="101"/>
      <c r="L15" s="101">
        <v>12</v>
      </c>
      <c r="M15" s="101"/>
      <c r="N15" s="101"/>
      <c r="O15" s="101">
        <v>10</v>
      </c>
      <c r="P15" s="101"/>
      <c r="Q15" s="101">
        <v>16</v>
      </c>
      <c r="R15" s="101"/>
      <c r="S15" s="102"/>
      <c r="T15" s="101"/>
      <c r="U15" s="101">
        <v>17</v>
      </c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109</v>
      </c>
    </row>
    <row r="16" spans="3:42" s="2" customFormat="1" ht="27" customHeight="1">
      <c r="C16" s="68" t="s">
        <v>17</v>
      </c>
      <c r="D16" s="103"/>
      <c r="E16" s="101">
        <v>746</v>
      </c>
      <c r="F16" s="101"/>
      <c r="G16" s="101">
        <v>40</v>
      </c>
      <c r="H16" s="102"/>
      <c r="I16" s="102">
        <v>42</v>
      </c>
      <c r="J16" s="102"/>
      <c r="K16" s="101">
        <v>51</v>
      </c>
      <c r="L16" s="101"/>
      <c r="M16" s="101">
        <v>38</v>
      </c>
      <c r="N16" s="101"/>
      <c r="O16" s="101"/>
      <c r="P16" s="101">
        <v>36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953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>
        <v>40.5</v>
      </c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40.5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>
        <v>42.8</v>
      </c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42.8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>
        <v>135</v>
      </c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135</v>
      </c>
    </row>
    <row r="20" spans="3:35" s="2" customFormat="1" ht="35.25" customHeight="1" thickBot="1">
      <c r="C20" s="79" t="s">
        <v>19</v>
      </c>
      <c r="D20" s="159">
        <f>SUM(D12:D19)</f>
        <v>777</v>
      </c>
      <c r="E20" s="160">
        <f t="shared" ref="E20:AH20" si="2">SUM(E12:E19)</f>
        <v>1741</v>
      </c>
      <c r="F20" s="160">
        <f t="shared" si="2"/>
        <v>996</v>
      </c>
      <c r="G20" s="160">
        <f t="shared" si="2"/>
        <v>1240</v>
      </c>
      <c r="H20" s="160">
        <f t="shared" si="2"/>
        <v>983</v>
      </c>
      <c r="I20" s="160">
        <f t="shared" si="2"/>
        <v>1152</v>
      </c>
      <c r="J20" s="160">
        <f t="shared" si="2"/>
        <v>1125</v>
      </c>
      <c r="K20" s="160">
        <f t="shared" si="2"/>
        <v>813</v>
      </c>
      <c r="L20" s="160">
        <f t="shared" si="2"/>
        <v>983</v>
      </c>
      <c r="M20" s="160">
        <f>SUM(M12:M19)</f>
        <v>1048</v>
      </c>
      <c r="N20" s="160">
        <f t="shared" si="2"/>
        <v>218.3</v>
      </c>
      <c r="O20" s="160">
        <f t="shared" si="2"/>
        <v>941</v>
      </c>
      <c r="P20" s="160">
        <f t="shared" si="2"/>
        <v>847</v>
      </c>
      <c r="Q20" s="160">
        <f t="shared" si="2"/>
        <v>1067</v>
      </c>
      <c r="R20" s="160">
        <f t="shared" si="2"/>
        <v>760</v>
      </c>
      <c r="S20" s="160">
        <f t="shared" si="2"/>
        <v>0</v>
      </c>
      <c r="T20" s="160">
        <f t="shared" si="2"/>
        <v>0</v>
      </c>
      <c r="U20" s="160">
        <f t="shared" si="2"/>
        <v>1125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15816.3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144064.69999999998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9.8925450804035524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15816.3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9.1233142906061389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45474</v>
      </c>
      <c r="E26" s="197"/>
      <c r="F26" s="196">
        <v>45505</v>
      </c>
      <c r="G26" s="197"/>
      <c r="H26" s="196">
        <v>45536</v>
      </c>
      <c r="I26" s="197"/>
      <c r="J26" s="196">
        <v>45566</v>
      </c>
      <c r="K26" s="197"/>
      <c r="L26" s="196">
        <v>45597</v>
      </c>
      <c r="M26" s="197"/>
      <c r="N26" s="196">
        <v>45627</v>
      </c>
      <c r="O26" s="197"/>
      <c r="P26" s="196">
        <v>45658</v>
      </c>
      <c r="Q26" s="197"/>
      <c r="R26" s="196">
        <v>45689</v>
      </c>
      <c r="S26" s="197"/>
      <c r="T26" s="196">
        <v>45717</v>
      </c>
      <c r="U26" s="197"/>
      <c r="V26" s="196">
        <v>45748</v>
      </c>
      <c r="W26" s="197"/>
      <c r="X26" s="196">
        <v>45778</v>
      </c>
      <c r="Y26" s="197"/>
      <c r="Z26" s="196">
        <v>45809</v>
      </c>
      <c r="AA26" s="197"/>
      <c r="AB26" s="196">
        <v>45839</v>
      </c>
      <c r="AC26" s="197"/>
      <c r="AD26" s="196">
        <v>45870</v>
      </c>
      <c r="AE26" s="197"/>
      <c r="AF26" s="196">
        <v>45901</v>
      </c>
      <c r="AG26" s="197"/>
      <c r="AH26" s="196">
        <v>45931</v>
      </c>
      <c r="AI26" s="197"/>
    </row>
    <row r="27" spans="3:35" s="2" customFormat="1" ht="39.75" customHeight="1">
      <c r="C27" s="21" t="s">
        <v>29</v>
      </c>
      <c r="D27" s="202">
        <v>9.0632617927844064E-2</v>
      </c>
      <c r="E27" s="203"/>
      <c r="F27" s="202">
        <v>9.3378120742087761E-2</v>
      </c>
      <c r="G27" s="203"/>
      <c r="H27" s="202">
        <v>8.5545799839323824E-2</v>
      </c>
      <c r="I27" s="203"/>
      <c r="J27" s="202">
        <v>9.0858504918656796E-2</v>
      </c>
      <c r="K27" s="203"/>
      <c r="L27" s="202">
        <v>8.9501038779561254E-2</v>
      </c>
      <c r="M27" s="203"/>
      <c r="N27" s="202">
        <v>9.1013778180915259E-2</v>
      </c>
      <c r="O27" s="203"/>
      <c r="P27" s="202">
        <v>9.3788170242022198E-2</v>
      </c>
      <c r="Q27" s="203"/>
      <c r="R27" s="202">
        <v>9.1762439173855001E-2</v>
      </c>
      <c r="S27" s="203"/>
      <c r="T27" s="202">
        <v>8.8907557542978757E-2</v>
      </c>
      <c r="U27" s="203"/>
      <c r="V27" s="202">
        <v>9.7144711266506534E-2</v>
      </c>
      <c r="W27" s="203"/>
      <c r="X27" s="202">
        <v>8.7879449014596045E-2</v>
      </c>
      <c r="Y27" s="203"/>
      <c r="Z27" s="202">
        <v>8.6693219346415273E-2</v>
      </c>
      <c r="AA27" s="203"/>
      <c r="AB27" s="202">
        <f>T22/100</f>
        <v>9.8925450804035531E-2</v>
      </c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82FB555-A778-411E-A432-559E5E481A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'JUL-25'!V26:V26</xm:f>
              <xm:sqref>V27</xm:sqref>
            </x14:sparkline>
          </x14:sparklines>
        </x14:sparklineGroup>
        <x14:sparklineGroup displayEmptyCellsAs="gap" xr2:uid="{B5F3E858-48E0-410C-A809-E5B1BF5B4A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'JUL-25'!N26:N26</xm:f>
              <xm:sqref>N27</xm:sqref>
            </x14:sparkline>
          </x14:sparklines>
        </x14:sparklineGroup>
        <x14:sparklineGroup displayEmptyCellsAs="gap" xr2:uid="{DB62AF5A-48A2-4819-AE88-27F2970D50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'JUL-25'!F26:F26</xm:f>
              <xm:sqref>F27</xm:sqref>
            </x14:sparkline>
          </x14:sparklines>
        </x14:sparklineGroup>
        <x14:sparklineGroup displayEmptyCellsAs="gap" xr2:uid="{FA3844D3-08EA-466A-B2DD-C27ADA6A0C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'JUL-25'!AD26:AD26</xm:f>
              <xm:sqref>AD27</xm:sqref>
            </x14:sparkline>
          </x14:sparklines>
        </x14:sparklineGroup>
        <x14:sparklineGroup displayEmptyCellsAs="gap" xr2:uid="{2C60417C-4551-4A30-8478-A830AD92C2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'JUL-25'!T26:T26</xm:f>
              <xm:sqref>T27</xm:sqref>
            </x14:sparkline>
          </x14:sparklines>
        </x14:sparklineGroup>
        <x14:sparklineGroup displayEmptyCellsAs="gap" xr2:uid="{CA5C0A14-6D92-4F82-B652-9DC2B85F5D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'JUL-25'!J26:J26</xm:f>
              <xm:sqref>J27</xm:sqref>
            </x14:sparkline>
          </x14:sparklines>
        </x14:sparklineGroup>
        <x14:sparklineGroup displayEmptyCellsAs="gap" xr2:uid="{FA6E692E-CFA3-4351-B9BE-4646462472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'JUL-25'!AH26:AH26</xm:f>
              <xm:sqref>AH27</xm:sqref>
            </x14:sparkline>
          </x14:sparklines>
        </x14:sparklineGroup>
        <x14:sparklineGroup displayEmptyCellsAs="gap" xr2:uid="{EADBA86C-631F-4EF1-B2D4-15BE753188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'JUL-25'!D26:D26</xm:f>
              <xm:sqref>D27</xm:sqref>
            </x14:sparkline>
          </x14:sparklines>
        </x14:sparklineGroup>
        <x14:sparklineGroup displayEmptyCellsAs="gap" xr2:uid="{C85478DC-F380-455A-AE3D-6B2D25ABC5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'JUL-25'!H26:H26</xm:f>
              <xm:sqref>H27</xm:sqref>
            </x14:sparkline>
          </x14:sparklines>
        </x14:sparklineGroup>
        <x14:sparklineGroup displayEmptyCellsAs="gap" xr2:uid="{11C77FAA-7E3F-411B-8797-FC0DEAF925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'JUL-25'!P26:P26</xm:f>
              <xm:sqref>P27</xm:sqref>
            </x14:sparkline>
          </x14:sparklines>
        </x14:sparklineGroup>
        <x14:sparklineGroup displayEmptyCellsAs="gap" xr2:uid="{41904E4A-E0A0-413B-8C83-A2485F5115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'JUL-25'!AF26:AF26</xm:f>
              <xm:sqref>AF27</xm:sqref>
            </x14:sparkline>
          </x14:sparklines>
        </x14:sparklineGroup>
        <x14:sparklineGroup displayEmptyCellsAs="gap" xr2:uid="{BFF8A056-6215-4281-92FB-BB28722447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'JUL-25'!AB26:AB26</xm:f>
              <xm:sqref>AB27</xm:sqref>
            </x14:sparkline>
          </x14:sparklines>
        </x14:sparklineGroup>
        <x14:sparklineGroup displayEmptyCellsAs="gap" xr2:uid="{067B61C2-804E-4E5A-AFFF-1C229B1FCF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'JUL-25'!R26:R26</xm:f>
              <xm:sqref>R27</xm:sqref>
            </x14:sparkline>
          </x14:sparklines>
        </x14:sparklineGroup>
        <x14:sparklineGroup displayEmptyCellsAs="gap" xr2:uid="{CD122488-60FB-46D1-A63A-E9DC716A0C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'JUL-25'!Z26:Z26</xm:f>
              <xm:sqref>Z27</xm:sqref>
            </x14:sparkline>
          </x14:sparklines>
        </x14:sparklineGroup>
        <x14:sparklineGroup displayEmptyCellsAs="gap" xr2:uid="{D8695E9E-73A3-46D3-ABC2-A7407D7EC9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'JUL-25'!L26:L26</xm:f>
              <xm:sqref>L27</xm:sqref>
            </x14:sparkline>
          </x14:sparklines>
        </x14:sparklineGroup>
        <x14:sparklineGroup displayEmptyCellsAs="gap" xr2:uid="{A5797F6B-72CF-4F0B-B0D1-CE6AD923D2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'JUL-25'!X26:X26</xm:f>
              <xm:sqref>X27</xm:sqref>
            </x14:sparkline>
          </x14:sparklines>
        </x14:sparklineGroup>
      </x14:sparklineGroup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216B-2C62-4B51-98EE-BE06783F406A}">
  <sheetPr>
    <pageSetUpPr fitToPage="1"/>
  </sheetPr>
  <dimension ref="C1:AP46"/>
  <sheetViews>
    <sheetView showGridLines="0" topLeftCell="F13" zoomScale="85" zoomScaleNormal="85" workbookViewId="0">
      <selection activeCell="AD27" sqref="AD27:AE2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180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45870</v>
      </c>
      <c r="E5" s="3">
        <v>45871</v>
      </c>
      <c r="F5" s="3">
        <v>45872</v>
      </c>
      <c r="G5" s="3">
        <v>45873</v>
      </c>
      <c r="H5" s="3">
        <v>45874</v>
      </c>
      <c r="I5" s="3">
        <v>45875</v>
      </c>
      <c r="J5" s="3">
        <v>45876</v>
      </c>
      <c r="K5" s="3">
        <v>45877</v>
      </c>
      <c r="L5" s="3">
        <v>45878</v>
      </c>
      <c r="M5" s="3">
        <v>45879</v>
      </c>
      <c r="N5" s="3">
        <v>45880</v>
      </c>
      <c r="O5" s="3">
        <v>45881</v>
      </c>
      <c r="P5" s="3">
        <v>45882</v>
      </c>
      <c r="Q5" s="3">
        <v>45883</v>
      </c>
      <c r="R5" s="3">
        <v>45884</v>
      </c>
      <c r="S5" s="3">
        <v>45885</v>
      </c>
      <c r="T5" s="3">
        <v>45886</v>
      </c>
      <c r="U5" s="3">
        <v>45887</v>
      </c>
      <c r="V5" s="3">
        <v>45888</v>
      </c>
      <c r="W5" s="3">
        <v>45889</v>
      </c>
      <c r="X5" s="3">
        <v>45890</v>
      </c>
      <c r="Y5" s="3">
        <v>45891</v>
      </c>
      <c r="Z5" s="3">
        <v>45892</v>
      </c>
      <c r="AA5" s="3">
        <v>45893</v>
      </c>
      <c r="AB5" s="3">
        <v>45894</v>
      </c>
      <c r="AC5" s="3">
        <v>45895</v>
      </c>
      <c r="AD5" s="3">
        <v>45896</v>
      </c>
      <c r="AE5" s="3">
        <v>45897</v>
      </c>
      <c r="AF5" s="3">
        <v>45898</v>
      </c>
      <c r="AG5" s="3">
        <v>45899</v>
      </c>
      <c r="AH5" s="3">
        <v>45900</v>
      </c>
      <c r="AI5" s="188"/>
    </row>
    <row r="6" spans="3:42" s="2" customFormat="1" ht="27" customHeight="1">
      <c r="C6" s="5" t="s">
        <v>7</v>
      </c>
      <c r="D6" s="118">
        <v>5.5137</v>
      </c>
      <c r="E6" s="118">
        <v>2.9377000000000013</v>
      </c>
      <c r="F6" s="118">
        <v>2.7724000000000002</v>
      </c>
      <c r="G6" s="118">
        <v>4.5293999999999999</v>
      </c>
      <c r="H6" s="118">
        <v>3.4760000000000004</v>
      </c>
      <c r="I6" s="118">
        <v>5.0534999999999997</v>
      </c>
      <c r="J6" s="118">
        <v>4.9849999999999977</v>
      </c>
      <c r="K6" s="118">
        <v>4.3558999999999992</v>
      </c>
      <c r="L6" s="118">
        <v>3.0494999999999997</v>
      </c>
      <c r="M6" s="118">
        <v>3.9252000000000011</v>
      </c>
      <c r="N6" s="118">
        <v>5.4856000000000034</v>
      </c>
      <c r="O6" s="118">
        <v>5.9159000000000015</v>
      </c>
      <c r="P6" s="118">
        <v>4.7388999999999992</v>
      </c>
      <c r="Q6" s="118">
        <v>3.5954000000000002</v>
      </c>
      <c r="R6" s="118">
        <v>4.7323000000000013</v>
      </c>
      <c r="S6" s="118">
        <v>2.9394000000000005</v>
      </c>
      <c r="T6" s="118">
        <v>3.2564000000000002</v>
      </c>
      <c r="U6" s="118">
        <v>4.8913999999999991</v>
      </c>
      <c r="V6" s="118">
        <v>4.5355000000000008</v>
      </c>
      <c r="W6" s="118">
        <v>4.5898000000000021</v>
      </c>
      <c r="X6" s="118">
        <v>4.8482000000000003</v>
      </c>
      <c r="Y6" s="118">
        <v>4.5646000000000013</v>
      </c>
      <c r="Z6" s="118">
        <v>3.7825999999999991</v>
      </c>
      <c r="AA6" s="118">
        <v>2.8936999999999999</v>
      </c>
      <c r="AB6" s="118">
        <v>4.3265000000000002</v>
      </c>
      <c r="AC6" s="118">
        <v>4.5513000000000003</v>
      </c>
      <c r="AD6" s="118">
        <v>4.960700000000001</v>
      </c>
      <c r="AE6" s="118">
        <v>4.2596000000000025</v>
      </c>
      <c r="AF6" s="118">
        <v>4.9931000000000001</v>
      </c>
      <c r="AG6" s="118">
        <v>3.0785000000000013</v>
      </c>
      <c r="AH6" s="118">
        <v>2.8376000000000001</v>
      </c>
      <c r="AI6" s="122">
        <f>SUM(D6:AH6)</f>
        <v>130.37530000000001</v>
      </c>
    </row>
    <row r="7" spans="3:42" s="2" customFormat="1" ht="27" customHeight="1">
      <c r="C7" s="42" t="s">
        <v>8</v>
      </c>
      <c r="D7" s="119">
        <v>0</v>
      </c>
      <c r="E7" s="119">
        <v>1.68</v>
      </c>
      <c r="F7" s="119">
        <v>0</v>
      </c>
      <c r="G7" s="119">
        <v>3</v>
      </c>
      <c r="H7" s="119">
        <v>0</v>
      </c>
      <c r="I7" s="119">
        <v>0.98</v>
      </c>
      <c r="J7" s="119">
        <v>0.86</v>
      </c>
      <c r="K7" s="119">
        <v>0.87</v>
      </c>
      <c r="L7" s="120">
        <v>0</v>
      </c>
      <c r="M7" s="120">
        <v>0</v>
      </c>
      <c r="N7" s="120">
        <v>2.14</v>
      </c>
      <c r="O7" s="120">
        <v>2</v>
      </c>
      <c r="P7" s="120">
        <v>0.74</v>
      </c>
      <c r="Q7" s="120">
        <v>0.95</v>
      </c>
      <c r="R7" s="119">
        <v>0.55000000000000004</v>
      </c>
      <c r="S7" s="119">
        <v>0.65</v>
      </c>
      <c r="T7" s="121">
        <v>0</v>
      </c>
      <c r="U7" s="120">
        <v>2.25</v>
      </c>
      <c r="V7" s="120">
        <v>0</v>
      </c>
      <c r="W7" s="120">
        <v>1.05</v>
      </c>
      <c r="X7" s="120">
        <v>0.91</v>
      </c>
      <c r="Y7" s="120">
        <v>0.56999999999999995</v>
      </c>
      <c r="Z7" s="120">
        <v>0</v>
      </c>
      <c r="AA7" s="120">
        <v>0</v>
      </c>
      <c r="AB7" s="120">
        <v>1.9</v>
      </c>
      <c r="AC7" s="120">
        <v>1.02</v>
      </c>
      <c r="AD7" s="120">
        <v>1.1100000000000001</v>
      </c>
      <c r="AE7" s="120">
        <v>0</v>
      </c>
      <c r="AF7" s="120">
        <v>1.17</v>
      </c>
      <c r="AG7" s="120">
        <v>0.72</v>
      </c>
      <c r="AH7" s="120">
        <v>0</v>
      </c>
      <c r="AI7" s="122">
        <f>SUM(D7:AH7)</f>
        <v>25.119999999999997</v>
      </c>
      <c r="AP7" s="179"/>
    </row>
    <row r="8" spans="3:42" s="2" customFormat="1" ht="35.25" customHeight="1" thickBot="1">
      <c r="C8" s="17" t="s">
        <v>9</v>
      </c>
      <c r="D8" s="37">
        <f>SUM(D6:D7)</f>
        <v>5.5137</v>
      </c>
      <c r="E8" s="37">
        <f t="shared" ref="E8:AH8" si="0">SUM(E6:E7)</f>
        <v>4.617700000000001</v>
      </c>
      <c r="F8" s="37">
        <f t="shared" si="0"/>
        <v>2.7724000000000002</v>
      </c>
      <c r="G8" s="37">
        <f t="shared" si="0"/>
        <v>7.5293999999999999</v>
      </c>
      <c r="H8" s="37">
        <f t="shared" si="0"/>
        <v>3.4760000000000004</v>
      </c>
      <c r="I8" s="37">
        <f t="shared" si="0"/>
        <v>6.0335000000000001</v>
      </c>
      <c r="J8" s="37">
        <f t="shared" si="0"/>
        <v>5.844999999999998</v>
      </c>
      <c r="K8" s="37">
        <f t="shared" si="0"/>
        <v>5.2258999999999993</v>
      </c>
      <c r="L8" s="37">
        <f t="shared" si="0"/>
        <v>3.0494999999999997</v>
      </c>
      <c r="M8" s="37">
        <f t="shared" si="0"/>
        <v>3.9252000000000011</v>
      </c>
      <c r="N8" s="37">
        <f t="shared" si="0"/>
        <v>7.6256000000000039</v>
      </c>
      <c r="O8" s="37">
        <f t="shared" si="0"/>
        <v>7.9159000000000015</v>
      </c>
      <c r="P8" s="37">
        <f t="shared" si="0"/>
        <v>5.4788999999999994</v>
      </c>
      <c r="Q8" s="37">
        <f t="shared" si="0"/>
        <v>4.5453999999999999</v>
      </c>
      <c r="R8" s="37">
        <f t="shared" si="0"/>
        <v>5.2823000000000011</v>
      </c>
      <c r="S8" s="37">
        <f t="shared" si="0"/>
        <v>3.5894000000000004</v>
      </c>
      <c r="T8" s="37">
        <f t="shared" si="0"/>
        <v>3.2564000000000002</v>
      </c>
      <c r="U8" s="37">
        <f t="shared" si="0"/>
        <v>7.1413999999999991</v>
      </c>
      <c r="V8" s="37">
        <f t="shared" si="0"/>
        <v>4.5355000000000008</v>
      </c>
      <c r="W8" s="37">
        <f t="shared" si="0"/>
        <v>5.6398000000000019</v>
      </c>
      <c r="X8" s="37">
        <f t="shared" si="0"/>
        <v>5.7582000000000004</v>
      </c>
      <c r="Y8" s="37">
        <f t="shared" si="0"/>
        <v>5.1346000000000016</v>
      </c>
      <c r="Z8" s="37">
        <f t="shared" si="0"/>
        <v>3.7825999999999991</v>
      </c>
      <c r="AA8" s="37">
        <f t="shared" si="0"/>
        <v>2.8936999999999999</v>
      </c>
      <c r="AB8" s="37">
        <f t="shared" si="0"/>
        <v>6.2264999999999997</v>
      </c>
      <c r="AC8" s="37">
        <f t="shared" si="0"/>
        <v>5.5713000000000008</v>
      </c>
      <c r="AD8" s="37">
        <f t="shared" si="0"/>
        <v>6.0707000000000013</v>
      </c>
      <c r="AE8" s="37">
        <f t="shared" si="0"/>
        <v>4.2596000000000025</v>
      </c>
      <c r="AF8" s="37">
        <f t="shared" si="0"/>
        <v>6.1631</v>
      </c>
      <c r="AG8" s="37">
        <f t="shared" si="0"/>
        <v>3.7985000000000015</v>
      </c>
      <c r="AH8" s="37">
        <f t="shared" si="0"/>
        <v>2.8376000000000001</v>
      </c>
      <c r="AI8" s="38">
        <f>SUM(AI6:AI7)</f>
        <v>155.49530000000001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45871</v>
      </c>
      <c r="E11" s="95">
        <v>45874</v>
      </c>
      <c r="F11" s="95">
        <v>45876</v>
      </c>
      <c r="G11" s="95">
        <v>45878</v>
      </c>
      <c r="H11" s="95">
        <v>45881</v>
      </c>
      <c r="I11" s="95">
        <v>45883</v>
      </c>
      <c r="J11" s="95">
        <v>45885</v>
      </c>
      <c r="K11" s="95">
        <v>45888</v>
      </c>
      <c r="L11" s="95">
        <v>45890</v>
      </c>
      <c r="M11" s="95">
        <v>45892</v>
      </c>
      <c r="N11" s="95">
        <v>45895</v>
      </c>
      <c r="O11" s="95">
        <v>45897</v>
      </c>
      <c r="P11" s="95">
        <v>45898</v>
      </c>
      <c r="Q11" s="95">
        <v>45899</v>
      </c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615</v>
      </c>
      <c r="E12" s="101">
        <v>620</v>
      </c>
      <c r="F12" s="101">
        <v>660</v>
      </c>
      <c r="G12" s="101">
        <v>880</v>
      </c>
      <c r="H12" s="102">
        <v>500</v>
      </c>
      <c r="I12" s="102">
        <v>580</v>
      </c>
      <c r="J12" s="102">
        <v>610</v>
      </c>
      <c r="K12" s="101">
        <v>1025</v>
      </c>
      <c r="L12" s="101">
        <v>720</v>
      </c>
      <c r="M12" s="101">
        <v>840</v>
      </c>
      <c r="N12" s="101">
        <v>725</v>
      </c>
      <c r="O12" s="101">
        <v>659</v>
      </c>
      <c r="P12" s="101"/>
      <c r="Q12" s="101">
        <v>990</v>
      </c>
      <c r="R12" s="101"/>
      <c r="S12" s="101">
        <v>714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10138</v>
      </c>
    </row>
    <row r="13" spans="3:42" s="2" customFormat="1" ht="27" customHeight="1">
      <c r="C13" s="66" t="s">
        <v>14</v>
      </c>
      <c r="D13" s="100">
        <v>280</v>
      </c>
      <c r="E13" s="101"/>
      <c r="F13" s="101">
        <v>345</v>
      </c>
      <c r="G13" s="101">
        <v>310</v>
      </c>
      <c r="H13" s="102">
        <v>550</v>
      </c>
      <c r="I13" s="102">
        <v>190</v>
      </c>
      <c r="J13" s="102">
        <v>430</v>
      </c>
      <c r="K13" s="101">
        <v>250</v>
      </c>
      <c r="L13" s="101">
        <v>170</v>
      </c>
      <c r="M13" s="101">
        <v>380</v>
      </c>
      <c r="N13" s="101">
        <v>260</v>
      </c>
      <c r="O13" s="101">
        <v>265</v>
      </c>
      <c r="P13" s="101"/>
      <c r="Q13" s="101">
        <v>550</v>
      </c>
      <c r="R13" s="101"/>
      <c r="S13" s="101">
        <v>395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4375</v>
      </c>
    </row>
    <row r="14" spans="3:42" s="2" customFormat="1" ht="27" customHeight="1">
      <c r="C14" s="66" t="s">
        <v>15</v>
      </c>
      <c r="D14" s="100">
        <v>43</v>
      </c>
      <c r="E14" s="101"/>
      <c r="F14" s="101">
        <v>46</v>
      </c>
      <c r="G14" s="101"/>
      <c r="H14" s="101">
        <v>52</v>
      </c>
      <c r="I14" s="101"/>
      <c r="J14" s="101">
        <v>48</v>
      </c>
      <c r="K14" s="101"/>
      <c r="L14" s="101">
        <v>40</v>
      </c>
      <c r="M14" s="101"/>
      <c r="N14" s="101">
        <v>57</v>
      </c>
      <c r="O14" s="101"/>
      <c r="P14" s="101"/>
      <c r="Q14" s="101">
        <v>55</v>
      </c>
      <c r="R14" s="101"/>
      <c r="S14" s="101">
        <v>65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406</v>
      </c>
    </row>
    <row r="15" spans="3:42" s="2" customFormat="1" ht="27" customHeight="1">
      <c r="C15" s="66" t="s">
        <v>16</v>
      </c>
      <c r="D15" s="100">
        <v>11</v>
      </c>
      <c r="E15" s="101"/>
      <c r="F15" s="101">
        <v>13</v>
      </c>
      <c r="G15" s="101"/>
      <c r="H15" s="102">
        <v>10</v>
      </c>
      <c r="I15" s="102"/>
      <c r="J15" s="102">
        <v>16</v>
      </c>
      <c r="K15" s="101"/>
      <c r="L15" s="101">
        <v>12</v>
      </c>
      <c r="M15" s="101"/>
      <c r="N15" s="101">
        <v>14</v>
      </c>
      <c r="O15" s="101"/>
      <c r="P15" s="101"/>
      <c r="Q15" s="101">
        <v>17</v>
      </c>
      <c r="R15" s="101"/>
      <c r="S15" s="101">
        <v>17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110</v>
      </c>
    </row>
    <row r="16" spans="3:42" s="2" customFormat="1" ht="27" customHeight="1">
      <c r="C16" s="68" t="s">
        <v>17</v>
      </c>
      <c r="D16" s="103"/>
      <c r="E16" s="101">
        <v>48</v>
      </c>
      <c r="F16" s="101"/>
      <c r="G16" s="101">
        <v>43</v>
      </c>
      <c r="H16" s="102"/>
      <c r="I16" s="102">
        <v>40</v>
      </c>
      <c r="J16" s="102"/>
      <c r="K16" s="101">
        <v>54</v>
      </c>
      <c r="L16" s="101"/>
      <c r="M16" s="101">
        <v>550</v>
      </c>
      <c r="N16" s="101"/>
      <c r="O16" s="101">
        <v>45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780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>
        <v>48</v>
      </c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48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>
        <v>46.4</v>
      </c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46.4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>
        <v>124.5</v>
      </c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124.5</v>
      </c>
    </row>
    <row r="20" spans="3:35" s="2" customFormat="1" ht="35.25" customHeight="1" thickBot="1">
      <c r="C20" s="79" t="s">
        <v>19</v>
      </c>
      <c r="D20" s="159">
        <f>SUM(D12:D19)</f>
        <v>949</v>
      </c>
      <c r="E20" s="160">
        <f t="shared" ref="E20:AH20" si="2">SUM(E12:E19)</f>
        <v>668</v>
      </c>
      <c r="F20" s="160">
        <f t="shared" si="2"/>
        <v>1064</v>
      </c>
      <c r="G20" s="160">
        <f t="shared" si="2"/>
        <v>1233</v>
      </c>
      <c r="H20" s="160">
        <f t="shared" si="2"/>
        <v>1112</v>
      </c>
      <c r="I20" s="160">
        <f t="shared" si="2"/>
        <v>810</v>
      </c>
      <c r="J20" s="160">
        <f t="shared" si="2"/>
        <v>1104</v>
      </c>
      <c r="K20" s="160">
        <f t="shared" si="2"/>
        <v>1329</v>
      </c>
      <c r="L20" s="160">
        <f t="shared" si="2"/>
        <v>942</v>
      </c>
      <c r="M20" s="160">
        <f>SUM(M12:M19)</f>
        <v>1770</v>
      </c>
      <c r="N20" s="160">
        <f t="shared" si="2"/>
        <v>1056</v>
      </c>
      <c r="O20" s="160">
        <f t="shared" si="2"/>
        <v>969</v>
      </c>
      <c r="P20" s="160">
        <f t="shared" si="2"/>
        <v>218.9</v>
      </c>
      <c r="Q20" s="160">
        <f t="shared" si="2"/>
        <v>1612</v>
      </c>
      <c r="R20" s="160">
        <f t="shared" si="2"/>
        <v>0</v>
      </c>
      <c r="S20" s="160">
        <f t="shared" si="2"/>
        <v>1191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16027.9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155495.30000000002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9.3444501968246865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16027.9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9.1391097124788914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45474</v>
      </c>
      <c r="E26" s="197"/>
      <c r="F26" s="196">
        <v>45505</v>
      </c>
      <c r="G26" s="197"/>
      <c r="H26" s="196">
        <v>45536</v>
      </c>
      <c r="I26" s="197"/>
      <c r="J26" s="196">
        <v>45566</v>
      </c>
      <c r="K26" s="197"/>
      <c r="L26" s="196">
        <v>45597</v>
      </c>
      <c r="M26" s="197"/>
      <c r="N26" s="196">
        <v>45627</v>
      </c>
      <c r="O26" s="197"/>
      <c r="P26" s="196">
        <v>45658</v>
      </c>
      <c r="Q26" s="197"/>
      <c r="R26" s="196">
        <v>45689</v>
      </c>
      <c r="S26" s="197"/>
      <c r="T26" s="196">
        <v>45717</v>
      </c>
      <c r="U26" s="197"/>
      <c r="V26" s="196">
        <v>45748</v>
      </c>
      <c r="W26" s="197"/>
      <c r="X26" s="196">
        <v>45778</v>
      </c>
      <c r="Y26" s="197"/>
      <c r="Z26" s="196">
        <v>45809</v>
      </c>
      <c r="AA26" s="197"/>
      <c r="AB26" s="196">
        <v>45839</v>
      </c>
      <c r="AC26" s="197"/>
      <c r="AD26" s="196">
        <v>45870</v>
      </c>
      <c r="AE26" s="197"/>
      <c r="AF26" s="196">
        <v>45901</v>
      </c>
      <c r="AG26" s="197"/>
      <c r="AH26" s="196">
        <v>45931</v>
      </c>
      <c r="AI26" s="197"/>
    </row>
    <row r="27" spans="3:35" s="2" customFormat="1" ht="39.75" customHeight="1">
      <c r="C27" s="21" t="s">
        <v>29</v>
      </c>
      <c r="D27" s="202">
        <v>9.0632617927844064E-2</v>
      </c>
      <c r="E27" s="203"/>
      <c r="F27" s="202">
        <v>9.3378120742087761E-2</v>
      </c>
      <c r="G27" s="203"/>
      <c r="H27" s="202">
        <v>8.5545799839323824E-2</v>
      </c>
      <c r="I27" s="203"/>
      <c r="J27" s="202">
        <v>9.0858504918656796E-2</v>
      </c>
      <c r="K27" s="203"/>
      <c r="L27" s="202">
        <v>8.9501038779561254E-2</v>
      </c>
      <c r="M27" s="203"/>
      <c r="N27" s="202">
        <v>9.1013778180915259E-2</v>
      </c>
      <c r="O27" s="203"/>
      <c r="P27" s="202">
        <v>9.3788170242022198E-2</v>
      </c>
      <c r="Q27" s="203"/>
      <c r="R27" s="202">
        <v>9.1762439173855001E-2</v>
      </c>
      <c r="S27" s="203"/>
      <c r="T27" s="202">
        <v>8.8907557542978757E-2</v>
      </c>
      <c r="U27" s="203"/>
      <c r="V27" s="202">
        <v>9.7144711266506534E-2</v>
      </c>
      <c r="W27" s="203"/>
      <c r="X27" s="202">
        <v>8.7879449014596045E-2</v>
      </c>
      <c r="Y27" s="203"/>
      <c r="Z27" s="202">
        <v>8.6693219346415273E-2</v>
      </c>
      <c r="AA27" s="203"/>
      <c r="AB27" s="202">
        <v>9.8925450804035531E-2</v>
      </c>
      <c r="AC27" s="203"/>
      <c r="AD27" s="202">
        <f>T22/100</f>
        <v>9.3444501968246871E-2</v>
      </c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781CA0F-E466-4001-81AF-1F46F08508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'AUG-25'!X26:X26</xm:f>
              <xm:sqref>X27</xm:sqref>
            </x14:sparkline>
          </x14:sparklines>
        </x14:sparklineGroup>
        <x14:sparklineGroup displayEmptyCellsAs="gap" xr2:uid="{84A1D4D5-7808-4E3C-B4AB-DD66220B32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'AUG-25'!L26:L26</xm:f>
              <xm:sqref>L27</xm:sqref>
            </x14:sparkline>
          </x14:sparklines>
        </x14:sparklineGroup>
        <x14:sparklineGroup displayEmptyCellsAs="gap" xr2:uid="{38B8351D-6A57-4DF7-9D36-9DE2EDDDB8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'AUG-25'!Z26:Z26</xm:f>
              <xm:sqref>Z27</xm:sqref>
            </x14:sparkline>
          </x14:sparklines>
        </x14:sparklineGroup>
        <x14:sparklineGroup displayEmptyCellsAs="gap" xr2:uid="{DC8D9C58-7CA6-45AA-94E4-7D3099F552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'AUG-25'!R26:R26</xm:f>
              <xm:sqref>R27</xm:sqref>
            </x14:sparkline>
          </x14:sparklines>
        </x14:sparklineGroup>
        <x14:sparklineGroup displayEmptyCellsAs="gap" xr2:uid="{C638839F-A138-4396-B038-B8DA1F9D9C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'AUG-25'!AB26:AB26</xm:f>
              <xm:sqref>AB27</xm:sqref>
            </x14:sparkline>
          </x14:sparklines>
        </x14:sparklineGroup>
        <x14:sparklineGroup displayEmptyCellsAs="gap" xr2:uid="{69EAB3E8-D8CC-4743-9F16-D1226F064C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'AUG-25'!AF26:AF26</xm:f>
              <xm:sqref>AF27</xm:sqref>
            </x14:sparkline>
          </x14:sparklines>
        </x14:sparklineGroup>
        <x14:sparklineGroup displayEmptyCellsAs="gap" xr2:uid="{DF35F2AE-A1E6-4F7C-BA1A-1640724C43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'AUG-25'!P26:P26</xm:f>
              <xm:sqref>P27</xm:sqref>
            </x14:sparkline>
          </x14:sparklines>
        </x14:sparklineGroup>
        <x14:sparklineGroup displayEmptyCellsAs="gap" xr2:uid="{CD894F15-1C8C-4CC5-8CE6-EE77B7E611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'AUG-25'!H26:H26</xm:f>
              <xm:sqref>H27</xm:sqref>
            </x14:sparkline>
          </x14:sparklines>
        </x14:sparklineGroup>
        <x14:sparklineGroup displayEmptyCellsAs="gap" xr2:uid="{703BEBEE-62A9-41DB-A4F8-192CAE586B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'AUG-25'!D26:D26</xm:f>
              <xm:sqref>D27</xm:sqref>
            </x14:sparkline>
          </x14:sparklines>
        </x14:sparklineGroup>
        <x14:sparklineGroup displayEmptyCellsAs="gap" xr2:uid="{0F3D9F5C-346F-41A2-8B1F-9B22BC8C01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'AUG-25'!AH26:AH26</xm:f>
              <xm:sqref>AH27</xm:sqref>
            </x14:sparkline>
          </x14:sparklines>
        </x14:sparklineGroup>
        <x14:sparklineGroup displayEmptyCellsAs="gap" xr2:uid="{0B0DC0C6-A4FE-420B-9EA9-A423C185F5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'AUG-25'!J26:J26</xm:f>
              <xm:sqref>J27</xm:sqref>
            </x14:sparkline>
          </x14:sparklines>
        </x14:sparklineGroup>
        <x14:sparklineGroup displayEmptyCellsAs="gap" xr2:uid="{8503C0D2-D22B-4AE5-BA22-166BB097C9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'AUG-25'!T26:T26</xm:f>
              <xm:sqref>T27</xm:sqref>
            </x14:sparkline>
          </x14:sparklines>
        </x14:sparklineGroup>
        <x14:sparklineGroup displayEmptyCellsAs="gap" xr2:uid="{19E084A1-3CCC-4329-A2DA-464DEDCC1F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'AUG-25'!AD26:AD26</xm:f>
              <xm:sqref>AD27</xm:sqref>
            </x14:sparkline>
          </x14:sparklines>
        </x14:sparklineGroup>
        <x14:sparklineGroup displayEmptyCellsAs="gap" xr2:uid="{0049EAE8-C0B7-49A7-99E2-B03970A5CC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'AUG-25'!F26:F26</xm:f>
              <xm:sqref>F27</xm:sqref>
            </x14:sparkline>
          </x14:sparklines>
        </x14:sparklineGroup>
        <x14:sparklineGroup displayEmptyCellsAs="gap" xr2:uid="{F2A96A8A-E23D-4A95-910B-C7B22B7827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'AUG-25'!N26:N26</xm:f>
              <xm:sqref>N27</xm:sqref>
            </x14:sparkline>
          </x14:sparklines>
        </x14:sparklineGroup>
        <x14:sparklineGroup displayEmptyCellsAs="gap" xr2:uid="{17C8EFFF-6B0C-474C-A4E1-5B70C8B8DA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'AUG-25'!V26:V26</xm:f>
              <xm:sqref>V27</xm:sqref>
            </x14:sparkline>
          </x14:sparklines>
        </x14:sparklineGroup>
      </x14:sparklineGroup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2BCB-3AE3-42D9-AF55-650BF74DE87D}">
  <sheetPr>
    <pageSetUpPr fitToPage="1"/>
  </sheetPr>
  <dimension ref="C1:AP46"/>
  <sheetViews>
    <sheetView showGridLines="0" zoomScale="85" zoomScaleNormal="85" workbookViewId="0">
      <pane xSplit="3" ySplit="3" topLeftCell="X4" activePane="bottomRight" state="frozen"/>
      <selection pane="topRight" activeCell="D1" sqref="D1"/>
      <selection pane="bottomLeft" activeCell="A4" sqref="A4"/>
      <selection pane="bottomRight"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182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45901</v>
      </c>
      <c r="E5" s="3">
        <v>45902</v>
      </c>
      <c r="F5" s="3">
        <v>45903</v>
      </c>
      <c r="G5" s="3">
        <v>45904</v>
      </c>
      <c r="H5" s="3">
        <v>45905</v>
      </c>
      <c r="I5" s="3">
        <v>45906</v>
      </c>
      <c r="J5" s="3">
        <v>45907</v>
      </c>
      <c r="K5" s="3">
        <v>45908</v>
      </c>
      <c r="L5" s="3">
        <v>45909</v>
      </c>
      <c r="M5" s="3">
        <v>45910</v>
      </c>
      <c r="N5" s="3">
        <v>45911</v>
      </c>
      <c r="O5" s="3">
        <v>45912</v>
      </c>
      <c r="P5" s="3">
        <v>45913</v>
      </c>
      <c r="Q5" s="3">
        <v>45914</v>
      </c>
      <c r="R5" s="3">
        <v>45915</v>
      </c>
      <c r="S5" s="3">
        <v>45916</v>
      </c>
      <c r="T5" s="3">
        <v>45917</v>
      </c>
      <c r="U5" s="3">
        <v>45918</v>
      </c>
      <c r="V5" s="3">
        <v>45919</v>
      </c>
      <c r="W5" s="3">
        <v>45920</v>
      </c>
      <c r="X5" s="3">
        <v>45921</v>
      </c>
      <c r="Y5" s="3">
        <v>45922</v>
      </c>
      <c r="Z5" s="3">
        <v>45923</v>
      </c>
      <c r="AA5" s="3">
        <v>45924</v>
      </c>
      <c r="AB5" s="3">
        <v>45925</v>
      </c>
      <c r="AC5" s="3">
        <v>45926</v>
      </c>
      <c r="AD5" s="3">
        <v>45927</v>
      </c>
      <c r="AE5" s="3">
        <v>45928</v>
      </c>
      <c r="AF5" s="3">
        <v>45929</v>
      </c>
      <c r="AG5" s="3">
        <v>45930</v>
      </c>
      <c r="AH5" s="3"/>
      <c r="AI5" s="188"/>
    </row>
    <row r="6" spans="3:42" s="2" customFormat="1" ht="27" customHeight="1">
      <c r="C6" s="5" t="s">
        <v>7</v>
      </c>
      <c r="D6" s="118">
        <v>5.4779999999999998</v>
      </c>
      <c r="E6" s="118">
        <v>5.4646000000000008</v>
      </c>
      <c r="F6" s="118">
        <v>5.400599999999999</v>
      </c>
      <c r="G6" s="118">
        <v>5.4395000000000024</v>
      </c>
      <c r="H6" s="118">
        <v>5.7436999999999996</v>
      </c>
      <c r="I6" s="118">
        <v>4.3696999999999999</v>
      </c>
      <c r="J6" s="118">
        <v>2.9205999999999994</v>
      </c>
      <c r="K6" s="118">
        <v>3.2696000000000005</v>
      </c>
      <c r="L6" s="118">
        <v>6.3289999999999997</v>
      </c>
      <c r="M6" s="118">
        <v>5.7249000000000025</v>
      </c>
      <c r="N6" s="118">
        <v>4.9507999999999992</v>
      </c>
      <c r="O6" s="118">
        <v>5.7134000000000009</v>
      </c>
      <c r="P6" s="118">
        <v>3.1573000000000002</v>
      </c>
      <c r="Q6" s="118">
        <v>2.823599999999999</v>
      </c>
      <c r="R6" s="118">
        <v>4.9924999999999988</v>
      </c>
      <c r="S6" s="118">
        <v>6.4854000000000012</v>
      </c>
      <c r="T6" s="118">
        <v>5.2185999999999995</v>
      </c>
      <c r="U6" s="118">
        <v>5.2095999999999965</v>
      </c>
      <c r="V6" s="118">
        <v>5.0773000000000028</v>
      </c>
      <c r="W6" s="118">
        <v>4.1554000000000002</v>
      </c>
      <c r="X6" s="118">
        <v>2.5747000000000004</v>
      </c>
      <c r="Y6" s="118">
        <v>4.9553000000000003</v>
      </c>
      <c r="Z6" s="118">
        <v>3.5966000000000014</v>
      </c>
      <c r="AA6" s="118">
        <v>0</v>
      </c>
      <c r="AB6" s="118">
        <v>7.2378000000000018</v>
      </c>
      <c r="AC6" s="118">
        <v>7.4001999999999972</v>
      </c>
      <c r="AD6" s="118">
        <v>4.1725999999999983</v>
      </c>
      <c r="AE6" s="118">
        <v>2.7038999999999991</v>
      </c>
      <c r="AF6" s="118">
        <v>5.7374000000000001</v>
      </c>
      <c r="AG6" s="118">
        <v>5.3587000000000025</v>
      </c>
      <c r="AH6" s="118"/>
      <c r="AI6" s="122">
        <f>SUM(D6:AH6)</f>
        <v>141.66130000000001</v>
      </c>
    </row>
    <row r="7" spans="3:42" s="2" customFormat="1" ht="27" customHeight="1">
      <c r="C7" s="42" t="s">
        <v>8</v>
      </c>
      <c r="D7" s="119">
        <v>1.99</v>
      </c>
      <c r="E7" s="119">
        <v>0.84</v>
      </c>
      <c r="F7" s="119">
        <v>0.47</v>
      </c>
      <c r="G7" s="119">
        <v>0.67</v>
      </c>
      <c r="H7" s="119">
        <v>1.37</v>
      </c>
      <c r="I7" s="119">
        <v>0</v>
      </c>
      <c r="J7" s="119">
        <v>0</v>
      </c>
      <c r="K7" s="119">
        <v>0.85</v>
      </c>
      <c r="L7" s="120">
        <v>1.37</v>
      </c>
      <c r="M7" s="120">
        <v>0.75</v>
      </c>
      <c r="N7" s="120">
        <v>0.93</v>
      </c>
      <c r="O7" s="120">
        <v>1.1399999999999999</v>
      </c>
      <c r="P7" s="120">
        <v>0.81</v>
      </c>
      <c r="Q7" s="120">
        <v>0</v>
      </c>
      <c r="R7" s="119">
        <v>2.0099999999999998</v>
      </c>
      <c r="S7" s="119">
        <v>0.83</v>
      </c>
      <c r="T7" s="121">
        <v>0.65</v>
      </c>
      <c r="U7" s="120">
        <v>0.69</v>
      </c>
      <c r="V7" s="120">
        <v>1.31</v>
      </c>
      <c r="W7" s="120">
        <v>3</v>
      </c>
      <c r="X7" s="120">
        <v>0</v>
      </c>
      <c r="Y7" s="120">
        <v>1.27</v>
      </c>
      <c r="Z7" s="120">
        <v>0.97</v>
      </c>
      <c r="AA7" s="120">
        <v>0</v>
      </c>
      <c r="AB7" s="120">
        <v>0.68</v>
      </c>
      <c r="AC7" s="120">
        <v>0.73</v>
      </c>
      <c r="AD7" s="120">
        <v>0.62</v>
      </c>
      <c r="AE7" s="120">
        <v>0</v>
      </c>
      <c r="AF7" s="120">
        <v>0.39</v>
      </c>
      <c r="AG7" s="120">
        <v>0.44</v>
      </c>
      <c r="AH7" s="120"/>
      <c r="AI7" s="122">
        <f>SUM(D7:AH7)</f>
        <v>24.78</v>
      </c>
      <c r="AP7" s="179"/>
    </row>
    <row r="8" spans="3:42" s="2" customFormat="1" ht="35.25" customHeight="1" thickBot="1">
      <c r="C8" s="17" t="s">
        <v>9</v>
      </c>
      <c r="D8" s="37">
        <f>SUM(D6:D7)</f>
        <v>7.468</v>
      </c>
      <c r="E8" s="37">
        <f t="shared" ref="E8:AH8" si="0">SUM(E6:E7)</f>
        <v>6.3046000000000006</v>
      </c>
      <c r="F8" s="37">
        <f t="shared" si="0"/>
        <v>5.8705999999999987</v>
      </c>
      <c r="G8" s="37">
        <f t="shared" si="0"/>
        <v>6.1095000000000024</v>
      </c>
      <c r="H8" s="37">
        <f t="shared" si="0"/>
        <v>7.1136999999999997</v>
      </c>
      <c r="I8" s="37">
        <f t="shared" si="0"/>
        <v>4.3696999999999999</v>
      </c>
      <c r="J8" s="37">
        <f t="shared" si="0"/>
        <v>2.9205999999999994</v>
      </c>
      <c r="K8" s="37">
        <f t="shared" si="0"/>
        <v>4.1196000000000002</v>
      </c>
      <c r="L8" s="37">
        <f t="shared" si="0"/>
        <v>7.6989999999999998</v>
      </c>
      <c r="M8" s="37">
        <f t="shared" si="0"/>
        <v>6.4749000000000025</v>
      </c>
      <c r="N8" s="37">
        <f t="shared" si="0"/>
        <v>5.8807999999999989</v>
      </c>
      <c r="O8" s="37">
        <f t="shared" si="0"/>
        <v>6.8534000000000006</v>
      </c>
      <c r="P8" s="37">
        <f t="shared" si="0"/>
        <v>3.9673000000000003</v>
      </c>
      <c r="Q8" s="37">
        <f t="shared" si="0"/>
        <v>2.823599999999999</v>
      </c>
      <c r="R8" s="37">
        <f t="shared" si="0"/>
        <v>7.0024999999999986</v>
      </c>
      <c r="S8" s="37">
        <f t="shared" si="0"/>
        <v>7.3154000000000012</v>
      </c>
      <c r="T8" s="37">
        <f t="shared" si="0"/>
        <v>5.8685999999999998</v>
      </c>
      <c r="U8" s="37">
        <f t="shared" si="0"/>
        <v>5.899599999999996</v>
      </c>
      <c r="V8" s="37">
        <f t="shared" si="0"/>
        <v>6.3873000000000033</v>
      </c>
      <c r="W8" s="37">
        <f t="shared" si="0"/>
        <v>7.1554000000000002</v>
      </c>
      <c r="X8" s="37">
        <f t="shared" si="0"/>
        <v>2.5747000000000004</v>
      </c>
      <c r="Y8" s="37">
        <f t="shared" si="0"/>
        <v>6.2253000000000007</v>
      </c>
      <c r="Z8" s="37">
        <f t="shared" si="0"/>
        <v>4.5666000000000011</v>
      </c>
      <c r="AA8" s="37">
        <f t="shared" si="0"/>
        <v>0</v>
      </c>
      <c r="AB8" s="37">
        <f t="shared" si="0"/>
        <v>7.9178000000000015</v>
      </c>
      <c r="AC8" s="37">
        <f t="shared" si="0"/>
        <v>8.1301999999999968</v>
      </c>
      <c r="AD8" s="37">
        <f t="shared" si="0"/>
        <v>4.7925999999999984</v>
      </c>
      <c r="AE8" s="37">
        <f t="shared" si="0"/>
        <v>2.7038999999999991</v>
      </c>
      <c r="AF8" s="37">
        <f t="shared" si="0"/>
        <v>6.1273999999999997</v>
      </c>
      <c r="AG8" s="37">
        <f t="shared" si="0"/>
        <v>5.7987000000000029</v>
      </c>
      <c r="AH8" s="37">
        <f t="shared" si="0"/>
        <v>0</v>
      </c>
      <c r="AI8" s="38">
        <f>SUM(AI6:AI7)</f>
        <v>166.44130000000001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45902</v>
      </c>
      <c r="E11" s="95">
        <v>45904</v>
      </c>
      <c r="F11" s="95">
        <v>45906</v>
      </c>
      <c r="G11" s="95">
        <v>45909</v>
      </c>
      <c r="H11" s="95">
        <v>45911</v>
      </c>
      <c r="I11" s="95">
        <v>45913</v>
      </c>
      <c r="J11" s="95">
        <v>45916</v>
      </c>
      <c r="K11" s="95">
        <v>45918</v>
      </c>
      <c r="L11" s="95">
        <v>45920</v>
      </c>
      <c r="M11" s="95">
        <v>45923</v>
      </c>
      <c r="N11" s="95">
        <v>45927</v>
      </c>
      <c r="O11" s="95">
        <v>45930</v>
      </c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850</v>
      </c>
      <c r="E12" s="101">
        <v>835</v>
      </c>
      <c r="F12" s="101">
        <v>900</v>
      </c>
      <c r="G12" s="101">
        <v>422</v>
      </c>
      <c r="H12" s="102">
        <v>760</v>
      </c>
      <c r="I12" s="102">
        <v>645</v>
      </c>
      <c r="J12" s="102">
        <v>833</v>
      </c>
      <c r="K12" s="101">
        <v>750</v>
      </c>
      <c r="L12" s="101">
        <v>615</v>
      </c>
      <c r="M12" s="101">
        <v>830</v>
      </c>
      <c r="N12" s="101">
        <v>642</v>
      </c>
      <c r="O12" s="101">
        <v>935</v>
      </c>
      <c r="P12" s="101"/>
      <c r="Q12" s="101">
        <v>760</v>
      </c>
      <c r="R12" s="101"/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9777</v>
      </c>
    </row>
    <row r="13" spans="3:42" s="2" customFormat="1" ht="27" customHeight="1">
      <c r="C13" s="66" t="s">
        <v>14</v>
      </c>
      <c r="D13" s="100">
        <v>475</v>
      </c>
      <c r="E13" s="101">
        <v>310</v>
      </c>
      <c r="F13" s="101">
        <v>620</v>
      </c>
      <c r="G13" s="101">
        <v>272</v>
      </c>
      <c r="H13" s="102">
        <v>330</v>
      </c>
      <c r="I13" s="102">
        <v>465</v>
      </c>
      <c r="J13" s="102">
        <v>250</v>
      </c>
      <c r="K13" s="101"/>
      <c r="L13" s="101">
        <v>500</v>
      </c>
      <c r="M13" s="101">
        <v>210</v>
      </c>
      <c r="N13" s="101">
        <v>280</v>
      </c>
      <c r="O13" s="101">
        <v>218</v>
      </c>
      <c r="P13" s="101"/>
      <c r="Q13" s="101">
        <v>409</v>
      </c>
      <c r="R13" s="101"/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4339</v>
      </c>
    </row>
    <row r="14" spans="3:42" s="2" customFormat="1" ht="27" customHeight="1">
      <c r="C14" s="66" t="s">
        <v>15</v>
      </c>
      <c r="D14" s="100">
        <v>50</v>
      </c>
      <c r="E14" s="101"/>
      <c r="F14" s="101">
        <v>63</v>
      </c>
      <c r="G14" s="101"/>
      <c r="H14" s="101">
        <v>55</v>
      </c>
      <c r="I14" s="101"/>
      <c r="J14" s="101">
        <v>51</v>
      </c>
      <c r="K14" s="101"/>
      <c r="L14" s="101">
        <v>53</v>
      </c>
      <c r="M14" s="101"/>
      <c r="N14" s="101">
        <v>55</v>
      </c>
      <c r="O14" s="101"/>
      <c r="P14" s="101"/>
      <c r="Q14" s="101">
        <v>74</v>
      </c>
      <c r="R14" s="101"/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401</v>
      </c>
    </row>
    <row r="15" spans="3:42" s="2" customFormat="1" ht="27" customHeight="1">
      <c r="C15" s="66" t="s">
        <v>16</v>
      </c>
      <c r="D15" s="100">
        <v>15</v>
      </c>
      <c r="E15" s="101"/>
      <c r="F15" s="101">
        <v>18</v>
      </c>
      <c r="G15" s="101"/>
      <c r="H15" s="102">
        <v>16</v>
      </c>
      <c r="I15" s="102"/>
      <c r="J15" s="102">
        <v>17</v>
      </c>
      <c r="K15" s="101"/>
      <c r="L15" s="101">
        <v>12</v>
      </c>
      <c r="M15" s="101"/>
      <c r="N15" s="101">
        <v>16</v>
      </c>
      <c r="O15" s="101"/>
      <c r="P15" s="101"/>
      <c r="Q15" s="101">
        <v>15</v>
      </c>
      <c r="R15" s="101"/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109</v>
      </c>
    </row>
    <row r="16" spans="3:42" s="2" customFormat="1" ht="27" customHeight="1">
      <c r="C16" s="68" t="s">
        <v>17</v>
      </c>
      <c r="D16" s="103"/>
      <c r="E16" s="101">
        <v>56</v>
      </c>
      <c r="F16" s="101"/>
      <c r="G16" s="101">
        <v>50</v>
      </c>
      <c r="H16" s="102"/>
      <c r="I16" s="102">
        <v>846</v>
      </c>
      <c r="J16" s="102"/>
      <c r="K16" s="101">
        <v>55</v>
      </c>
      <c r="L16" s="101"/>
      <c r="M16" s="101">
        <v>751</v>
      </c>
      <c r="N16" s="101"/>
      <c r="O16" s="101">
        <v>48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1806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1390</v>
      </c>
      <c r="E20" s="160">
        <f t="shared" ref="E20:AH20" si="2">SUM(E12:E19)</f>
        <v>1201</v>
      </c>
      <c r="F20" s="160">
        <f t="shared" si="2"/>
        <v>1601</v>
      </c>
      <c r="G20" s="160">
        <f t="shared" si="2"/>
        <v>744</v>
      </c>
      <c r="H20" s="160">
        <f t="shared" si="2"/>
        <v>1161</v>
      </c>
      <c r="I20" s="160">
        <f t="shared" si="2"/>
        <v>1956</v>
      </c>
      <c r="J20" s="160">
        <f t="shared" si="2"/>
        <v>1151</v>
      </c>
      <c r="K20" s="160">
        <f t="shared" si="2"/>
        <v>805</v>
      </c>
      <c r="L20" s="160">
        <f t="shared" si="2"/>
        <v>1180</v>
      </c>
      <c r="M20" s="160">
        <f>SUM(M12:M19)</f>
        <v>1791</v>
      </c>
      <c r="N20" s="160">
        <f t="shared" si="2"/>
        <v>993</v>
      </c>
      <c r="O20" s="160">
        <f t="shared" si="2"/>
        <v>1201</v>
      </c>
      <c r="P20" s="160">
        <f t="shared" si="2"/>
        <v>0</v>
      </c>
      <c r="Q20" s="160">
        <f t="shared" si="2"/>
        <v>1258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16432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166441.30000000002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8.985456050719268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16432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9.1288661350282521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45474</v>
      </c>
      <c r="E26" s="197"/>
      <c r="F26" s="196">
        <v>45505</v>
      </c>
      <c r="G26" s="197"/>
      <c r="H26" s="196">
        <v>45536</v>
      </c>
      <c r="I26" s="197"/>
      <c r="J26" s="196">
        <v>45566</v>
      </c>
      <c r="K26" s="197"/>
      <c r="L26" s="196">
        <v>45597</v>
      </c>
      <c r="M26" s="197"/>
      <c r="N26" s="196">
        <v>45627</v>
      </c>
      <c r="O26" s="197"/>
      <c r="P26" s="196">
        <v>45658</v>
      </c>
      <c r="Q26" s="197"/>
      <c r="R26" s="196">
        <v>45689</v>
      </c>
      <c r="S26" s="197"/>
      <c r="T26" s="196">
        <v>45717</v>
      </c>
      <c r="U26" s="197"/>
      <c r="V26" s="196">
        <v>45748</v>
      </c>
      <c r="W26" s="197"/>
      <c r="X26" s="196">
        <v>45778</v>
      </c>
      <c r="Y26" s="197"/>
      <c r="Z26" s="196">
        <v>45809</v>
      </c>
      <c r="AA26" s="197"/>
      <c r="AB26" s="196">
        <v>45839</v>
      </c>
      <c r="AC26" s="197"/>
      <c r="AD26" s="196">
        <v>45870</v>
      </c>
      <c r="AE26" s="197"/>
      <c r="AF26" s="196">
        <v>45901</v>
      </c>
      <c r="AG26" s="197"/>
      <c r="AH26" s="196">
        <v>45931</v>
      </c>
      <c r="AI26" s="197"/>
    </row>
    <row r="27" spans="3:35" s="2" customFormat="1" ht="39.75" customHeight="1">
      <c r="C27" s="21" t="s">
        <v>29</v>
      </c>
      <c r="D27" s="202">
        <v>9.0632617927844064E-2</v>
      </c>
      <c r="E27" s="203"/>
      <c r="F27" s="202">
        <v>9.3378120742087761E-2</v>
      </c>
      <c r="G27" s="203"/>
      <c r="H27" s="202">
        <v>8.5545799839323824E-2</v>
      </c>
      <c r="I27" s="203"/>
      <c r="J27" s="202">
        <v>9.0858504918656796E-2</v>
      </c>
      <c r="K27" s="203"/>
      <c r="L27" s="202">
        <v>8.9501038779561254E-2</v>
      </c>
      <c r="M27" s="203"/>
      <c r="N27" s="202">
        <v>9.1013778180915259E-2</v>
      </c>
      <c r="O27" s="203"/>
      <c r="P27" s="202">
        <v>9.3788170242022198E-2</v>
      </c>
      <c r="Q27" s="203"/>
      <c r="R27" s="202">
        <v>9.1762439173855001E-2</v>
      </c>
      <c r="S27" s="203"/>
      <c r="T27" s="202">
        <v>8.8907557542978757E-2</v>
      </c>
      <c r="U27" s="203"/>
      <c r="V27" s="202">
        <v>9.7144711266506534E-2</v>
      </c>
      <c r="W27" s="203"/>
      <c r="X27" s="202">
        <v>8.7879449014596045E-2</v>
      </c>
      <c r="Y27" s="203"/>
      <c r="Z27" s="202">
        <v>8.6693219346415273E-2</v>
      </c>
      <c r="AA27" s="203"/>
      <c r="AB27" s="202">
        <v>9.8925450804035531E-2</v>
      </c>
      <c r="AC27" s="203"/>
      <c r="AD27" s="202">
        <v>9.3444501968246871E-2</v>
      </c>
      <c r="AE27" s="203"/>
      <c r="AF27" s="202">
        <f>T22/100</f>
        <v>8.9854560507192677E-2</v>
      </c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69F8A85-F14E-4D11-BAFD-BC55253D15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'SEP-25'!V26:V26</xm:f>
              <xm:sqref>V27</xm:sqref>
            </x14:sparkline>
          </x14:sparklines>
        </x14:sparklineGroup>
        <x14:sparklineGroup displayEmptyCellsAs="gap" xr2:uid="{AEEA7421-77B2-43DA-94AB-94D4A5EBE0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'SEP-25'!N26:N26</xm:f>
              <xm:sqref>N27</xm:sqref>
            </x14:sparkline>
          </x14:sparklines>
        </x14:sparklineGroup>
        <x14:sparklineGroup displayEmptyCellsAs="gap" xr2:uid="{CABC4700-A016-4125-AB65-E2CB33C375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'SEP-25'!F26:F26</xm:f>
              <xm:sqref>F27</xm:sqref>
            </x14:sparkline>
          </x14:sparklines>
        </x14:sparklineGroup>
        <x14:sparklineGroup displayEmptyCellsAs="gap" xr2:uid="{313B7645-6B81-4B00-8B96-FD09EABBAB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'SEP-25'!AD26:AD26</xm:f>
              <xm:sqref>AD27</xm:sqref>
            </x14:sparkline>
          </x14:sparklines>
        </x14:sparklineGroup>
        <x14:sparklineGroup displayEmptyCellsAs="gap" xr2:uid="{F93BC66D-4631-478E-A6D7-80A3DFA565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'SEP-25'!T26:T26</xm:f>
              <xm:sqref>T27</xm:sqref>
            </x14:sparkline>
          </x14:sparklines>
        </x14:sparklineGroup>
        <x14:sparklineGroup displayEmptyCellsAs="gap" xr2:uid="{8EE75E0A-ECA4-42A5-810C-93005562FC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'SEP-25'!J26:J26</xm:f>
              <xm:sqref>J27</xm:sqref>
            </x14:sparkline>
          </x14:sparklines>
        </x14:sparklineGroup>
        <x14:sparklineGroup displayEmptyCellsAs="gap" xr2:uid="{25E2EFBC-2613-45CE-80F7-7DDBCF59DD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'SEP-25'!AH26:AH26</xm:f>
              <xm:sqref>AH27</xm:sqref>
            </x14:sparkline>
          </x14:sparklines>
        </x14:sparklineGroup>
        <x14:sparklineGroup displayEmptyCellsAs="gap" xr2:uid="{48D119B4-0980-4A49-96E1-4CAD587E86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'SEP-25'!D26:D26</xm:f>
              <xm:sqref>D27</xm:sqref>
            </x14:sparkline>
          </x14:sparklines>
        </x14:sparklineGroup>
        <x14:sparklineGroup displayEmptyCellsAs="gap" xr2:uid="{AA447206-EFEF-461F-ADF7-6702A044BF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'SEP-25'!H26:H26</xm:f>
              <xm:sqref>H27</xm:sqref>
            </x14:sparkline>
          </x14:sparklines>
        </x14:sparklineGroup>
        <x14:sparklineGroup displayEmptyCellsAs="gap" xr2:uid="{0EEF6C08-122A-4F6E-96F9-BBAA0EBCF7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'SEP-25'!P26:P26</xm:f>
              <xm:sqref>P27</xm:sqref>
            </x14:sparkline>
          </x14:sparklines>
        </x14:sparklineGroup>
        <x14:sparklineGroup displayEmptyCellsAs="gap" xr2:uid="{C5E54875-5CB1-45AE-A7C5-534D1688C7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'SEP-25'!AF26:AF26</xm:f>
              <xm:sqref>AF27</xm:sqref>
            </x14:sparkline>
          </x14:sparklines>
        </x14:sparklineGroup>
        <x14:sparklineGroup displayEmptyCellsAs="gap" xr2:uid="{9487C57F-D339-4E80-9583-CB49B8D23B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'SEP-25'!AB26:AB26</xm:f>
              <xm:sqref>AB27</xm:sqref>
            </x14:sparkline>
          </x14:sparklines>
        </x14:sparklineGroup>
        <x14:sparklineGroup displayEmptyCellsAs="gap" xr2:uid="{19D92B41-0FE4-49BD-B18A-E2D5A0A010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'SEP-25'!R26:R26</xm:f>
              <xm:sqref>R27</xm:sqref>
            </x14:sparkline>
          </x14:sparklines>
        </x14:sparklineGroup>
        <x14:sparklineGroup displayEmptyCellsAs="gap" xr2:uid="{E53FA202-5A5E-4F74-A339-04C70AFEB4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'SEP-25'!Z26:Z26</xm:f>
              <xm:sqref>Z27</xm:sqref>
            </x14:sparkline>
          </x14:sparklines>
        </x14:sparklineGroup>
        <x14:sparklineGroup displayEmptyCellsAs="gap" xr2:uid="{AF6E3AD7-E77D-4218-8344-384D303F53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'SEP-25'!L26:L26</xm:f>
              <xm:sqref>L27</xm:sqref>
            </x14:sparkline>
          </x14:sparklines>
        </x14:sparklineGroup>
        <x14:sparklineGroup displayEmptyCellsAs="gap" xr2:uid="{0D9D2372-D44D-4B5E-A970-E13DFB543F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'SEP-25'!X26:X26</xm:f>
              <xm:sqref>X27</xm:sqref>
            </x14:sparkline>
          </x14:sparklines>
        </x14:sparklineGroup>
      </x14:sparklineGroup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B336-13AE-4F16-9514-38B70C603E18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184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45931</v>
      </c>
      <c r="E5" s="3">
        <v>45932</v>
      </c>
      <c r="F5" s="3">
        <v>45933</v>
      </c>
      <c r="G5" s="3">
        <v>45934</v>
      </c>
      <c r="H5" s="3">
        <v>45935</v>
      </c>
      <c r="I5" s="3">
        <v>45936</v>
      </c>
      <c r="J5" s="3">
        <v>45937</v>
      </c>
      <c r="K5" s="3">
        <v>45938</v>
      </c>
      <c r="L5" s="3">
        <v>45939</v>
      </c>
      <c r="M5" s="3">
        <v>45940</v>
      </c>
      <c r="N5" s="3">
        <v>45941</v>
      </c>
      <c r="O5" s="3">
        <v>45942</v>
      </c>
      <c r="P5" s="3">
        <v>45943</v>
      </c>
      <c r="Q5" s="3">
        <v>45944</v>
      </c>
      <c r="R5" s="3">
        <v>45945</v>
      </c>
      <c r="S5" s="3">
        <v>45946</v>
      </c>
      <c r="T5" s="3">
        <v>45947</v>
      </c>
      <c r="U5" s="3">
        <v>45948</v>
      </c>
      <c r="V5" s="3">
        <v>45949</v>
      </c>
      <c r="W5" s="3">
        <v>45950</v>
      </c>
      <c r="X5" s="3">
        <v>45951</v>
      </c>
      <c r="Y5" s="3">
        <v>45952</v>
      </c>
      <c r="Z5" s="3">
        <v>45953</v>
      </c>
      <c r="AA5" s="3">
        <v>45954</v>
      </c>
      <c r="AB5" s="3">
        <v>45955</v>
      </c>
      <c r="AC5" s="3">
        <v>45956</v>
      </c>
      <c r="AD5" s="3">
        <v>45957</v>
      </c>
      <c r="AE5" s="3">
        <v>45958</v>
      </c>
      <c r="AF5" s="3">
        <v>45959</v>
      </c>
      <c r="AG5" s="3">
        <v>45960</v>
      </c>
      <c r="AH5" s="3">
        <v>45961</v>
      </c>
      <c r="AI5" s="188"/>
    </row>
    <row r="6" spans="3:42" s="2" customFormat="1" ht="27" customHeight="1">
      <c r="C6" s="5" t="s">
        <v>7</v>
      </c>
      <c r="D6" s="118">
        <v>3.3800000000000003</v>
      </c>
      <c r="E6" s="118">
        <v>4.6104999999999992</v>
      </c>
      <c r="F6" s="118">
        <v>4.9692000000000016</v>
      </c>
      <c r="G6" s="118">
        <v>1.7482</v>
      </c>
      <c r="H6" s="118">
        <v>2.8389000000000002</v>
      </c>
      <c r="I6" s="118">
        <v>4.1696000000000009</v>
      </c>
      <c r="J6" s="118">
        <v>4.0621000000000009</v>
      </c>
      <c r="K6" s="118">
        <v>4.9003999999999985</v>
      </c>
      <c r="L6" s="118">
        <v>5.207600000000002</v>
      </c>
      <c r="M6" s="118">
        <v>5.5598999999999998</v>
      </c>
      <c r="N6" s="118">
        <v>4.4492000000000012</v>
      </c>
      <c r="O6" s="118">
        <v>3.3029999999999986</v>
      </c>
      <c r="P6" s="118">
        <v>4.5566000000000004</v>
      </c>
      <c r="Q6" s="118">
        <v>5.7957999999999972</v>
      </c>
      <c r="R6" s="118">
        <v>5.0587999999999997</v>
      </c>
      <c r="S6" s="118">
        <v>5.793199999999997</v>
      </c>
      <c r="T6" s="118">
        <v>5.6216999999999997</v>
      </c>
      <c r="U6" s="118">
        <v>4.8987999999999996</v>
      </c>
      <c r="V6" s="118">
        <v>2.8602000000000007</v>
      </c>
      <c r="W6" s="118">
        <v>5.0688999999999993</v>
      </c>
      <c r="X6" s="118">
        <v>5.3292000000000019</v>
      </c>
      <c r="Y6" s="118">
        <v>5.7375000000000016</v>
      </c>
      <c r="Z6" s="118">
        <v>4.9866999999999999</v>
      </c>
      <c r="AA6" s="118">
        <v>5.5709999999999988</v>
      </c>
      <c r="AB6" s="118">
        <v>3.9905999999999988</v>
      </c>
      <c r="AC6" s="118">
        <v>2.8049999999999997</v>
      </c>
      <c r="AD6" s="118">
        <v>5.9116</v>
      </c>
      <c r="AE6" s="118">
        <v>6.7002000000000024</v>
      </c>
      <c r="AF6" s="118">
        <v>3.764800000000001</v>
      </c>
      <c r="AG6" s="118">
        <v>6.166500000000001</v>
      </c>
      <c r="AH6" s="118">
        <v>5.6372999999999962</v>
      </c>
      <c r="AI6" s="122">
        <f>SUM(D6:AH6)</f>
        <v>145.45300000000003</v>
      </c>
    </row>
    <row r="7" spans="3:42" s="2" customFormat="1" ht="27" customHeight="1">
      <c r="C7" s="42" t="s">
        <v>8</v>
      </c>
      <c r="D7" s="119">
        <v>0</v>
      </c>
      <c r="E7" s="119">
        <v>0.79</v>
      </c>
      <c r="F7" s="119">
        <v>0.56000000000000005</v>
      </c>
      <c r="G7" s="119">
        <v>0.6</v>
      </c>
      <c r="H7" s="119">
        <v>0</v>
      </c>
      <c r="I7" s="119">
        <v>2.0699999999999998</v>
      </c>
      <c r="J7" s="119">
        <v>0</v>
      </c>
      <c r="K7" s="119">
        <v>0.38</v>
      </c>
      <c r="L7" s="120">
        <v>0.72</v>
      </c>
      <c r="M7" s="120">
        <v>0</v>
      </c>
      <c r="N7" s="120">
        <v>2.11</v>
      </c>
      <c r="O7" s="120">
        <v>0</v>
      </c>
      <c r="P7" s="120">
        <v>0.64</v>
      </c>
      <c r="Q7" s="120">
        <v>1.99</v>
      </c>
      <c r="R7" s="119">
        <v>0</v>
      </c>
      <c r="S7" s="119">
        <v>0.95</v>
      </c>
      <c r="T7" s="121">
        <v>0.73</v>
      </c>
      <c r="U7" s="120">
        <v>1.87</v>
      </c>
      <c r="V7" s="120">
        <v>0</v>
      </c>
      <c r="W7" s="120">
        <v>1.04</v>
      </c>
      <c r="X7" s="120">
        <v>0.56999999999999995</v>
      </c>
      <c r="Y7" s="120">
        <v>0.71</v>
      </c>
      <c r="Z7" s="120">
        <v>0.55000000000000004</v>
      </c>
      <c r="AA7" s="120">
        <v>1.1200000000000001</v>
      </c>
      <c r="AB7" s="120">
        <v>0.87</v>
      </c>
      <c r="AC7" s="120">
        <v>0</v>
      </c>
      <c r="AD7" s="120">
        <v>0.45</v>
      </c>
      <c r="AE7" s="120">
        <v>1.56</v>
      </c>
      <c r="AF7" s="120">
        <v>0</v>
      </c>
      <c r="AG7" s="120">
        <v>2.0699999999999998</v>
      </c>
      <c r="AH7" s="120">
        <v>0.66</v>
      </c>
      <c r="AI7" s="122">
        <f>SUM(D7:AH7)</f>
        <v>23.009999999999998</v>
      </c>
      <c r="AP7" s="179"/>
    </row>
    <row r="8" spans="3:42" s="2" customFormat="1" ht="35.25" customHeight="1" thickBot="1">
      <c r="C8" s="17" t="s">
        <v>9</v>
      </c>
      <c r="D8" s="37">
        <f>SUM(D6:D7)</f>
        <v>3.3800000000000003</v>
      </c>
      <c r="E8" s="37">
        <f t="shared" ref="E8:AH8" si="0">SUM(E6:E7)</f>
        <v>5.4004999999999992</v>
      </c>
      <c r="F8" s="37">
        <f t="shared" si="0"/>
        <v>5.5292000000000012</v>
      </c>
      <c r="G8" s="37">
        <f t="shared" si="0"/>
        <v>2.3481999999999998</v>
      </c>
      <c r="H8" s="37">
        <f t="shared" si="0"/>
        <v>2.8389000000000002</v>
      </c>
      <c r="I8" s="37">
        <f t="shared" si="0"/>
        <v>6.2396000000000011</v>
      </c>
      <c r="J8" s="37">
        <f t="shared" si="0"/>
        <v>4.0621000000000009</v>
      </c>
      <c r="K8" s="37">
        <f t="shared" si="0"/>
        <v>5.2803999999999984</v>
      </c>
      <c r="L8" s="37">
        <f t="shared" si="0"/>
        <v>5.9276000000000018</v>
      </c>
      <c r="M8" s="37">
        <f t="shared" si="0"/>
        <v>5.5598999999999998</v>
      </c>
      <c r="N8" s="37">
        <f t="shared" si="0"/>
        <v>6.5592000000000006</v>
      </c>
      <c r="O8" s="37">
        <f t="shared" si="0"/>
        <v>3.3029999999999986</v>
      </c>
      <c r="P8" s="37">
        <f t="shared" si="0"/>
        <v>5.1966000000000001</v>
      </c>
      <c r="Q8" s="37">
        <f t="shared" si="0"/>
        <v>7.7857999999999974</v>
      </c>
      <c r="R8" s="37">
        <f t="shared" si="0"/>
        <v>5.0587999999999997</v>
      </c>
      <c r="S8" s="37">
        <f t="shared" si="0"/>
        <v>6.7431999999999972</v>
      </c>
      <c r="T8" s="37">
        <f t="shared" si="0"/>
        <v>6.3516999999999992</v>
      </c>
      <c r="U8" s="37">
        <f t="shared" si="0"/>
        <v>6.7687999999999997</v>
      </c>
      <c r="V8" s="37">
        <f t="shared" si="0"/>
        <v>2.8602000000000007</v>
      </c>
      <c r="W8" s="37">
        <f t="shared" si="0"/>
        <v>6.1088999999999993</v>
      </c>
      <c r="X8" s="37">
        <f t="shared" si="0"/>
        <v>5.8992000000000022</v>
      </c>
      <c r="Y8" s="37">
        <f t="shared" si="0"/>
        <v>6.4475000000000016</v>
      </c>
      <c r="Z8" s="37">
        <f t="shared" si="0"/>
        <v>5.5366999999999997</v>
      </c>
      <c r="AA8" s="37">
        <f t="shared" si="0"/>
        <v>6.6909999999999989</v>
      </c>
      <c r="AB8" s="37">
        <f t="shared" si="0"/>
        <v>4.8605999999999989</v>
      </c>
      <c r="AC8" s="37">
        <f t="shared" si="0"/>
        <v>2.8049999999999997</v>
      </c>
      <c r="AD8" s="37">
        <f t="shared" si="0"/>
        <v>6.3616000000000001</v>
      </c>
      <c r="AE8" s="37">
        <f t="shared" si="0"/>
        <v>8.2602000000000029</v>
      </c>
      <c r="AF8" s="37">
        <f t="shared" si="0"/>
        <v>3.764800000000001</v>
      </c>
      <c r="AG8" s="37">
        <f t="shared" si="0"/>
        <v>8.2365000000000013</v>
      </c>
      <c r="AH8" s="37">
        <f t="shared" si="0"/>
        <v>6.2972999999999963</v>
      </c>
      <c r="AI8" s="38">
        <f>SUM(AI6:AI7)</f>
        <v>168.46300000000002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45934</v>
      </c>
      <c r="E11" s="95">
        <v>45936</v>
      </c>
      <c r="F11" s="95">
        <v>45939</v>
      </c>
      <c r="G11" s="95">
        <v>45941</v>
      </c>
      <c r="H11" s="95">
        <v>45944</v>
      </c>
      <c r="I11" s="95">
        <v>45946</v>
      </c>
      <c r="J11" s="95">
        <v>45948</v>
      </c>
      <c r="K11" s="95">
        <v>45951</v>
      </c>
      <c r="L11" s="95">
        <v>45953</v>
      </c>
      <c r="M11" s="95">
        <v>45954</v>
      </c>
      <c r="N11" s="95">
        <v>45955</v>
      </c>
      <c r="O11" s="95">
        <v>45958</v>
      </c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750</v>
      </c>
      <c r="E12" s="101">
        <v>580</v>
      </c>
      <c r="F12" s="101">
        <v>760</v>
      </c>
      <c r="G12" s="101">
        <v>850</v>
      </c>
      <c r="H12" s="102">
        <v>915</v>
      </c>
      <c r="I12" s="102">
        <v>800</v>
      </c>
      <c r="J12" s="102">
        <v>875</v>
      </c>
      <c r="K12" s="101">
        <v>970</v>
      </c>
      <c r="L12" s="101">
        <v>750</v>
      </c>
      <c r="M12" s="101"/>
      <c r="N12" s="101">
        <v>782</v>
      </c>
      <c r="O12" s="101">
        <v>950</v>
      </c>
      <c r="P12" s="101"/>
      <c r="Q12" s="101">
        <v>681</v>
      </c>
      <c r="R12" s="101"/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9663</v>
      </c>
    </row>
    <row r="13" spans="3:42" s="2" customFormat="1" ht="27" customHeight="1">
      <c r="C13" s="66" t="s">
        <v>14</v>
      </c>
      <c r="D13" s="100">
        <v>335</v>
      </c>
      <c r="E13" s="101">
        <v>300</v>
      </c>
      <c r="F13" s="101">
        <v>385</v>
      </c>
      <c r="G13" s="101">
        <v>257</v>
      </c>
      <c r="H13" s="102">
        <v>550</v>
      </c>
      <c r="I13" s="102">
        <v>360</v>
      </c>
      <c r="J13" s="102">
        <v>310</v>
      </c>
      <c r="K13" s="101">
        <v>375</v>
      </c>
      <c r="L13" s="101">
        <v>338</v>
      </c>
      <c r="M13" s="101"/>
      <c r="N13" s="101">
        <v>310</v>
      </c>
      <c r="O13" s="101">
        <v>380</v>
      </c>
      <c r="P13" s="101"/>
      <c r="Q13" s="101">
        <v>389</v>
      </c>
      <c r="R13" s="101"/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4289</v>
      </c>
    </row>
    <row r="14" spans="3:42" s="2" customFormat="1" ht="27" customHeight="1">
      <c r="C14" s="66" t="s">
        <v>15</v>
      </c>
      <c r="D14" s="100">
        <v>54</v>
      </c>
      <c r="E14" s="101"/>
      <c r="F14" s="101">
        <v>50</v>
      </c>
      <c r="G14" s="101"/>
      <c r="H14" s="101">
        <v>46</v>
      </c>
      <c r="I14" s="101"/>
      <c r="J14" s="101">
        <v>55</v>
      </c>
      <c r="K14" s="101"/>
      <c r="L14" s="101">
        <v>49</v>
      </c>
      <c r="M14" s="101"/>
      <c r="N14" s="101"/>
      <c r="O14" s="101">
        <v>56</v>
      </c>
      <c r="P14" s="101"/>
      <c r="Q14" s="101">
        <v>69</v>
      </c>
      <c r="R14" s="101"/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379</v>
      </c>
    </row>
    <row r="15" spans="3:42" s="2" customFormat="1" ht="27" customHeight="1">
      <c r="C15" s="66" t="s">
        <v>16</v>
      </c>
      <c r="D15" s="100">
        <v>17</v>
      </c>
      <c r="E15" s="101"/>
      <c r="F15" s="101">
        <v>13</v>
      </c>
      <c r="G15" s="101"/>
      <c r="H15" s="102">
        <v>12</v>
      </c>
      <c r="I15" s="102"/>
      <c r="J15" s="102">
        <v>15</v>
      </c>
      <c r="K15" s="101"/>
      <c r="L15" s="101">
        <v>19</v>
      </c>
      <c r="M15" s="101"/>
      <c r="N15" s="101"/>
      <c r="O15" s="101">
        <v>14</v>
      </c>
      <c r="P15" s="101"/>
      <c r="Q15" s="101">
        <v>14</v>
      </c>
      <c r="R15" s="101"/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104</v>
      </c>
    </row>
    <row r="16" spans="3:42" s="2" customFormat="1" ht="27" customHeight="1">
      <c r="C16" s="68" t="s">
        <v>17</v>
      </c>
      <c r="D16" s="103"/>
      <c r="E16" s="101">
        <v>50</v>
      </c>
      <c r="F16" s="101"/>
      <c r="G16" s="101">
        <v>58</v>
      </c>
      <c r="H16" s="102"/>
      <c r="I16" s="102">
        <v>52</v>
      </c>
      <c r="J16" s="102"/>
      <c r="K16" s="101">
        <v>47</v>
      </c>
      <c r="L16" s="101"/>
      <c r="M16" s="101"/>
      <c r="N16" s="101">
        <v>853</v>
      </c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1060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>
        <v>12.5</v>
      </c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12.5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>
        <v>41.8</v>
      </c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41.8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>
        <v>0</v>
      </c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1156</v>
      </c>
      <c r="E20" s="160">
        <f t="shared" ref="E20:AH20" si="2">SUM(E12:E19)</f>
        <v>930</v>
      </c>
      <c r="F20" s="160">
        <f t="shared" si="2"/>
        <v>1208</v>
      </c>
      <c r="G20" s="160">
        <f t="shared" si="2"/>
        <v>1165</v>
      </c>
      <c r="H20" s="160">
        <f t="shared" si="2"/>
        <v>1523</v>
      </c>
      <c r="I20" s="160">
        <f t="shared" si="2"/>
        <v>1212</v>
      </c>
      <c r="J20" s="160">
        <f t="shared" si="2"/>
        <v>1255</v>
      </c>
      <c r="K20" s="160">
        <f t="shared" si="2"/>
        <v>1392</v>
      </c>
      <c r="L20" s="160">
        <f t="shared" si="2"/>
        <v>1156</v>
      </c>
      <c r="M20" s="160">
        <f>SUM(M12:M19)</f>
        <v>54.3</v>
      </c>
      <c r="N20" s="160">
        <f t="shared" si="2"/>
        <v>1945</v>
      </c>
      <c r="O20" s="160">
        <f t="shared" si="2"/>
        <v>1400</v>
      </c>
      <c r="P20" s="160">
        <f t="shared" si="2"/>
        <v>0</v>
      </c>
      <c r="Q20" s="160">
        <f t="shared" si="2"/>
        <v>1153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15549.3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168463.00000000003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8.450141648139823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15549.3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9.0864458545977236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45474</v>
      </c>
      <c r="E26" s="197"/>
      <c r="F26" s="196">
        <v>45505</v>
      </c>
      <c r="G26" s="197"/>
      <c r="H26" s="196">
        <v>45536</v>
      </c>
      <c r="I26" s="197"/>
      <c r="J26" s="196">
        <v>45566</v>
      </c>
      <c r="K26" s="197"/>
      <c r="L26" s="196">
        <v>45597</v>
      </c>
      <c r="M26" s="197"/>
      <c r="N26" s="196">
        <v>45627</v>
      </c>
      <c r="O26" s="197"/>
      <c r="P26" s="196">
        <v>45658</v>
      </c>
      <c r="Q26" s="197"/>
      <c r="R26" s="196">
        <v>45689</v>
      </c>
      <c r="S26" s="197"/>
      <c r="T26" s="196">
        <v>45717</v>
      </c>
      <c r="U26" s="197"/>
      <c r="V26" s="196">
        <v>45748</v>
      </c>
      <c r="W26" s="197"/>
      <c r="X26" s="196">
        <v>45778</v>
      </c>
      <c r="Y26" s="197"/>
      <c r="Z26" s="196">
        <v>45809</v>
      </c>
      <c r="AA26" s="197"/>
      <c r="AB26" s="196">
        <v>45839</v>
      </c>
      <c r="AC26" s="197"/>
      <c r="AD26" s="196">
        <v>45870</v>
      </c>
      <c r="AE26" s="197"/>
      <c r="AF26" s="196">
        <v>45901</v>
      </c>
      <c r="AG26" s="197"/>
      <c r="AH26" s="196">
        <v>45931</v>
      </c>
      <c r="AI26" s="197"/>
    </row>
    <row r="27" spans="3:35" s="2" customFormat="1" ht="39.75" customHeight="1">
      <c r="C27" s="21" t="s">
        <v>29</v>
      </c>
      <c r="D27" s="202">
        <v>9.0632617927844064E-2</v>
      </c>
      <c r="E27" s="203"/>
      <c r="F27" s="202">
        <v>9.3378120742087761E-2</v>
      </c>
      <c r="G27" s="203"/>
      <c r="H27" s="202">
        <v>8.5545799839323824E-2</v>
      </c>
      <c r="I27" s="203"/>
      <c r="J27" s="202">
        <v>9.0858504918656796E-2</v>
      </c>
      <c r="K27" s="203"/>
      <c r="L27" s="202">
        <v>8.9501038779561254E-2</v>
      </c>
      <c r="M27" s="203"/>
      <c r="N27" s="202">
        <v>9.1013778180915259E-2</v>
      </c>
      <c r="O27" s="203"/>
      <c r="P27" s="202">
        <v>9.3788170242022198E-2</v>
      </c>
      <c r="Q27" s="203"/>
      <c r="R27" s="202">
        <v>9.1762439173855001E-2</v>
      </c>
      <c r="S27" s="203"/>
      <c r="T27" s="202">
        <v>8.8907557542978757E-2</v>
      </c>
      <c r="U27" s="203"/>
      <c r="V27" s="202">
        <v>9.7144711266506534E-2</v>
      </c>
      <c r="W27" s="203"/>
      <c r="X27" s="202">
        <v>8.7879449014596045E-2</v>
      </c>
      <c r="Y27" s="203"/>
      <c r="Z27" s="202">
        <v>8.6693219346415273E-2</v>
      </c>
      <c r="AA27" s="203"/>
      <c r="AB27" s="202">
        <v>9.8925450804035531E-2</v>
      </c>
      <c r="AC27" s="203"/>
      <c r="AD27" s="202">
        <v>9.3444501968246871E-2</v>
      </c>
      <c r="AE27" s="203"/>
      <c r="AF27" s="202">
        <v>8.9854560507192677E-2</v>
      </c>
      <c r="AG27" s="203"/>
      <c r="AH27" s="202">
        <f>T22/100</f>
        <v>8.4501416481398237E-2</v>
      </c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4445118-D257-453E-9A4D-79AAE343E4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'OCT-25'!X26:X26</xm:f>
              <xm:sqref>X27</xm:sqref>
            </x14:sparkline>
          </x14:sparklines>
        </x14:sparklineGroup>
        <x14:sparklineGroup displayEmptyCellsAs="gap" xr2:uid="{B308746B-7A53-44ED-A30A-2F404E73BC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'OCT-25'!L26:L26</xm:f>
              <xm:sqref>L27</xm:sqref>
            </x14:sparkline>
          </x14:sparklines>
        </x14:sparklineGroup>
        <x14:sparklineGroup displayEmptyCellsAs="gap" xr2:uid="{E414DD75-3E03-49DF-905B-D3880CD696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'OCT-25'!Z26:Z26</xm:f>
              <xm:sqref>Z27</xm:sqref>
            </x14:sparkline>
          </x14:sparklines>
        </x14:sparklineGroup>
        <x14:sparklineGroup displayEmptyCellsAs="gap" xr2:uid="{2BB7DBD1-386F-4777-A9C9-0A0726FFBA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'OCT-25'!R26:R26</xm:f>
              <xm:sqref>R27</xm:sqref>
            </x14:sparkline>
          </x14:sparklines>
        </x14:sparklineGroup>
        <x14:sparklineGroup displayEmptyCellsAs="gap" xr2:uid="{BC5A08C3-EEE7-4B76-BAE6-AA80B418BD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'OCT-25'!AB26:AB26</xm:f>
              <xm:sqref>AB27</xm:sqref>
            </x14:sparkline>
          </x14:sparklines>
        </x14:sparklineGroup>
        <x14:sparklineGroup displayEmptyCellsAs="gap" xr2:uid="{2BDEACFF-4B88-451C-A21D-738B29CDB4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'OCT-25'!AF26:AF26</xm:f>
              <xm:sqref>AF27</xm:sqref>
            </x14:sparkline>
          </x14:sparklines>
        </x14:sparklineGroup>
        <x14:sparklineGroup displayEmptyCellsAs="gap" xr2:uid="{DF3BAFCB-FB37-4A0B-B1AC-D0585CE219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'OCT-25'!P26:P26</xm:f>
              <xm:sqref>P27</xm:sqref>
            </x14:sparkline>
          </x14:sparklines>
        </x14:sparklineGroup>
        <x14:sparklineGroup displayEmptyCellsAs="gap" xr2:uid="{2F8A47F9-B435-4F36-A1B4-697511F239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'OCT-25'!H26:H26</xm:f>
              <xm:sqref>H27</xm:sqref>
            </x14:sparkline>
          </x14:sparklines>
        </x14:sparklineGroup>
        <x14:sparklineGroup displayEmptyCellsAs="gap" xr2:uid="{20B9F971-BD92-4BC7-9415-A5BD56F062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'OCT-25'!D26:D26</xm:f>
              <xm:sqref>D27</xm:sqref>
            </x14:sparkline>
          </x14:sparklines>
        </x14:sparklineGroup>
        <x14:sparklineGroup displayEmptyCellsAs="gap" xr2:uid="{58766E6A-D3BA-4AAC-954F-A92A31010D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'OCT-25'!AH26:AH26</xm:f>
              <xm:sqref>AH27</xm:sqref>
            </x14:sparkline>
          </x14:sparklines>
        </x14:sparklineGroup>
        <x14:sparklineGroup displayEmptyCellsAs="gap" xr2:uid="{A46C02D7-FBC8-48C6-A44A-63EF98B731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'OCT-25'!J26:J26</xm:f>
              <xm:sqref>J27</xm:sqref>
            </x14:sparkline>
          </x14:sparklines>
        </x14:sparklineGroup>
        <x14:sparklineGroup displayEmptyCellsAs="gap" xr2:uid="{59DE85FC-780C-40A9-A979-83BFDA375D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'OCT-25'!T26:T26</xm:f>
              <xm:sqref>T27</xm:sqref>
            </x14:sparkline>
          </x14:sparklines>
        </x14:sparklineGroup>
        <x14:sparklineGroup displayEmptyCellsAs="gap" xr2:uid="{ECF6E676-C14F-41EF-9C6F-D10D31B6C7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'OCT-25'!AD26:AD26</xm:f>
              <xm:sqref>AD27</xm:sqref>
            </x14:sparkline>
          </x14:sparklines>
        </x14:sparklineGroup>
        <x14:sparklineGroup displayEmptyCellsAs="gap" xr2:uid="{8F00FADE-B9FA-4299-8813-99A85C8436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'OCT-25'!F26:F26</xm:f>
              <xm:sqref>F27</xm:sqref>
            </x14:sparkline>
          </x14:sparklines>
        </x14:sparklineGroup>
        <x14:sparklineGroup displayEmptyCellsAs="gap" xr2:uid="{7C964851-375F-4520-80FF-11D4962A60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'OCT-25'!N26:N26</xm:f>
              <xm:sqref>N27</xm:sqref>
            </x14:sparkline>
          </x14:sparklines>
        </x14:sparklineGroup>
        <x14:sparklineGroup displayEmptyCellsAs="gap" xr2:uid="{5D926261-91CF-45FF-AE34-B5742212A4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'OCT-25'!V26:V26</xm:f>
              <xm:sqref>V27</xm:sqref>
            </x14:sparkline>
          </x14:sparklines>
        </x14:sparklineGroup>
      </x14:sparklineGroup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B3CD-552D-4B95-B03D-2DD5280F9B25}">
  <sheetPr>
    <pageSetUpPr fitToPage="1"/>
  </sheetPr>
  <dimension ref="C1:AP46"/>
  <sheetViews>
    <sheetView showGridLines="0" topLeftCell="B1" zoomScale="80" zoomScaleNormal="80" workbookViewId="0">
      <pane xSplit="2" ySplit="3" topLeftCell="T4" activePane="bottomRight" state="frozen"/>
      <selection pane="topRight" activeCell="D1" sqref="D1"/>
      <selection pane="bottomLeft" activeCell="B4" sqref="B4"/>
      <selection pane="bottomRight"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186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45962</v>
      </c>
      <c r="E5" s="3">
        <v>45963</v>
      </c>
      <c r="F5" s="3">
        <v>45964</v>
      </c>
      <c r="G5" s="3">
        <v>45965</v>
      </c>
      <c r="H5" s="3">
        <v>45966</v>
      </c>
      <c r="I5" s="3">
        <v>45967</v>
      </c>
      <c r="J5" s="3">
        <v>45968</v>
      </c>
      <c r="K5" s="3">
        <v>45969</v>
      </c>
      <c r="L5" s="3">
        <v>45970</v>
      </c>
      <c r="M5" s="3">
        <v>45971</v>
      </c>
      <c r="N5" s="3">
        <v>45972</v>
      </c>
      <c r="O5" s="3">
        <v>45973</v>
      </c>
      <c r="P5" s="3">
        <v>45974</v>
      </c>
      <c r="Q5" s="3">
        <v>45975</v>
      </c>
      <c r="R5" s="3">
        <v>45976</v>
      </c>
      <c r="S5" s="3">
        <v>45977</v>
      </c>
      <c r="T5" s="3">
        <v>45978</v>
      </c>
      <c r="U5" s="3">
        <v>45979</v>
      </c>
      <c r="V5" s="3">
        <v>45980</v>
      </c>
      <c r="W5" s="3">
        <v>45981</v>
      </c>
      <c r="X5" s="3">
        <v>45982</v>
      </c>
      <c r="Y5" s="3">
        <v>45983</v>
      </c>
      <c r="Z5" s="3">
        <v>45984</v>
      </c>
      <c r="AA5" s="3">
        <v>45985</v>
      </c>
      <c r="AB5" s="3">
        <v>45986</v>
      </c>
      <c r="AC5" s="3">
        <v>45987</v>
      </c>
      <c r="AD5" s="3">
        <v>45988</v>
      </c>
      <c r="AE5" s="3">
        <v>45989</v>
      </c>
      <c r="AF5" s="3">
        <v>45990</v>
      </c>
      <c r="AG5" s="3">
        <v>45991</v>
      </c>
      <c r="AH5" s="3"/>
      <c r="AI5" s="188"/>
    </row>
    <row r="6" spans="3:42" s="2" customFormat="1" ht="27" customHeight="1">
      <c r="C6" s="5" t="s">
        <v>7</v>
      </c>
      <c r="D6" s="118">
        <v>5.906200000000001</v>
      </c>
      <c r="E6" s="118">
        <v>3.6339999999999995</v>
      </c>
      <c r="F6" s="118">
        <v>5.9633999999999991</v>
      </c>
      <c r="G6" s="118">
        <v>5.8972999999999995</v>
      </c>
      <c r="H6" s="118">
        <v>5.8797999999999968</v>
      </c>
      <c r="I6" s="118">
        <v>5.501800000000002</v>
      </c>
      <c r="J6" s="118">
        <v>5.9916999999999989</v>
      </c>
      <c r="K6" s="118">
        <v>4.7279999999999998</v>
      </c>
      <c r="L6" s="118">
        <v>2.8479999999999999</v>
      </c>
      <c r="M6" s="118">
        <v>5.5547000000000013</v>
      </c>
      <c r="N6" s="118">
        <v>5.6994000000000016</v>
      </c>
      <c r="O6" s="118">
        <v>5.8464999999999971</v>
      </c>
      <c r="P6" s="118">
        <v>5.7116999999999996</v>
      </c>
      <c r="Q6" s="118">
        <v>5.6400999999999968</v>
      </c>
      <c r="R6" s="118">
        <v>4.1322000000000001</v>
      </c>
      <c r="S6" s="118">
        <v>3.0568</v>
      </c>
      <c r="T6" s="118">
        <v>5.4831999999999965</v>
      </c>
      <c r="U6" s="118">
        <v>6.1909999999999998</v>
      </c>
      <c r="V6" s="118">
        <v>5.9149000000000012</v>
      </c>
      <c r="W6" s="118">
        <v>5.5264000000000006</v>
      </c>
      <c r="X6" s="118">
        <v>5.6033999999999988</v>
      </c>
      <c r="Y6" s="118">
        <v>4.3763999999999994</v>
      </c>
      <c r="Z6" s="118">
        <v>2.6652999999999993</v>
      </c>
      <c r="AA6" s="118">
        <v>5.1201999999999979</v>
      </c>
      <c r="AB6" s="118">
        <v>5.6397999999999984</v>
      </c>
      <c r="AC6" s="118">
        <v>5.3697999999999988</v>
      </c>
      <c r="AD6" s="118">
        <v>5.237300000000003</v>
      </c>
      <c r="AE6" s="118">
        <v>4.9381000000000013</v>
      </c>
      <c r="AF6" s="118">
        <v>3.9190000000000009</v>
      </c>
      <c r="AG6" s="118">
        <v>2.8639000000000001</v>
      </c>
      <c r="AH6" s="118"/>
      <c r="AI6" s="122">
        <f>SUM(D6:AH6)</f>
        <v>150.84030000000001</v>
      </c>
    </row>
    <row r="7" spans="3:42" s="2" customFormat="1" ht="27" customHeight="1">
      <c r="C7" s="42" t="s">
        <v>8</v>
      </c>
      <c r="D7" s="119">
        <v>0.51</v>
      </c>
      <c r="E7" s="119">
        <v>0</v>
      </c>
      <c r="F7" s="119">
        <v>3.3</v>
      </c>
      <c r="G7" s="119">
        <v>0.46</v>
      </c>
      <c r="H7" s="119">
        <v>0.38</v>
      </c>
      <c r="I7" s="119">
        <v>0.99</v>
      </c>
      <c r="J7" s="119">
        <v>0.76</v>
      </c>
      <c r="K7" s="119">
        <v>0</v>
      </c>
      <c r="L7" s="120">
        <v>0</v>
      </c>
      <c r="M7" s="120">
        <v>1.53</v>
      </c>
      <c r="N7" s="120">
        <v>0.62</v>
      </c>
      <c r="O7" s="120">
        <v>0.8</v>
      </c>
      <c r="P7" s="120">
        <v>1.43</v>
      </c>
      <c r="Q7" s="120">
        <v>0.92</v>
      </c>
      <c r="R7" s="119">
        <v>0</v>
      </c>
      <c r="S7" s="119">
        <v>0</v>
      </c>
      <c r="T7" s="121">
        <v>2.68</v>
      </c>
      <c r="U7" s="120">
        <v>0.95</v>
      </c>
      <c r="V7" s="120">
        <v>0.81</v>
      </c>
      <c r="W7" s="120">
        <v>0.91</v>
      </c>
      <c r="X7" s="120">
        <v>0.63</v>
      </c>
      <c r="Y7" s="120">
        <v>0</v>
      </c>
      <c r="Z7" s="120">
        <v>0</v>
      </c>
      <c r="AA7" s="120">
        <v>2.09</v>
      </c>
      <c r="AB7" s="120">
        <v>0.56000000000000005</v>
      </c>
      <c r="AC7" s="120">
        <v>1.24</v>
      </c>
      <c r="AD7" s="120">
        <v>0.66</v>
      </c>
      <c r="AE7" s="120">
        <v>0.67</v>
      </c>
      <c r="AF7" s="120">
        <v>0.51</v>
      </c>
      <c r="AG7" s="120">
        <v>0</v>
      </c>
      <c r="AH7" s="120"/>
      <c r="AI7" s="122">
        <f>SUM(D7:AH7)</f>
        <v>23.409999999999997</v>
      </c>
      <c r="AP7" s="179"/>
    </row>
    <row r="8" spans="3:42" s="2" customFormat="1" ht="35.25" customHeight="1" thickBot="1">
      <c r="C8" s="17" t="s">
        <v>9</v>
      </c>
      <c r="D8" s="37">
        <f>SUM(D6:D7)</f>
        <v>6.4162000000000008</v>
      </c>
      <c r="E8" s="37">
        <f t="shared" ref="E8:AH8" si="0">SUM(E6:E7)</f>
        <v>3.6339999999999995</v>
      </c>
      <c r="F8" s="37">
        <f t="shared" si="0"/>
        <v>9.263399999999999</v>
      </c>
      <c r="G8" s="37">
        <f t="shared" si="0"/>
        <v>6.3572999999999995</v>
      </c>
      <c r="H8" s="37">
        <f t="shared" si="0"/>
        <v>6.2597999999999967</v>
      </c>
      <c r="I8" s="37">
        <f t="shared" si="0"/>
        <v>6.4918000000000022</v>
      </c>
      <c r="J8" s="37">
        <f t="shared" si="0"/>
        <v>6.7516999999999987</v>
      </c>
      <c r="K8" s="37">
        <f t="shared" si="0"/>
        <v>4.7279999999999998</v>
      </c>
      <c r="L8" s="37">
        <f t="shared" si="0"/>
        <v>2.8479999999999999</v>
      </c>
      <c r="M8" s="37">
        <f t="shared" si="0"/>
        <v>7.0847000000000016</v>
      </c>
      <c r="N8" s="37">
        <f t="shared" si="0"/>
        <v>6.3194000000000017</v>
      </c>
      <c r="O8" s="37">
        <f t="shared" si="0"/>
        <v>6.646499999999997</v>
      </c>
      <c r="P8" s="37">
        <f t="shared" si="0"/>
        <v>7.1416999999999993</v>
      </c>
      <c r="Q8" s="37">
        <f t="shared" si="0"/>
        <v>6.5600999999999967</v>
      </c>
      <c r="R8" s="37">
        <f t="shared" si="0"/>
        <v>4.1322000000000001</v>
      </c>
      <c r="S8" s="37">
        <f t="shared" si="0"/>
        <v>3.0568</v>
      </c>
      <c r="T8" s="37">
        <f t="shared" si="0"/>
        <v>8.1631999999999962</v>
      </c>
      <c r="U8" s="37">
        <f t="shared" si="0"/>
        <v>7.141</v>
      </c>
      <c r="V8" s="37">
        <f t="shared" si="0"/>
        <v>6.7249000000000017</v>
      </c>
      <c r="W8" s="37">
        <f t="shared" si="0"/>
        <v>6.4364000000000008</v>
      </c>
      <c r="X8" s="37">
        <f t="shared" si="0"/>
        <v>6.2333999999999987</v>
      </c>
      <c r="Y8" s="37">
        <f t="shared" si="0"/>
        <v>4.3763999999999994</v>
      </c>
      <c r="Z8" s="37">
        <f t="shared" si="0"/>
        <v>2.6652999999999993</v>
      </c>
      <c r="AA8" s="37">
        <f t="shared" si="0"/>
        <v>7.2101999999999977</v>
      </c>
      <c r="AB8" s="37">
        <f t="shared" si="0"/>
        <v>6.199799999999998</v>
      </c>
      <c r="AC8" s="37">
        <f t="shared" si="0"/>
        <v>6.609799999999999</v>
      </c>
      <c r="AD8" s="37">
        <f t="shared" si="0"/>
        <v>5.8973000000000031</v>
      </c>
      <c r="AE8" s="37">
        <f t="shared" si="0"/>
        <v>5.6081000000000012</v>
      </c>
      <c r="AF8" s="37">
        <f t="shared" si="0"/>
        <v>4.4290000000000012</v>
      </c>
      <c r="AG8" s="37">
        <f t="shared" si="0"/>
        <v>2.8639000000000001</v>
      </c>
      <c r="AH8" s="37">
        <f t="shared" si="0"/>
        <v>0</v>
      </c>
      <c r="AI8" s="38">
        <f>SUM(AI6:AI7)</f>
        <v>174.25030000000001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45962</v>
      </c>
      <c r="E11" s="95">
        <v>45965</v>
      </c>
      <c r="F11" s="95">
        <v>45967</v>
      </c>
      <c r="G11" s="95">
        <v>45969</v>
      </c>
      <c r="H11" s="95">
        <v>45972</v>
      </c>
      <c r="I11" s="95">
        <v>45974</v>
      </c>
      <c r="J11" s="95">
        <v>45975</v>
      </c>
      <c r="K11" s="95">
        <v>45976</v>
      </c>
      <c r="L11" s="95">
        <v>45979</v>
      </c>
      <c r="M11" s="95">
        <v>45981</v>
      </c>
      <c r="N11" s="95">
        <v>45983</v>
      </c>
      <c r="O11" s="95">
        <v>45986</v>
      </c>
      <c r="P11" s="95">
        <v>45988</v>
      </c>
      <c r="Q11" s="95">
        <v>45990</v>
      </c>
      <c r="R11" s="95"/>
      <c r="S11" s="95"/>
      <c r="T11" s="95" t="s">
        <v>143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820</v>
      </c>
      <c r="E12" s="101">
        <v>1053</v>
      </c>
      <c r="F12" s="101">
        <v>600</v>
      </c>
      <c r="G12" s="101">
        <v>755</v>
      </c>
      <c r="H12" s="102">
        <v>890</v>
      </c>
      <c r="I12" s="102">
        <v>670</v>
      </c>
      <c r="J12" s="102"/>
      <c r="K12" s="101">
        <v>810</v>
      </c>
      <c r="L12" s="101">
        <v>760</v>
      </c>
      <c r="M12" s="101">
        <v>780</v>
      </c>
      <c r="N12" s="101">
        <v>500</v>
      </c>
      <c r="O12" s="101">
        <v>745</v>
      </c>
      <c r="P12" s="101">
        <v>712</v>
      </c>
      <c r="Q12" s="101">
        <v>670</v>
      </c>
      <c r="R12" s="101"/>
      <c r="S12" s="101"/>
      <c r="T12" s="101">
        <v>726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10491</v>
      </c>
    </row>
    <row r="13" spans="3:42" s="2" customFormat="1" ht="27" customHeight="1">
      <c r="C13" s="66" t="s">
        <v>14</v>
      </c>
      <c r="D13" s="100">
        <v>510</v>
      </c>
      <c r="E13" s="101">
        <v>450</v>
      </c>
      <c r="F13" s="101"/>
      <c r="G13" s="101">
        <v>225</v>
      </c>
      <c r="H13" s="102">
        <v>350</v>
      </c>
      <c r="I13" s="102">
        <v>300</v>
      </c>
      <c r="J13" s="102"/>
      <c r="K13" s="101">
        <v>426</v>
      </c>
      <c r="L13" s="101">
        <v>255</v>
      </c>
      <c r="M13" s="101">
        <v>318</v>
      </c>
      <c r="N13" s="101"/>
      <c r="O13" s="101">
        <v>360</v>
      </c>
      <c r="P13" s="101">
        <v>318</v>
      </c>
      <c r="Q13" s="101">
        <v>290</v>
      </c>
      <c r="R13" s="101"/>
      <c r="S13" s="101"/>
      <c r="T13" s="101">
        <v>407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4209</v>
      </c>
    </row>
    <row r="14" spans="3:42" s="2" customFormat="1" ht="27" customHeight="1">
      <c r="C14" s="66" t="s">
        <v>15</v>
      </c>
      <c r="D14" s="100">
        <v>52</v>
      </c>
      <c r="E14" s="101"/>
      <c r="F14" s="101">
        <v>55</v>
      </c>
      <c r="G14" s="101"/>
      <c r="H14" s="101">
        <v>58</v>
      </c>
      <c r="I14" s="101"/>
      <c r="J14" s="101"/>
      <c r="K14" s="101">
        <v>59</v>
      </c>
      <c r="L14" s="101"/>
      <c r="M14" s="101">
        <v>40</v>
      </c>
      <c r="N14" s="101"/>
      <c r="O14" s="101">
        <v>42</v>
      </c>
      <c r="P14" s="101"/>
      <c r="Q14" s="101">
        <v>47</v>
      </c>
      <c r="R14" s="101"/>
      <c r="S14" s="101"/>
      <c r="T14" s="101">
        <v>75</v>
      </c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428</v>
      </c>
    </row>
    <row r="15" spans="3:42" s="2" customFormat="1" ht="27" customHeight="1">
      <c r="C15" s="66" t="s">
        <v>16</v>
      </c>
      <c r="D15" s="100">
        <v>18</v>
      </c>
      <c r="E15" s="101"/>
      <c r="F15" s="101">
        <v>16</v>
      </c>
      <c r="G15" s="101"/>
      <c r="H15" s="102">
        <v>20</v>
      </c>
      <c r="I15" s="102"/>
      <c r="J15" s="102"/>
      <c r="K15" s="101">
        <v>11</v>
      </c>
      <c r="L15" s="101"/>
      <c r="M15" s="101">
        <v>10</v>
      </c>
      <c r="N15" s="101"/>
      <c r="O15" s="101">
        <v>15</v>
      </c>
      <c r="P15" s="101"/>
      <c r="Q15" s="101">
        <v>14</v>
      </c>
      <c r="R15" s="101"/>
      <c r="S15" s="101"/>
      <c r="T15" s="101">
        <v>16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120</v>
      </c>
    </row>
    <row r="16" spans="3:42" s="2" customFormat="1" ht="27" customHeight="1">
      <c r="C16" s="68" t="s">
        <v>17</v>
      </c>
      <c r="D16" s="103"/>
      <c r="E16" s="101">
        <v>45</v>
      </c>
      <c r="F16" s="101"/>
      <c r="G16" s="101">
        <v>748</v>
      </c>
      <c r="H16" s="102"/>
      <c r="I16" s="102">
        <v>56</v>
      </c>
      <c r="J16" s="102"/>
      <c r="K16" s="101"/>
      <c r="L16" s="101">
        <v>50</v>
      </c>
      <c r="M16" s="101"/>
      <c r="N16" s="101">
        <v>443</v>
      </c>
      <c r="O16" s="101"/>
      <c r="P16" s="101">
        <v>40</v>
      </c>
      <c r="Q16" s="101"/>
      <c r="R16" s="101"/>
      <c r="S16" s="102"/>
      <c r="T16" s="101">
        <v>0</v>
      </c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1382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>
        <v>40.5</v>
      </c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40.5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>
        <v>26.3</v>
      </c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26.3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>
        <v>23.5</v>
      </c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23.5</v>
      </c>
    </row>
    <row r="20" spans="3:35" s="2" customFormat="1" ht="35.25" customHeight="1" thickBot="1">
      <c r="C20" s="79" t="s">
        <v>19</v>
      </c>
      <c r="D20" s="159">
        <f>SUM(D12:D19)</f>
        <v>1400</v>
      </c>
      <c r="E20" s="160">
        <f t="shared" ref="E20:AH20" si="2">SUM(E12:E19)</f>
        <v>1548</v>
      </c>
      <c r="F20" s="160">
        <f t="shared" si="2"/>
        <v>671</v>
      </c>
      <c r="G20" s="160">
        <f t="shared" si="2"/>
        <v>1728</v>
      </c>
      <c r="H20" s="160">
        <f t="shared" si="2"/>
        <v>1318</v>
      </c>
      <c r="I20" s="160">
        <f t="shared" si="2"/>
        <v>1026</v>
      </c>
      <c r="J20" s="160">
        <f t="shared" si="2"/>
        <v>90.3</v>
      </c>
      <c r="K20" s="160">
        <f t="shared" si="2"/>
        <v>1306</v>
      </c>
      <c r="L20" s="160">
        <f t="shared" si="2"/>
        <v>1065</v>
      </c>
      <c r="M20" s="160">
        <f>SUM(M12:M19)</f>
        <v>1148</v>
      </c>
      <c r="N20" s="160">
        <f t="shared" si="2"/>
        <v>943</v>
      </c>
      <c r="O20" s="160">
        <f t="shared" si="2"/>
        <v>1162</v>
      </c>
      <c r="P20" s="160">
        <f t="shared" si="2"/>
        <v>1070</v>
      </c>
      <c r="Q20" s="160">
        <f t="shared" si="2"/>
        <v>1021</v>
      </c>
      <c r="R20" s="160">
        <f t="shared" si="2"/>
        <v>0</v>
      </c>
      <c r="S20" s="160">
        <f t="shared" si="2"/>
        <v>0</v>
      </c>
      <c r="T20" s="160">
        <f t="shared" si="2"/>
        <v>1224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16720.3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174250.30000000002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8.7554314643196385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16720.3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9.0950526453676677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45658</v>
      </c>
      <c r="E26" s="197"/>
      <c r="F26" s="196">
        <v>45689</v>
      </c>
      <c r="G26" s="197"/>
      <c r="H26" s="196">
        <v>45717</v>
      </c>
      <c r="I26" s="197"/>
      <c r="J26" s="196">
        <v>45748</v>
      </c>
      <c r="K26" s="197"/>
      <c r="L26" s="196">
        <v>45778</v>
      </c>
      <c r="M26" s="197"/>
      <c r="N26" s="196">
        <v>45809</v>
      </c>
      <c r="O26" s="197"/>
      <c r="P26" s="196">
        <v>45839</v>
      </c>
      <c r="Q26" s="197"/>
      <c r="R26" s="196">
        <v>45870</v>
      </c>
      <c r="S26" s="197"/>
      <c r="T26" s="196">
        <v>45901</v>
      </c>
      <c r="U26" s="197"/>
      <c r="V26" s="196">
        <v>45931</v>
      </c>
      <c r="W26" s="197"/>
      <c r="X26" s="196">
        <v>45962</v>
      </c>
      <c r="Y26" s="197"/>
      <c r="Z26" s="196">
        <v>45992</v>
      </c>
      <c r="AA26" s="197"/>
      <c r="AB26" s="196">
        <v>46023</v>
      </c>
      <c r="AC26" s="197"/>
      <c r="AD26" s="196">
        <v>46054</v>
      </c>
      <c r="AE26" s="197"/>
      <c r="AF26" s="196">
        <v>46082</v>
      </c>
      <c r="AG26" s="197"/>
      <c r="AH26" s="196">
        <v>46113</v>
      </c>
      <c r="AI26" s="197"/>
    </row>
    <row r="27" spans="3:35" s="2" customFormat="1" ht="39.75" customHeight="1">
      <c r="C27" s="21" t="s">
        <v>29</v>
      </c>
      <c r="D27" s="202">
        <v>9.3788170242022198E-2</v>
      </c>
      <c r="E27" s="203"/>
      <c r="F27" s="202">
        <v>9.1762439173855001E-2</v>
      </c>
      <c r="G27" s="203"/>
      <c r="H27" s="202">
        <v>8.8907557542978757E-2</v>
      </c>
      <c r="I27" s="203"/>
      <c r="J27" s="202">
        <v>9.7144711266506534E-2</v>
      </c>
      <c r="K27" s="203"/>
      <c r="L27" s="202">
        <v>8.7879449014596045E-2</v>
      </c>
      <c r="M27" s="203"/>
      <c r="N27" s="202">
        <v>8.6693219346415273E-2</v>
      </c>
      <c r="O27" s="203"/>
      <c r="P27" s="202">
        <v>9.8925450804035531E-2</v>
      </c>
      <c r="Q27" s="203"/>
      <c r="R27" s="202">
        <v>9.3444501968246871E-2</v>
      </c>
      <c r="S27" s="203"/>
      <c r="T27" s="202">
        <v>8.9854560507192677E-2</v>
      </c>
      <c r="U27" s="203"/>
      <c r="V27" s="202">
        <v>8.4501416481398237E-2</v>
      </c>
      <c r="W27" s="203"/>
      <c r="X27" s="202">
        <f>T22/100</f>
        <v>8.7554314643196379E-2</v>
      </c>
      <c r="Y27" s="203"/>
      <c r="Z27" s="202"/>
      <c r="AA27" s="203"/>
      <c r="AB27" s="202"/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9C609F8-B789-4B9B-BBB4-13F77F66DD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'NOV-25'!V26:V26</xm:f>
              <xm:sqref>V27</xm:sqref>
            </x14:sparkline>
          </x14:sparklines>
        </x14:sparklineGroup>
        <x14:sparklineGroup displayEmptyCellsAs="gap" xr2:uid="{C7DCD023-F2BC-4060-8E39-77D8797E4A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'NOV-25'!N26:N26</xm:f>
              <xm:sqref>N27</xm:sqref>
            </x14:sparkline>
          </x14:sparklines>
        </x14:sparklineGroup>
        <x14:sparklineGroup displayEmptyCellsAs="gap" xr2:uid="{2F38A06D-84B3-4E71-BD4B-0B03F78561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'NOV-25'!F26:F26</xm:f>
              <xm:sqref>F27</xm:sqref>
            </x14:sparkline>
          </x14:sparklines>
        </x14:sparklineGroup>
        <x14:sparklineGroup displayEmptyCellsAs="gap" xr2:uid="{71AD0868-BB64-4092-97D9-EC387FDEAD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'NOV-25'!AD26:AD26</xm:f>
              <xm:sqref>AD27</xm:sqref>
            </x14:sparkline>
          </x14:sparklines>
        </x14:sparklineGroup>
        <x14:sparklineGroup displayEmptyCellsAs="gap" xr2:uid="{256B5410-7D34-4B0C-B492-C7FF66806A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'NOV-25'!T26:T26</xm:f>
              <xm:sqref>T27</xm:sqref>
            </x14:sparkline>
          </x14:sparklines>
        </x14:sparklineGroup>
        <x14:sparklineGroup displayEmptyCellsAs="gap" xr2:uid="{6C866325-CA5B-4D8B-8DB2-8CA97DDA63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'NOV-25'!J26:J26</xm:f>
              <xm:sqref>J27</xm:sqref>
            </x14:sparkline>
          </x14:sparklines>
        </x14:sparklineGroup>
        <x14:sparklineGroup displayEmptyCellsAs="gap" xr2:uid="{12028D00-626F-4750-87AB-246339E54E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'NOV-25'!AH26:AH26</xm:f>
              <xm:sqref>AH27</xm:sqref>
            </x14:sparkline>
          </x14:sparklines>
        </x14:sparklineGroup>
        <x14:sparklineGroup displayEmptyCellsAs="gap" xr2:uid="{6F4021DA-BD14-41E0-9FA8-7FA4B03A96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'NOV-25'!D26:D26</xm:f>
              <xm:sqref>D27</xm:sqref>
            </x14:sparkline>
          </x14:sparklines>
        </x14:sparklineGroup>
        <x14:sparklineGroup displayEmptyCellsAs="gap" xr2:uid="{AD5952D2-9583-44F9-BCA3-C4117AE9AB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'NOV-25'!H26:H26</xm:f>
              <xm:sqref>H27</xm:sqref>
            </x14:sparkline>
          </x14:sparklines>
        </x14:sparklineGroup>
        <x14:sparklineGroup displayEmptyCellsAs="gap" xr2:uid="{72440A00-BA50-4DDF-A3F4-1DB26D8D1C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'NOV-25'!P26:P26</xm:f>
              <xm:sqref>P27</xm:sqref>
            </x14:sparkline>
          </x14:sparklines>
        </x14:sparklineGroup>
        <x14:sparklineGroup displayEmptyCellsAs="gap" xr2:uid="{A892B6B7-702F-42D1-9275-974F88B9E2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'NOV-25'!AF26:AF26</xm:f>
              <xm:sqref>AF27</xm:sqref>
            </x14:sparkline>
          </x14:sparklines>
        </x14:sparklineGroup>
        <x14:sparklineGroup displayEmptyCellsAs="gap" xr2:uid="{0FE82334-38AF-4D2C-A305-6CA104E695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'NOV-25'!AB26:AB26</xm:f>
              <xm:sqref>AB27</xm:sqref>
            </x14:sparkline>
          </x14:sparklines>
        </x14:sparklineGroup>
        <x14:sparklineGroup displayEmptyCellsAs="gap" xr2:uid="{5DE48CBF-F9F2-4A5C-9FB4-4D4DC48317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'NOV-25'!R26:R26</xm:f>
              <xm:sqref>R27</xm:sqref>
            </x14:sparkline>
          </x14:sparklines>
        </x14:sparklineGroup>
        <x14:sparklineGroup displayEmptyCellsAs="gap" xr2:uid="{0976DC6F-C431-4C3A-8385-BE43A39F9D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'NOV-25'!Z26:Z26</xm:f>
              <xm:sqref>Z27</xm:sqref>
            </x14:sparkline>
          </x14:sparklines>
        </x14:sparklineGroup>
        <x14:sparklineGroup displayEmptyCellsAs="gap" xr2:uid="{07C5F67E-4A96-4B1B-96D1-E3A550908E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'NOV-25'!L26:L26</xm:f>
              <xm:sqref>L27</xm:sqref>
            </x14:sparkline>
          </x14:sparklines>
        </x14:sparklineGroup>
        <x14:sparklineGroup displayEmptyCellsAs="gap" xr2:uid="{CCD50123-B97A-4FB0-AA7C-5703AF4B84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'NOV-25'!X26:X26</xm:f>
              <xm:sqref>X27</xm:sqref>
            </x14:sparkline>
          </x14:sparklines>
        </x14:sparklineGroup>
      </x14:sparklineGroup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BDB1-48C4-4BA6-8E10-97AE1A030E27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188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45992</v>
      </c>
      <c r="E5" s="3">
        <v>45993</v>
      </c>
      <c r="F5" s="3">
        <v>45994</v>
      </c>
      <c r="G5" s="3">
        <v>45995</v>
      </c>
      <c r="H5" s="3">
        <v>45996</v>
      </c>
      <c r="I5" s="3">
        <v>45997</v>
      </c>
      <c r="J5" s="3">
        <v>45998</v>
      </c>
      <c r="K5" s="3">
        <v>45999</v>
      </c>
      <c r="L5" s="3">
        <v>46000</v>
      </c>
      <c r="M5" s="3">
        <v>46001</v>
      </c>
      <c r="N5" s="3">
        <v>46002</v>
      </c>
      <c r="O5" s="3">
        <v>46003</v>
      </c>
      <c r="P5" s="3">
        <v>46004</v>
      </c>
      <c r="Q5" s="3">
        <v>46005</v>
      </c>
      <c r="R5" s="3">
        <v>46006</v>
      </c>
      <c r="S5" s="3">
        <v>46007</v>
      </c>
      <c r="T5" s="3">
        <v>46008</v>
      </c>
      <c r="U5" s="3">
        <v>46009</v>
      </c>
      <c r="V5" s="3">
        <v>46010</v>
      </c>
      <c r="W5" s="3">
        <v>46011</v>
      </c>
      <c r="X5" s="3">
        <v>46012</v>
      </c>
      <c r="Y5" s="3">
        <v>46013</v>
      </c>
      <c r="Z5" s="3">
        <v>46014</v>
      </c>
      <c r="AA5" s="3">
        <v>46015</v>
      </c>
      <c r="AB5" s="3">
        <v>46016</v>
      </c>
      <c r="AC5" s="3">
        <v>46017</v>
      </c>
      <c r="AD5" s="3">
        <v>46018</v>
      </c>
      <c r="AE5" s="3">
        <v>46019</v>
      </c>
      <c r="AF5" s="3">
        <v>46020</v>
      </c>
      <c r="AG5" s="3">
        <v>46021</v>
      </c>
      <c r="AH5" s="3">
        <v>46022</v>
      </c>
      <c r="AI5" s="188"/>
    </row>
    <row r="6" spans="3:42" s="2" customFormat="1" ht="27" customHeight="1">
      <c r="C6" s="5" t="s">
        <v>7</v>
      </c>
      <c r="D6" s="118">
        <v>5.212699999999999</v>
      </c>
      <c r="E6" s="118">
        <v>5.6058000000000039</v>
      </c>
      <c r="F6" s="118">
        <v>5.1079999999999988</v>
      </c>
      <c r="G6" s="118">
        <v>5.0317999999999978</v>
      </c>
      <c r="H6" s="118">
        <v>4.875700000000001</v>
      </c>
      <c r="I6" s="118">
        <v>4.0574000000000003</v>
      </c>
      <c r="J6" s="118">
        <v>2.548999999999999</v>
      </c>
      <c r="K6" s="118">
        <v>4.7298000000000009</v>
      </c>
      <c r="L6" s="118">
        <v>5.7916000000000025</v>
      </c>
      <c r="M6" s="118">
        <v>4.9927999999999981</v>
      </c>
      <c r="N6" s="118">
        <v>6.3131999999999984</v>
      </c>
      <c r="O6" s="118">
        <v>5.6715</v>
      </c>
      <c r="P6" s="118">
        <v>3.3210000000000006</v>
      </c>
      <c r="Q6" s="118">
        <v>2.964</v>
      </c>
      <c r="R6" s="118">
        <v>5.2638000000000016</v>
      </c>
      <c r="S6" s="118">
        <v>5.6237999999999966</v>
      </c>
      <c r="T6" s="118">
        <v>5.1190000000000007</v>
      </c>
      <c r="U6" s="118">
        <v>5.6046000000000014</v>
      </c>
      <c r="V6" s="118">
        <v>5.7358000000000011</v>
      </c>
      <c r="W6" s="118">
        <v>4.6689999999999969</v>
      </c>
      <c r="X6" s="118">
        <v>3.6354000000000002</v>
      </c>
      <c r="Y6" s="118">
        <v>4.3230999999999975</v>
      </c>
      <c r="Z6" s="118">
        <v>4.7230000000000025</v>
      </c>
      <c r="AA6" s="118">
        <v>3.9623999999999979</v>
      </c>
      <c r="AB6" s="118">
        <v>2.3127999999999997</v>
      </c>
      <c r="AC6" s="118">
        <v>1.8177999999999996</v>
      </c>
      <c r="AD6" s="118">
        <v>1.9071000000000007</v>
      </c>
      <c r="AE6" s="118">
        <v>1.9672000000000001</v>
      </c>
      <c r="AF6" s="118">
        <v>3.2995999999999994</v>
      </c>
      <c r="AG6" s="118">
        <v>3.8990000000000018</v>
      </c>
      <c r="AH6" s="118">
        <v>3.6213999999999995</v>
      </c>
      <c r="AI6" s="122">
        <f>SUM(D6:AH6)</f>
        <v>133.70910000000003</v>
      </c>
    </row>
    <row r="7" spans="3:42" s="2" customFormat="1" ht="27" customHeight="1">
      <c r="C7" s="42" t="s">
        <v>8</v>
      </c>
      <c r="D7" s="119">
        <v>1.41</v>
      </c>
      <c r="E7" s="119">
        <v>0.49</v>
      </c>
      <c r="F7" s="119">
        <v>0.4</v>
      </c>
      <c r="G7" s="119">
        <v>1.2</v>
      </c>
      <c r="H7" s="119">
        <v>0.7</v>
      </c>
      <c r="I7" s="119">
        <v>0</v>
      </c>
      <c r="J7" s="119">
        <v>0</v>
      </c>
      <c r="K7" s="119">
        <v>1.34</v>
      </c>
      <c r="L7" s="120">
        <v>0.7</v>
      </c>
      <c r="M7" s="120">
        <v>0.78</v>
      </c>
      <c r="N7" s="120">
        <v>1.29</v>
      </c>
      <c r="O7" s="120">
        <v>0.31</v>
      </c>
      <c r="P7" s="120">
        <v>0</v>
      </c>
      <c r="Q7" s="120">
        <v>0</v>
      </c>
      <c r="R7" s="119">
        <v>1.87</v>
      </c>
      <c r="S7" s="119">
        <v>0.23</v>
      </c>
      <c r="T7" s="121">
        <v>0.3</v>
      </c>
      <c r="U7" s="120">
        <v>4.53</v>
      </c>
      <c r="V7" s="120">
        <v>0.39</v>
      </c>
      <c r="W7" s="120">
        <v>1.04</v>
      </c>
      <c r="X7" s="120">
        <v>0</v>
      </c>
      <c r="Y7" s="120">
        <v>1.27</v>
      </c>
      <c r="Z7" s="120">
        <v>0.68</v>
      </c>
      <c r="AA7" s="120">
        <v>1.2</v>
      </c>
      <c r="AB7" s="120">
        <v>0</v>
      </c>
      <c r="AC7" s="120">
        <v>1.1299999999999999</v>
      </c>
      <c r="AD7" s="120">
        <v>0.39</v>
      </c>
      <c r="AE7" s="120">
        <v>0</v>
      </c>
      <c r="AF7" s="120">
        <v>0.42</v>
      </c>
      <c r="AG7" s="120">
        <v>2.46</v>
      </c>
      <c r="AH7" s="120">
        <v>0.62</v>
      </c>
      <c r="AI7" s="122">
        <f>SUM(D7:AH7)</f>
        <v>25.150000000000006</v>
      </c>
      <c r="AP7" s="179"/>
    </row>
    <row r="8" spans="3:42" s="2" customFormat="1" ht="35.25" customHeight="1" thickBot="1">
      <c r="C8" s="17" t="s">
        <v>9</v>
      </c>
      <c r="D8" s="37">
        <f>SUM(D6:D7)</f>
        <v>6.6226999999999991</v>
      </c>
      <c r="E8" s="37">
        <f t="shared" ref="E8:AH8" si="0">SUM(E6:E7)</f>
        <v>6.0958000000000041</v>
      </c>
      <c r="F8" s="37">
        <f t="shared" si="0"/>
        <v>5.5079999999999991</v>
      </c>
      <c r="G8" s="37">
        <f t="shared" si="0"/>
        <v>6.231799999999998</v>
      </c>
      <c r="H8" s="37">
        <f t="shared" si="0"/>
        <v>5.5757000000000012</v>
      </c>
      <c r="I8" s="37">
        <f t="shared" si="0"/>
        <v>4.0574000000000003</v>
      </c>
      <c r="J8" s="37">
        <f t="shared" si="0"/>
        <v>2.548999999999999</v>
      </c>
      <c r="K8" s="37">
        <f t="shared" si="0"/>
        <v>6.0698000000000008</v>
      </c>
      <c r="L8" s="37">
        <f t="shared" si="0"/>
        <v>6.4916000000000027</v>
      </c>
      <c r="M8" s="37">
        <f t="shared" si="0"/>
        <v>5.7727999999999984</v>
      </c>
      <c r="N8" s="37">
        <f t="shared" si="0"/>
        <v>7.6031999999999984</v>
      </c>
      <c r="O8" s="37">
        <f t="shared" si="0"/>
        <v>5.9814999999999996</v>
      </c>
      <c r="P8" s="37">
        <f t="shared" si="0"/>
        <v>3.3210000000000006</v>
      </c>
      <c r="Q8" s="37">
        <f t="shared" si="0"/>
        <v>2.964</v>
      </c>
      <c r="R8" s="37">
        <f t="shared" si="0"/>
        <v>7.1338000000000017</v>
      </c>
      <c r="S8" s="37">
        <f t="shared" si="0"/>
        <v>5.853799999999997</v>
      </c>
      <c r="T8" s="37">
        <f t="shared" si="0"/>
        <v>5.4190000000000005</v>
      </c>
      <c r="U8" s="37">
        <f t="shared" si="0"/>
        <v>10.134600000000002</v>
      </c>
      <c r="V8" s="37">
        <f t="shared" si="0"/>
        <v>6.1258000000000008</v>
      </c>
      <c r="W8" s="37">
        <f t="shared" si="0"/>
        <v>5.708999999999997</v>
      </c>
      <c r="X8" s="37">
        <f t="shared" si="0"/>
        <v>3.6354000000000002</v>
      </c>
      <c r="Y8" s="37">
        <f t="shared" si="0"/>
        <v>5.593099999999998</v>
      </c>
      <c r="Z8" s="37">
        <f t="shared" si="0"/>
        <v>5.4030000000000022</v>
      </c>
      <c r="AA8" s="37">
        <f t="shared" si="0"/>
        <v>5.1623999999999981</v>
      </c>
      <c r="AB8" s="37">
        <f t="shared" si="0"/>
        <v>2.3127999999999997</v>
      </c>
      <c r="AC8" s="37">
        <f t="shared" si="0"/>
        <v>2.9477999999999995</v>
      </c>
      <c r="AD8" s="37">
        <f t="shared" si="0"/>
        <v>2.2971000000000008</v>
      </c>
      <c r="AE8" s="37">
        <f t="shared" si="0"/>
        <v>1.9672000000000001</v>
      </c>
      <c r="AF8" s="37">
        <f t="shared" si="0"/>
        <v>3.7195999999999994</v>
      </c>
      <c r="AG8" s="37">
        <f t="shared" si="0"/>
        <v>6.3590000000000018</v>
      </c>
      <c r="AH8" s="37">
        <f t="shared" si="0"/>
        <v>4.2413999999999996</v>
      </c>
      <c r="AI8" s="38">
        <f>SUM(AI6:AI7)</f>
        <v>158.85910000000004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45993</v>
      </c>
      <c r="E11" s="95">
        <v>45995</v>
      </c>
      <c r="F11" s="95">
        <v>45997</v>
      </c>
      <c r="G11" s="95">
        <v>46000</v>
      </c>
      <c r="H11" s="95">
        <v>46002</v>
      </c>
      <c r="I11" s="95">
        <v>46004</v>
      </c>
      <c r="J11" s="95">
        <v>46007</v>
      </c>
      <c r="K11" s="95">
        <v>46009</v>
      </c>
      <c r="L11" s="95">
        <v>46011</v>
      </c>
      <c r="M11" s="95">
        <v>46014</v>
      </c>
      <c r="N11" s="95">
        <v>46016</v>
      </c>
      <c r="O11" s="95">
        <v>46018</v>
      </c>
      <c r="P11" s="95">
        <v>46385</v>
      </c>
      <c r="Q11" s="95">
        <v>46021</v>
      </c>
      <c r="R11" s="95"/>
      <c r="S11" s="95"/>
      <c r="T11" s="95" t="s">
        <v>143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750</v>
      </c>
      <c r="E12" s="101">
        <v>585</v>
      </c>
      <c r="F12" s="101">
        <v>700</v>
      </c>
      <c r="G12" s="101">
        <v>910</v>
      </c>
      <c r="H12" s="102">
        <v>680</v>
      </c>
      <c r="I12" s="102">
        <v>725</v>
      </c>
      <c r="J12" s="102">
        <v>810</v>
      </c>
      <c r="K12" s="101">
        <v>550</v>
      </c>
      <c r="L12" s="101">
        <v>800</v>
      </c>
      <c r="M12" s="101">
        <v>565</v>
      </c>
      <c r="N12" s="101">
        <v>722</v>
      </c>
      <c r="O12" s="101">
        <v>400</v>
      </c>
      <c r="P12" s="101"/>
      <c r="Q12" s="101">
        <v>570</v>
      </c>
      <c r="R12" s="101"/>
      <c r="S12" s="101"/>
      <c r="T12" s="101">
        <v>693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9460</v>
      </c>
    </row>
    <row r="13" spans="3:42" s="2" customFormat="1" ht="27" customHeight="1">
      <c r="C13" s="66" t="s">
        <v>14</v>
      </c>
      <c r="D13" s="100">
        <v>310</v>
      </c>
      <c r="E13" s="101">
        <v>250</v>
      </c>
      <c r="F13" s="101">
        <v>300</v>
      </c>
      <c r="G13" s="101">
        <v>325</v>
      </c>
      <c r="H13" s="102">
        <v>200</v>
      </c>
      <c r="I13" s="102">
        <v>320</v>
      </c>
      <c r="J13" s="102">
        <v>260</v>
      </c>
      <c r="K13" s="101">
        <v>250</v>
      </c>
      <c r="L13" s="101">
        <v>255</v>
      </c>
      <c r="M13" s="101">
        <v>240</v>
      </c>
      <c r="N13" s="101">
        <v>180</v>
      </c>
      <c r="O13" s="101"/>
      <c r="P13" s="101"/>
      <c r="Q13" s="101">
        <v>131</v>
      </c>
      <c r="R13" s="101"/>
      <c r="S13" s="101"/>
      <c r="T13" s="101">
        <v>357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3378</v>
      </c>
    </row>
    <row r="14" spans="3:42" s="2" customFormat="1" ht="27" customHeight="1">
      <c r="C14" s="66" t="s">
        <v>15</v>
      </c>
      <c r="D14" s="100">
        <v>50</v>
      </c>
      <c r="E14" s="101"/>
      <c r="F14" s="101">
        <v>43</v>
      </c>
      <c r="G14" s="101"/>
      <c r="H14" s="101">
        <v>52</v>
      </c>
      <c r="I14" s="101"/>
      <c r="J14" s="101">
        <v>46</v>
      </c>
      <c r="K14" s="101"/>
      <c r="L14" s="101">
        <v>54</v>
      </c>
      <c r="M14" s="101"/>
      <c r="N14" s="101">
        <v>33</v>
      </c>
      <c r="O14" s="101"/>
      <c r="P14" s="101"/>
      <c r="Q14" s="101">
        <v>26</v>
      </c>
      <c r="R14" s="101"/>
      <c r="S14" s="101"/>
      <c r="T14" s="101">
        <v>74</v>
      </c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378</v>
      </c>
    </row>
    <row r="15" spans="3:42" s="2" customFormat="1" ht="27" customHeight="1">
      <c r="C15" s="66" t="s">
        <v>16</v>
      </c>
      <c r="D15" s="100">
        <v>20</v>
      </c>
      <c r="E15" s="101"/>
      <c r="F15" s="101">
        <v>17</v>
      </c>
      <c r="G15" s="101"/>
      <c r="H15" s="102">
        <v>15</v>
      </c>
      <c r="I15" s="102"/>
      <c r="J15" s="102">
        <v>18</v>
      </c>
      <c r="K15" s="101"/>
      <c r="L15" s="101">
        <v>12</v>
      </c>
      <c r="M15" s="101"/>
      <c r="N15" s="101">
        <v>10</v>
      </c>
      <c r="O15" s="101"/>
      <c r="P15" s="101"/>
      <c r="Q15" s="101">
        <v>11</v>
      </c>
      <c r="R15" s="101"/>
      <c r="S15" s="101"/>
      <c r="T15" s="101">
        <v>14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117</v>
      </c>
    </row>
    <row r="16" spans="3:42" s="2" customFormat="1" ht="27" customHeight="1">
      <c r="C16" s="68" t="s">
        <v>17</v>
      </c>
      <c r="D16" s="103"/>
      <c r="E16" s="101">
        <v>51</v>
      </c>
      <c r="F16" s="101"/>
      <c r="G16" s="101">
        <v>55</v>
      </c>
      <c r="H16" s="102"/>
      <c r="I16" s="102">
        <v>46</v>
      </c>
      <c r="J16" s="102"/>
      <c r="K16" s="101">
        <v>50</v>
      </c>
      <c r="L16" s="101"/>
      <c r="M16" s="101">
        <v>38</v>
      </c>
      <c r="N16" s="101"/>
      <c r="O16" s="101">
        <v>40</v>
      </c>
      <c r="P16" s="101"/>
      <c r="Q16" s="101"/>
      <c r="R16" s="101"/>
      <c r="S16" s="102"/>
      <c r="T16" s="101">
        <v>0</v>
      </c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280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>
        <v>52.5</v>
      </c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52.5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>
        <v>67.7</v>
      </c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67.7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1130</v>
      </c>
      <c r="E20" s="160">
        <f t="shared" ref="E20:AH20" si="2">SUM(E12:E19)</f>
        <v>886</v>
      </c>
      <c r="F20" s="160">
        <f t="shared" si="2"/>
        <v>1060</v>
      </c>
      <c r="G20" s="160">
        <f t="shared" si="2"/>
        <v>1290</v>
      </c>
      <c r="H20" s="160">
        <f t="shared" si="2"/>
        <v>947</v>
      </c>
      <c r="I20" s="160">
        <f t="shared" si="2"/>
        <v>1091</v>
      </c>
      <c r="J20" s="160">
        <f t="shared" si="2"/>
        <v>1134</v>
      </c>
      <c r="K20" s="160">
        <f t="shared" si="2"/>
        <v>850</v>
      </c>
      <c r="L20" s="160">
        <f t="shared" si="2"/>
        <v>1121</v>
      </c>
      <c r="M20" s="160">
        <f>SUM(M12:M19)</f>
        <v>843</v>
      </c>
      <c r="N20" s="160">
        <f t="shared" si="2"/>
        <v>945</v>
      </c>
      <c r="O20" s="160">
        <f t="shared" si="2"/>
        <v>440</v>
      </c>
      <c r="P20" s="160">
        <f t="shared" si="2"/>
        <v>120.2</v>
      </c>
      <c r="Q20" s="160">
        <f t="shared" si="2"/>
        <v>738</v>
      </c>
      <c r="R20" s="160">
        <f t="shared" si="2"/>
        <v>0</v>
      </c>
      <c r="S20" s="160">
        <f t="shared" si="2"/>
        <v>0</v>
      </c>
      <c r="T20" s="160">
        <f t="shared" si="2"/>
        <v>1138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13733.2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158859.10000000003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7.9570177812103999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13733.2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9.0002164066878958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45658</v>
      </c>
      <c r="E26" s="197"/>
      <c r="F26" s="196">
        <v>45689</v>
      </c>
      <c r="G26" s="197"/>
      <c r="H26" s="196">
        <v>45717</v>
      </c>
      <c r="I26" s="197"/>
      <c r="J26" s="196">
        <v>45748</v>
      </c>
      <c r="K26" s="197"/>
      <c r="L26" s="196">
        <v>45778</v>
      </c>
      <c r="M26" s="197"/>
      <c r="N26" s="196">
        <v>45809</v>
      </c>
      <c r="O26" s="197"/>
      <c r="P26" s="196">
        <v>45839</v>
      </c>
      <c r="Q26" s="197"/>
      <c r="R26" s="196">
        <v>45870</v>
      </c>
      <c r="S26" s="197"/>
      <c r="T26" s="196">
        <v>45901</v>
      </c>
      <c r="U26" s="197"/>
      <c r="V26" s="196">
        <v>45931</v>
      </c>
      <c r="W26" s="197"/>
      <c r="X26" s="196">
        <v>45962</v>
      </c>
      <c r="Y26" s="197"/>
      <c r="Z26" s="196">
        <v>45992</v>
      </c>
      <c r="AA26" s="197"/>
      <c r="AB26" s="196">
        <v>46023</v>
      </c>
      <c r="AC26" s="197"/>
      <c r="AD26" s="196">
        <v>46054</v>
      </c>
      <c r="AE26" s="197"/>
      <c r="AF26" s="196">
        <v>46082</v>
      </c>
      <c r="AG26" s="197"/>
      <c r="AH26" s="196">
        <v>46113</v>
      </c>
      <c r="AI26" s="197"/>
    </row>
    <row r="27" spans="3:35" s="2" customFormat="1" ht="39.75" customHeight="1">
      <c r="C27" s="21" t="s">
        <v>29</v>
      </c>
      <c r="D27" s="202">
        <v>9.3788170242022198E-2</v>
      </c>
      <c r="E27" s="203"/>
      <c r="F27" s="202">
        <v>9.1762439173855001E-2</v>
      </c>
      <c r="G27" s="203"/>
      <c r="H27" s="202">
        <v>8.8907557542978757E-2</v>
      </c>
      <c r="I27" s="203"/>
      <c r="J27" s="202">
        <v>9.7144711266506534E-2</v>
      </c>
      <c r="K27" s="203"/>
      <c r="L27" s="202">
        <v>8.7879449014596045E-2</v>
      </c>
      <c r="M27" s="203"/>
      <c r="N27" s="202">
        <v>8.6693219346415273E-2</v>
      </c>
      <c r="O27" s="203"/>
      <c r="P27" s="202">
        <v>9.8925450804035531E-2</v>
      </c>
      <c r="Q27" s="203"/>
      <c r="R27" s="202">
        <v>9.3444501968246871E-2</v>
      </c>
      <c r="S27" s="203"/>
      <c r="T27" s="202">
        <v>8.9854560507192677E-2</v>
      </c>
      <c r="U27" s="203"/>
      <c r="V27" s="202">
        <v>8.4501416481398237E-2</v>
      </c>
      <c r="W27" s="203"/>
      <c r="X27" s="202">
        <v>8.7554314643196379E-2</v>
      </c>
      <c r="Y27" s="203"/>
      <c r="Z27" s="202">
        <f>T22/100</f>
        <v>7.9570177812104001E-2</v>
      </c>
      <c r="AA27" s="203"/>
      <c r="AB27" s="202"/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D4E4D56-04EB-4B4E-AFF0-71AFA742E6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'DEC-25'!X26:X26</xm:f>
              <xm:sqref>X27</xm:sqref>
            </x14:sparkline>
          </x14:sparklines>
        </x14:sparklineGroup>
        <x14:sparklineGroup displayEmptyCellsAs="gap" xr2:uid="{747CF06A-BD98-42C9-AB9D-EB4E38993E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'DEC-25'!L26:L26</xm:f>
              <xm:sqref>L27</xm:sqref>
            </x14:sparkline>
          </x14:sparklines>
        </x14:sparklineGroup>
        <x14:sparklineGroup displayEmptyCellsAs="gap" xr2:uid="{52221FA2-2548-427B-B5E7-EF4E4AC460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'DEC-25'!Z26:Z26</xm:f>
              <xm:sqref>Z27</xm:sqref>
            </x14:sparkline>
          </x14:sparklines>
        </x14:sparklineGroup>
        <x14:sparklineGroup displayEmptyCellsAs="gap" xr2:uid="{8EF9C83E-CCEF-4F88-8025-E27AA83FC7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'DEC-25'!R26:R26</xm:f>
              <xm:sqref>R27</xm:sqref>
            </x14:sparkline>
          </x14:sparklines>
        </x14:sparklineGroup>
        <x14:sparklineGroup displayEmptyCellsAs="gap" xr2:uid="{393B9EC0-F292-469B-B98B-DF63A5502F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'DEC-25'!AB26:AB26</xm:f>
              <xm:sqref>AB27</xm:sqref>
            </x14:sparkline>
          </x14:sparklines>
        </x14:sparklineGroup>
        <x14:sparklineGroup displayEmptyCellsAs="gap" xr2:uid="{A44BAFBB-DB86-4723-9332-DE7E3D957A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'DEC-25'!AF26:AF26</xm:f>
              <xm:sqref>AF27</xm:sqref>
            </x14:sparkline>
          </x14:sparklines>
        </x14:sparklineGroup>
        <x14:sparklineGroup displayEmptyCellsAs="gap" xr2:uid="{FB7511FF-748E-4474-BCCE-9F5588D5E7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'DEC-25'!P26:P26</xm:f>
              <xm:sqref>P27</xm:sqref>
            </x14:sparkline>
          </x14:sparklines>
        </x14:sparklineGroup>
        <x14:sparklineGroup displayEmptyCellsAs="gap" xr2:uid="{AAB8B66C-8676-4143-8207-3F017E5947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'DEC-25'!H26:H26</xm:f>
              <xm:sqref>H27</xm:sqref>
            </x14:sparkline>
          </x14:sparklines>
        </x14:sparklineGroup>
        <x14:sparklineGroup displayEmptyCellsAs="gap" xr2:uid="{9D5CAD8A-88E4-4C17-919D-4301CFFFD8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'DEC-25'!D26:D26</xm:f>
              <xm:sqref>D27</xm:sqref>
            </x14:sparkline>
          </x14:sparklines>
        </x14:sparklineGroup>
        <x14:sparklineGroup displayEmptyCellsAs="gap" xr2:uid="{6BEE5B6E-3CD3-4090-A873-FB4879B178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'DEC-25'!AH26:AH26</xm:f>
              <xm:sqref>AH27</xm:sqref>
            </x14:sparkline>
          </x14:sparklines>
        </x14:sparklineGroup>
        <x14:sparklineGroup displayEmptyCellsAs="gap" xr2:uid="{6F27FF24-9F69-4B3E-986F-F429E3DBF1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'DEC-25'!J26:J26</xm:f>
              <xm:sqref>J27</xm:sqref>
            </x14:sparkline>
          </x14:sparklines>
        </x14:sparklineGroup>
        <x14:sparklineGroup displayEmptyCellsAs="gap" xr2:uid="{C5DC9227-46AF-457E-BBB9-B7EA0FCCCF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'DEC-25'!T26:T26</xm:f>
              <xm:sqref>T27</xm:sqref>
            </x14:sparkline>
          </x14:sparklines>
        </x14:sparklineGroup>
        <x14:sparklineGroup displayEmptyCellsAs="gap" xr2:uid="{741375FA-CEC8-4139-99CE-DBD9DEB08E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'DEC-25'!AD26:AD26</xm:f>
              <xm:sqref>AD27</xm:sqref>
            </x14:sparkline>
          </x14:sparklines>
        </x14:sparklineGroup>
        <x14:sparklineGroup displayEmptyCellsAs="gap" xr2:uid="{C90A3075-BE76-4BFA-BAF1-E441D46521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'DEC-25'!F26:F26</xm:f>
              <xm:sqref>F27</xm:sqref>
            </x14:sparkline>
          </x14:sparklines>
        </x14:sparklineGroup>
        <x14:sparklineGroup displayEmptyCellsAs="gap" xr2:uid="{78F8ADA5-2F5A-462D-BC9C-347C4D8DB3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'DEC-25'!N26:N26</xm:f>
              <xm:sqref>N27</xm:sqref>
            </x14:sparkline>
          </x14:sparklines>
        </x14:sparklineGroup>
        <x14:sparklineGroup displayEmptyCellsAs="gap" xr2:uid="{C9F50D91-498B-4A27-9EF1-3FDFE0C79C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'DEC-25'!V26:V26</xm:f>
              <xm:sqref>V27</xm:sqref>
            </x14:sparkline>
          </x14:sparklines>
        </x14:sparklineGroup>
      </x14:sparklineGroup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5430-885A-4AA9-A7A2-9957010C6679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190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46023</v>
      </c>
      <c r="E5" s="3">
        <v>46024</v>
      </c>
      <c r="F5" s="3">
        <v>46025</v>
      </c>
      <c r="G5" s="3">
        <v>46026</v>
      </c>
      <c r="H5" s="3">
        <v>46027</v>
      </c>
      <c r="I5" s="3">
        <v>46028</v>
      </c>
      <c r="J5" s="3">
        <v>46029</v>
      </c>
      <c r="K5" s="3">
        <v>46030</v>
      </c>
      <c r="L5" s="3">
        <v>46031</v>
      </c>
      <c r="M5" s="3">
        <v>46032</v>
      </c>
      <c r="N5" s="3">
        <v>46033</v>
      </c>
      <c r="O5" s="3">
        <v>46034</v>
      </c>
      <c r="P5" s="3">
        <v>46035</v>
      </c>
      <c r="Q5" s="3">
        <v>46036</v>
      </c>
      <c r="R5" s="3">
        <v>46037</v>
      </c>
      <c r="S5" s="3">
        <v>46038</v>
      </c>
      <c r="T5" s="3">
        <v>46039</v>
      </c>
      <c r="U5" s="3">
        <v>46040</v>
      </c>
      <c r="V5" s="3">
        <v>46041</v>
      </c>
      <c r="W5" s="3">
        <v>46042</v>
      </c>
      <c r="X5" s="3">
        <v>46043</v>
      </c>
      <c r="Y5" s="3">
        <v>46044</v>
      </c>
      <c r="Z5" s="3">
        <v>46045</v>
      </c>
      <c r="AA5" s="3">
        <v>46046</v>
      </c>
      <c r="AB5" s="3">
        <v>46047</v>
      </c>
      <c r="AC5" s="3">
        <v>46048</v>
      </c>
      <c r="AD5" s="3">
        <v>46049</v>
      </c>
      <c r="AE5" s="3">
        <v>46050</v>
      </c>
      <c r="AF5" s="3">
        <v>46051</v>
      </c>
      <c r="AG5" s="3">
        <v>46052</v>
      </c>
      <c r="AH5" s="3">
        <v>46053</v>
      </c>
      <c r="AI5" s="188"/>
    </row>
    <row r="6" spans="3:42" s="2" customFormat="1" ht="27" customHeight="1">
      <c r="C6" s="5" t="s">
        <v>7</v>
      </c>
      <c r="D6" s="118">
        <v>2.1114000000000002</v>
      </c>
      <c r="E6" s="118">
        <v>3.5983999999999994</v>
      </c>
      <c r="F6" s="118">
        <v>2.9876000000000005</v>
      </c>
      <c r="G6" s="118">
        <v>1.9655999999999998</v>
      </c>
      <c r="H6" s="118">
        <v>3.7096000000000005</v>
      </c>
      <c r="I6" s="118">
        <v>4.3706000000000014</v>
      </c>
      <c r="J6" s="118">
        <v>3.9269000000000003</v>
      </c>
      <c r="K6" s="118">
        <v>3.8474000000000004</v>
      </c>
      <c r="L6" s="118">
        <v>4.0573000000000015</v>
      </c>
      <c r="M6" s="118">
        <v>3.4090000000000003</v>
      </c>
      <c r="N6" s="118">
        <v>2.3660000000000001</v>
      </c>
      <c r="O6" s="118">
        <v>3.6257000000000006</v>
      </c>
      <c r="P6" s="118">
        <v>4.2118000000000029</v>
      </c>
      <c r="Q6" s="118">
        <v>4.6484000000000005</v>
      </c>
      <c r="R6" s="118">
        <v>4.0296000000000012</v>
      </c>
      <c r="S6" s="118">
        <v>4.4446000000000021</v>
      </c>
      <c r="T6" s="118">
        <v>2.960500000000001</v>
      </c>
      <c r="U6" s="118">
        <v>2.1436000000000002</v>
      </c>
      <c r="V6" s="118">
        <v>4.1915999999999993</v>
      </c>
      <c r="W6" s="118">
        <v>4.1934999999999985</v>
      </c>
      <c r="X6" s="118">
        <v>4.2530000000000001</v>
      </c>
      <c r="Y6" s="118">
        <v>4.4949999999999983</v>
      </c>
      <c r="Z6" s="118">
        <v>4.2218</v>
      </c>
      <c r="AA6" s="118">
        <v>2.9614000000000007</v>
      </c>
      <c r="AB6" s="118">
        <v>2.2166000000000001</v>
      </c>
      <c r="AC6" s="118">
        <v>3.8693999999999997</v>
      </c>
      <c r="AD6" s="118">
        <v>4.4477000000000011</v>
      </c>
      <c r="AE6" s="118">
        <v>4.7232000000000021</v>
      </c>
      <c r="AF6" s="118">
        <v>4.6595999999999993</v>
      </c>
      <c r="AG6" s="118">
        <v>4.4929999999999994</v>
      </c>
      <c r="AH6" s="118">
        <v>2.9147999999999987</v>
      </c>
      <c r="AI6" s="122">
        <f>SUM(D6:AH6)</f>
        <v>114.05460000000001</v>
      </c>
    </row>
    <row r="7" spans="3:42" s="2" customFormat="1" ht="27" customHeight="1">
      <c r="C7" s="42" t="s">
        <v>8</v>
      </c>
      <c r="D7" s="119">
        <v>0</v>
      </c>
      <c r="E7" s="119">
        <v>0.34</v>
      </c>
      <c r="F7" s="119">
        <v>0</v>
      </c>
      <c r="G7" s="119">
        <v>0</v>
      </c>
      <c r="H7" s="119">
        <v>1.83</v>
      </c>
      <c r="I7" s="119">
        <v>0.43</v>
      </c>
      <c r="J7" s="119">
        <v>0.75</v>
      </c>
      <c r="K7" s="119">
        <v>1.64</v>
      </c>
      <c r="L7" s="120">
        <v>1.05</v>
      </c>
      <c r="M7" s="120">
        <v>0.65</v>
      </c>
      <c r="N7" s="120">
        <v>0</v>
      </c>
      <c r="O7" s="120">
        <v>2.71</v>
      </c>
      <c r="P7" s="120">
        <v>1.38</v>
      </c>
      <c r="Q7" s="120">
        <v>0.72</v>
      </c>
      <c r="R7" s="119">
        <v>0.71</v>
      </c>
      <c r="S7" s="119">
        <v>1.42</v>
      </c>
      <c r="T7" s="121">
        <v>0</v>
      </c>
      <c r="U7" s="120">
        <v>0</v>
      </c>
      <c r="V7" s="120">
        <v>1.66</v>
      </c>
      <c r="W7" s="120">
        <v>0.61</v>
      </c>
      <c r="X7" s="120">
        <v>1.21</v>
      </c>
      <c r="Y7" s="120">
        <v>0.38</v>
      </c>
      <c r="Z7" s="120">
        <v>0.33</v>
      </c>
      <c r="AA7" s="120">
        <v>0</v>
      </c>
      <c r="AB7" s="120">
        <v>0</v>
      </c>
      <c r="AC7" s="120">
        <v>2.67</v>
      </c>
      <c r="AD7" s="120">
        <v>0.51</v>
      </c>
      <c r="AE7" s="120">
        <v>0.66</v>
      </c>
      <c r="AF7" s="120">
        <v>0.25</v>
      </c>
      <c r="AG7" s="120">
        <v>0.67</v>
      </c>
      <c r="AH7" s="120">
        <v>0.52</v>
      </c>
      <c r="AI7" s="122">
        <f>SUM(D7:AH7)</f>
        <v>23.099999999999998</v>
      </c>
      <c r="AP7" s="179"/>
    </row>
    <row r="8" spans="3:42" s="2" customFormat="1" ht="35.25" customHeight="1" thickBot="1">
      <c r="C8" s="17" t="s">
        <v>9</v>
      </c>
      <c r="D8" s="37">
        <f>SUM(D6:D7)</f>
        <v>2.1114000000000002</v>
      </c>
      <c r="E8" s="37">
        <f t="shared" ref="E8:AH8" si="0">SUM(E6:E7)</f>
        <v>3.9383999999999992</v>
      </c>
      <c r="F8" s="37">
        <f t="shared" si="0"/>
        <v>2.9876000000000005</v>
      </c>
      <c r="G8" s="37">
        <f t="shared" si="0"/>
        <v>1.9655999999999998</v>
      </c>
      <c r="H8" s="37">
        <f t="shared" si="0"/>
        <v>5.5396000000000001</v>
      </c>
      <c r="I8" s="37">
        <f t="shared" si="0"/>
        <v>4.8006000000000011</v>
      </c>
      <c r="J8" s="37">
        <f t="shared" si="0"/>
        <v>4.6768999999999998</v>
      </c>
      <c r="K8" s="37">
        <f t="shared" si="0"/>
        <v>5.4874000000000001</v>
      </c>
      <c r="L8" s="37">
        <f t="shared" si="0"/>
        <v>5.1073000000000013</v>
      </c>
      <c r="M8" s="37">
        <f t="shared" si="0"/>
        <v>4.0590000000000002</v>
      </c>
      <c r="N8" s="37">
        <f t="shared" si="0"/>
        <v>2.3660000000000001</v>
      </c>
      <c r="O8" s="37">
        <f t="shared" si="0"/>
        <v>6.335700000000001</v>
      </c>
      <c r="P8" s="37">
        <f t="shared" si="0"/>
        <v>5.5918000000000028</v>
      </c>
      <c r="Q8" s="37">
        <f t="shared" si="0"/>
        <v>5.3684000000000003</v>
      </c>
      <c r="R8" s="37">
        <f t="shared" si="0"/>
        <v>4.7396000000000011</v>
      </c>
      <c r="S8" s="37">
        <f t="shared" si="0"/>
        <v>5.864600000000002</v>
      </c>
      <c r="T8" s="37">
        <f t="shared" si="0"/>
        <v>2.960500000000001</v>
      </c>
      <c r="U8" s="37">
        <f t="shared" si="0"/>
        <v>2.1436000000000002</v>
      </c>
      <c r="V8" s="37">
        <f t="shared" si="0"/>
        <v>5.8515999999999995</v>
      </c>
      <c r="W8" s="37">
        <f t="shared" si="0"/>
        <v>4.8034999999999988</v>
      </c>
      <c r="X8" s="37">
        <f t="shared" si="0"/>
        <v>5.4630000000000001</v>
      </c>
      <c r="Y8" s="37">
        <f t="shared" si="0"/>
        <v>4.8749999999999982</v>
      </c>
      <c r="Z8" s="37">
        <f t="shared" si="0"/>
        <v>4.5518000000000001</v>
      </c>
      <c r="AA8" s="37">
        <f t="shared" si="0"/>
        <v>2.9614000000000007</v>
      </c>
      <c r="AB8" s="37">
        <f t="shared" si="0"/>
        <v>2.2166000000000001</v>
      </c>
      <c r="AC8" s="37">
        <f t="shared" si="0"/>
        <v>6.5393999999999997</v>
      </c>
      <c r="AD8" s="37">
        <f t="shared" si="0"/>
        <v>4.9577000000000009</v>
      </c>
      <c r="AE8" s="37">
        <f t="shared" si="0"/>
        <v>5.3832000000000022</v>
      </c>
      <c r="AF8" s="37">
        <f t="shared" si="0"/>
        <v>4.9095999999999993</v>
      </c>
      <c r="AG8" s="37">
        <f t="shared" si="0"/>
        <v>5.1629999999999994</v>
      </c>
      <c r="AH8" s="37">
        <f t="shared" si="0"/>
        <v>3.4347999999999987</v>
      </c>
      <c r="AI8" s="38">
        <f>SUM(AI6:AI7)</f>
        <v>137.15460000000002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46023</v>
      </c>
      <c r="E11" s="95">
        <v>46025</v>
      </c>
      <c r="F11" s="95">
        <v>46028</v>
      </c>
      <c r="G11" s="95">
        <v>46030</v>
      </c>
      <c r="H11" s="95">
        <v>46032</v>
      </c>
      <c r="I11" s="95">
        <v>46035</v>
      </c>
      <c r="J11" s="95">
        <v>46037</v>
      </c>
      <c r="K11" s="95">
        <v>46039</v>
      </c>
      <c r="L11" s="95">
        <v>46042</v>
      </c>
      <c r="M11" s="95">
        <v>46044</v>
      </c>
      <c r="N11" s="95">
        <v>46046</v>
      </c>
      <c r="O11" s="95">
        <v>46049</v>
      </c>
      <c r="P11" s="95">
        <v>46051</v>
      </c>
      <c r="Q11" s="95">
        <v>46052</v>
      </c>
      <c r="R11" s="95">
        <v>46053</v>
      </c>
      <c r="S11" s="95"/>
      <c r="T11" s="95" t="s">
        <v>143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590</v>
      </c>
      <c r="E12" s="101">
        <v>580</v>
      </c>
      <c r="F12" s="101">
        <v>710</v>
      </c>
      <c r="G12" s="101">
        <v>719</v>
      </c>
      <c r="H12" s="102">
        <v>620</v>
      </c>
      <c r="I12" s="102">
        <v>510</v>
      </c>
      <c r="J12" s="102">
        <v>670</v>
      </c>
      <c r="K12" s="101">
        <v>535</v>
      </c>
      <c r="L12" s="101">
        <v>610</v>
      </c>
      <c r="M12" s="101">
        <v>680</v>
      </c>
      <c r="N12" s="101">
        <v>900</v>
      </c>
      <c r="O12" s="101">
        <v>615</v>
      </c>
      <c r="P12" s="101">
        <v>820</v>
      </c>
      <c r="Q12" s="101"/>
      <c r="R12" s="101">
        <v>946</v>
      </c>
      <c r="S12" s="101"/>
      <c r="T12" s="101">
        <v>729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10234</v>
      </c>
    </row>
    <row r="13" spans="3:42" s="2" customFormat="1" ht="27" customHeight="1">
      <c r="C13" s="66" t="s">
        <v>14</v>
      </c>
      <c r="D13" s="100"/>
      <c r="E13" s="101"/>
      <c r="F13" s="101"/>
      <c r="G13" s="101"/>
      <c r="H13" s="102"/>
      <c r="I13" s="102">
        <v>250</v>
      </c>
      <c r="J13" s="102">
        <v>655</v>
      </c>
      <c r="K13" s="101">
        <v>230</v>
      </c>
      <c r="L13" s="101">
        <v>360</v>
      </c>
      <c r="M13" s="101">
        <v>250</v>
      </c>
      <c r="N13" s="101">
        <v>282</v>
      </c>
      <c r="O13" s="101">
        <v>290</v>
      </c>
      <c r="P13" s="101">
        <v>315</v>
      </c>
      <c r="Q13" s="101"/>
      <c r="R13" s="101">
        <v>450</v>
      </c>
      <c r="S13" s="101"/>
      <c r="T13" s="101">
        <v>345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3427</v>
      </c>
    </row>
    <row r="14" spans="3:42" s="2" customFormat="1" ht="27" customHeight="1">
      <c r="C14" s="66" t="s">
        <v>15</v>
      </c>
      <c r="D14" s="100">
        <v>32</v>
      </c>
      <c r="E14" s="101"/>
      <c r="F14" s="101">
        <v>30</v>
      </c>
      <c r="G14" s="101"/>
      <c r="H14" s="101">
        <v>45</v>
      </c>
      <c r="I14" s="101"/>
      <c r="J14" s="101">
        <v>48</v>
      </c>
      <c r="K14" s="101"/>
      <c r="L14" s="101">
        <v>46</v>
      </c>
      <c r="M14" s="101"/>
      <c r="N14" s="101">
        <v>42</v>
      </c>
      <c r="O14" s="101"/>
      <c r="P14" s="101">
        <v>49</v>
      </c>
      <c r="Q14" s="101"/>
      <c r="R14" s="101"/>
      <c r="S14" s="101"/>
      <c r="T14" s="101">
        <v>71</v>
      </c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363</v>
      </c>
    </row>
    <row r="15" spans="3:42" s="2" customFormat="1" ht="27" customHeight="1">
      <c r="C15" s="66" t="s">
        <v>16</v>
      </c>
      <c r="D15" s="100">
        <v>10</v>
      </c>
      <c r="E15" s="101"/>
      <c r="F15" s="101">
        <v>13</v>
      </c>
      <c r="G15" s="101"/>
      <c r="H15" s="102">
        <v>16</v>
      </c>
      <c r="I15" s="102"/>
      <c r="J15" s="102">
        <v>12</v>
      </c>
      <c r="K15" s="101"/>
      <c r="L15" s="101">
        <v>18</v>
      </c>
      <c r="M15" s="101"/>
      <c r="N15" s="101">
        <v>16</v>
      </c>
      <c r="O15" s="101"/>
      <c r="P15" s="101">
        <v>14</v>
      </c>
      <c r="Q15" s="101"/>
      <c r="R15" s="101"/>
      <c r="S15" s="101"/>
      <c r="T15" s="101">
        <v>16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115</v>
      </c>
    </row>
    <row r="16" spans="3:42" s="2" customFormat="1" ht="27" customHeight="1">
      <c r="C16" s="68" t="s">
        <v>17</v>
      </c>
      <c r="D16" s="103"/>
      <c r="E16" s="101">
        <v>38</v>
      </c>
      <c r="F16" s="101"/>
      <c r="G16" s="101">
        <v>42</v>
      </c>
      <c r="H16" s="102"/>
      <c r="I16" s="102">
        <v>50</v>
      </c>
      <c r="J16" s="102"/>
      <c r="K16" s="101">
        <v>45</v>
      </c>
      <c r="L16" s="101"/>
      <c r="M16" s="101">
        <v>51</v>
      </c>
      <c r="N16" s="101"/>
      <c r="O16" s="101">
        <v>656</v>
      </c>
      <c r="P16" s="101"/>
      <c r="Q16" s="101"/>
      <c r="R16" s="101"/>
      <c r="S16" s="102"/>
      <c r="T16" s="101">
        <v>0</v>
      </c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882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>
        <v>26.5</v>
      </c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26.5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>
        <v>22.6</v>
      </c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22.6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>
        <v>26</v>
      </c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26</v>
      </c>
    </row>
    <row r="20" spans="3:35" s="2" customFormat="1" ht="35.25" customHeight="1" thickBot="1">
      <c r="C20" s="79" t="s">
        <v>19</v>
      </c>
      <c r="D20" s="159">
        <f>SUM(D12:D19)</f>
        <v>632</v>
      </c>
      <c r="E20" s="160">
        <f t="shared" ref="E20:AH20" si="2">SUM(E12:E19)</f>
        <v>618</v>
      </c>
      <c r="F20" s="160">
        <f t="shared" si="2"/>
        <v>753</v>
      </c>
      <c r="G20" s="160">
        <f t="shared" si="2"/>
        <v>761</v>
      </c>
      <c r="H20" s="160">
        <f t="shared" si="2"/>
        <v>681</v>
      </c>
      <c r="I20" s="160">
        <f t="shared" si="2"/>
        <v>810</v>
      </c>
      <c r="J20" s="160">
        <f t="shared" si="2"/>
        <v>1385</v>
      </c>
      <c r="K20" s="160">
        <f t="shared" si="2"/>
        <v>810</v>
      </c>
      <c r="L20" s="160">
        <f t="shared" si="2"/>
        <v>1034</v>
      </c>
      <c r="M20" s="160">
        <f>SUM(M12:M19)</f>
        <v>981</v>
      </c>
      <c r="N20" s="160">
        <f t="shared" si="2"/>
        <v>1240</v>
      </c>
      <c r="O20" s="160">
        <f t="shared" si="2"/>
        <v>1561</v>
      </c>
      <c r="P20" s="160">
        <f t="shared" si="2"/>
        <v>1198</v>
      </c>
      <c r="Q20" s="160">
        <f t="shared" si="2"/>
        <v>75.099999999999994</v>
      </c>
      <c r="R20" s="160">
        <f t="shared" si="2"/>
        <v>1396</v>
      </c>
      <c r="S20" s="160">
        <f t="shared" si="2"/>
        <v>0</v>
      </c>
      <c r="T20" s="160">
        <f t="shared" si="2"/>
        <v>1161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15096.1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137154.6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9.9152910298606187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15096.1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9.0706067623165669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45658</v>
      </c>
      <c r="E26" s="197"/>
      <c r="F26" s="196">
        <v>45689</v>
      </c>
      <c r="G26" s="197"/>
      <c r="H26" s="196">
        <v>45717</v>
      </c>
      <c r="I26" s="197"/>
      <c r="J26" s="196">
        <v>45748</v>
      </c>
      <c r="K26" s="197"/>
      <c r="L26" s="196">
        <v>45778</v>
      </c>
      <c r="M26" s="197"/>
      <c r="N26" s="196">
        <v>45809</v>
      </c>
      <c r="O26" s="197"/>
      <c r="P26" s="196">
        <v>45839</v>
      </c>
      <c r="Q26" s="197"/>
      <c r="R26" s="196">
        <v>45870</v>
      </c>
      <c r="S26" s="197"/>
      <c r="T26" s="196">
        <v>45901</v>
      </c>
      <c r="U26" s="197"/>
      <c r="V26" s="196">
        <v>45931</v>
      </c>
      <c r="W26" s="197"/>
      <c r="X26" s="196">
        <v>45962</v>
      </c>
      <c r="Y26" s="197"/>
      <c r="Z26" s="196">
        <v>45992</v>
      </c>
      <c r="AA26" s="197"/>
      <c r="AB26" s="196">
        <v>46023</v>
      </c>
      <c r="AC26" s="197"/>
      <c r="AD26" s="196">
        <v>46054</v>
      </c>
      <c r="AE26" s="197"/>
      <c r="AF26" s="196">
        <v>46082</v>
      </c>
      <c r="AG26" s="197"/>
      <c r="AH26" s="196">
        <v>46113</v>
      </c>
      <c r="AI26" s="197"/>
    </row>
    <row r="27" spans="3:35" s="2" customFormat="1" ht="39.75" customHeight="1">
      <c r="C27" s="21" t="s">
        <v>29</v>
      </c>
      <c r="D27" s="202">
        <v>9.3788170242022198E-2</v>
      </c>
      <c r="E27" s="203"/>
      <c r="F27" s="202">
        <v>9.1762439173855001E-2</v>
      </c>
      <c r="G27" s="203"/>
      <c r="H27" s="202">
        <v>8.8907557542978757E-2</v>
      </c>
      <c r="I27" s="203"/>
      <c r="J27" s="202">
        <v>9.7144711266506534E-2</v>
      </c>
      <c r="K27" s="203"/>
      <c r="L27" s="202">
        <v>8.7879449014596045E-2</v>
      </c>
      <c r="M27" s="203"/>
      <c r="N27" s="202">
        <v>8.6693219346415273E-2</v>
      </c>
      <c r="O27" s="203"/>
      <c r="P27" s="202">
        <v>9.8925450804035531E-2</v>
      </c>
      <c r="Q27" s="203"/>
      <c r="R27" s="202">
        <v>9.3444501968246871E-2</v>
      </c>
      <c r="S27" s="203"/>
      <c r="T27" s="202">
        <v>8.9854560507192677E-2</v>
      </c>
      <c r="U27" s="203"/>
      <c r="V27" s="202">
        <v>8.4501416481398237E-2</v>
      </c>
      <c r="W27" s="203"/>
      <c r="X27" s="202">
        <v>8.7554314643196379E-2</v>
      </c>
      <c r="Y27" s="203"/>
      <c r="Z27" s="202">
        <v>7.9570177812104001E-2</v>
      </c>
      <c r="AA27" s="203"/>
      <c r="AB27" s="202">
        <f>T22/100</f>
        <v>9.9152910298606192E-2</v>
      </c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0DD70E1-D590-48A2-825F-9F0328578C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'JAN-26'!V26:V26</xm:f>
              <xm:sqref>V27</xm:sqref>
            </x14:sparkline>
          </x14:sparklines>
        </x14:sparklineGroup>
        <x14:sparklineGroup displayEmptyCellsAs="gap" xr2:uid="{74FBCC70-7621-4D56-BE2A-642CFF451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'JAN-26'!N26:N26</xm:f>
              <xm:sqref>N27</xm:sqref>
            </x14:sparkline>
          </x14:sparklines>
        </x14:sparklineGroup>
        <x14:sparklineGroup displayEmptyCellsAs="gap" xr2:uid="{8FCBCC9E-E9B6-45C0-9068-256793F91D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'JAN-26'!F26:F26</xm:f>
              <xm:sqref>F27</xm:sqref>
            </x14:sparkline>
          </x14:sparklines>
        </x14:sparklineGroup>
        <x14:sparklineGroup displayEmptyCellsAs="gap" xr2:uid="{4DB43A1E-48AC-4DF2-B542-9B731A7C14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'JAN-26'!AD26:AD26</xm:f>
              <xm:sqref>AD27</xm:sqref>
            </x14:sparkline>
          </x14:sparklines>
        </x14:sparklineGroup>
        <x14:sparklineGroup displayEmptyCellsAs="gap" xr2:uid="{2ED37767-7034-4C8F-B9F0-D442A14201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'JAN-26'!T26:T26</xm:f>
              <xm:sqref>T27</xm:sqref>
            </x14:sparkline>
          </x14:sparklines>
        </x14:sparklineGroup>
        <x14:sparklineGroup displayEmptyCellsAs="gap" xr2:uid="{62B92F2C-AE4D-4305-9E37-6C128C42A3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'JAN-26'!J26:J26</xm:f>
              <xm:sqref>J27</xm:sqref>
            </x14:sparkline>
          </x14:sparklines>
        </x14:sparklineGroup>
        <x14:sparklineGroup displayEmptyCellsAs="gap" xr2:uid="{677EA18B-618F-4892-B54C-8D9883F371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'JAN-26'!AH26:AH26</xm:f>
              <xm:sqref>AH27</xm:sqref>
            </x14:sparkline>
          </x14:sparklines>
        </x14:sparklineGroup>
        <x14:sparklineGroup displayEmptyCellsAs="gap" xr2:uid="{B51EFD21-18AB-4BD8-A0E9-1DE7770B87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'JAN-26'!D26:D26</xm:f>
              <xm:sqref>D27</xm:sqref>
            </x14:sparkline>
          </x14:sparklines>
        </x14:sparklineGroup>
        <x14:sparklineGroup displayEmptyCellsAs="gap" xr2:uid="{14040B8B-AB5A-4ED1-A558-A35BF3191A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'JAN-26'!H26:H26</xm:f>
              <xm:sqref>H27</xm:sqref>
            </x14:sparkline>
          </x14:sparklines>
        </x14:sparklineGroup>
        <x14:sparklineGroup displayEmptyCellsAs="gap" xr2:uid="{A7209CE9-1E3D-45C7-B96E-B96755835D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'JAN-26'!P26:P26</xm:f>
              <xm:sqref>P27</xm:sqref>
            </x14:sparkline>
          </x14:sparklines>
        </x14:sparklineGroup>
        <x14:sparklineGroup displayEmptyCellsAs="gap" xr2:uid="{B54141CE-DEA4-4A7D-A853-C12101B586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'JAN-26'!AF26:AF26</xm:f>
              <xm:sqref>AF27</xm:sqref>
            </x14:sparkline>
          </x14:sparklines>
        </x14:sparklineGroup>
        <x14:sparklineGroup displayEmptyCellsAs="gap" xr2:uid="{749F47D9-2A97-4513-BE5A-C4BF1037D9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'JAN-26'!AB26:AB26</xm:f>
              <xm:sqref>AB27</xm:sqref>
            </x14:sparkline>
          </x14:sparklines>
        </x14:sparklineGroup>
        <x14:sparklineGroup displayEmptyCellsAs="gap" xr2:uid="{17542325-518C-4D61-A885-15B7724A2D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'JAN-26'!R26:R26</xm:f>
              <xm:sqref>R27</xm:sqref>
            </x14:sparkline>
          </x14:sparklines>
        </x14:sparklineGroup>
        <x14:sparklineGroup displayEmptyCellsAs="gap" xr2:uid="{EBF86F2A-A8CB-45E6-A4F2-0DFBC2782C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'JAN-26'!Z26:Z26</xm:f>
              <xm:sqref>Z27</xm:sqref>
            </x14:sparkline>
          </x14:sparklines>
        </x14:sparklineGroup>
        <x14:sparklineGroup displayEmptyCellsAs="gap" xr2:uid="{4772726E-D306-4552-98AA-4C3BDCEE78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'JAN-26'!L26:L26</xm:f>
              <xm:sqref>L27</xm:sqref>
            </x14:sparkline>
          </x14:sparklines>
        </x14:sparklineGroup>
        <x14:sparklineGroup displayEmptyCellsAs="gap" xr2:uid="{47E129F0-A1D6-45CD-BCDD-C36F1C5ABF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'JAN-26'!X26:X26</xm:f>
              <xm:sqref>X27</xm:sqref>
            </x14:sparkline>
          </x14:sparklines>
        </x14:sparklineGroup>
      </x14:sparklineGroup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860-4FE7-461C-8DF2-BBBB8EDC668C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191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192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46054</v>
      </c>
      <c r="E5" s="3">
        <v>46055</v>
      </c>
      <c r="F5" s="3">
        <v>46056</v>
      </c>
      <c r="G5" s="3">
        <v>46057</v>
      </c>
      <c r="H5" s="3">
        <v>46058</v>
      </c>
      <c r="I5" s="3">
        <v>46059</v>
      </c>
      <c r="J5" s="3">
        <v>46060</v>
      </c>
      <c r="K5" s="3">
        <v>46061</v>
      </c>
      <c r="L5" s="3">
        <v>46062</v>
      </c>
      <c r="M5" s="3">
        <v>46063</v>
      </c>
      <c r="N5" s="3">
        <v>46064</v>
      </c>
      <c r="O5" s="3">
        <v>46065</v>
      </c>
      <c r="P5" s="3">
        <v>46066</v>
      </c>
      <c r="Q5" s="3">
        <v>46067</v>
      </c>
      <c r="R5" s="3">
        <v>46068</v>
      </c>
      <c r="S5" s="3">
        <v>46069</v>
      </c>
      <c r="T5" s="3">
        <v>46070</v>
      </c>
      <c r="U5" s="3">
        <v>46071</v>
      </c>
      <c r="V5" s="3">
        <v>46072</v>
      </c>
      <c r="W5" s="3">
        <v>46073</v>
      </c>
      <c r="X5" s="3">
        <v>46074</v>
      </c>
      <c r="Y5" s="3">
        <v>46075</v>
      </c>
      <c r="Z5" s="3">
        <v>46076</v>
      </c>
      <c r="AA5" s="3">
        <v>46077</v>
      </c>
      <c r="AB5" s="3">
        <v>46078</v>
      </c>
      <c r="AC5" s="3">
        <v>46079</v>
      </c>
      <c r="AD5" s="3">
        <v>46080</v>
      </c>
      <c r="AE5" s="3">
        <v>46081</v>
      </c>
      <c r="AF5" s="3"/>
      <c r="AG5" s="3"/>
      <c r="AH5" s="3"/>
      <c r="AI5" s="188"/>
    </row>
    <row r="6" spans="3:42" s="2" customFormat="1" ht="27" customHeight="1">
      <c r="C6" s="5" t="s">
        <v>7</v>
      </c>
      <c r="D6" s="118">
        <v>3.0911999999999993</v>
      </c>
      <c r="E6" s="118">
        <v>4.7453999999999983</v>
      </c>
      <c r="F6" s="118">
        <v>6.298599999999996</v>
      </c>
      <c r="G6" s="118">
        <v>5.2381000000000002</v>
      </c>
      <c r="H6" s="118">
        <v>5.7551999999999994</v>
      </c>
      <c r="I6" s="118">
        <v>5.2624000000000013</v>
      </c>
      <c r="J6" s="118">
        <v>4.7026000000000021</v>
      </c>
      <c r="K6" s="118">
        <v>3.2757000000000009</v>
      </c>
      <c r="L6" s="118">
        <v>5.0722000000000014</v>
      </c>
      <c r="M6" s="118">
        <v>5.9061999999999992</v>
      </c>
      <c r="N6" s="118">
        <v>6.3941999999999988</v>
      </c>
      <c r="O6" s="118">
        <v>6.3105999999999973</v>
      </c>
      <c r="P6" s="118">
        <v>5.2584</v>
      </c>
      <c r="Q6" s="118">
        <v>4.6804000000000023</v>
      </c>
      <c r="R6" s="118">
        <v>2.7082000000000002</v>
      </c>
      <c r="S6" s="118">
        <v>3.5212000000000012</v>
      </c>
      <c r="T6" s="118">
        <v>2.680400000000001</v>
      </c>
      <c r="U6" s="118">
        <v>1.929</v>
      </c>
      <c r="V6" s="118">
        <v>1.306</v>
      </c>
      <c r="W6" s="118">
        <v>3.0344000000000002</v>
      </c>
      <c r="X6" s="118">
        <v>3.4622000000000011</v>
      </c>
      <c r="Y6" s="118">
        <v>2.1326000000000001</v>
      </c>
      <c r="Z6" s="118">
        <v>4.4781999999999984</v>
      </c>
      <c r="AA6" s="118">
        <v>5.2425999999999995</v>
      </c>
      <c r="AB6" s="118">
        <v>5.2067999999999985</v>
      </c>
      <c r="AC6" s="118">
        <v>5.1443999999999983</v>
      </c>
      <c r="AD6" s="118">
        <v>5.8524000000000012</v>
      </c>
      <c r="AE6" s="118">
        <v>4.7139000000000006</v>
      </c>
      <c r="AF6" s="118"/>
      <c r="AG6" s="118"/>
      <c r="AH6" s="118"/>
      <c r="AI6" s="122">
        <f>SUM(D6:AH6)</f>
        <v>123.40350000000001</v>
      </c>
    </row>
    <row r="7" spans="3:42" s="2" customFormat="1" ht="27" customHeight="1">
      <c r="C7" s="42" t="s">
        <v>8</v>
      </c>
      <c r="D7" s="119">
        <v>0</v>
      </c>
      <c r="E7" s="119">
        <v>1.94</v>
      </c>
      <c r="F7" s="119">
        <v>1.22</v>
      </c>
      <c r="G7" s="119">
        <v>0.9</v>
      </c>
      <c r="H7" s="119">
        <v>0.68</v>
      </c>
      <c r="I7" s="119">
        <v>0.63</v>
      </c>
      <c r="J7" s="119">
        <v>0</v>
      </c>
      <c r="K7" s="119">
        <v>0</v>
      </c>
      <c r="L7" s="120">
        <v>1.86</v>
      </c>
      <c r="M7" s="120">
        <v>0.8</v>
      </c>
      <c r="N7" s="120">
        <v>0.85</v>
      </c>
      <c r="O7" s="120">
        <v>0.52</v>
      </c>
      <c r="P7" s="120">
        <v>1.1200000000000001</v>
      </c>
      <c r="Q7" s="120">
        <v>0.98</v>
      </c>
      <c r="R7" s="119">
        <v>0</v>
      </c>
      <c r="S7" s="119">
        <v>1.89</v>
      </c>
      <c r="T7" s="121">
        <v>0</v>
      </c>
      <c r="U7" s="120">
        <v>0</v>
      </c>
      <c r="V7" s="120">
        <v>0</v>
      </c>
      <c r="W7" s="120">
        <v>0.27</v>
      </c>
      <c r="X7" s="120">
        <v>0</v>
      </c>
      <c r="Y7" s="120">
        <v>0</v>
      </c>
      <c r="Z7" s="120">
        <v>0.99</v>
      </c>
      <c r="AA7" s="120">
        <v>0.52</v>
      </c>
      <c r="AB7" s="120">
        <v>0.33</v>
      </c>
      <c r="AC7" s="120">
        <v>0.39</v>
      </c>
      <c r="AD7" s="120">
        <v>0.44</v>
      </c>
      <c r="AE7" s="120">
        <v>0.49</v>
      </c>
      <c r="AF7" s="120"/>
      <c r="AG7" s="120"/>
      <c r="AH7" s="120"/>
      <c r="AI7" s="122">
        <f>SUM(D7:AH7)</f>
        <v>16.82</v>
      </c>
      <c r="AP7" s="179"/>
    </row>
    <row r="8" spans="3:42" s="2" customFormat="1" ht="35.25" customHeight="1" thickBot="1">
      <c r="C8" s="17" t="s">
        <v>9</v>
      </c>
      <c r="D8" s="37">
        <f>SUM(D6:D7)</f>
        <v>3.0911999999999993</v>
      </c>
      <c r="E8" s="37">
        <f t="shared" ref="E8:AH8" si="0">SUM(E6:E7)</f>
        <v>6.6853999999999978</v>
      </c>
      <c r="F8" s="37">
        <f t="shared" si="0"/>
        <v>7.5185999999999957</v>
      </c>
      <c r="G8" s="37">
        <f t="shared" si="0"/>
        <v>6.1381000000000006</v>
      </c>
      <c r="H8" s="37">
        <f t="shared" si="0"/>
        <v>6.4351999999999991</v>
      </c>
      <c r="I8" s="37">
        <f t="shared" si="0"/>
        <v>5.8924000000000012</v>
      </c>
      <c r="J8" s="37">
        <f t="shared" si="0"/>
        <v>4.7026000000000021</v>
      </c>
      <c r="K8" s="37">
        <f t="shared" si="0"/>
        <v>3.2757000000000009</v>
      </c>
      <c r="L8" s="37">
        <f t="shared" si="0"/>
        <v>6.9322000000000017</v>
      </c>
      <c r="M8" s="37">
        <f t="shared" si="0"/>
        <v>6.7061999999999991</v>
      </c>
      <c r="N8" s="37">
        <f t="shared" si="0"/>
        <v>7.2441999999999984</v>
      </c>
      <c r="O8" s="37">
        <f t="shared" si="0"/>
        <v>6.8305999999999969</v>
      </c>
      <c r="P8" s="37">
        <f t="shared" si="0"/>
        <v>6.3784000000000001</v>
      </c>
      <c r="Q8" s="37">
        <f t="shared" si="0"/>
        <v>5.6604000000000028</v>
      </c>
      <c r="R8" s="37">
        <f t="shared" si="0"/>
        <v>2.7082000000000002</v>
      </c>
      <c r="S8" s="37">
        <f t="shared" si="0"/>
        <v>5.4112000000000009</v>
      </c>
      <c r="T8" s="37">
        <f t="shared" si="0"/>
        <v>2.680400000000001</v>
      </c>
      <c r="U8" s="37">
        <f t="shared" si="0"/>
        <v>1.929</v>
      </c>
      <c r="V8" s="37">
        <f t="shared" si="0"/>
        <v>1.306</v>
      </c>
      <c r="W8" s="37">
        <f t="shared" si="0"/>
        <v>3.3044000000000002</v>
      </c>
      <c r="X8" s="37">
        <f t="shared" si="0"/>
        <v>3.4622000000000011</v>
      </c>
      <c r="Y8" s="37">
        <f t="shared" si="0"/>
        <v>2.1326000000000001</v>
      </c>
      <c r="Z8" s="37">
        <f t="shared" si="0"/>
        <v>5.4681999999999986</v>
      </c>
      <c r="AA8" s="37">
        <f t="shared" si="0"/>
        <v>5.7625999999999991</v>
      </c>
      <c r="AB8" s="37">
        <f t="shared" si="0"/>
        <v>5.5367999999999986</v>
      </c>
      <c r="AC8" s="37">
        <f t="shared" si="0"/>
        <v>5.534399999999998</v>
      </c>
      <c r="AD8" s="37">
        <f t="shared" si="0"/>
        <v>6.2924000000000015</v>
      </c>
      <c r="AE8" s="37">
        <f t="shared" si="0"/>
        <v>5.2039000000000009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140.2235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46056</v>
      </c>
      <c r="E11" s="95">
        <v>46058</v>
      </c>
      <c r="F11" s="95">
        <v>46060</v>
      </c>
      <c r="G11" s="95">
        <v>46063</v>
      </c>
      <c r="H11" s="95">
        <v>46065</v>
      </c>
      <c r="I11" s="95">
        <v>46067</v>
      </c>
      <c r="J11" s="95">
        <v>46069</v>
      </c>
      <c r="K11" s="95">
        <v>46077</v>
      </c>
      <c r="L11" s="95">
        <v>46079</v>
      </c>
      <c r="M11" s="95">
        <v>46081</v>
      </c>
      <c r="N11" s="95"/>
      <c r="O11" s="95"/>
      <c r="P11" s="95" t="s">
        <v>143</v>
      </c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850</v>
      </c>
      <c r="E12" s="101">
        <v>710</v>
      </c>
      <c r="F12" s="101">
        <v>860</v>
      </c>
      <c r="G12" s="101">
        <v>825</v>
      </c>
      <c r="H12" s="102">
        <v>953</v>
      </c>
      <c r="I12" s="102">
        <v>920</v>
      </c>
      <c r="J12" s="102">
        <v>690</v>
      </c>
      <c r="K12" s="101">
        <v>750</v>
      </c>
      <c r="L12" s="101">
        <v>840</v>
      </c>
      <c r="M12" s="101">
        <v>930</v>
      </c>
      <c r="N12" s="101"/>
      <c r="O12" s="101"/>
      <c r="P12" s="101">
        <v>525</v>
      </c>
      <c r="Q12" s="101"/>
      <c r="R12" s="101"/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8853</v>
      </c>
    </row>
    <row r="13" spans="3:42" s="2" customFormat="1" ht="27" customHeight="1">
      <c r="C13" s="66" t="s">
        <v>14</v>
      </c>
      <c r="D13" s="100">
        <v>180</v>
      </c>
      <c r="E13" s="101">
        <v>190</v>
      </c>
      <c r="F13" s="101">
        <v>260</v>
      </c>
      <c r="G13" s="101">
        <v>210</v>
      </c>
      <c r="H13" s="102">
        <v>280</v>
      </c>
      <c r="I13" s="102">
        <v>380</v>
      </c>
      <c r="J13" s="102"/>
      <c r="K13" s="101">
        <v>600</v>
      </c>
      <c r="L13" s="101">
        <v>215</v>
      </c>
      <c r="M13" s="101">
        <v>265</v>
      </c>
      <c r="N13" s="101"/>
      <c r="O13" s="101"/>
      <c r="P13" s="101">
        <v>215</v>
      </c>
      <c r="Q13" s="101"/>
      <c r="R13" s="101"/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2795</v>
      </c>
    </row>
    <row r="14" spans="3:42" s="2" customFormat="1" ht="27" customHeight="1">
      <c r="C14" s="66" t="s">
        <v>15</v>
      </c>
      <c r="D14" s="100">
        <v>46</v>
      </c>
      <c r="E14" s="101"/>
      <c r="F14" s="101">
        <v>55</v>
      </c>
      <c r="G14" s="101"/>
      <c r="H14" s="101">
        <v>40</v>
      </c>
      <c r="I14" s="101"/>
      <c r="J14" s="101">
        <v>48</v>
      </c>
      <c r="K14" s="101"/>
      <c r="L14" s="101">
        <v>51</v>
      </c>
      <c r="M14" s="101"/>
      <c r="N14" s="101"/>
      <c r="O14" s="101"/>
      <c r="P14" s="101">
        <v>62</v>
      </c>
      <c r="Q14" s="101"/>
      <c r="R14" s="101"/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302</v>
      </c>
    </row>
    <row r="15" spans="3:42" s="2" customFormat="1" ht="27" customHeight="1">
      <c r="C15" s="66" t="s">
        <v>16</v>
      </c>
      <c r="D15" s="100">
        <v>14</v>
      </c>
      <c r="E15" s="101"/>
      <c r="F15" s="101">
        <v>18</v>
      </c>
      <c r="G15" s="101"/>
      <c r="H15" s="102">
        <v>20</v>
      </c>
      <c r="I15" s="102"/>
      <c r="J15" s="102">
        <v>16</v>
      </c>
      <c r="K15" s="101"/>
      <c r="L15" s="101">
        <v>21</v>
      </c>
      <c r="M15" s="101"/>
      <c r="N15" s="101"/>
      <c r="O15" s="101"/>
      <c r="P15" s="101">
        <v>13</v>
      </c>
      <c r="Q15" s="101"/>
      <c r="R15" s="101"/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102</v>
      </c>
    </row>
    <row r="16" spans="3:42" s="2" customFormat="1" ht="27" customHeight="1">
      <c r="C16" s="68" t="s">
        <v>17</v>
      </c>
      <c r="D16" s="103"/>
      <c r="E16" s="101">
        <v>52</v>
      </c>
      <c r="F16" s="101"/>
      <c r="G16" s="101">
        <v>347</v>
      </c>
      <c r="H16" s="102"/>
      <c r="I16" s="102">
        <v>50</v>
      </c>
      <c r="J16" s="102"/>
      <c r="K16" s="101">
        <v>58</v>
      </c>
      <c r="L16" s="101"/>
      <c r="M16" s="101"/>
      <c r="N16" s="101"/>
      <c r="O16" s="101"/>
      <c r="P16" s="101">
        <v>0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507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1090</v>
      </c>
      <c r="E20" s="160">
        <f t="shared" ref="E20:AH20" si="2">SUM(E12:E19)</f>
        <v>952</v>
      </c>
      <c r="F20" s="160">
        <f t="shared" si="2"/>
        <v>1193</v>
      </c>
      <c r="G20" s="160">
        <f t="shared" si="2"/>
        <v>1382</v>
      </c>
      <c r="H20" s="160">
        <f t="shared" si="2"/>
        <v>1293</v>
      </c>
      <c r="I20" s="160">
        <f t="shared" si="2"/>
        <v>1350</v>
      </c>
      <c r="J20" s="160">
        <f t="shared" si="2"/>
        <v>754</v>
      </c>
      <c r="K20" s="160">
        <f t="shared" si="2"/>
        <v>1408</v>
      </c>
      <c r="L20" s="160">
        <f t="shared" si="2"/>
        <v>1127</v>
      </c>
      <c r="M20" s="160">
        <f>SUM(M12:M19)</f>
        <v>1195</v>
      </c>
      <c r="N20" s="160">
        <f t="shared" si="2"/>
        <v>0</v>
      </c>
      <c r="O20" s="160">
        <f t="shared" si="2"/>
        <v>0</v>
      </c>
      <c r="P20" s="160">
        <f t="shared" si="2"/>
        <v>815</v>
      </c>
      <c r="Q20" s="160">
        <f t="shared" si="2"/>
        <v>0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12559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140223.5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8.2201822852748183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12559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9.0098621568135844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45658</v>
      </c>
      <c r="E26" s="197"/>
      <c r="F26" s="196">
        <v>45689</v>
      </c>
      <c r="G26" s="197"/>
      <c r="H26" s="196">
        <v>45717</v>
      </c>
      <c r="I26" s="197"/>
      <c r="J26" s="196">
        <v>45748</v>
      </c>
      <c r="K26" s="197"/>
      <c r="L26" s="196">
        <v>45778</v>
      </c>
      <c r="M26" s="197"/>
      <c r="N26" s="196">
        <v>45809</v>
      </c>
      <c r="O26" s="197"/>
      <c r="P26" s="196">
        <v>45839</v>
      </c>
      <c r="Q26" s="197"/>
      <c r="R26" s="196">
        <v>45870</v>
      </c>
      <c r="S26" s="197"/>
      <c r="T26" s="196">
        <v>45901</v>
      </c>
      <c r="U26" s="197"/>
      <c r="V26" s="196">
        <v>45931</v>
      </c>
      <c r="W26" s="197"/>
      <c r="X26" s="196">
        <v>45962</v>
      </c>
      <c r="Y26" s="197"/>
      <c r="Z26" s="196">
        <v>45992</v>
      </c>
      <c r="AA26" s="197"/>
      <c r="AB26" s="196">
        <v>46023</v>
      </c>
      <c r="AC26" s="197"/>
      <c r="AD26" s="196">
        <v>46054</v>
      </c>
      <c r="AE26" s="197"/>
      <c r="AF26" s="196">
        <v>46082</v>
      </c>
      <c r="AG26" s="197"/>
      <c r="AH26" s="196">
        <v>46113</v>
      </c>
      <c r="AI26" s="197"/>
    </row>
    <row r="27" spans="3:35" s="2" customFormat="1" ht="39.75" customHeight="1">
      <c r="C27" s="21" t="s">
        <v>29</v>
      </c>
      <c r="D27" s="202">
        <v>9.3788170242022198E-2</v>
      </c>
      <c r="E27" s="203"/>
      <c r="F27" s="202">
        <v>9.1762439173855001E-2</v>
      </c>
      <c r="G27" s="203"/>
      <c r="H27" s="202">
        <v>8.8907557542978757E-2</v>
      </c>
      <c r="I27" s="203"/>
      <c r="J27" s="202">
        <v>9.7144711266506534E-2</v>
      </c>
      <c r="K27" s="203"/>
      <c r="L27" s="202">
        <v>8.7879449014596045E-2</v>
      </c>
      <c r="M27" s="203"/>
      <c r="N27" s="202">
        <v>8.6693219346415273E-2</v>
      </c>
      <c r="O27" s="203"/>
      <c r="P27" s="202">
        <v>9.8925450804035531E-2</v>
      </c>
      <c r="Q27" s="203"/>
      <c r="R27" s="202">
        <v>9.3444501968246871E-2</v>
      </c>
      <c r="S27" s="203"/>
      <c r="T27" s="202">
        <v>8.9854560507192677E-2</v>
      </c>
      <c r="U27" s="203"/>
      <c r="V27" s="202">
        <v>8.4501416481398237E-2</v>
      </c>
      <c r="W27" s="203"/>
      <c r="X27" s="202">
        <v>8.7554314643196379E-2</v>
      </c>
      <c r="Y27" s="203"/>
      <c r="Z27" s="202">
        <v>7.9570177812104001E-2</v>
      </c>
      <c r="AA27" s="203"/>
      <c r="AB27" s="202">
        <v>9.9152910298606192E-2</v>
      </c>
      <c r="AC27" s="203"/>
      <c r="AD27" s="202">
        <f>T22/100</f>
        <v>8.2201822852748185E-2</v>
      </c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41B71A1-1EE4-45D1-8548-70831D9C9E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'FEB-26'!X26:X26</xm:f>
              <xm:sqref>X27</xm:sqref>
            </x14:sparkline>
          </x14:sparklines>
        </x14:sparklineGroup>
        <x14:sparklineGroup displayEmptyCellsAs="gap" xr2:uid="{E26B7636-7E25-4613-9A62-A45F7A9627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'FEB-26'!L26:L26</xm:f>
              <xm:sqref>L27</xm:sqref>
            </x14:sparkline>
          </x14:sparklines>
        </x14:sparklineGroup>
        <x14:sparklineGroup displayEmptyCellsAs="gap" xr2:uid="{7ACC38A7-233B-432A-95D0-D0A8F0150F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'FEB-26'!Z26:Z26</xm:f>
              <xm:sqref>Z27</xm:sqref>
            </x14:sparkline>
          </x14:sparklines>
        </x14:sparklineGroup>
        <x14:sparklineGroup displayEmptyCellsAs="gap" xr2:uid="{36873BBF-4C2A-499A-8F60-B4E4B9C347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'FEB-26'!R26:R26</xm:f>
              <xm:sqref>R27</xm:sqref>
            </x14:sparkline>
          </x14:sparklines>
        </x14:sparklineGroup>
        <x14:sparklineGroup displayEmptyCellsAs="gap" xr2:uid="{A1F35353-9927-4792-AB78-92228A3616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'FEB-26'!AB26:AB26</xm:f>
              <xm:sqref>AB27</xm:sqref>
            </x14:sparkline>
          </x14:sparklines>
        </x14:sparklineGroup>
        <x14:sparklineGroup displayEmptyCellsAs="gap" xr2:uid="{5C8F54E6-C218-4B8C-81E7-61FFDA7D83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'FEB-26'!AF26:AF26</xm:f>
              <xm:sqref>AF27</xm:sqref>
            </x14:sparkline>
          </x14:sparklines>
        </x14:sparklineGroup>
        <x14:sparklineGroup displayEmptyCellsAs="gap" xr2:uid="{BED252CE-0A0B-44ED-9AFA-8A5068925B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'FEB-26'!P26:P26</xm:f>
              <xm:sqref>P27</xm:sqref>
            </x14:sparkline>
          </x14:sparklines>
        </x14:sparklineGroup>
        <x14:sparklineGroup displayEmptyCellsAs="gap" xr2:uid="{1A10E087-BAD3-4A62-81C1-AC146D9F88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'FEB-26'!H26:H26</xm:f>
              <xm:sqref>H27</xm:sqref>
            </x14:sparkline>
          </x14:sparklines>
        </x14:sparklineGroup>
        <x14:sparklineGroup displayEmptyCellsAs="gap" xr2:uid="{D00844F8-EB8C-4D00-8B44-E137B2D805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'FEB-26'!D26:D26</xm:f>
              <xm:sqref>D27</xm:sqref>
            </x14:sparkline>
          </x14:sparklines>
        </x14:sparklineGroup>
        <x14:sparklineGroup displayEmptyCellsAs="gap" xr2:uid="{C4290B21-E3BA-45C2-B300-0028DEA881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'FEB-26'!AH26:AH26</xm:f>
              <xm:sqref>AH27</xm:sqref>
            </x14:sparkline>
          </x14:sparklines>
        </x14:sparklineGroup>
        <x14:sparklineGroup displayEmptyCellsAs="gap" xr2:uid="{06A268F9-217B-4378-997D-78CE889FDA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'FEB-26'!J26:J26</xm:f>
              <xm:sqref>J27</xm:sqref>
            </x14:sparkline>
          </x14:sparklines>
        </x14:sparklineGroup>
        <x14:sparklineGroup displayEmptyCellsAs="gap" xr2:uid="{C5C2FC17-741A-4077-8546-79A7CF8F0A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'FEB-26'!T26:T26</xm:f>
              <xm:sqref>T27</xm:sqref>
            </x14:sparkline>
          </x14:sparklines>
        </x14:sparklineGroup>
        <x14:sparklineGroup displayEmptyCellsAs="gap" xr2:uid="{A2B62FB8-FFF4-4981-A0E6-60A41C8A7C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'FEB-26'!AD26:AD26</xm:f>
              <xm:sqref>AD27</xm:sqref>
            </x14:sparkline>
          </x14:sparklines>
        </x14:sparklineGroup>
        <x14:sparklineGroup displayEmptyCellsAs="gap" xr2:uid="{7B6E3497-E239-422D-8FD8-EEB284B5E5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'FEB-26'!F26:F26</xm:f>
              <xm:sqref>F27</xm:sqref>
            </x14:sparkline>
          </x14:sparklines>
        </x14:sparklineGroup>
        <x14:sparklineGroup displayEmptyCellsAs="gap" xr2:uid="{12664897-A720-4375-954E-D05F39F4C3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'FEB-26'!N26:N26</xm:f>
              <xm:sqref>N27</xm:sqref>
            </x14:sparkline>
          </x14:sparklines>
        </x14:sparklineGroup>
        <x14:sparklineGroup displayEmptyCellsAs="gap" xr2:uid="{0DA5EA98-60A2-44FD-B4EA-D96E821440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'FEB-26'!V26:V26</xm:f>
              <xm:sqref>V27</xm:sqref>
            </x14:sparkline>
          </x14:sparklines>
        </x14:sparklineGroup>
      </x14:sparklineGroup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B43D-BD49-4DD9-9FE1-0E4688994745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193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194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46082</v>
      </c>
      <c r="E5" s="3">
        <v>46083</v>
      </c>
      <c r="F5" s="3">
        <v>46084</v>
      </c>
      <c r="G5" s="3">
        <v>46085</v>
      </c>
      <c r="H5" s="3">
        <v>46086</v>
      </c>
      <c r="I5" s="3">
        <v>46087</v>
      </c>
      <c r="J5" s="3">
        <v>46088</v>
      </c>
      <c r="K5" s="3">
        <v>46089</v>
      </c>
      <c r="L5" s="3">
        <v>46090</v>
      </c>
      <c r="M5" s="3">
        <v>46091</v>
      </c>
      <c r="N5" s="3">
        <v>46092</v>
      </c>
      <c r="O5" s="3">
        <v>46093</v>
      </c>
      <c r="P5" s="3">
        <v>46094</v>
      </c>
      <c r="Q5" s="3">
        <v>46095</v>
      </c>
      <c r="R5" s="3">
        <v>46096</v>
      </c>
      <c r="S5" s="3">
        <v>46097</v>
      </c>
      <c r="T5" s="3">
        <v>46098</v>
      </c>
      <c r="U5" s="3">
        <v>46099</v>
      </c>
      <c r="V5" s="3">
        <v>46100</v>
      </c>
      <c r="W5" s="3">
        <v>46101</v>
      </c>
      <c r="X5" s="3">
        <v>46102</v>
      </c>
      <c r="Y5" s="3">
        <v>46103</v>
      </c>
      <c r="Z5" s="3">
        <v>46104</v>
      </c>
      <c r="AA5" s="3">
        <v>46105</v>
      </c>
      <c r="AB5" s="3">
        <v>46106</v>
      </c>
      <c r="AC5" s="3">
        <v>46107</v>
      </c>
      <c r="AD5" s="3">
        <v>46108</v>
      </c>
      <c r="AE5" s="3">
        <v>46109</v>
      </c>
      <c r="AF5" s="3">
        <v>46110</v>
      </c>
      <c r="AG5" s="3">
        <v>46111</v>
      </c>
      <c r="AH5" s="3">
        <v>46112</v>
      </c>
      <c r="AI5" s="188"/>
    </row>
    <row r="6" spans="3:42" s="2" customFormat="1" ht="27" customHeight="1">
      <c r="C6" s="5" t="s">
        <v>7</v>
      </c>
      <c r="D6" s="118">
        <v>3.9160999999999979</v>
      </c>
      <c r="E6" s="118">
        <v>5.1908000000000012</v>
      </c>
      <c r="F6" s="118">
        <v>6.5943999999999994</v>
      </c>
      <c r="G6" s="118">
        <v>6.7184000000000017</v>
      </c>
      <c r="H6" s="118">
        <v>6.0314999999999976</v>
      </c>
      <c r="I6" s="118">
        <v>6.1648000000000014</v>
      </c>
      <c r="J6" s="118">
        <v>5.0446000000000009</v>
      </c>
      <c r="K6" s="118">
        <v>3.0924000000000005</v>
      </c>
      <c r="L6" s="118">
        <v>5.3002000000000002</v>
      </c>
      <c r="M6" s="118">
        <v>6.3217999999999988</v>
      </c>
      <c r="N6" s="118">
        <v>6.2759</v>
      </c>
      <c r="O6" s="118">
        <v>5.0883000000000012</v>
      </c>
      <c r="P6" s="118">
        <v>5.3363000000000023</v>
      </c>
      <c r="Q6" s="118">
        <v>4.7705999999999973</v>
      </c>
      <c r="R6" s="118">
        <v>3.3312000000000004</v>
      </c>
      <c r="S6" s="118">
        <v>4.8247</v>
      </c>
      <c r="T6" s="118">
        <v>5.3031999999999995</v>
      </c>
      <c r="U6" s="118">
        <v>6.2590000000000003</v>
      </c>
      <c r="V6" s="118">
        <v>5.5970000000000022</v>
      </c>
      <c r="W6" s="118">
        <v>5.4950999999999999</v>
      </c>
      <c r="X6" s="118">
        <v>4.5879999999999983</v>
      </c>
      <c r="Y6" s="118">
        <v>3.3847999999999994</v>
      </c>
      <c r="Z6" s="118">
        <v>4.9538000000000002</v>
      </c>
      <c r="AA6" s="118">
        <v>5.8194000000000026</v>
      </c>
      <c r="AB6" s="118">
        <v>6.3522999999999961</v>
      </c>
      <c r="AC6" s="118">
        <v>6.4009999999999971</v>
      </c>
      <c r="AD6" s="118">
        <v>6.2273999999999994</v>
      </c>
      <c r="AE6" s="118">
        <v>5.1298000000000021</v>
      </c>
      <c r="AF6" s="118">
        <v>3.4543999999999992</v>
      </c>
      <c r="AG6" s="118">
        <v>5.4789999999999974</v>
      </c>
      <c r="AH6" s="118">
        <v>6.0017999999999958</v>
      </c>
      <c r="AI6" s="122">
        <f>SUM(D6:AH6)</f>
        <v>164.44799999999998</v>
      </c>
    </row>
    <row r="7" spans="3:42" s="2" customFormat="1" ht="27" customHeight="1">
      <c r="C7" s="42" t="s">
        <v>8</v>
      </c>
      <c r="D7" s="119">
        <v>0</v>
      </c>
      <c r="E7" s="119">
        <v>0.74</v>
      </c>
      <c r="F7" s="119">
        <v>0.4</v>
      </c>
      <c r="G7" s="119">
        <v>0.57999999999999996</v>
      </c>
      <c r="H7" s="119">
        <v>0.49</v>
      </c>
      <c r="I7" s="119">
        <v>0</v>
      </c>
      <c r="J7" s="119">
        <v>0</v>
      </c>
      <c r="K7" s="119">
        <v>0</v>
      </c>
      <c r="L7" s="120">
        <v>1.77</v>
      </c>
      <c r="M7" s="120">
        <v>2.59</v>
      </c>
      <c r="N7" s="120">
        <v>1.22</v>
      </c>
      <c r="O7" s="120">
        <v>0.57999999999999996</v>
      </c>
      <c r="P7" s="120">
        <v>0.81</v>
      </c>
      <c r="Q7" s="120">
        <v>1.59</v>
      </c>
      <c r="R7" s="119">
        <v>0</v>
      </c>
      <c r="S7" s="119">
        <v>0</v>
      </c>
      <c r="T7" s="121">
        <v>2.33</v>
      </c>
      <c r="U7" s="120">
        <v>1.1599999999999999</v>
      </c>
      <c r="V7" s="120">
        <v>0.88</v>
      </c>
      <c r="W7" s="120">
        <v>1.44</v>
      </c>
      <c r="X7" s="120">
        <v>0</v>
      </c>
      <c r="Y7" s="120">
        <v>0</v>
      </c>
      <c r="Z7" s="120">
        <v>2.2200000000000002</v>
      </c>
      <c r="AA7" s="120">
        <v>0.23</v>
      </c>
      <c r="AB7" s="120">
        <v>0.89</v>
      </c>
      <c r="AC7" s="120">
        <v>0.45</v>
      </c>
      <c r="AD7" s="120">
        <v>0.94</v>
      </c>
      <c r="AE7" s="120">
        <v>0</v>
      </c>
      <c r="AF7" s="120">
        <v>0</v>
      </c>
      <c r="AG7" s="120">
        <v>0.43</v>
      </c>
      <c r="AH7" s="120">
        <v>0.37</v>
      </c>
      <c r="AI7" s="122">
        <f>SUM(D7:AH7)</f>
        <v>22.110000000000003</v>
      </c>
      <c r="AP7" s="179"/>
    </row>
    <row r="8" spans="3:42" s="2" customFormat="1" ht="35.25" customHeight="1" thickBot="1">
      <c r="C8" s="17" t="s">
        <v>9</v>
      </c>
      <c r="D8" s="37">
        <f>SUM(D6:D7)</f>
        <v>3.9160999999999979</v>
      </c>
      <c r="E8" s="37">
        <f t="shared" ref="E8:AH8" si="0">SUM(E6:E7)</f>
        <v>5.9308000000000014</v>
      </c>
      <c r="F8" s="37">
        <f t="shared" si="0"/>
        <v>6.9943999999999997</v>
      </c>
      <c r="G8" s="37">
        <f t="shared" si="0"/>
        <v>7.2984000000000018</v>
      </c>
      <c r="H8" s="37">
        <f t="shared" si="0"/>
        <v>6.5214999999999979</v>
      </c>
      <c r="I8" s="37">
        <f t="shared" si="0"/>
        <v>6.1648000000000014</v>
      </c>
      <c r="J8" s="37">
        <f t="shared" si="0"/>
        <v>5.0446000000000009</v>
      </c>
      <c r="K8" s="37">
        <f t="shared" si="0"/>
        <v>3.0924000000000005</v>
      </c>
      <c r="L8" s="37">
        <f t="shared" si="0"/>
        <v>7.0701999999999998</v>
      </c>
      <c r="M8" s="37">
        <f t="shared" si="0"/>
        <v>8.9117999999999995</v>
      </c>
      <c r="N8" s="37">
        <f t="shared" si="0"/>
        <v>7.4958999999999998</v>
      </c>
      <c r="O8" s="37">
        <f t="shared" si="0"/>
        <v>5.6683000000000012</v>
      </c>
      <c r="P8" s="37">
        <f t="shared" si="0"/>
        <v>6.1463000000000019</v>
      </c>
      <c r="Q8" s="37">
        <f t="shared" si="0"/>
        <v>6.3605999999999971</v>
      </c>
      <c r="R8" s="37">
        <f t="shared" si="0"/>
        <v>3.3312000000000004</v>
      </c>
      <c r="S8" s="37">
        <f t="shared" si="0"/>
        <v>4.8247</v>
      </c>
      <c r="T8" s="37">
        <f t="shared" si="0"/>
        <v>7.6331999999999995</v>
      </c>
      <c r="U8" s="37">
        <f t="shared" si="0"/>
        <v>7.4190000000000005</v>
      </c>
      <c r="V8" s="37">
        <f t="shared" si="0"/>
        <v>6.4770000000000021</v>
      </c>
      <c r="W8" s="37">
        <f t="shared" si="0"/>
        <v>6.9351000000000003</v>
      </c>
      <c r="X8" s="37">
        <f t="shared" si="0"/>
        <v>4.5879999999999983</v>
      </c>
      <c r="Y8" s="37">
        <f t="shared" si="0"/>
        <v>3.3847999999999994</v>
      </c>
      <c r="Z8" s="37">
        <f t="shared" si="0"/>
        <v>7.1738</v>
      </c>
      <c r="AA8" s="37">
        <f t="shared" si="0"/>
        <v>6.049400000000003</v>
      </c>
      <c r="AB8" s="37">
        <f t="shared" si="0"/>
        <v>7.2422999999999957</v>
      </c>
      <c r="AC8" s="37">
        <f t="shared" si="0"/>
        <v>6.8509999999999973</v>
      </c>
      <c r="AD8" s="37">
        <f t="shared" si="0"/>
        <v>7.1673999999999989</v>
      </c>
      <c r="AE8" s="37">
        <f t="shared" si="0"/>
        <v>5.1298000000000021</v>
      </c>
      <c r="AF8" s="37">
        <f t="shared" si="0"/>
        <v>3.4543999999999992</v>
      </c>
      <c r="AG8" s="37">
        <f t="shared" si="0"/>
        <v>5.9089999999999971</v>
      </c>
      <c r="AH8" s="37">
        <f t="shared" si="0"/>
        <v>6.3717999999999959</v>
      </c>
      <c r="AI8" s="38">
        <f>SUM(AI6:AI7)</f>
        <v>186.55799999999999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46083</v>
      </c>
      <c r="E11" s="95">
        <v>46084</v>
      </c>
      <c r="F11" s="95">
        <v>46086</v>
      </c>
      <c r="G11" s="95">
        <v>46088</v>
      </c>
      <c r="H11" s="95">
        <v>46091</v>
      </c>
      <c r="I11" s="95">
        <v>46093</v>
      </c>
      <c r="J11" s="95">
        <v>46095</v>
      </c>
      <c r="K11" s="95">
        <v>46098</v>
      </c>
      <c r="L11" s="95">
        <v>46100</v>
      </c>
      <c r="M11" s="95">
        <v>46102</v>
      </c>
      <c r="N11" s="95">
        <v>46105</v>
      </c>
      <c r="O11" s="95">
        <v>46107</v>
      </c>
      <c r="P11" s="95">
        <v>46109</v>
      </c>
      <c r="Q11" s="95">
        <v>46112</v>
      </c>
      <c r="R11" s="95"/>
      <c r="S11" s="95"/>
      <c r="T11" s="95"/>
      <c r="U11" s="95" t="s">
        <v>143</v>
      </c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/>
      <c r="E12" s="101">
        <v>730</v>
      </c>
      <c r="F12" s="101">
        <v>645</v>
      </c>
      <c r="G12" s="101">
        <v>830</v>
      </c>
      <c r="H12" s="102">
        <v>765</v>
      </c>
      <c r="I12" s="102">
        <v>800</v>
      </c>
      <c r="J12" s="102">
        <v>640</v>
      </c>
      <c r="K12" s="101">
        <v>850</v>
      </c>
      <c r="L12" s="101">
        <v>760</v>
      </c>
      <c r="M12" s="101">
        <v>615</v>
      </c>
      <c r="N12" s="101">
        <v>765</v>
      </c>
      <c r="O12" s="101">
        <v>551</v>
      </c>
      <c r="P12" s="101">
        <v>710</v>
      </c>
      <c r="Q12" s="101">
        <v>820</v>
      </c>
      <c r="R12" s="101"/>
      <c r="S12" s="101"/>
      <c r="T12" s="101"/>
      <c r="U12" s="101">
        <v>768</v>
      </c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10249</v>
      </c>
    </row>
    <row r="13" spans="3:42" s="2" customFormat="1" ht="27" customHeight="1">
      <c r="C13" s="66" t="s">
        <v>14</v>
      </c>
      <c r="D13" s="100"/>
      <c r="E13" s="101">
        <v>270</v>
      </c>
      <c r="F13" s="101"/>
      <c r="G13" s="101">
        <v>250</v>
      </c>
      <c r="H13" s="102">
        <v>270</v>
      </c>
      <c r="I13" s="102">
        <v>410</v>
      </c>
      <c r="J13" s="102">
        <v>300</v>
      </c>
      <c r="K13" s="101"/>
      <c r="L13" s="101">
        <v>280</v>
      </c>
      <c r="M13" s="101">
        <v>310</v>
      </c>
      <c r="N13" s="101">
        <v>260</v>
      </c>
      <c r="O13" s="101"/>
      <c r="P13" s="101">
        <v>263</v>
      </c>
      <c r="Q13" s="101">
        <v>286</v>
      </c>
      <c r="R13" s="101"/>
      <c r="S13" s="101"/>
      <c r="T13" s="101"/>
      <c r="U13" s="101">
        <v>417</v>
      </c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3316</v>
      </c>
    </row>
    <row r="14" spans="3:42" s="2" customFormat="1" ht="27" customHeight="1">
      <c r="C14" s="66" t="s">
        <v>15</v>
      </c>
      <c r="D14" s="100"/>
      <c r="E14" s="101">
        <v>42</v>
      </c>
      <c r="F14" s="101"/>
      <c r="G14" s="101">
        <v>49</v>
      </c>
      <c r="H14" s="101"/>
      <c r="I14" s="101">
        <v>40</v>
      </c>
      <c r="J14" s="101"/>
      <c r="K14" s="101">
        <v>56</v>
      </c>
      <c r="L14" s="101"/>
      <c r="M14" s="101">
        <v>52</v>
      </c>
      <c r="N14" s="101"/>
      <c r="O14" s="101">
        <v>44</v>
      </c>
      <c r="P14" s="101"/>
      <c r="Q14" s="101">
        <v>51</v>
      </c>
      <c r="R14" s="101"/>
      <c r="S14" s="101"/>
      <c r="T14" s="101"/>
      <c r="U14" s="101">
        <v>69</v>
      </c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403</v>
      </c>
    </row>
    <row r="15" spans="3:42" s="2" customFormat="1" ht="27" customHeight="1">
      <c r="C15" s="66" t="s">
        <v>16</v>
      </c>
      <c r="D15" s="100"/>
      <c r="E15" s="101">
        <v>11</v>
      </c>
      <c r="F15" s="101"/>
      <c r="G15" s="101">
        <v>15</v>
      </c>
      <c r="H15" s="102"/>
      <c r="I15" s="102">
        <v>13</v>
      </c>
      <c r="J15" s="102"/>
      <c r="K15" s="101">
        <v>18</v>
      </c>
      <c r="L15" s="101"/>
      <c r="M15" s="101">
        <v>15</v>
      </c>
      <c r="N15" s="101"/>
      <c r="O15" s="101">
        <v>16</v>
      </c>
      <c r="P15" s="101"/>
      <c r="Q15" s="101">
        <v>13</v>
      </c>
      <c r="R15" s="101"/>
      <c r="S15" s="101"/>
      <c r="T15" s="101"/>
      <c r="U15" s="101">
        <v>15</v>
      </c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116</v>
      </c>
    </row>
    <row r="16" spans="3:42" s="2" customFormat="1" ht="27" customHeight="1">
      <c r="C16" s="68" t="s">
        <v>17</v>
      </c>
      <c r="D16" s="103"/>
      <c r="E16" s="101"/>
      <c r="F16" s="101">
        <v>45</v>
      </c>
      <c r="G16" s="101"/>
      <c r="H16" s="102">
        <v>640</v>
      </c>
      <c r="I16" s="102"/>
      <c r="J16" s="102">
        <v>48</v>
      </c>
      <c r="K16" s="101"/>
      <c r="L16" s="101">
        <v>750</v>
      </c>
      <c r="M16" s="101"/>
      <c r="N16" s="101">
        <v>42</v>
      </c>
      <c r="O16" s="101"/>
      <c r="P16" s="101">
        <v>46</v>
      </c>
      <c r="Q16" s="101"/>
      <c r="R16" s="101"/>
      <c r="S16" s="102"/>
      <c r="T16" s="101"/>
      <c r="U16" s="101">
        <v>0</v>
      </c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1571</v>
      </c>
    </row>
    <row r="17" spans="3:35" s="2" customFormat="1" ht="27" customHeight="1">
      <c r="C17" s="68" t="s">
        <v>170</v>
      </c>
      <c r="D17" s="100">
        <v>28.5</v>
      </c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28.5</v>
      </c>
    </row>
    <row r="18" spans="3:35" s="2" customFormat="1" ht="27" customHeight="1">
      <c r="C18" s="68" t="s">
        <v>101</v>
      </c>
      <c r="D18" s="100">
        <v>32.200000000000003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32.200000000000003</v>
      </c>
    </row>
    <row r="19" spans="3:35" s="2" customFormat="1" ht="27" customHeight="1">
      <c r="C19" s="68" t="s">
        <v>102</v>
      </c>
      <c r="D19" s="100">
        <v>18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18</v>
      </c>
    </row>
    <row r="20" spans="3:35" s="2" customFormat="1" ht="35.25" customHeight="1" thickBot="1">
      <c r="C20" s="79" t="s">
        <v>19</v>
      </c>
      <c r="D20" s="159">
        <f>SUM(D12:D19)</f>
        <v>78.7</v>
      </c>
      <c r="E20" s="160">
        <f t="shared" ref="E20:AH20" si="2">SUM(E12:E19)</f>
        <v>1053</v>
      </c>
      <c r="F20" s="160">
        <f t="shared" si="2"/>
        <v>690</v>
      </c>
      <c r="G20" s="160">
        <f t="shared" si="2"/>
        <v>1144</v>
      </c>
      <c r="H20" s="160">
        <f t="shared" si="2"/>
        <v>1675</v>
      </c>
      <c r="I20" s="160">
        <f t="shared" si="2"/>
        <v>1263</v>
      </c>
      <c r="J20" s="160">
        <f t="shared" si="2"/>
        <v>988</v>
      </c>
      <c r="K20" s="160">
        <f t="shared" si="2"/>
        <v>924</v>
      </c>
      <c r="L20" s="160">
        <f t="shared" si="2"/>
        <v>1790</v>
      </c>
      <c r="M20" s="160">
        <f>SUM(M12:M19)</f>
        <v>992</v>
      </c>
      <c r="N20" s="160">
        <f t="shared" si="2"/>
        <v>1067</v>
      </c>
      <c r="O20" s="160">
        <f t="shared" si="2"/>
        <v>611</v>
      </c>
      <c r="P20" s="160">
        <f t="shared" si="2"/>
        <v>1019</v>
      </c>
      <c r="Q20" s="160">
        <f t="shared" si="2"/>
        <v>1170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1269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15733.7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186558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7.7777288934741273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15733.7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8.9277199392576208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45658</v>
      </c>
      <c r="E26" s="197"/>
      <c r="F26" s="196">
        <v>45689</v>
      </c>
      <c r="G26" s="197"/>
      <c r="H26" s="196">
        <v>45717</v>
      </c>
      <c r="I26" s="197"/>
      <c r="J26" s="196">
        <v>45748</v>
      </c>
      <c r="K26" s="197"/>
      <c r="L26" s="196">
        <v>45778</v>
      </c>
      <c r="M26" s="197"/>
      <c r="N26" s="196">
        <v>45809</v>
      </c>
      <c r="O26" s="197"/>
      <c r="P26" s="196">
        <v>45839</v>
      </c>
      <c r="Q26" s="197"/>
      <c r="R26" s="196">
        <v>45870</v>
      </c>
      <c r="S26" s="197"/>
      <c r="T26" s="196">
        <v>45901</v>
      </c>
      <c r="U26" s="197"/>
      <c r="V26" s="196">
        <v>45931</v>
      </c>
      <c r="W26" s="197"/>
      <c r="X26" s="196">
        <v>45962</v>
      </c>
      <c r="Y26" s="197"/>
      <c r="Z26" s="196">
        <v>45992</v>
      </c>
      <c r="AA26" s="197"/>
      <c r="AB26" s="196">
        <v>46023</v>
      </c>
      <c r="AC26" s="197"/>
      <c r="AD26" s="196">
        <v>46054</v>
      </c>
      <c r="AE26" s="197"/>
      <c r="AF26" s="196">
        <v>46082</v>
      </c>
      <c r="AG26" s="197"/>
      <c r="AH26" s="196">
        <v>46113</v>
      </c>
      <c r="AI26" s="197"/>
    </row>
    <row r="27" spans="3:35" s="2" customFormat="1" ht="39.75" customHeight="1">
      <c r="C27" s="21" t="s">
        <v>29</v>
      </c>
      <c r="D27" s="202">
        <v>9.3788170242022198E-2</v>
      </c>
      <c r="E27" s="203"/>
      <c r="F27" s="202">
        <v>9.1762439173855001E-2</v>
      </c>
      <c r="G27" s="203"/>
      <c r="H27" s="202">
        <v>8.8907557542978757E-2</v>
      </c>
      <c r="I27" s="203"/>
      <c r="J27" s="202">
        <v>9.7144711266506534E-2</v>
      </c>
      <c r="K27" s="203"/>
      <c r="L27" s="202">
        <v>8.7879449014596045E-2</v>
      </c>
      <c r="M27" s="203"/>
      <c r="N27" s="202">
        <v>8.6693219346415273E-2</v>
      </c>
      <c r="O27" s="203"/>
      <c r="P27" s="202">
        <v>9.8925450804035531E-2</v>
      </c>
      <c r="Q27" s="203"/>
      <c r="R27" s="202">
        <v>9.3444501968246871E-2</v>
      </c>
      <c r="S27" s="203"/>
      <c r="T27" s="202">
        <v>8.9854560507192677E-2</v>
      </c>
      <c r="U27" s="203"/>
      <c r="V27" s="202">
        <v>8.4501416481398237E-2</v>
      </c>
      <c r="W27" s="203"/>
      <c r="X27" s="202">
        <v>8.7554314643196379E-2</v>
      </c>
      <c r="Y27" s="203"/>
      <c r="Z27" s="202">
        <v>7.9570177812104001E-2</v>
      </c>
      <c r="AA27" s="203"/>
      <c r="AB27" s="202">
        <v>9.9152910298606192E-2</v>
      </c>
      <c r="AC27" s="203"/>
      <c r="AD27" s="202">
        <v>8.2201822852748185E-2</v>
      </c>
      <c r="AE27" s="203"/>
      <c r="AF27" s="202">
        <f>T22/100</f>
        <v>7.777728893474127E-2</v>
      </c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1FAC667-7FE5-4D11-962D-047FDFD05D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'MAR-26'!V26:V26</xm:f>
              <xm:sqref>V27</xm:sqref>
            </x14:sparkline>
          </x14:sparklines>
        </x14:sparklineGroup>
        <x14:sparklineGroup displayEmptyCellsAs="gap" xr2:uid="{71A1AFD7-5AA5-4ADC-9E25-34F5C166AB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'MAR-26'!N26:N26</xm:f>
              <xm:sqref>N27</xm:sqref>
            </x14:sparkline>
          </x14:sparklines>
        </x14:sparklineGroup>
        <x14:sparklineGroup displayEmptyCellsAs="gap" xr2:uid="{27D5B1CA-449C-46EA-AA29-187AD6E2CA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'MAR-26'!F26:F26</xm:f>
              <xm:sqref>F27</xm:sqref>
            </x14:sparkline>
          </x14:sparklines>
        </x14:sparklineGroup>
        <x14:sparklineGroup displayEmptyCellsAs="gap" xr2:uid="{B4AB3DE7-65CB-4EE3-B21E-308DC16CD4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'MAR-26'!AD26:AD26</xm:f>
              <xm:sqref>AD27</xm:sqref>
            </x14:sparkline>
          </x14:sparklines>
        </x14:sparklineGroup>
        <x14:sparklineGroup displayEmptyCellsAs="gap" xr2:uid="{B0380675-F396-489A-9368-AABC5A1BCE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'MAR-26'!T26:T26</xm:f>
              <xm:sqref>T27</xm:sqref>
            </x14:sparkline>
          </x14:sparklines>
        </x14:sparklineGroup>
        <x14:sparklineGroup displayEmptyCellsAs="gap" xr2:uid="{76F714C5-7C2A-48F8-AA65-4B350A94B3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'MAR-26'!J26:J26</xm:f>
              <xm:sqref>J27</xm:sqref>
            </x14:sparkline>
          </x14:sparklines>
        </x14:sparklineGroup>
        <x14:sparklineGroup displayEmptyCellsAs="gap" xr2:uid="{DB36A793-1816-43A9-8374-30E8EABA36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'MAR-26'!AH26:AH26</xm:f>
              <xm:sqref>AH27</xm:sqref>
            </x14:sparkline>
          </x14:sparklines>
        </x14:sparklineGroup>
        <x14:sparklineGroup displayEmptyCellsAs="gap" xr2:uid="{7D8405D4-47DC-4A85-9403-81707CB30F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'MAR-26'!D26:D26</xm:f>
              <xm:sqref>D27</xm:sqref>
            </x14:sparkline>
          </x14:sparklines>
        </x14:sparklineGroup>
        <x14:sparklineGroup displayEmptyCellsAs="gap" xr2:uid="{298D7582-BEDD-4A02-B2C4-EB5260C3B4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'MAR-26'!H26:H26</xm:f>
              <xm:sqref>H27</xm:sqref>
            </x14:sparkline>
          </x14:sparklines>
        </x14:sparklineGroup>
        <x14:sparklineGroup displayEmptyCellsAs="gap" xr2:uid="{E90E8E86-F488-4AE8-A822-29AEB64F10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'MAR-26'!P26:P26</xm:f>
              <xm:sqref>P27</xm:sqref>
            </x14:sparkline>
          </x14:sparklines>
        </x14:sparklineGroup>
        <x14:sparklineGroup displayEmptyCellsAs="gap" xr2:uid="{97DBBA11-B455-49CC-B85C-4BE23D0A49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'MAR-26'!AF26:AF26</xm:f>
              <xm:sqref>AF27</xm:sqref>
            </x14:sparkline>
          </x14:sparklines>
        </x14:sparklineGroup>
        <x14:sparklineGroup displayEmptyCellsAs="gap" xr2:uid="{763995E2-E36D-4729-934C-5019BEABB4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'MAR-26'!AB26:AB26</xm:f>
              <xm:sqref>AB27</xm:sqref>
            </x14:sparkline>
          </x14:sparklines>
        </x14:sparklineGroup>
        <x14:sparklineGroup displayEmptyCellsAs="gap" xr2:uid="{ABDFFE86-063B-49B5-AEF2-8C64781EF0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'MAR-26'!R26:R26</xm:f>
              <xm:sqref>R27</xm:sqref>
            </x14:sparkline>
          </x14:sparklines>
        </x14:sparklineGroup>
        <x14:sparklineGroup displayEmptyCellsAs="gap" xr2:uid="{B4D9A8C5-355E-4521-B09C-04B8C3D05B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'MAR-26'!Z26:Z26</xm:f>
              <xm:sqref>Z27</xm:sqref>
            </x14:sparkline>
          </x14:sparklines>
        </x14:sparklineGroup>
        <x14:sparklineGroup displayEmptyCellsAs="gap" xr2:uid="{0EB6752C-BE30-417A-A617-7A8D243287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'MAR-26'!L26:L26</xm:f>
              <xm:sqref>L27</xm:sqref>
            </x14:sparkline>
          </x14:sparklines>
        </x14:sparklineGroup>
        <x14:sparklineGroup displayEmptyCellsAs="gap" xr2:uid="{560752D5-1972-48B0-BDBC-ED4A62CD4A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'MAR-26'!X26:X26</xm:f>
              <xm:sqref>X27</xm:sqref>
            </x14:sparkline>
          </x14:sparklines>
        </x14:sparklineGroup>
      </x14:sparklineGroup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EC5F-F92E-4E1F-B97B-5C6A3D559950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D4" sqref="D4:AH4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195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196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46113</v>
      </c>
      <c r="E5" s="3">
        <v>46114</v>
      </c>
      <c r="F5" s="3">
        <v>46115</v>
      </c>
      <c r="G5" s="3">
        <v>46116</v>
      </c>
      <c r="H5" s="3">
        <v>46117</v>
      </c>
      <c r="I5" s="3">
        <v>46118</v>
      </c>
      <c r="J5" s="3">
        <v>46119</v>
      </c>
      <c r="K5" s="3">
        <v>46120</v>
      </c>
      <c r="L5" s="3">
        <v>46121</v>
      </c>
      <c r="M5" s="3">
        <v>46122</v>
      </c>
      <c r="N5" s="3">
        <v>46123</v>
      </c>
      <c r="O5" s="3">
        <v>46124</v>
      </c>
      <c r="P5" s="3">
        <v>46125</v>
      </c>
      <c r="Q5" s="3">
        <v>46126</v>
      </c>
      <c r="R5" s="3">
        <v>46127</v>
      </c>
      <c r="S5" s="3">
        <v>46128</v>
      </c>
      <c r="T5" s="3">
        <v>46129</v>
      </c>
      <c r="U5" s="3">
        <v>46130</v>
      </c>
      <c r="V5" s="3">
        <v>46131</v>
      </c>
      <c r="W5" s="3">
        <v>46132</v>
      </c>
      <c r="X5" s="3">
        <v>46133</v>
      </c>
      <c r="Y5" s="3">
        <v>46134</v>
      </c>
      <c r="Z5" s="3">
        <v>46135</v>
      </c>
      <c r="AA5" s="3">
        <v>46136</v>
      </c>
      <c r="AB5" s="3">
        <v>46137</v>
      </c>
      <c r="AC5" s="3">
        <v>46138</v>
      </c>
      <c r="AD5" s="3">
        <v>46139</v>
      </c>
      <c r="AE5" s="3">
        <v>46140</v>
      </c>
      <c r="AF5" s="3">
        <v>46141</v>
      </c>
      <c r="AG5" s="3">
        <v>46142</v>
      </c>
      <c r="AH5" s="3"/>
      <c r="AI5" s="188"/>
    </row>
    <row r="6" spans="3:42" s="2" customFormat="1" ht="27" customHeight="1">
      <c r="C6" s="5" t="s">
        <v>7</v>
      </c>
      <c r="D6" s="118">
        <v>5.765500000000003</v>
      </c>
      <c r="E6" s="118">
        <v>6.2136000000000013</v>
      </c>
      <c r="F6" s="118">
        <v>4.3552</v>
      </c>
      <c r="G6" s="118">
        <v>3.0259999999999998</v>
      </c>
      <c r="H6" s="118">
        <v>2.8719000000000006</v>
      </c>
      <c r="I6" s="118">
        <v>2.5269999999999997</v>
      </c>
      <c r="J6" s="118">
        <v>2.4125999999999999</v>
      </c>
      <c r="K6" s="118">
        <v>5.413599999999998</v>
      </c>
      <c r="L6" s="118">
        <v>5.9485999999999999</v>
      </c>
      <c r="M6" s="118">
        <v>5.317800000000001</v>
      </c>
      <c r="N6" s="118">
        <v>4.4739000000000004</v>
      </c>
      <c r="O6" s="118">
        <v>3.2290000000000005</v>
      </c>
      <c r="P6" s="118">
        <v>4.3007</v>
      </c>
      <c r="Q6" s="118">
        <v>5.6844000000000001</v>
      </c>
      <c r="R6" s="118">
        <v>5.6261999999999999</v>
      </c>
      <c r="S6" s="118">
        <v>5.9972999999999992</v>
      </c>
      <c r="T6" s="118">
        <v>5.9688999999999979</v>
      </c>
      <c r="U6" s="118">
        <v>4.2054</v>
      </c>
      <c r="V6" s="118">
        <v>3.0927999999999991</v>
      </c>
      <c r="W6" s="118">
        <v>5.2668999999999997</v>
      </c>
      <c r="X6" s="118">
        <v>5.9355999999999991</v>
      </c>
      <c r="Y6" s="118">
        <v>5.7855999999999979</v>
      </c>
      <c r="Z6" s="118">
        <v>6.2657999999999996</v>
      </c>
      <c r="AA6" s="118">
        <v>6.1066000000000011</v>
      </c>
      <c r="AB6" s="118">
        <v>5.0699999999999985</v>
      </c>
      <c r="AC6" s="118">
        <v>3.029399999999999</v>
      </c>
      <c r="AD6" s="118">
        <v>5.3600000000000012</v>
      </c>
      <c r="AE6" s="118">
        <v>5.7443999999999988</v>
      </c>
      <c r="AF6" s="118">
        <v>6.6749000000000001</v>
      </c>
      <c r="AG6" s="118">
        <v>4.6657999999999991</v>
      </c>
      <c r="AH6" s="118"/>
      <c r="AI6" s="122">
        <f>SUM(D6:AH6)</f>
        <v>146.33539999999996</v>
      </c>
    </row>
    <row r="7" spans="3:42" s="2" customFormat="1" ht="27" customHeight="1">
      <c r="C7" s="42" t="s">
        <v>8</v>
      </c>
      <c r="D7" s="119">
        <v>0.85</v>
      </c>
      <c r="E7" s="119">
        <v>0.45</v>
      </c>
      <c r="F7" s="119">
        <v>0.18</v>
      </c>
      <c r="G7" s="119">
        <v>0</v>
      </c>
      <c r="H7" s="119">
        <v>0</v>
      </c>
      <c r="I7" s="119">
        <v>0.67</v>
      </c>
      <c r="J7" s="119">
        <v>0</v>
      </c>
      <c r="K7" s="119">
        <v>0.55000000000000004</v>
      </c>
      <c r="L7" s="120">
        <v>0.79</v>
      </c>
      <c r="M7" s="120">
        <v>0.78</v>
      </c>
      <c r="N7" s="120">
        <v>0.36</v>
      </c>
      <c r="O7" s="120">
        <v>0</v>
      </c>
      <c r="P7" s="120">
        <v>1.08</v>
      </c>
      <c r="Q7" s="120">
        <v>0.69</v>
      </c>
      <c r="R7" s="119">
        <v>0.18</v>
      </c>
      <c r="S7" s="119">
        <v>0.46</v>
      </c>
      <c r="T7" s="121">
        <v>0.94</v>
      </c>
      <c r="U7" s="120">
        <v>0</v>
      </c>
      <c r="V7" s="120">
        <v>0</v>
      </c>
      <c r="W7" s="120">
        <v>1.62</v>
      </c>
      <c r="X7" s="120">
        <v>0.64</v>
      </c>
      <c r="Y7" s="120">
        <v>0.37</v>
      </c>
      <c r="Z7" s="120">
        <v>0.49</v>
      </c>
      <c r="AA7" s="120">
        <v>1.01</v>
      </c>
      <c r="AB7" s="120">
        <v>0</v>
      </c>
      <c r="AC7" s="120">
        <v>0</v>
      </c>
      <c r="AD7" s="120">
        <v>1.08</v>
      </c>
      <c r="AE7" s="120">
        <v>2.16</v>
      </c>
      <c r="AF7" s="120">
        <v>0.38</v>
      </c>
      <c r="AG7" s="120">
        <v>0</v>
      </c>
      <c r="AH7" s="120"/>
      <c r="AI7" s="122">
        <f>SUM(D7:AH7)</f>
        <v>15.730000000000002</v>
      </c>
      <c r="AP7" s="179"/>
    </row>
    <row r="8" spans="3:42" s="2" customFormat="1" ht="35.25" customHeight="1" thickBot="1">
      <c r="C8" s="17" t="s">
        <v>9</v>
      </c>
      <c r="D8" s="37">
        <f>SUM(D6:D7)</f>
        <v>6.6155000000000026</v>
      </c>
      <c r="E8" s="37">
        <f t="shared" ref="E8:AH8" si="0">SUM(E6:E7)</f>
        <v>6.6636000000000015</v>
      </c>
      <c r="F8" s="37">
        <f t="shared" si="0"/>
        <v>4.5351999999999997</v>
      </c>
      <c r="G8" s="37">
        <f t="shared" si="0"/>
        <v>3.0259999999999998</v>
      </c>
      <c r="H8" s="37">
        <f t="shared" si="0"/>
        <v>2.8719000000000006</v>
      </c>
      <c r="I8" s="37">
        <f t="shared" si="0"/>
        <v>3.1969999999999996</v>
      </c>
      <c r="J8" s="37">
        <f t="shared" si="0"/>
        <v>2.4125999999999999</v>
      </c>
      <c r="K8" s="37">
        <f t="shared" si="0"/>
        <v>5.9635999999999978</v>
      </c>
      <c r="L8" s="37">
        <f t="shared" si="0"/>
        <v>6.7385999999999999</v>
      </c>
      <c r="M8" s="37">
        <f t="shared" si="0"/>
        <v>6.0978000000000012</v>
      </c>
      <c r="N8" s="37">
        <f t="shared" si="0"/>
        <v>4.8339000000000008</v>
      </c>
      <c r="O8" s="37">
        <f t="shared" si="0"/>
        <v>3.2290000000000005</v>
      </c>
      <c r="P8" s="37">
        <f t="shared" si="0"/>
        <v>5.3807</v>
      </c>
      <c r="Q8" s="37">
        <f t="shared" si="0"/>
        <v>6.3743999999999996</v>
      </c>
      <c r="R8" s="37">
        <f t="shared" si="0"/>
        <v>5.8061999999999996</v>
      </c>
      <c r="S8" s="37">
        <f t="shared" si="0"/>
        <v>6.4572999999999992</v>
      </c>
      <c r="T8" s="37">
        <f t="shared" si="0"/>
        <v>6.9088999999999974</v>
      </c>
      <c r="U8" s="37">
        <f t="shared" si="0"/>
        <v>4.2054</v>
      </c>
      <c r="V8" s="37">
        <f t="shared" si="0"/>
        <v>3.0927999999999991</v>
      </c>
      <c r="W8" s="37">
        <f t="shared" si="0"/>
        <v>6.8868999999999998</v>
      </c>
      <c r="X8" s="37">
        <f t="shared" si="0"/>
        <v>6.5755999999999988</v>
      </c>
      <c r="Y8" s="37">
        <f t="shared" si="0"/>
        <v>6.155599999999998</v>
      </c>
      <c r="Z8" s="37">
        <f t="shared" si="0"/>
        <v>6.7557999999999998</v>
      </c>
      <c r="AA8" s="37">
        <f t="shared" si="0"/>
        <v>7.1166000000000009</v>
      </c>
      <c r="AB8" s="37">
        <f t="shared" si="0"/>
        <v>5.0699999999999985</v>
      </c>
      <c r="AC8" s="37">
        <f t="shared" si="0"/>
        <v>3.029399999999999</v>
      </c>
      <c r="AD8" s="37">
        <f t="shared" si="0"/>
        <v>6.4400000000000013</v>
      </c>
      <c r="AE8" s="37">
        <f t="shared" si="0"/>
        <v>7.904399999999999</v>
      </c>
      <c r="AF8" s="37">
        <f t="shared" si="0"/>
        <v>7.0548999999999999</v>
      </c>
      <c r="AG8" s="37">
        <f t="shared" si="0"/>
        <v>4.6657999999999991</v>
      </c>
      <c r="AH8" s="37">
        <f t="shared" si="0"/>
        <v>0</v>
      </c>
      <c r="AI8" s="38">
        <f>SUM(AI6:AI7)</f>
        <v>162.06539999999995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46114</v>
      </c>
      <c r="E11" s="95">
        <v>46116</v>
      </c>
      <c r="F11" s="95">
        <v>46121</v>
      </c>
      <c r="G11" s="95">
        <v>46123</v>
      </c>
      <c r="H11" s="95">
        <v>46126</v>
      </c>
      <c r="I11" s="95">
        <v>46128</v>
      </c>
      <c r="J11" s="95">
        <v>46130</v>
      </c>
      <c r="K11" s="95">
        <v>46132</v>
      </c>
      <c r="L11" s="95">
        <v>46135</v>
      </c>
      <c r="M11" s="95">
        <v>46137</v>
      </c>
      <c r="N11" s="95">
        <v>46140</v>
      </c>
      <c r="O11" s="95">
        <v>46142</v>
      </c>
      <c r="P11" s="95"/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740</v>
      </c>
      <c r="E12" s="101">
        <v>600</v>
      </c>
      <c r="F12" s="101">
        <v>717</v>
      </c>
      <c r="G12" s="101">
        <v>710</v>
      </c>
      <c r="H12" s="102">
        <v>800</v>
      </c>
      <c r="I12" s="102">
        <v>620</v>
      </c>
      <c r="J12" s="102">
        <v>755</v>
      </c>
      <c r="K12" s="101">
        <v>575</v>
      </c>
      <c r="L12" s="101">
        <v>810</v>
      </c>
      <c r="M12" s="101">
        <v>740</v>
      </c>
      <c r="N12" s="101">
        <v>800</v>
      </c>
      <c r="O12" s="101">
        <v>990</v>
      </c>
      <c r="P12" s="101"/>
      <c r="Q12" s="101"/>
      <c r="R12" s="101">
        <v>674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9531</v>
      </c>
    </row>
    <row r="13" spans="3:42" s="2" customFormat="1" ht="27" customHeight="1">
      <c r="C13" s="66" t="s">
        <v>14</v>
      </c>
      <c r="D13" s="100">
        <v>154</v>
      </c>
      <c r="E13" s="101">
        <v>380</v>
      </c>
      <c r="F13" s="101">
        <v>260</v>
      </c>
      <c r="G13" s="101">
        <v>345</v>
      </c>
      <c r="H13" s="102">
        <v>250</v>
      </c>
      <c r="I13" s="102">
        <v>240</v>
      </c>
      <c r="J13" s="102">
        <v>265</v>
      </c>
      <c r="K13" s="101">
        <v>65</v>
      </c>
      <c r="L13" s="101">
        <v>280</v>
      </c>
      <c r="M13" s="101">
        <v>250</v>
      </c>
      <c r="N13" s="101">
        <v>520</v>
      </c>
      <c r="O13" s="101"/>
      <c r="P13" s="101"/>
      <c r="Q13" s="101"/>
      <c r="R13" s="101">
        <v>366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3375</v>
      </c>
    </row>
    <row r="14" spans="3:42" s="2" customFormat="1" ht="27" customHeight="1">
      <c r="C14" s="66" t="s">
        <v>15</v>
      </c>
      <c r="D14" s="100">
        <v>45</v>
      </c>
      <c r="E14" s="101"/>
      <c r="F14" s="101">
        <v>53</v>
      </c>
      <c r="G14" s="101"/>
      <c r="H14" s="101">
        <v>56</v>
      </c>
      <c r="I14" s="101"/>
      <c r="J14" s="101">
        <v>50</v>
      </c>
      <c r="K14" s="101"/>
      <c r="L14" s="101">
        <v>55</v>
      </c>
      <c r="M14" s="101"/>
      <c r="N14" s="101">
        <v>59</v>
      </c>
      <c r="O14" s="101"/>
      <c r="P14" s="101"/>
      <c r="Q14" s="101"/>
      <c r="R14" s="101">
        <v>59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377</v>
      </c>
    </row>
    <row r="15" spans="3:42" s="2" customFormat="1" ht="27" customHeight="1">
      <c r="C15" s="66" t="s">
        <v>16</v>
      </c>
      <c r="D15" s="100">
        <v>13</v>
      </c>
      <c r="E15" s="101"/>
      <c r="F15" s="101">
        <v>11</v>
      </c>
      <c r="G15" s="101"/>
      <c r="H15" s="102">
        <v>12</v>
      </c>
      <c r="I15" s="102"/>
      <c r="J15" s="102">
        <v>20</v>
      </c>
      <c r="K15" s="101"/>
      <c r="L15" s="101">
        <v>15</v>
      </c>
      <c r="M15" s="101"/>
      <c r="N15" s="101">
        <v>19</v>
      </c>
      <c r="O15" s="101"/>
      <c r="P15" s="101"/>
      <c r="Q15" s="101"/>
      <c r="R15" s="101">
        <v>13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103</v>
      </c>
    </row>
    <row r="16" spans="3:42" s="2" customFormat="1" ht="27" customHeight="1">
      <c r="C16" s="68" t="s">
        <v>17</v>
      </c>
      <c r="D16" s="103"/>
      <c r="E16" s="101">
        <v>51</v>
      </c>
      <c r="F16" s="101"/>
      <c r="G16" s="101">
        <v>40</v>
      </c>
      <c r="H16" s="102"/>
      <c r="I16" s="102">
        <v>42</v>
      </c>
      <c r="J16" s="102"/>
      <c r="K16" s="101">
        <v>48</v>
      </c>
      <c r="L16" s="101"/>
      <c r="M16" s="101">
        <v>56</v>
      </c>
      <c r="N16" s="101"/>
      <c r="O16" s="101"/>
      <c r="P16" s="101"/>
      <c r="Q16" s="101"/>
      <c r="R16" s="101">
        <v>0</v>
      </c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237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>
        <v>19.899999999999999</v>
      </c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19.899999999999999</v>
      </c>
    </row>
    <row r="20" spans="3:35" s="2" customFormat="1" ht="35.25" customHeight="1" thickBot="1">
      <c r="C20" s="79" t="s">
        <v>19</v>
      </c>
      <c r="D20" s="159">
        <f>SUM(D12:D19)</f>
        <v>952</v>
      </c>
      <c r="E20" s="160">
        <f t="shared" ref="E20:AH20" si="2">SUM(E12:E19)</f>
        <v>1031</v>
      </c>
      <c r="F20" s="160">
        <f t="shared" si="2"/>
        <v>1041</v>
      </c>
      <c r="G20" s="160">
        <f t="shared" si="2"/>
        <v>1095</v>
      </c>
      <c r="H20" s="160">
        <f t="shared" si="2"/>
        <v>1118</v>
      </c>
      <c r="I20" s="160">
        <f t="shared" si="2"/>
        <v>902</v>
      </c>
      <c r="J20" s="160">
        <f t="shared" si="2"/>
        <v>1090</v>
      </c>
      <c r="K20" s="160">
        <f t="shared" si="2"/>
        <v>688</v>
      </c>
      <c r="L20" s="160">
        <f t="shared" si="2"/>
        <v>1160</v>
      </c>
      <c r="M20" s="160">
        <f>SUM(M12:M19)</f>
        <v>1046</v>
      </c>
      <c r="N20" s="160">
        <f t="shared" si="2"/>
        <v>1398</v>
      </c>
      <c r="O20" s="160">
        <f t="shared" si="2"/>
        <v>1009.9</v>
      </c>
      <c r="P20" s="160">
        <f t="shared" si="2"/>
        <v>0</v>
      </c>
      <c r="Q20" s="160">
        <f t="shared" si="2"/>
        <v>0</v>
      </c>
      <c r="R20" s="160">
        <f t="shared" si="2"/>
        <v>1112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13642.9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162065.39999999997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7.7645165310915889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13642.9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8.7062760961318517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45839</v>
      </c>
      <c r="E26" s="197"/>
      <c r="F26" s="196">
        <v>45870</v>
      </c>
      <c r="G26" s="197"/>
      <c r="H26" s="196">
        <v>45901</v>
      </c>
      <c r="I26" s="197"/>
      <c r="J26" s="196">
        <v>45931</v>
      </c>
      <c r="K26" s="197"/>
      <c r="L26" s="196">
        <v>45962</v>
      </c>
      <c r="M26" s="197"/>
      <c r="N26" s="196">
        <v>45992</v>
      </c>
      <c r="O26" s="197"/>
      <c r="P26" s="196">
        <v>46023</v>
      </c>
      <c r="Q26" s="197"/>
      <c r="R26" s="196">
        <v>46054</v>
      </c>
      <c r="S26" s="197"/>
      <c r="T26" s="196">
        <v>46082</v>
      </c>
      <c r="U26" s="197"/>
      <c r="V26" s="196">
        <v>46113</v>
      </c>
      <c r="W26" s="197"/>
      <c r="X26" s="196">
        <v>46143</v>
      </c>
      <c r="Y26" s="197"/>
      <c r="Z26" s="196">
        <v>46174</v>
      </c>
      <c r="AA26" s="197"/>
      <c r="AB26" s="196">
        <v>46204</v>
      </c>
      <c r="AC26" s="197"/>
      <c r="AD26" s="196">
        <v>46235</v>
      </c>
      <c r="AE26" s="197"/>
      <c r="AF26" s="196">
        <v>46266</v>
      </c>
      <c r="AG26" s="197"/>
      <c r="AH26" s="196">
        <v>46296</v>
      </c>
      <c r="AI26" s="197"/>
    </row>
    <row r="27" spans="3:35" s="2" customFormat="1" ht="39.75" customHeight="1">
      <c r="C27" s="21" t="s">
        <v>29</v>
      </c>
      <c r="D27" s="202">
        <v>9.8925450804035531E-2</v>
      </c>
      <c r="E27" s="203"/>
      <c r="F27" s="202">
        <v>9.3444501968246871E-2</v>
      </c>
      <c r="G27" s="203"/>
      <c r="H27" s="202">
        <v>8.9854560507192677E-2</v>
      </c>
      <c r="I27" s="203"/>
      <c r="J27" s="202">
        <v>8.4501416481398237E-2</v>
      </c>
      <c r="K27" s="203"/>
      <c r="L27" s="202">
        <v>8.7554314643196379E-2</v>
      </c>
      <c r="M27" s="203"/>
      <c r="N27" s="202">
        <v>7.9570177812104001E-2</v>
      </c>
      <c r="O27" s="203"/>
      <c r="P27" s="202">
        <v>9.9152910298606192E-2</v>
      </c>
      <c r="Q27" s="203"/>
      <c r="R27" s="202">
        <v>8.2201822852748185E-2</v>
      </c>
      <c r="S27" s="203"/>
      <c r="T27" s="202">
        <v>7.777728893474127E-2</v>
      </c>
      <c r="U27" s="203"/>
      <c r="V27" s="202">
        <f>T22/100</f>
        <v>7.7645165310915892E-2</v>
      </c>
      <c r="W27" s="203"/>
      <c r="X27" s="202"/>
      <c r="Y27" s="203"/>
      <c r="Z27" s="202"/>
      <c r="AA27" s="203"/>
      <c r="AB27" s="202"/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F58FD0E-51FC-44FB-95F7-173D63D46E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'APR-26'!X26:X26</xm:f>
              <xm:sqref>X27</xm:sqref>
            </x14:sparkline>
          </x14:sparklines>
        </x14:sparklineGroup>
        <x14:sparklineGroup displayEmptyCellsAs="gap" xr2:uid="{7A6E7DEA-B5FC-4F45-A733-402BF47732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'APR-26'!L26:L26</xm:f>
              <xm:sqref>L27</xm:sqref>
            </x14:sparkline>
          </x14:sparklines>
        </x14:sparklineGroup>
        <x14:sparklineGroup displayEmptyCellsAs="gap" xr2:uid="{21A598B2-C2C6-438C-8C0B-55CA6624AD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'APR-26'!Z26:Z26</xm:f>
              <xm:sqref>Z27</xm:sqref>
            </x14:sparkline>
          </x14:sparklines>
        </x14:sparklineGroup>
        <x14:sparklineGroup displayEmptyCellsAs="gap" xr2:uid="{0AC821B5-C159-4995-9D7D-A0F7BD7AF55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'APR-26'!R26:R26</xm:f>
              <xm:sqref>R27</xm:sqref>
            </x14:sparkline>
          </x14:sparklines>
        </x14:sparklineGroup>
        <x14:sparklineGroup displayEmptyCellsAs="gap" xr2:uid="{B6A45A7E-994C-4CC4-BEB8-A67BBA772E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'APR-26'!AB26:AB26</xm:f>
              <xm:sqref>AB27</xm:sqref>
            </x14:sparkline>
          </x14:sparklines>
        </x14:sparklineGroup>
        <x14:sparklineGroup displayEmptyCellsAs="gap" xr2:uid="{74134851-FCF2-4D61-BE27-257CC41D43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'APR-26'!AF26:AF26</xm:f>
              <xm:sqref>AF27</xm:sqref>
            </x14:sparkline>
          </x14:sparklines>
        </x14:sparklineGroup>
        <x14:sparklineGroup displayEmptyCellsAs="gap" xr2:uid="{0367CD1C-86F3-49A0-836B-5FCD789D9D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'APR-26'!P26:P26</xm:f>
              <xm:sqref>P27</xm:sqref>
            </x14:sparkline>
          </x14:sparklines>
        </x14:sparklineGroup>
        <x14:sparklineGroup displayEmptyCellsAs="gap" xr2:uid="{57030093-9CED-44E3-B63D-F824B858F4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'APR-26'!H26:H26</xm:f>
              <xm:sqref>H27</xm:sqref>
            </x14:sparkline>
          </x14:sparklines>
        </x14:sparklineGroup>
        <x14:sparklineGroup displayEmptyCellsAs="gap" xr2:uid="{84B348F4-518E-41D3-98E8-BC13F9D9A1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'APR-26'!D26:D26</xm:f>
              <xm:sqref>D27</xm:sqref>
            </x14:sparkline>
          </x14:sparklines>
        </x14:sparklineGroup>
        <x14:sparklineGroup displayEmptyCellsAs="gap" xr2:uid="{1433D942-82A4-45F4-B5F3-0A6F19FCAA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'APR-26'!AH26:AH26</xm:f>
              <xm:sqref>AH27</xm:sqref>
            </x14:sparkline>
          </x14:sparklines>
        </x14:sparklineGroup>
        <x14:sparklineGroup displayEmptyCellsAs="gap" xr2:uid="{7A6A79EC-50B5-45AC-A37F-0AE141787F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'APR-26'!J26:J26</xm:f>
              <xm:sqref>J27</xm:sqref>
            </x14:sparkline>
          </x14:sparklines>
        </x14:sparklineGroup>
        <x14:sparklineGroup displayEmptyCellsAs="gap" xr2:uid="{7987DA04-C61A-4DD9-84B4-C294E6C0F5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'APR-26'!T26:T26</xm:f>
              <xm:sqref>T27</xm:sqref>
            </x14:sparkline>
          </x14:sparklines>
        </x14:sparklineGroup>
        <x14:sparklineGroup displayEmptyCellsAs="gap" xr2:uid="{2E88504F-F0BC-4238-8D3C-57406AD512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'APR-26'!AD26:AD26</xm:f>
              <xm:sqref>AD27</xm:sqref>
            </x14:sparkline>
          </x14:sparklines>
        </x14:sparklineGroup>
        <x14:sparklineGroup displayEmptyCellsAs="gap" xr2:uid="{A2E5A145-77F1-4C4D-B74A-441462F2B8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'APR-26'!F26:F26</xm:f>
              <xm:sqref>F27</xm:sqref>
            </x14:sparkline>
          </x14:sparklines>
        </x14:sparklineGroup>
        <x14:sparklineGroup displayEmptyCellsAs="gap" xr2:uid="{EA3D2B98-1ED1-436A-918D-39BBA18F40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'APR-26'!N26:N26</xm:f>
              <xm:sqref>N27</xm:sqref>
            </x14:sparkline>
          </x14:sparklines>
        </x14:sparklineGroup>
        <x14:sparklineGroup displayEmptyCellsAs="gap" xr2:uid="{01F98B21-50FB-4703-B570-F1EF4322AE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'APR-26'!V26:V26</xm:f>
              <xm:sqref>V27</xm:sqref>
            </x14:sparkline>
          </x14:sparklines>
        </x14:sparklineGroup>
      </x14:sparklineGroup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611B-C490-4D51-8B15-78140E1792ED}">
  <sheetPr>
    <pageSetUpPr fitToPage="1"/>
  </sheetPr>
  <dimension ref="C1:AP46"/>
  <sheetViews>
    <sheetView showGridLines="0" tabSelected="1" zoomScale="61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7" sqref="T7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42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3:42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197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198</v>
      </c>
    </row>
    <row r="4" spans="3:42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42" s="2" customFormat="1" ht="20.25" customHeight="1">
      <c r="C5" s="184"/>
      <c r="D5" s="3">
        <v>46143</v>
      </c>
      <c r="E5" s="3">
        <v>46144</v>
      </c>
      <c r="F5" s="3">
        <v>46145</v>
      </c>
      <c r="G5" s="3">
        <v>46146</v>
      </c>
      <c r="H5" s="3">
        <v>46147</v>
      </c>
      <c r="I5" s="3">
        <v>46148</v>
      </c>
      <c r="J5" s="3">
        <v>46149</v>
      </c>
      <c r="K5" s="3">
        <v>46150</v>
      </c>
      <c r="L5" s="3">
        <v>46151</v>
      </c>
      <c r="M5" s="3">
        <v>46152</v>
      </c>
      <c r="N5" s="3">
        <v>46153</v>
      </c>
      <c r="O5" s="3">
        <v>46154</v>
      </c>
      <c r="P5" s="3">
        <v>46155</v>
      </c>
      <c r="Q5" s="3">
        <v>46156</v>
      </c>
      <c r="R5" s="3">
        <v>46157</v>
      </c>
      <c r="S5" s="3">
        <v>46158</v>
      </c>
      <c r="T5" s="3">
        <v>46159</v>
      </c>
      <c r="U5" s="3">
        <v>46160</v>
      </c>
      <c r="V5" s="3">
        <v>46161</v>
      </c>
      <c r="W5" s="3">
        <v>46162</v>
      </c>
      <c r="X5" s="3">
        <v>46163</v>
      </c>
      <c r="Y5" s="3">
        <v>46164</v>
      </c>
      <c r="Z5" s="3">
        <v>46165</v>
      </c>
      <c r="AA5" s="3">
        <v>46166</v>
      </c>
      <c r="AB5" s="3">
        <v>46167</v>
      </c>
      <c r="AC5" s="3">
        <v>46168</v>
      </c>
      <c r="AD5" s="3">
        <v>46169</v>
      </c>
      <c r="AE5" s="3">
        <v>46170</v>
      </c>
      <c r="AF5" s="3">
        <v>46171</v>
      </c>
      <c r="AG5" s="3">
        <v>46172</v>
      </c>
      <c r="AH5" s="3">
        <v>46173</v>
      </c>
      <c r="AI5" s="188"/>
    </row>
    <row r="6" spans="3:42" s="2" customFormat="1" ht="27" customHeight="1">
      <c r="C6" s="5" t="s">
        <v>7</v>
      </c>
      <c r="D6" s="118">
        <v>3.9709999999999996</v>
      </c>
      <c r="E6" s="118">
        <v>4.1044</v>
      </c>
      <c r="F6" s="118">
        <v>3.025599999999999</v>
      </c>
      <c r="G6" s="118">
        <v>5.3195999999999968</v>
      </c>
      <c r="H6" s="118">
        <v>6.2609999999999957</v>
      </c>
      <c r="I6" s="118">
        <v>6.1618000000000013</v>
      </c>
      <c r="J6" s="118">
        <v>6.1162000000000001</v>
      </c>
      <c r="K6" s="118">
        <v>6.4338000000000033</v>
      </c>
      <c r="L6" s="118">
        <v>5.1739999999999986</v>
      </c>
      <c r="M6" s="118">
        <v>3.0622000000000003</v>
      </c>
      <c r="N6" s="118">
        <v>5.6893999999999982</v>
      </c>
      <c r="O6" s="118">
        <v>6.2821000000000007</v>
      </c>
      <c r="P6" s="118">
        <v>5.3450000000000006</v>
      </c>
      <c r="Q6" s="118">
        <v>5.8399999999999972</v>
      </c>
      <c r="R6" s="118">
        <v>5.6070000000000011</v>
      </c>
      <c r="S6" s="118">
        <v>4.4247999999999994</v>
      </c>
      <c r="T6" s="118">
        <v>3.2312000000000007</v>
      </c>
      <c r="U6" s="118">
        <v>5.1237000000000013</v>
      </c>
      <c r="V6" s="118">
        <v>5.2562000000000006</v>
      </c>
      <c r="W6" s="118">
        <v>5.9269000000000025</v>
      </c>
      <c r="X6" s="118">
        <v>5.550600000000002</v>
      </c>
      <c r="Y6" s="118">
        <v>5.1601000000000017</v>
      </c>
      <c r="Z6" s="118">
        <v>5.3223999999999965</v>
      </c>
      <c r="AA6" s="118">
        <v>3.5850000000000004</v>
      </c>
      <c r="AB6" s="118">
        <v>4.1891999999999996</v>
      </c>
      <c r="AC6" s="118">
        <v>5.9560000000000004</v>
      </c>
      <c r="AD6" s="118">
        <v>6.3240000000000025</v>
      </c>
      <c r="AE6" s="118">
        <v>6.6923999999999948</v>
      </c>
      <c r="AF6" s="118">
        <v>6.5353999999999974</v>
      </c>
      <c r="AG6" s="118">
        <v>6.2754999999999992</v>
      </c>
      <c r="AH6" s="118">
        <v>5.8505999999999991</v>
      </c>
      <c r="AI6" s="122">
        <f>SUM(D6:AH6)</f>
        <v>163.7971</v>
      </c>
    </row>
    <row r="7" spans="3:42" s="2" customFormat="1" ht="27" customHeight="1">
      <c r="C7" s="42" t="s">
        <v>8</v>
      </c>
      <c r="D7" s="119">
        <v>0.79</v>
      </c>
      <c r="E7" s="119">
        <v>0.61</v>
      </c>
      <c r="F7" s="119">
        <v>0</v>
      </c>
      <c r="G7" s="119">
        <v>1.1100000000000001</v>
      </c>
      <c r="H7" s="119">
        <v>0.17</v>
      </c>
      <c r="I7" s="119">
        <v>1</v>
      </c>
      <c r="J7" s="119">
        <v>2.11</v>
      </c>
      <c r="K7" s="119">
        <v>0.36</v>
      </c>
      <c r="L7" s="120">
        <v>0</v>
      </c>
      <c r="M7" s="120">
        <v>0</v>
      </c>
      <c r="N7" s="120">
        <v>1.91</v>
      </c>
      <c r="O7" s="120">
        <v>0.38</v>
      </c>
      <c r="P7" s="120">
        <v>0.46</v>
      </c>
      <c r="Q7" s="120">
        <v>0.53</v>
      </c>
      <c r="R7" s="119" t="s">
        <v>199</v>
      </c>
      <c r="S7" s="119">
        <v>0.74</v>
      </c>
      <c r="T7" s="121">
        <v>0</v>
      </c>
      <c r="U7" s="120">
        <v>0.79</v>
      </c>
      <c r="V7" s="120">
        <v>1.1499999999999999</v>
      </c>
      <c r="W7" s="120">
        <v>0.56999999999999995</v>
      </c>
      <c r="X7" s="120">
        <v>0.45</v>
      </c>
      <c r="Y7" s="120">
        <v>0.28999999999999998</v>
      </c>
      <c r="Z7" s="120">
        <v>0</v>
      </c>
      <c r="AA7" s="120">
        <v>0</v>
      </c>
      <c r="AB7" s="120">
        <v>0.82</v>
      </c>
      <c r="AC7" s="120">
        <v>1.1399999999999999</v>
      </c>
      <c r="AD7" s="120">
        <v>2.15</v>
      </c>
      <c r="AE7" s="120">
        <v>0.44</v>
      </c>
      <c r="AF7" s="120">
        <v>1.83</v>
      </c>
      <c r="AG7" s="120">
        <v>0.99</v>
      </c>
      <c r="AH7" s="120">
        <v>0</v>
      </c>
      <c r="AI7" s="122">
        <f>SUM(D7:AH7)</f>
        <v>20.790000000000003</v>
      </c>
      <c r="AP7" s="179"/>
    </row>
    <row r="8" spans="3:42" s="2" customFormat="1" ht="35.25" customHeight="1" thickBot="1">
      <c r="C8" s="17" t="s">
        <v>9</v>
      </c>
      <c r="D8" s="37">
        <f>SUM(D6:D7)</f>
        <v>4.7609999999999992</v>
      </c>
      <c r="E8" s="37">
        <f t="shared" ref="E8:AH8" si="0">SUM(E6:E7)</f>
        <v>4.7144000000000004</v>
      </c>
      <c r="F8" s="37">
        <f t="shared" si="0"/>
        <v>3.025599999999999</v>
      </c>
      <c r="G8" s="37">
        <f t="shared" si="0"/>
        <v>6.4295999999999971</v>
      </c>
      <c r="H8" s="37">
        <f t="shared" si="0"/>
        <v>6.4309999999999956</v>
      </c>
      <c r="I8" s="37">
        <f t="shared" si="0"/>
        <v>7.1618000000000013</v>
      </c>
      <c r="J8" s="37">
        <f t="shared" si="0"/>
        <v>8.2262000000000004</v>
      </c>
      <c r="K8" s="37">
        <f t="shared" si="0"/>
        <v>6.7938000000000036</v>
      </c>
      <c r="L8" s="37">
        <f t="shared" si="0"/>
        <v>5.1739999999999986</v>
      </c>
      <c r="M8" s="37">
        <f t="shared" si="0"/>
        <v>3.0622000000000003</v>
      </c>
      <c r="N8" s="37">
        <f t="shared" si="0"/>
        <v>7.5993999999999984</v>
      </c>
      <c r="O8" s="37">
        <f t="shared" si="0"/>
        <v>6.6621000000000006</v>
      </c>
      <c r="P8" s="37">
        <f t="shared" si="0"/>
        <v>5.8050000000000006</v>
      </c>
      <c r="Q8" s="37">
        <f t="shared" si="0"/>
        <v>6.3699999999999974</v>
      </c>
      <c r="R8" s="37">
        <f t="shared" si="0"/>
        <v>5.6070000000000011</v>
      </c>
      <c r="S8" s="37">
        <f t="shared" si="0"/>
        <v>5.1647999999999996</v>
      </c>
      <c r="T8" s="37">
        <f t="shared" si="0"/>
        <v>3.2312000000000007</v>
      </c>
      <c r="U8" s="37">
        <f t="shared" si="0"/>
        <v>5.9137000000000013</v>
      </c>
      <c r="V8" s="37">
        <f t="shared" si="0"/>
        <v>6.4062000000000001</v>
      </c>
      <c r="W8" s="37">
        <f t="shared" si="0"/>
        <v>6.4969000000000028</v>
      </c>
      <c r="X8" s="37">
        <f t="shared" si="0"/>
        <v>6.0006000000000022</v>
      </c>
      <c r="Y8" s="37">
        <f t="shared" si="0"/>
        <v>5.4501000000000017</v>
      </c>
      <c r="Z8" s="37">
        <f t="shared" si="0"/>
        <v>5.3223999999999965</v>
      </c>
      <c r="AA8" s="37">
        <f t="shared" si="0"/>
        <v>3.5850000000000004</v>
      </c>
      <c r="AB8" s="37">
        <f t="shared" si="0"/>
        <v>5.0091999999999999</v>
      </c>
      <c r="AC8" s="37">
        <f t="shared" si="0"/>
        <v>7.0960000000000001</v>
      </c>
      <c r="AD8" s="37">
        <f t="shared" si="0"/>
        <v>8.474000000000002</v>
      </c>
      <c r="AE8" s="37">
        <f t="shared" si="0"/>
        <v>7.1323999999999952</v>
      </c>
      <c r="AF8" s="37">
        <f t="shared" si="0"/>
        <v>8.3653999999999975</v>
      </c>
      <c r="AG8" s="37">
        <f t="shared" si="0"/>
        <v>7.2654999999999994</v>
      </c>
      <c r="AH8" s="37">
        <f t="shared" si="0"/>
        <v>5.8505999999999991</v>
      </c>
      <c r="AI8" s="38">
        <f>SUM(AI6:AI7)</f>
        <v>184.58709999999999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42" s="2" customFormat="1" ht="20.25" customHeight="1">
      <c r="C11" s="190"/>
      <c r="D11" s="96">
        <v>46144</v>
      </c>
      <c r="E11" s="95">
        <v>46147</v>
      </c>
      <c r="F11" s="95">
        <v>46149</v>
      </c>
      <c r="G11" s="95">
        <v>46151</v>
      </c>
      <c r="H11" s="95">
        <v>46154</v>
      </c>
      <c r="I11" s="95">
        <v>46156</v>
      </c>
      <c r="J11" s="95">
        <v>46158</v>
      </c>
      <c r="K11" s="95">
        <v>46161</v>
      </c>
      <c r="L11" s="95">
        <v>46163</v>
      </c>
      <c r="M11" s="95">
        <v>46165</v>
      </c>
      <c r="N11" s="95">
        <v>46169</v>
      </c>
      <c r="O11" s="95">
        <v>46170</v>
      </c>
      <c r="P11" s="95">
        <v>46172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5"/>
    </row>
    <row r="12" spans="3:42" s="2" customFormat="1" ht="27" customHeight="1">
      <c r="C12" s="68" t="s">
        <v>13</v>
      </c>
      <c r="D12" s="100">
        <v>540</v>
      </c>
      <c r="E12" s="101">
        <v>710</v>
      </c>
      <c r="F12" s="101">
        <v>780</v>
      </c>
      <c r="G12" s="101">
        <v>650</v>
      </c>
      <c r="H12" s="102">
        <v>835</v>
      </c>
      <c r="I12" s="102">
        <v>600</v>
      </c>
      <c r="J12" s="102">
        <v>750</v>
      </c>
      <c r="K12" s="101">
        <v>910</v>
      </c>
      <c r="L12" s="101">
        <v>730</v>
      </c>
      <c r="M12" s="101">
        <v>815</v>
      </c>
      <c r="N12" s="101">
        <v>700</v>
      </c>
      <c r="O12" s="101">
        <v>640</v>
      </c>
      <c r="P12" s="101">
        <v>813</v>
      </c>
      <c r="Q12" s="101"/>
      <c r="R12" s="101">
        <v>798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10271</v>
      </c>
    </row>
    <row r="13" spans="3:42" s="2" customFormat="1" ht="27" customHeight="1">
      <c r="C13" s="66" t="s">
        <v>14</v>
      </c>
      <c r="D13" s="100">
        <v>250</v>
      </c>
      <c r="E13" s="101"/>
      <c r="F13" s="101">
        <v>220</v>
      </c>
      <c r="G13" s="101">
        <v>240</v>
      </c>
      <c r="H13" s="102">
        <v>270</v>
      </c>
      <c r="I13" s="102">
        <v>210</v>
      </c>
      <c r="J13" s="102">
        <v>345</v>
      </c>
      <c r="K13" s="101">
        <v>165</v>
      </c>
      <c r="L13" s="101">
        <v>283</v>
      </c>
      <c r="M13" s="101">
        <v>300</v>
      </c>
      <c r="N13" s="101">
        <v>180</v>
      </c>
      <c r="O13" s="101">
        <v>466</v>
      </c>
      <c r="P13" s="101">
        <v>242</v>
      </c>
      <c r="Q13" s="101"/>
      <c r="R13" s="101">
        <v>317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3488</v>
      </c>
    </row>
    <row r="14" spans="3:42" s="2" customFormat="1" ht="27" customHeight="1">
      <c r="C14" s="66" t="s">
        <v>207</v>
      </c>
      <c r="D14" s="100">
        <v>51</v>
      </c>
      <c r="E14" s="101"/>
      <c r="F14" s="101">
        <v>54</v>
      </c>
      <c r="G14" s="101"/>
      <c r="H14" s="101">
        <v>53</v>
      </c>
      <c r="I14" s="101"/>
      <c r="J14" s="101">
        <v>56</v>
      </c>
      <c r="K14" s="101"/>
      <c r="L14" s="101">
        <v>47</v>
      </c>
      <c r="M14" s="101"/>
      <c r="N14" s="101">
        <v>43</v>
      </c>
      <c r="O14" s="101"/>
      <c r="P14" s="101">
        <v>50</v>
      </c>
      <c r="Q14" s="101"/>
      <c r="R14" s="101">
        <v>64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418</v>
      </c>
    </row>
    <row r="15" spans="3:42" s="2" customFormat="1" ht="27" customHeight="1">
      <c r="C15" s="66" t="s">
        <v>16</v>
      </c>
      <c r="D15" s="100">
        <v>17</v>
      </c>
      <c r="E15" s="101"/>
      <c r="F15" s="101">
        <v>12</v>
      </c>
      <c r="G15" s="101"/>
      <c r="H15" s="102">
        <v>16</v>
      </c>
      <c r="I15" s="102"/>
      <c r="J15" s="102">
        <v>14</v>
      </c>
      <c r="K15" s="101"/>
      <c r="L15" s="101">
        <v>20</v>
      </c>
      <c r="M15" s="101"/>
      <c r="N15" s="101">
        <v>17</v>
      </c>
      <c r="O15" s="101"/>
      <c r="P15" s="101">
        <v>19</v>
      </c>
      <c r="Q15" s="101"/>
      <c r="R15" s="101">
        <v>13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128</v>
      </c>
    </row>
    <row r="16" spans="3:42" s="2" customFormat="1" ht="27" customHeight="1">
      <c r="C16" s="68" t="s">
        <v>17</v>
      </c>
      <c r="D16" s="103"/>
      <c r="E16" s="101">
        <v>50</v>
      </c>
      <c r="F16" s="101"/>
      <c r="G16" s="101">
        <v>456</v>
      </c>
      <c r="H16" s="102"/>
      <c r="I16" s="102">
        <v>48</v>
      </c>
      <c r="J16" s="102"/>
      <c r="K16" s="101">
        <v>53</v>
      </c>
      <c r="L16" s="101"/>
      <c r="M16" s="101">
        <v>245</v>
      </c>
      <c r="N16" s="101"/>
      <c r="O16" s="101">
        <v>56</v>
      </c>
      <c r="P16" s="101"/>
      <c r="Q16" s="101"/>
      <c r="R16" s="101">
        <v>0</v>
      </c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908</v>
      </c>
    </row>
    <row r="17" spans="3:35" s="2" customFormat="1" ht="27" customHeight="1">
      <c r="C17" s="68" t="s">
        <v>208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210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27" customHeight="1">
      <c r="C19" s="68" t="s">
        <v>209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858</v>
      </c>
      <c r="E20" s="160">
        <f t="shared" ref="E20:AH20" si="2">SUM(E12:E19)</f>
        <v>760</v>
      </c>
      <c r="F20" s="160">
        <f t="shared" si="2"/>
        <v>1066</v>
      </c>
      <c r="G20" s="160">
        <f t="shared" si="2"/>
        <v>1346</v>
      </c>
      <c r="H20" s="160">
        <f t="shared" si="2"/>
        <v>1174</v>
      </c>
      <c r="I20" s="160">
        <f t="shared" si="2"/>
        <v>858</v>
      </c>
      <c r="J20" s="160">
        <f t="shared" si="2"/>
        <v>1165</v>
      </c>
      <c r="K20" s="160">
        <f t="shared" si="2"/>
        <v>1128</v>
      </c>
      <c r="L20" s="160">
        <f t="shared" si="2"/>
        <v>1080</v>
      </c>
      <c r="M20" s="160">
        <f>SUM(M12:M19)</f>
        <v>1360</v>
      </c>
      <c r="N20" s="160">
        <f t="shared" si="2"/>
        <v>940</v>
      </c>
      <c r="O20" s="160">
        <f t="shared" si="2"/>
        <v>1162</v>
      </c>
      <c r="P20" s="160">
        <f t="shared" si="2"/>
        <v>1124</v>
      </c>
      <c r="Q20" s="160">
        <f t="shared" si="2"/>
        <v>0</v>
      </c>
      <c r="R20" s="160">
        <f t="shared" si="2"/>
        <v>1192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15213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8" t="s">
        <v>20</v>
      </c>
      <c r="D22" s="198"/>
      <c r="E22" s="198"/>
      <c r="F22" s="198"/>
      <c r="G22" s="198"/>
      <c r="H22" s="199">
        <f>AI8*1000</f>
        <v>184587.1</v>
      </c>
      <c r="I22" s="199"/>
      <c r="J22" s="24" t="s">
        <v>21</v>
      </c>
      <c r="K22" s="24"/>
      <c r="M22" s="198" t="s">
        <v>22</v>
      </c>
      <c r="N22" s="198"/>
      <c r="O22" s="198"/>
      <c r="P22" s="198"/>
      <c r="Q22" s="198"/>
      <c r="R22" s="198"/>
      <c r="S22" s="198"/>
      <c r="T22" s="26">
        <f>(H23/(H22+H23))*100</f>
        <v>7.6141103032480961</v>
      </c>
      <c r="U22" s="26"/>
      <c r="V22" s="26"/>
      <c r="W22" s="26"/>
      <c r="X22" s="26"/>
      <c r="Y22" s="26"/>
      <c r="Z22" s="26"/>
      <c r="AA22" s="200" t="s">
        <v>23</v>
      </c>
      <c r="AB22" s="200"/>
      <c r="AC22" s="200"/>
      <c r="AD22" s="36"/>
      <c r="AE22" s="36"/>
      <c r="AF22" s="36"/>
    </row>
    <row r="23" spans="3:35" s="22" customFormat="1" ht="28.5" customHeight="1">
      <c r="C23" s="198" t="s">
        <v>24</v>
      </c>
      <c r="D23" s="198"/>
      <c r="E23" s="198"/>
      <c r="F23" s="198"/>
      <c r="G23" s="198"/>
      <c r="H23" s="201">
        <f>AI20</f>
        <v>15213</v>
      </c>
      <c r="I23" s="201"/>
      <c r="J23" s="25" t="s">
        <v>21</v>
      </c>
      <c r="K23" s="25"/>
      <c r="M23" s="198" t="s">
        <v>25</v>
      </c>
      <c r="N23" s="198"/>
      <c r="O23" s="198"/>
      <c r="P23" s="198"/>
      <c r="Q23" s="198"/>
      <c r="R23" s="198"/>
      <c r="S23" s="198"/>
      <c r="T23" s="27">
        <f>SUM(D27:AI27)/COUNTA(D27:AI27)*100</f>
        <v>8.6069882967787841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6">
        <v>45839</v>
      </c>
      <c r="E26" s="197"/>
      <c r="F26" s="196">
        <v>45870</v>
      </c>
      <c r="G26" s="197"/>
      <c r="H26" s="196">
        <v>45901</v>
      </c>
      <c r="I26" s="197"/>
      <c r="J26" s="196">
        <v>45931</v>
      </c>
      <c r="K26" s="197"/>
      <c r="L26" s="196">
        <v>45962</v>
      </c>
      <c r="M26" s="197"/>
      <c r="N26" s="196">
        <v>45992</v>
      </c>
      <c r="O26" s="197"/>
      <c r="P26" s="196">
        <v>46023</v>
      </c>
      <c r="Q26" s="197"/>
      <c r="R26" s="196">
        <v>46054</v>
      </c>
      <c r="S26" s="197"/>
      <c r="T26" s="196">
        <v>46082</v>
      </c>
      <c r="U26" s="197"/>
      <c r="V26" s="196">
        <v>46113</v>
      </c>
      <c r="W26" s="197"/>
      <c r="X26" s="196">
        <v>46143</v>
      </c>
      <c r="Y26" s="197"/>
      <c r="Z26" s="196">
        <v>46174</v>
      </c>
      <c r="AA26" s="197"/>
      <c r="AB26" s="196">
        <v>46204</v>
      </c>
      <c r="AC26" s="197"/>
      <c r="AD26" s="196">
        <v>46235</v>
      </c>
      <c r="AE26" s="197"/>
      <c r="AF26" s="196">
        <v>46266</v>
      </c>
      <c r="AG26" s="197"/>
      <c r="AH26" s="196">
        <v>46296</v>
      </c>
      <c r="AI26" s="197"/>
    </row>
    <row r="27" spans="3:35" s="2" customFormat="1" ht="39.75" customHeight="1">
      <c r="C27" s="21" t="s">
        <v>29</v>
      </c>
      <c r="D27" s="202">
        <v>9.8925450804035531E-2</v>
      </c>
      <c r="E27" s="203"/>
      <c r="F27" s="202">
        <v>9.3444501968246871E-2</v>
      </c>
      <c r="G27" s="203"/>
      <c r="H27" s="202">
        <v>8.9854560507192677E-2</v>
      </c>
      <c r="I27" s="203"/>
      <c r="J27" s="202">
        <v>8.4501416481398237E-2</v>
      </c>
      <c r="K27" s="203"/>
      <c r="L27" s="202">
        <v>8.7554314643196379E-2</v>
      </c>
      <c r="M27" s="203"/>
      <c r="N27" s="202">
        <v>7.9570177812104001E-2</v>
      </c>
      <c r="O27" s="203"/>
      <c r="P27" s="202">
        <v>9.9152910298606192E-2</v>
      </c>
      <c r="Q27" s="203"/>
      <c r="R27" s="202">
        <v>8.2201822852748185E-2</v>
      </c>
      <c r="S27" s="203"/>
      <c r="T27" s="202">
        <v>7.777728893474127E-2</v>
      </c>
      <c r="U27" s="203"/>
      <c r="V27" s="202">
        <v>7.7645165310915892E-2</v>
      </c>
      <c r="W27" s="203"/>
      <c r="X27" s="202">
        <f>T22/100</f>
        <v>7.6141103032480964E-2</v>
      </c>
      <c r="Y27" s="203"/>
      <c r="Z27" s="202"/>
      <c r="AA27" s="203"/>
      <c r="AB27" s="202"/>
      <c r="AC27" s="203"/>
      <c r="AD27" s="202"/>
      <c r="AE27" s="203"/>
      <c r="AF27" s="202"/>
      <c r="AG27" s="203"/>
      <c r="AH27" s="202"/>
      <c r="AI27" s="203"/>
    </row>
    <row r="28" spans="3:35" ht="21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83FC9B0-2CC5-4A99-8DD1-9DD2E216C0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'MAY-26'!V26:V26</xm:f>
              <xm:sqref>V27</xm:sqref>
            </x14:sparkline>
          </x14:sparklines>
        </x14:sparklineGroup>
        <x14:sparklineGroup displayEmptyCellsAs="gap" xr2:uid="{B565E8E7-FB4A-4D3D-841E-AA2AF1EEB4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'MAY-26'!N26:N26</xm:f>
              <xm:sqref>N27</xm:sqref>
            </x14:sparkline>
          </x14:sparklines>
        </x14:sparklineGroup>
        <x14:sparklineGroup displayEmptyCellsAs="gap" xr2:uid="{1B35DB3C-0022-448E-BA1E-22BB25B4B3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'MAY-26'!F26:F26</xm:f>
              <xm:sqref>F27</xm:sqref>
            </x14:sparkline>
          </x14:sparklines>
        </x14:sparklineGroup>
        <x14:sparklineGroup displayEmptyCellsAs="gap" xr2:uid="{FE51EDE2-8F9D-40B0-91EF-F2FF9B61D4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'MAY-26'!AD26:AD26</xm:f>
              <xm:sqref>AD27</xm:sqref>
            </x14:sparkline>
          </x14:sparklines>
        </x14:sparklineGroup>
        <x14:sparklineGroup displayEmptyCellsAs="gap" xr2:uid="{8FBCB344-F870-4653-8ED4-072111C259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'MAY-26'!T26:T26</xm:f>
              <xm:sqref>T27</xm:sqref>
            </x14:sparkline>
          </x14:sparklines>
        </x14:sparklineGroup>
        <x14:sparklineGroup displayEmptyCellsAs="gap" xr2:uid="{82CEB0D9-FBBE-4C44-AD71-C62520DB7C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'MAY-26'!J26:J26</xm:f>
              <xm:sqref>J27</xm:sqref>
            </x14:sparkline>
          </x14:sparklines>
        </x14:sparklineGroup>
        <x14:sparklineGroup displayEmptyCellsAs="gap" xr2:uid="{1FD65958-4444-435A-A37D-65D285DDF7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'MAY-26'!AH26:AH26</xm:f>
              <xm:sqref>AH27</xm:sqref>
            </x14:sparkline>
          </x14:sparklines>
        </x14:sparklineGroup>
        <x14:sparklineGroup displayEmptyCellsAs="gap" xr2:uid="{2C9B16F9-298E-4FCF-B327-73A4F46A83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'MAY-26'!D26:D26</xm:f>
              <xm:sqref>D27</xm:sqref>
            </x14:sparkline>
          </x14:sparklines>
        </x14:sparklineGroup>
        <x14:sparklineGroup displayEmptyCellsAs="gap" xr2:uid="{D55130CC-5B2E-40A6-99C2-4DDBAB34E7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'MAY-26'!H26:H26</xm:f>
              <xm:sqref>H27</xm:sqref>
            </x14:sparkline>
          </x14:sparklines>
        </x14:sparklineGroup>
        <x14:sparklineGroup displayEmptyCellsAs="gap" xr2:uid="{9AFE1380-E20E-4DE6-889E-66D0F55D4B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'MAY-26'!P26:P26</xm:f>
              <xm:sqref>P27</xm:sqref>
            </x14:sparkline>
          </x14:sparklines>
        </x14:sparklineGroup>
        <x14:sparklineGroup displayEmptyCellsAs="gap" xr2:uid="{65D46F9D-52A6-4030-8491-BF8AACB37C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'MAY-26'!AF26:AF26</xm:f>
              <xm:sqref>AF27</xm:sqref>
            </x14:sparkline>
          </x14:sparklines>
        </x14:sparklineGroup>
        <x14:sparklineGroup displayEmptyCellsAs="gap" xr2:uid="{A996B71F-748E-4E31-8B63-4F58A475790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'MAY-26'!AB26:AB26</xm:f>
              <xm:sqref>AB27</xm:sqref>
            </x14:sparkline>
          </x14:sparklines>
        </x14:sparklineGroup>
        <x14:sparklineGroup displayEmptyCellsAs="gap" xr2:uid="{F5428D6A-2608-4BA1-8AF7-188C1D6607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'MAY-26'!R26:R26</xm:f>
              <xm:sqref>R27</xm:sqref>
            </x14:sparkline>
          </x14:sparklines>
        </x14:sparklineGroup>
        <x14:sparklineGroup displayEmptyCellsAs="gap" xr2:uid="{AF98725B-DD27-4560-86A5-7FDA837BF4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'MAY-26'!Z26:Z26</xm:f>
              <xm:sqref>Z27</xm:sqref>
            </x14:sparkline>
          </x14:sparklines>
        </x14:sparklineGroup>
        <x14:sparklineGroup displayEmptyCellsAs="gap" xr2:uid="{D0F76BEB-E16B-41CE-B4F0-12DEDC1410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'MAY-26'!L26:L26</xm:f>
              <xm:sqref>L27</xm:sqref>
            </x14:sparkline>
          </x14:sparklines>
        </x14:sparklineGroup>
        <x14:sparklineGroup displayEmptyCellsAs="gap" xr2:uid="{D75E7856-62F1-4733-BBA7-91F34682F8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'MAY-26'!X26:X26</xm:f>
              <xm:sqref>X27</xm:sqref>
            </x14:sparkline>
          </x14:sparklines>
        </x14:sparklineGroup>
      </x14:sparklineGroup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6CE1-C094-E544-BE47-244640FDC99C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7E01-5E5E-4713-91FB-35F4ABA43346}">
  <sheetPr codeName="工作表60">
    <pageSetUpPr fitToPage="1"/>
  </sheetPr>
  <dimension ref="C1:AI44"/>
  <sheetViews>
    <sheetView showGridLines="0" topLeftCell="B4" zoomScale="85" zoomScaleNormal="85" workbookViewId="0">
      <selection activeCell="AB15" sqref="AB15"/>
    </sheetView>
  </sheetViews>
  <sheetFormatPr baseColWidth="10" defaultColWidth="9.3984375" defaultRowHeight="13"/>
  <cols>
    <col min="1" max="1" width="9.3984375" style="1"/>
    <col min="2" max="2" width="3.19921875" style="1" customWidth="1"/>
    <col min="3" max="3" width="30.796875" style="1" customWidth="1"/>
    <col min="4" max="34" width="10.19921875" style="1" customWidth="1"/>
    <col min="35" max="35" width="12.3984375" style="1" customWidth="1"/>
    <col min="36" max="36" width="2.59765625" style="1" customWidth="1"/>
    <col min="37" max="16384" width="9.3984375" style="1"/>
  </cols>
  <sheetData>
    <row r="1" spans="3:35" ht="9" customHeight="1"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3:35" ht="24">
      <c r="C2" s="182" t="s">
        <v>0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1"/>
      <c r="AI2" s="181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200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201</v>
      </c>
    </row>
    <row r="4" spans="3:35" s="2" customFormat="1" ht="20.25" customHeight="1">
      <c r="C4" s="183" t="s">
        <v>4</v>
      </c>
      <c r="D4" s="185" t="s">
        <v>5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 t="s">
        <v>6</v>
      </c>
    </row>
    <row r="5" spans="3:35" s="2" customFormat="1" ht="20.25" customHeight="1">
      <c r="C5" s="184"/>
      <c r="D5" s="168">
        <v>44197</v>
      </c>
      <c r="E5" s="168">
        <v>44228</v>
      </c>
      <c r="F5" s="168">
        <v>44256</v>
      </c>
      <c r="G5" s="168">
        <v>44287</v>
      </c>
      <c r="H5" s="168">
        <v>44317</v>
      </c>
      <c r="I5" s="168">
        <v>44348</v>
      </c>
      <c r="J5" s="168">
        <v>44378</v>
      </c>
      <c r="K5" s="168">
        <v>44409</v>
      </c>
      <c r="L5" s="168">
        <v>44440</v>
      </c>
      <c r="M5" s="168">
        <v>44470</v>
      </c>
      <c r="N5" s="168">
        <v>44501</v>
      </c>
      <c r="O5" s="168">
        <v>44531</v>
      </c>
      <c r="P5" s="168">
        <v>44562</v>
      </c>
      <c r="Q5" s="168">
        <v>44593</v>
      </c>
      <c r="R5" s="168">
        <v>44621</v>
      </c>
      <c r="S5" s="168">
        <v>44652</v>
      </c>
      <c r="T5" s="168">
        <v>44682</v>
      </c>
      <c r="U5" s="168">
        <v>44713</v>
      </c>
      <c r="V5" s="168">
        <v>44743</v>
      </c>
      <c r="W5" s="168">
        <v>44774</v>
      </c>
      <c r="X5" s="168">
        <v>44805</v>
      </c>
      <c r="Y5" s="168">
        <v>44835</v>
      </c>
      <c r="Z5" s="168">
        <v>44866</v>
      </c>
      <c r="AA5" s="168">
        <v>44896</v>
      </c>
      <c r="AB5" s="3"/>
      <c r="AC5" s="3"/>
      <c r="AD5" s="3"/>
      <c r="AE5" s="3"/>
      <c r="AF5" s="3"/>
      <c r="AG5" s="3"/>
      <c r="AH5" s="3"/>
      <c r="AI5" s="188"/>
    </row>
    <row r="6" spans="3:35" s="2" customFormat="1" ht="27" customHeight="1">
      <c r="C6" s="5" t="s">
        <v>7</v>
      </c>
      <c r="D6" s="118">
        <v>87.2684</v>
      </c>
      <c r="E6" s="118">
        <v>91.040200000000013</v>
      </c>
      <c r="F6" s="118">
        <v>108.16139999999999</v>
      </c>
      <c r="G6" s="118">
        <v>97.902599999999993</v>
      </c>
      <c r="H6" s="118">
        <v>114.08579999999999</v>
      </c>
      <c r="I6" s="118">
        <v>91.873999999999967</v>
      </c>
      <c r="J6" s="118">
        <v>94.541599999999988</v>
      </c>
      <c r="K6" s="118">
        <v>104.46359999999999</v>
      </c>
      <c r="L6" s="118">
        <v>125.5771</v>
      </c>
      <c r="M6" s="118">
        <v>120.93</v>
      </c>
      <c r="N6" s="118">
        <v>122.68650000000002</v>
      </c>
      <c r="O6" s="118">
        <v>119.6271</v>
      </c>
      <c r="P6" s="118">
        <v>113.83519999999999</v>
      </c>
      <c r="Q6" s="118">
        <v>94.363900000000029</v>
      </c>
      <c r="R6" s="118">
        <v>94.963100000000011</v>
      </c>
      <c r="S6" s="118">
        <v>91.849699999999999</v>
      </c>
      <c r="T6" s="118">
        <v>105.83740000000002</v>
      </c>
      <c r="U6" s="118">
        <v>111.87769999999996</v>
      </c>
      <c r="V6" s="118">
        <v>106.47649999999999</v>
      </c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22">
        <f>SUM(D6:AH6)</f>
        <v>1997.3618000000001</v>
      </c>
    </row>
    <row r="7" spans="3:35" s="2" customFormat="1" ht="27" customHeight="1">
      <c r="C7" s="42" t="s">
        <v>8</v>
      </c>
      <c r="D7" s="119">
        <v>19.600000000000001</v>
      </c>
      <c r="E7" s="119">
        <v>16.989999999999998</v>
      </c>
      <c r="F7" s="119">
        <v>20.299999999999997</v>
      </c>
      <c r="G7" s="119">
        <v>25.52</v>
      </c>
      <c r="H7" s="119">
        <v>22.77</v>
      </c>
      <c r="I7" s="119">
        <v>19.32</v>
      </c>
      <c r="J7" s="119">
        <v>23.189999999999998</v>
      </c>
      <c r="K7" s="119">
        <v>27.759999999999998</v>
      </c>
      <c r="L7" s="120">
        <v>28.910000000000004</v>
      </c>
      <c r="M7" s="120">
        <v>22.640000000000004</v>
      </c>
      <c r="N7" s="120">
        <v>22.12</v>
      </c>
      <c r="O7" s="120">
        <v>24.060000000000002</v>
      </c>
      <c r="P7" s="120">
        <v>30.179999999999996</v>
      </c>
      <c r="Q7" s="120">
        <v>16</v>
      </c>
      <c r="R7" s="119">
        <v>17.319999999999997</v>
      </c>
      <c r="S7" s="119">
        <v>17.829999999999998</v>
      </c>
      <c r="T7" s="121">
        <v>22.94</v>
      </c>
      <c r="U7" s="120">
        <v>21.280000000000005</v>
      </c>
      <c r="V7" s="120">
        <v>27.35</v>
      </c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2">
        <f>SUM(D7:AH7)</f>
        <v>426.08000000000004</v>
      </c>
    </row>
    <row r="8" spans="3:35" s="2" customFormat="1" ht="35.25" customHeight="1" thickBot="1">
      <c r="C8" s="17" t="s">
        <v>9</v>
      </c>
      <c r="D8" s="37">
        <f>SUM(D6:D7)</f>
        <v>106.86840000000001</v>
      </c>
      <c r="E8" s="37">
        <f t="shared" ref="E8:AH8" si="0">SUM(E6:E7)</f>
        <v>108.03020000000001</v>
      </c>
      <c r="F8" s="37">
        <f t="shared" si="0"/>
        <v>128.46139999999997</v>
      </c>
      <c r="G8" s="37">
        <f t="shared" si="0"/>
        <v>123.42259999999999</v>
      </c>
      <c r="H8" s="37">
        <f t="shared" si="0"/>
        <v>136.85579999999999</v>
      </c>
      <c r="I8" s="37">
        <f t="shared" si="0"/>
        <v>111.19399999999996</v>
      </c>
      <c r="J8" s="37">
        <f t="shared" si="0"/>
        <v>117.73159999999999</v>
      </c>
      <c r="K8" s="37">
        <f t="shared" si="0"/>
        <v>132.22359999999998</v>
      </c>
      <c r="L8" s="37">
        <f t="shared" si="0"/>
        <v>154.4871</v>
      </c>
      <c r="M8" s="37">
        <f t="shared" si="0"/>
        <v>143.57000000000002</v>
      </c>
      <c r="N8" s="37">
        <f t="shared" si="0"/>
        <v>144.80650000000003</v>
      </c>
      <c r="O8" s="37">
        <f t="shared" si="0"/>
        <v>143.68709999999999</v>
      </c>
      <c r="P8" s="37">
        <f t="shared" si="0"/>
        <v>144.01519999999999</v>
      </c>
      <c r="Q8" s="37">
        <f t="shared" si="0"/>
        <v>110.36390000000003</v>
      </c>
      <c r="R8" s="37">
        <f t="shared" si="0"/>
        <v>112.2831</v>
      </c>
      <c r="S8" s="37">
        <f t="shared" si="0"/>
        <v>109.6797</v>
      </c>
      <c r="T8" s="37">
        <f t="shared" si="0"/>
        <v>128.77740000000003</v>
      </c>
      <c r="U8" s="37">
        <f t="shared" si="0"/>
        <v>133.15769999999998</v>
      </c>
      <c r="V8" s="37">
        <f t="shared" si="0"/>
        <v>133.82649999999998</v>
      </c>
      <c r="W8" s="37">
        <f t="shared" si="0"/>
        <v>0</v>
      </c>
      <c r="X8" s="37">
        <f t="shared" si="0"/>
        <v>0</v>
      </c>
      <c r="Y8" s="37">
        <f t="shared" si="0"/>
        <v>0</v>
      </c>
      <c r="Z8" s="37">
        <f t="shared" si="0"/>
        <v>0</v>
      </c>
      <c r="AA8" s="37">
        <f t="shared" si="0"/>
        <v>0</v>
      </c>
      <c r="AB8" s="37">
        <f t="shared" si="0"/>
        <v>0</v>
      </c>
      <c r="AC8" s="37">
        <f t="shared" si="0"/>
        <v>0</v>
      </c>
      <c r="AD8" s="37">
        <f t="shared" si="0"/>
        <v>0</v>
      </c>
      <c r="AE8" s="37">
        <f t="shared" si="0"/>
        <v>0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2423.4418000000001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9" t="s">
        <v>11</v>
      </c>
      <c r="D10" s="191" t="s">
        <v>12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3"/>
      <c r="AI10" s="194" t="s">
        <v>6</v>
      </c>
    </row>
    <row r="11" spans="3:35" s="2" customFormat="1" ht="20.25" customHeight="1">
      <c r="C11" s="190"/>
      <c r="D11" s="169">
        <v>44197</v>
      </c>
      <c r="E11" s="168">
        <v>44228</v>
      </c>
      <c r="F11" s="168">
        <v>44256</v>
      </c>
      <c r="G11" s="168">
        <v>44287</v>
      </c>
      <c r="H11" s="168">
        <v>44317</v>
      </c>
      <c r="I11" s="168">
        <v>44348</v>
      </c>
      <c r="J11" s="168">
        <v>44378</v>
      </c>
      <c r="K11" s="168">
        <v>44409</v>
      </c>
      <c r="L11" s="168">
        <v>44440</v>
      </c>
      <c r="M11" s="168">
        <v>44470</v>
      </c>
      <c r="N11" s="168">
        <v>44501</v>
      </c>
      <c r="O11" s="168">
        <v>44531</v>
      </c>
      <c r="P11" s="168">
        <v>44562</v>
      </c>
      <c r="Q11" s="168">
        <v>44593</v>
      </c>
      <c r="R11" s="168">
        <v>44621</v>
      </c>
      <c r="S11" s="168">
        <v>44652</v>
      </c>
      <c r="T11" s="168">
        <v>44682</v>
      </c>
      <c r="U11" s="168">
        <v>44713</v>
      </c>
      <c r="V11" s="168">
        <v>44743</v>
      </c>
      <c r="W11" s="168">
        <v>44774</v>
      </c>
      <c r="X11" s="168">
        <v>44805</v>
      </c>
      <c r="Y11" s="168">
        <v>44835</v>
      </c>
      <c r="Z11" s="168">
        <v>44866</v>
      </c>
      <c r="AA11" s="168">
        <v>44896</v>
      </c>
      <c r="AB11" s="97"/>
      <c r="AC11" s="97"/>
      <c r="AD11" s="97"/>
      <c r="AE11" s="97"/>
      <c r="AF11" s="97"/>
      <c r="AG11" s="97"/>
      <c r="AH11" s="109"/>
      <c r="AI11" s="195"/>
    </row>
    <row r="12" spans="3:35" s="2" customFormat="1" ht="27" customHeight="1">
      <c r="C12" s="68" t="s">
        <v>13</v>
      </c>
      <c r="D12" s="100">
        <v>7236</v>
      </c>
      <c r="E12" s="101">
        <v>6951</v>
      </c>
      <c r="F12" s="101">
        <v>7937</v>
      </c>
      <c r="G12" s="102">
        <v>7371</v>
      </c>
      <c r="H12" s="101">
        <v>7108</v>
      </c>
      <c r="I12" s="101">
        <v>7270</v>
      </c>
      <c r="J12" s="101">
        <v>6470</v>
      </c>
      <c r="K12" s="102">
        <v>8119</v>
      </c>
      <c r="L12" s="101">
        <v>8191</v>
      </c>
      <c r="M12" s="101">
        <v>7556</v>
      </c>
      <c r="N12" s="101">
        <v>7862</v>
      </c>
      <c r="O12" s="101">
        <v>8039</v>
      </c>
      <c r="P12" s="101">
        <v>7856</v>
      </c>
      <c r="Q12" s="102">
        <v>6116</v>
      </c>
      <c r="R12" s="102">
        <v>6601</v>
      </c>
      <c r="S12" s="102">
        <v>6351</v>
      </c>
      <c r="T12" s="101">
        <v>6539</v>
      </c>
      <c r="U12" s="101">
        <v>6636</v>
      </c>
      <c r="V12" s="101">
        <v>5544</v>
      </c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135753</v>
      </c>
    </row>
    <row r="13" spans="3:35" s="2" customFormat="1" ht="27" customHeight="1">
      <c r="C13" s="66" t="s">
        <v>14</v>
      </c>
      <c r="D13" s="100">
        <v>4346</v>
      </c>
      <c r="E13" s="101">
        <v>3642</v>
      </c>
      <c r="F13" s="101">
        <v>4334</v>
      </c>
      <c r="G13" s="102">
        <v>3959</v>
      </c>
      <c r="H13" s="101">
        <v>4006</v>
      </c>
      <c r="I13" s="101">
        <v>4347</v>
      </c>
      <c r="J13" s="101">
        <v>4766</v>
      </c>
      <c r="K13" s="102">
        <v>4888</v>
      </c>
      <c r="L13" s="101">
        <v>5214</v>
      </c>
      <c r="M13" s="101">
        <v>3964</v>
      </c>
      <c r="N13" s="101">
        <v>3799</v>
      </c>
      <c r="O13" s="101">
        <v>3927</v>
      </c>
      <c r="P13" s="101">
        <v>4234</v>
      </c>
      <c r="Q13" s="102">
        <v>3029</v>
      </c>
      <c r="R13" s="102">
        <v>2153</v>
      </c>
      <c r="S13" s="102">
        <v>2957</v>
      </c>
      <c r="T13" s="101">
        <v>3481</v>
      </c>
      <c r="U13" s="101">
        <v>3494</v>
      </c>
      <c r="V13" s="101">
        <v>4480</v>
      </c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75020</v>
      </c>
    </row>
    <row r="14" spans="3:35" s="2" customFormat="1" ht="27" customHeight="1">
      <c r="C14" s="66" t="s">
        <v>15</v>
      </c>
      <c r="D14" s="100">
        <v>305</v>
      </c>
      <c r="E14" s="101">
        <v>366</v>
      </c>
      <c r="F14" s="101">
        <v>432.5</v>
      </c>
      <c r="G14" s="101">
        <v>383</v>
      </c>
      <c r="H14" s="101">
        <v>563</v>
      </c>
      <c r="I14" s="101">
        <v>350</v>
      </c>
      <c r="J14" s="101">
        <v>479</v>
      </c>
      <c r="K14" s="102">
        <v>356</v>
      </c>
      <c r="L14" s="101">
        <v>336</v>
      </c>
      <c r="M14" s="101">
        <v>304</v>
      </c>
      <c r="N14" s="101">
        <v>285</v>
      </c>
      <c r="O14" s="101">
        <v>361</v>
      </c>
      <c r="P14" s="101">
        <v>288</v>
      </c>
      <c r="Q14" s="102">
        <v>191</v>
      </c>
      <c r="R14" s="102">
        <v>147</v>
      </c>
      <c r="S14" s="102">
        <v>137</v>
      </c>
      <c r="T14" s="101">
        <v>113</v>
      </c>
      <c r="U14" s="101">
        <v>148</v>
      </c>
      <c r="V14" s="101">
        <v>232</v>
      </c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5776.5</v>
      </c>
    </row>
    <row r="15" spans="3:35" s="2" customFormat="1" ht="27" customHeight="1">
      <c r="C15" s="66" t="s">
        <v>16</v>
      </c>
      <c r="D15" s="100">
        <v>73</v>
      </c>
      <c r="E15" s="101">
        <v>80</v>
      </c>
      <c r="F15" s="101">
        <v>79</v>
      </c>
      <c r="G15" s="102">
        <v>67</v>
      </c>
      <c r="H15" s="101">
        <v>67</v>
      </c>
      <c r="I15" s="101">
        <v>63</v>
      </c>
      <c r="J15" s="101">
        <v>69</v>
      </c>
      <c r="K15" s="102">
        <v>74</v>
      </c>
      <c r="L15" s="101">
        <v>79</v>
      </c>
      <c r="M15" s="101">
        <v>70</v>
      </c>
      <c r="N15" s="101">
        <v>76</v>
      </c>
      <c r="O15" s="101">
        <v>76</v>
      </c>
      <c r="P15" s="101">
        <v>73</v>
      </c>
      <c r="Q15" s="102">
        <v>55</v>
      </c>
      <c r="R15" s="102">
        <v>65</v>
      </c>
      <c r="S15" s="102">
        <v>61</v>
      </c>
      <c r="T15" s="101">
        <v>65</v>
      </c>
      <c r="U15" s="101">
        <v>59</v>
      </c>
      <c r="V15" s="101">
        <v>62</v>
      </c>
      <c r="W15" s="53"/>
      <c r="X15" s="144"/>
      <c r="Y15" s="144"/>
      <c r="Z15" s="144" t="s">
        <v>202</v>
      </c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1313</v>
      </c>
    </row>
    <row r="16" spans="3:35" s="2" customFormat="1" ht="27" customHeight="1">
      <c r="C16" s="68" t="s">
        <v>17</v>
      </c>
      <c r="D16" s="103">
        <v>262</v>
      </c>
      <c r="E16" s="101">
        <v>1701</v>
      </c>
      <c r="F16" s="101">
        <v>251</v>
      </c>
      <c r="G16" s="102">
        <v>1274</v>
      </c>
      <c r="H16" s="101">
        <v>802</v>
      </c>
      <c r="I16" s="101">
        <v>259</v>
      </c>
      <c r="J16" s="101">
        <v>1049</v>
      </c>
      <c r="K16" s="102">
        <v>294</v>
      </c>
      <c r="L16" s="101">
        <v>810</v>
      </c>
      <c r="M16" s="101">
        <v>911</v>
      </c>
      <c r="N16" s="101">
        <v>282</v>
      </c>
      <c r="O16" s="101">
        <v>984</v>
      </c>
      <c r="P16" s="101">
        <v>1130</v>
      </c>
      <c r="Q16" s="102">
        <v>254</v>
      </c>
      <c r="R16" s="102">
        <v>324</v>
      </c>
      <c r="S16" s="102">
        <v>1040</v>
      </c>
      <c r="T16" s="101">
        <v>251</v>
      </c>
      <c r="U16" s="101">
        <v>245</v>
      </c>
      <c r="V16" s="101">
        <v>748</v>
      </c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12871</v>
      </c>
    </row>
    <row r="17" spans="3:35" s="2" customFormat="1" ht="27" customHeight="1">
      <c r="C17" s="68" t="s">
        <v>18</v>
      </c>
      <c r="D17" s="100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2">
        <v>0</v>
      </c>
      <c r="Q17" s="102">
        <v>0</v>
      </c>
      <c r="R17" s="102">
        <v>0</v>
      </c>
      <c r="S17" s="101">
        <v>0</v>
      </c>
      <c r="T17" s="101">
        <v>0</v>
      </c>
      <c r="U17" s="150">
        <v>102.1</v>
      </c>
      <c r="V17" s="101">
        <v>368.1</v>
      </c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470.20000000000005</v>
      </c>
    </row>
    <row r="18" spans="3:35" s="2" customFormat="1" ht="35.25" customHeight="1" thickBot="1">
      <c r="C18" s="79" t="s">
        <v>19</v>
      </c>
      <c r="D18" s="159">
        <f>SUM(D12:D17)</f>
        <v>12222</v>
      </c>
      <c r="E18" s="160">
        <f t="shared" ref="E18:AI18" si="2">SUM(E12:E17)</f>
        <v>12740</v>
      </c>
      <c r="F18" s="160">
        <f t="shared" si="2"/>
        <v>13033.5</v>
      </c>
      <c r="G18" s="160">
        <f t="shared" si="2"/>
        <v>13054</v>
      </c>
      <c r="H18" s="160">
        <f t="shared" si="2"/>
        <v>12546</v>
      </c>
      <c r="I18" s="160">
        <f t="shared" si="2"/>
        <v>12289</v>
      </c>
      <c r="J18" s="160">
        <f t="shared" si="2"/>
        <v>12833</v>
      </c>
      <c r="K18" s="160">
        <f t="shared" si="2"/>
        <v>13731</v>
      </c>
      <c r="L18" s="160">
        <f t="shared" si="2"/>
        <v>14630</v>
      </c>
      <c r="M18" s="160">
        <f t="shared" si="2"/>
        <v>12805</v>
      </c>
      <c r="N18" s="160">
        <f t="shared" si="2"/>
        <v>12304</v>
      </c>
      <c r="O18" s="160">
        <f t="shared" si="2"/>
        <v>13387</v>
      </c>
      <c r="P18" s="160">
        <f t="shared" si="2"/>
        <v>13581</v>
      </c>
      <c r="Q18" s="160">
        <f t="shared" si="2"/>
        <v>9645</v>
      </c>
      <c r="R18" s="160">
        <f t="shared" si="2"/>
        <v>9290</v>
      </c>
      <c r="S18" s="160">
        <f t="shared" si="2"/>
        <v>10546</v>
      </c>
      <c r="T18" s="160">
        <f t="shared" si="2"/>
        <v>10449</v>
      </c>
      <c r="U18" s="160">
        <f t="shared" si="2"/>
        <v>10684.1</v>
      </c>
      <c r="V18" s="160">
        <f t="shared" si="2"/>
        <v>11434.1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231203.7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hidden="1" customHeight="1">
      <c r="C20" s="198" t="s">
        <v>20</v>
      </c>
      <c r="D20" s="198"/>
      <c r="E20" s="198"/>
      <c r="F20" s="198"/>
      <c r="G20" s="198"/>
      <c r="H20" s="199">
        <f>AI8*1000</f>
        <v>2423441.8000000003</v>
      </c>
      <c r="I20" s="199"/>
      <c r="J20" s="24" t="s">
        <v>21</v>
      </c>
      <c r="K20" s="24"/>
      <c r="M20" s="198" t="s">
        <v>22</v>
      </c>
      <c r="N20" s="198"/>
      <c r="O20" s="198"/>
      <c r="P20" s="198"/>
      <c r="Q20" s="198"/>
      <c r="R20" s="198"/>
      <c r="S20" s="198"/>
      <c r="T20" s="26">
        <f>(H21/(H20+H21))*100</f>
        <v>8.7094001816815076</v>
      </c>
      <c r="U20" s="26"/>
      <c r="V20" s="26"/>
      <c r="W20" s="26"/>
      <c r="X20" s="26"/>
      <c r="Y20" s="26"/>
      <c r="Z20" s="26"/>
      <c r="AA20" s="200" t="s">
        <v>23</v>
      </c>
      <c r="AB20" s="200"/>
      <c r="AC20" s="200"/>
      <c r="AD20" s="36"/>
      <c r="AE20" s="36"/>
      <c r="AF20" s="36"/>
    </row>
    <row r="21" spans="3:35" s="22" customFormat="1" ht="28.5" hidden="1" customHeight="1">
      <c r="C21" s="198" t="s">
        <v>24</v>
      </c>
      <c r="D21" s="198"/>
      <c r="E21" s="198"/>
      <c r="F21" s="198"/>
      <c r="G21" s="198"/>
      <c r="H21" s="201">
        <f>AI18</f>
        <v>231203.7</v>
      </c>
      <c r="I21" s="201"/>
      <c r="J21" s="25" t="s">
        <v>21</v>
      </c>
      <c r="K21" s="25"/>
      <c r="M21" s="198" t="s">
        <v>25</v>
      </c>
      <c r="N21" s="198"/>
      <c r="O21" s="198"/>
      <c r="P21" s="198"/>
      <c r="Q21" s="198"/>
      <c r="R21" s="198"/>
      <c r="S21" s="198"/>
      <c r="T21" s="27">
        <f>SUM(D25:AI25)/COUNTA(D25:AI25)*100</f>
        <v>8.513540470482436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6">
        <v>44287</v>
      </c>
      <c r="E24" s="197"/>
      <c r="F24" s="196">
        <v>44317</v>
      </c>
      <c r="G24" s="197"/>
      <c r="H24" s="196">
        <v>44348</v>
      </c>
      <c r="I24" s="197"/>
      <c r="J24" s="196">
        <v>44378</v>
      </c>
      <c r="K24" s="197"/>
      <c r="L24" s="196">
        <v>44409</v>
      </c>
      <c r="M24" s="197"/>
      <c r="N24" s="196">
        <v>44440</v>
      </c>
      <c r="O24" s="197"/>
      <c r="P24" s="196">
        <v>44470</v>
      </c>
      <c r="Q24" s="197"/>
      <c r="R24" s="196">
        <v>44501</v>
      </c>
      <c r="S24" s="197"/>
      <c r="T24" s="196">
        <v>44531</v>
      </c>
      <c r="U24" s="197"/>
      <c r="V24" s="196">
        <v>44562</v>
      </c>
      <c r="W24" s="197"/>
      <c r="X24" s="196">
        <v>44593</v>
      </c>
      <c r="Y24" s="197"/>
      <c r="Z24" s="196">
        <v>44621</v>
      </c>
      <c r="AA24" s="197"/>
      <c r="AB24" s="196">
        <v>44652</v>
      </c>
      <c r="AC24" s="197"/>
      <c r="AD24" s="196">
        <v>44682</v>
      </c>
      <c r="AE24" s="197"/>
      <c r="AF24" s="196">
        <v>44713</v>
      </c>
      <c r="AG24" s="197"/>
      <c r="AH24" s="196">
        <v>44743</v>
      </c>
      <c r="AI24" s="197"/>
    </row>
    <row r="25" spans="3:35" s="2" customFormat="1" ht="39.75" customHeight="1">
      <c r="C25" s="21" t="s">
        <v>29</v>
      </c>
      <c r="D25" s="202">
        <v>9.5650096793149911E-2</v>
      </c>
      <c r="E25" s="203"/>
      <c r="F25" s="202">
        <v>8.3974891868772675E-2</v>
      </c>
      <c r="G25" s="203"/>
      <c r="H25" s="202">
        <v>9.9519771952414543E-2</v>
      </c>
      <c r="I25" s="203"/>
      <c r="J25" s="202">
        <v>9.8288510055558706E-2</v>
      </c>
      <c r="K25" s="203"/>
      <c r="L25" s="202">
        <v>9.4077199348290494E-2</v>
      </c>
      <c r="M25" s="203"/>
      <c r="N25" s="202">
        <v>8.6508105921873066E-2</v>
      </c>
      <c r="O25" s="203"/>
      <c r="P25" s="202">
        <v>8.1886490807354106E-2</v>
      </c>
      <c r="Q25" s="203"/>
      <c r="R25" s="202">
        <v>7.8314307446033196E-2</v>
      </c>
      <c r="S25" s="203"/>
      <c r="T25" s="202">
        <v>8.5227290813698786E-2</v>
      </c>
      <c r="U25" s="203"/>
      <c r="V25" s="202">
        <v>8.6175935714186011E-2</v>
      </c>
      <c r="W25" s="203"/>
      <c r="X25" s="202">
        <v>8.0369039296252179E-2</v>
      </c>
      <c r="Y25" s="203"/>
      <c r="Z25" s="202">
        <v>7.6414930605536918E-2</v>
      </c>
      <c r="AA25" s="203"/>
      <c r="AB25" s="202">
        <v>8.7718349737202619E-2</v>
      </c>
      <c r="AC25" s="203"/>
      <c r="AD25" s="202">
        <v>7.5050421471789822E-2</v>
      </c>
      <c r="AE25" s="203"/>
      <c r="AF25" s="202">
        <v>7.4276740140904809E-2</v>
      </c>
      <c r="AG25" s="203"/>
      <c r="AH25" s="202">
        <v>7.8714393304171959E-2</v>
      </c>
      <c r="AI25" s="203"/>
    </row>
    <row r="26" spans="3:35" ht="21.75" customHeight="1"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</row>
    <row r="27" spans="3:35" ht="24.75" customHeight="1"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</row>
    <row r="28" spans="3:35" ht="24.75" customHeight="1"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</row>
    <row r="29" spans="3:35" ht="24.75" customHeight="1"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</row>
    <row r="30" spans="3:35" ht="24.75" customHeight="1"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3:35" ht="24.75" customHeight="1"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</row>
    <row r="32" spans="3:35" ht="24.75" customHeight="1"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1EF2271-27E2-4756-B91F-846F696ED3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'2021-2022'!L24:L24</xm:f>
              <xm:sqref>L25</xm:sqref>
            </x14:sparkline>
          </x14:sparklines>
        </x14:sparklineGroup>
        <x14:sparklineGroup displayEmptyCellsAs="gap" xr2:uid="{1120C062-2517-4B77-96B6-D7AD0FC3AA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'2021-2022'!T24:T24</xm:f>
              <xm:sqref>T25</xm:sqref>
            </x14:sparkline>
          </x14:sparklines>
        </x14:sparklineGroup>
        <x14:sparklineGroup displayEmptyCellsAs="gap" xr2:uid="{0CB62011-0151-45CD-A148-21D53DF96B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'2021-2022'!D24:D24</xm:f>
              <xm:sqref>D25</xm:sqref>
            </x14:sparkline>
          </x14:sparklines>
        </x14:sparklineGroup>
        <x14:sparklineGroup displayEmptyCellsAs="gap" xr2:uid="{3CB671DC-06CC-44E5-BFB7-67662E2AFF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'2021-2022'!AB24:AB24</xm:f>
              <xm:sqref>AB25</xm:sqref>
            </x14:sparkline>
          </x14:sparklines>
        </x14:sparklineGroup>
        <x14:sparklineGroup displayEmptyCellsAs="gap" xr2:uid="{7DB67402-9B95-4618-9141-3A38784DC8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'2021-2022'!V24:V24</xm:f>
              <xm:sqref>V25</xm:sqref>
            </x14:sparkline>
          </x14:sparklines>
        </x14:sparklineGroup>
        <x14:sparklineGroup displayEmptyCellsAs="gap" xr2:uid="{05B52FCF-43C1-419C-9126-32B501183D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'2021-2022'!AD24:AD24</xm:f>
              <xm:sqref>AD25</xm:sqref>
            </x14:sparkline>
          </x14:sparklines>
        </x14:sparklineGroup>
        <x14:sparklineGroup displayEmptyCellsAs="gap" xr2:uid="{0C1E3437-E998-4D13-896E-C27735660E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'2021-2022'!R24:R24</xm:f>
              <xm:sqref>R25</xm:sqref>
            </x14:sparkline>
          </x14:sparklines>
        </x14:sparklineGroup>
        <x14:sparklineGroup displayEmptyCellsAs="gap" xr2:uid="{1F873642-E29D-4624-889F-B64A33649F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'2021-2022'!J24:J24</xm:f>
              <xm:sqref>J25</xm:sqref>
            </x14:sparkline>
          </x14:sparklines>
        </x14:sparklineGroup>
        <x14:sparklineGroup displayEmptyCellsAs="gap" xr2:uid="{52BD6D2B-18A2-42B2-A9D9-027BE09D52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'2021-2022'!F24:F24</xm:f>
              <xm:sqref>F25</xm:sqref>
            </x14:sparkline>
          </x14:sparklines>
        </x14:sparklineGroup>
        <x14:sparklineGroup displayEmptyCellsAs="gap" xr2:uid="{D56ACF45-5073-4EEC-9A1B-3463E6A820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'2021-2022'!H24:H24</xm:f>
              <xm:sqref>H25</xm:sqref>
            </x14:sparkline>
          </x14:sparklines>
        </x14:sparklineGroup>
        <x14:sparklineGroup displayEmptyCellsAs="gap" xr2:uid="{C383925D-5941-4657-B087-7A8697B737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'2021-2022'!N24:N24</xm:f>
              <xm:sqref>N25</xm:sqref>
            </x14:sparkline>
          </x14:sparklines>
        </x14:sparklineGroup>
        <x14:sparklineGroup displayEmptyCellsAs="gap" xr2:uid="{8C729CEA-DFF7-4E42-B369-E0EAA687A7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'2021-2022'!Z24:Z24</xm:f>
              <xm:sqref>Z25</xm:sqref>
            </x14:sparkline>
          </x14:sparklines>
        </x14:sparklineGroup>
        <x14:sparklineGroup displayEmptyCellsAs="gap" xr2:uid="{F82EF13E-01B1-41D6-90F6-31B15443B6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'2021-2022'!P24:P24</xm:f>
              <xm:sqref>P25</xm:sqref>
            </x14:sparkline>
          </x14:sparklines>
        </x14:sparklineGroup>
        <x14:sparklineGroup displayEmptyCellsAs="gap" xr2:uid="{16A7D673-BB83-4690-9497-5269761F8C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'2021-2022'!AH24:AH24</xm:f>
              <xm:sqref>AH25</xm:sqref>
            </x14:sparkline>
          </x14:sparklines>
        </x14:sparklineGroup>
        <x14:sparklineGroup displayEmptyCellsAs="gap" xr2:uid="{6EF4BAA9-6891-4E4C-AD2A-64496A0543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'2021-2022'!AF24:AF24</xm:f>
              <xm:sqref>AF25</xm:sqref>
            </x14:sparkline>
          </x14:sparklines>
        </x14:sparklineGroup>
        <x14:sparklineGroup displayEmptyCellsAs="gap" xr2:uid="{2F3DCC2F-AC0B-4483-A200-E772609C5B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'2021-2022'!X24:X24</xm:f>
              <xm:sqref>X25</xm:sqref>
            </x14:sparkline>
          </x14:sparklines>
        </x14:sparklineGroup>
      </x14:sparklineGroup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FC87-071E-4573-9B1A-02B9D926E552}">
  <sheetPr codeName="工作表61"/>
  <dimension ref="K6:P15"/>
  <sheetViews>
    <sheetView workbookViewId="0">
      <selection activeCell="G25" sqref="G25:AL36"/>
    </sheetView>
  </sheetViews>
  <sheetFormatPr baseColWidth="10" defaultColWidth="9" defaultRowHeight="13"/>
  <cols>
    <col min="11" max="16" width="17.3984375" customWidth="1"/>
  </cols>
  <sheetData>
    <row r="6" spans="11:16">
      <c r="K6" s="213" t="s">
        <v>28</v>
      </c>
      <c r="L6" s="212" t="s">
        <v>203</v>
      </c>
      <c r="M6" s="213"/>
      <c r="N6" s="212" t="s">
        <v>14</v>
      </c>
      <c r="O6" s="212"/>
      <c r="P6" s="212" t="s">
        <v>204</v>
      </c>
    </row>
    <row r="7" spans="11:16">
      <c r="K7" s="213"/>
      <c r="L7" s="53" t="s">
        <v>205</v>
      </c>
      <c r="M7" s="53" t="s">
        <v>206</v>
      </c>
      <c r="N7" s="53" t="s">
        <v>205</v>
      </c>
      <c r="O7" s="53" t="s">
        <v>206</v>
      </c>
      <c r="P7" s="212"/>
    </row>
    <row r="8" spans="11:16">
      <c r="K8" s="54">
        <v>43647</v>
      </c>
      <c r="L8" s="55">
        <f>'JUL-19'!AI12</f>
        <v>5696</v>
      </c>
      <c r="M8" s="56">
        <f>L8/P8</f>
        <v>0.4687294272547729</v>
      </c>
      <c r="N8" s="55">
        <f>'JUL-19'!AI13</f>
        <v>6456</v>
      </c>
      <c r="O8" s="56">
        <f>N8/P8</f>
        <v>0.53127057274522715</v>
      </c>
      <c r="P8" s="57">
        <f>SUM(L8+N8)</f>
        <v>12152</v>
      </c>
    </row>
    <row r="9" spans="11:16">
      <c r="K9" s="54">
        <v>43678</v>
      </c>
      <c r="L9" s="55">
        <f>'AUG-19'!AI12</f>
        <v>6259</v>
      </c>
      <c r="M9" s="56">
        <f t="shared" ref="M9:M15" si="0">L9/P9</f>
        <v>0.52574548509029817</v>
      </c>
      <c r="N9" s="55">
        <f>'AUG-19'!AI13</f>
        <v>5646</v>
      </c>
      <c r="O9" s="56">
        <f t="shared" ref="O9:O15" si="1">N9/P9</f>
        <v>0.47425451490970183</v>
      </c>
      <c r="P9" s="57">
        <f t="shared" ref="P9:P15" si="2">SUM(L9+N9)</f>
        <v>11905</v>
      </c>
    </row>
    <row r="10" spans="11:16">
      <c r="K10" s="54">
        <v>43709</v>
      </c>
      <c r="L10" s="55">
        <f>'SEP-19 '!AI12</f>
        <v>6755</v>
      </c>
      <c r="M10" s="56">
        <f t="shared" si="0"/>
        <v>0.62517353077279036</v>
      </c>
      <c r="N10" s="55">
        <f>'SEP-19 '!AI13</f>
        <v>4050</v>
      </c>
      <c r="O10" s="56">
        <f t="shared" si="1"/>
        <v>0.37482646922720964</v>
      </c>
      <c r="P10" s="57">
        <f t="shared" si="2"/>
        <v>10805</v>
      </c>
    </row>
    <row r="11" spans="11:16">
      <c r="K11" s="54">
        <v>43739</v>
      </c>
      <c r="L11" s="55">
        <f>'OCT-19 '!AI12</f>
        <v>6777</v>
      </c>
      <c r="M11" s="56">
        <f t="shared" si="0"/>
        <v>0.61269324654190394</v>
      </c>
      <c r="N11" s="55">
        <f>'OCT-19 '!AI13</f>
        <v>4284</v>
      </c>
      <c r="O11" s="56">
        <f t="shared" si="1"/>
        <v>0.38730675345809601</v>
      </c>
      <c r="P11" s="57">
        <f t="shared" si="2"/>
        <v>11061</v>
      </c>
    </row>
    <row r="12" spans="11:16">
      <c r="K12" s="54">
        <v>43770</v>
      </c>
      <c r="L12" s="55">
        <f>'NOV-19'!AI12</f>
        <v>5737</v>
      </c>
      <c r="M12" s="56">
        <f t="shared" si="0"/>
        <v>0.61761222951878569</v>
      </c>
      <c r="N12" s="55">
        <f>'NOV-19'!AI13</f>
        <v>3552</v>
      </c>
      <c r="O12" s="56">
        <f t="shared" si="1"/>
        <v>0.38238777048121436</v>
      </c>
      <c r="P12" s="57">
        <f t="shared" si="2"/>
        <v>9289</v>
      </c>
    </row>
    <row r="13" spans="11:16">
      <c r="K13" s="54">
        <v>43800</v>
      </c>
      <c r="L13" s="55">
        <f>'DEC-19 '!AI12</f>
        <v>6547</v>
      </c>
      <c r="M13" s="56">
        <f t="shared" si="0"/>
        <v>0.62388031255955789</v>
      </c>
      <c r="N13" s="55">
        <f>'DEC-19 '!AI13</f>
        <v>3947</v>
      </c>
      <c r="O13" s="56">
        <f t="shared" si="1"/>
        <v>0.37611968744044216</v>
      </c>
      <c r="P13" s="57">
        <f t="shared" si="2"/>
        <v>10494</v>
      </c>
    </row>
    <row r="14" spans="11:16">
      <c r="K14" s="54">
        <v>43831</v>
      </c>
      <c r="L14" s="55">
        <f>'JAN-20'!AI12</f>
        <v>6153</v>
      </c>
      <c r="M14" s="56">
        <f t="shared" si="0"/>
        <v>0.64073726960324895</v>
      </c>
      <c r="N14" s="55">
        <f>'JAN-20'!AI13</f>
        <v>3450</v>
      </c>
      <c r="O14" s="56">
        <f t="shared" si="1"/>
        <v>0.359262730396751</v>
      </c>
      <c r="P14" s="57">
        <f t="shared" si="2"/>
        <v>9603</v>
      </c>
    </row>
    <row r="15" spans="11:16">
      <c r="K15" s="54">
        <v>43862</v>
      </c>
      <c r="L15" s="55">
        <f>'FEB-20'!AI12</f>
        <v>4059</v>
      </c>
      <c r="M15" s="56">
        <f t="shared" si="0"/>
        <v>0.63501251564455574</v>
      </c>
      <c r="N15" s="55">
        <f>'FEB-20'!AI13</f>
        <v>2333</v>
      </c>
      <c r="O15" s="56">
        <f t="shared" si="1"/>
        <v>0.36498748435544431</v>
      </c>
      <c r="P15" s="57">
        <f t="shared" si="2"/>
        <v>6392</v>
      </c>
    </row>
  </sheetData>
  <mergeCells count="4">
    <mergeCell ref="L6:M6"/>
    <mergeCell ref="N6:O6"/>
    <mergeCell ref="P6:P7"/>
    <mergeCell ref="K6:K7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9A70560454A24D9B372805159B7667" ma:contentTypeVersion="21" ma:contentTypeDescription="Create a new document." ma:contentTypeScope="" ma:versionID="14f976c721eda7b2b215a20b4d5a78d8">
  <xsd:schema xmlns:xsd="http://www.w3.org/2001/XMLSchema" xmlns:xs="http://www.w3.org/2001/XMLSchema" xmlns:p="http://schemas.microsoft.com/office/2006/metadata/properties" xmlns:ns2="bc76fe4c-a155-4cd4-b3ce-e749a30fe160" xmlns:ns3="be3055c3-5ee9-432b-9d2b-e9bb13d3524a" targetNamespace="http://schemas.microsoft.com/office/2006/metadata/properties" ma:root="true" ma:fieldsID="403c36ed6babb1ecd579e11e58fd3547" ns2:_="" ns3:_="">
    <xsd:import namespace="bc76fe4c-a155-4cd4-b3ce-e749a30fe160"/>
    <xsd:import namespace="be3055c3-5ee9-432b-9d2b-e9bb13d3524a"/>
    <xsd:element name="properties">
      <xsd:complexType>
        <xsd:sequence>
          <xsd:element name="documentManagement">
            <xsd:complexType>
              <xsd:all>
                <xsd:element ref="ns2:Marcusshortlist" minOccurs="0"/>
                <xsd:element ref="ns2:Skiee" minOccurs="0"/>
                <xsd:element ref="ns2:Loretta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6fe4c-a155-4cd4-b3ce-e749a30fe160" elementFormDefault="qualified">
    <xsd:import namespace="http://schemas.microsoft.com/office/2006/documentManagement/types"/>
    <xsd:import namespace="http://schemas.microsoft.com/office/infopath/2007/PartnerControls"/>
    <xsd:element name="Marcusshortlist" ma:index="1" nillable="true" ma:displayName="Marcus shortlist" ma:format="Dropdown" ma:internalName="Marcusshortlist" ma:readOnly="false">
      <xsd:simpleType>
        <xsd:restriction base="dms:Choice">
          <xsd:enumeration value="Yes"/>
          <xsd:enumeration value="Maybe"/>
          <xsd:enumeration value="No"/>
        </xsd:restriction>
      </xsd:simpleType>
    </xsd:element>
    <xsd:element name="Skiee" ma:index="2" nillable="true" ma:displayName="Skiee" ma:format="Dropdown" ma:internalName="Skiee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Loretta" ma:index="3" nillable="true" ma:displayName="Loretta" ma:format="Dropdown" ma:internalName="Loretta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Notes" ma:index="4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055c3-5ee9-432b-9d2b-e9bb13d352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04d644d6-ea8b-4050-b1ad-f9dfd9a46f14}" ma:internalName="TaxCatchAll" ma:readOnly="false" ma:showField="CatchAllData" ma:web="be3055c3-5ee9-432b-9d2b-e9bb13d352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oretta xmlns="bc76fe4c-a155-4cd4-b3ce-e749a30fe160" xsi:nil="true"/>
    <lcf76f155ced4ddcb4097134ff3c332f xmlns="bc76fe4c-a155-4cd4-b3ce-e749a30fe160">
      <Terms xmlns="http://schemas.microsoft.com/office/infopath/2007/PartnerControls"/>
    </lcf76f155ced4ddcb4097134ff3c332f>
    <Skiee xmlns="bc76fe4c-a155-4cd4-b3ce-e749a30fe160" xsi:nil="true"/>
    <Marcusshortlist xmlns="bc76fe4c-a155-4cd4-b3ce-e749a30fe160" xsi:nil="true"/>
    <Notes xmlns="bc76fe4c-a155-4cd4-b3ce-e749a30fe160" xsi:nil="true"/>
    <TaxCatchAll xmlns="be3055c3-5ee9-432b-9d2b-e9bb13d3524a" xsi:nil="true"/>
  </documentManagement>
</p:properties>
</file>

<file path=customXml/itemProps1.xml><?xml version="1.0" encoding="utf-8"?>
<ds:datastoreItem xmlns:ds="http://schemas.openxmlformats.org/officeDocument/2006/customXml" ds:itemID="{B28A74C5-122D-492C-A19F-2D669F0D8D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76fe4c-a155-4cd4-b3ce-e749a30fe160"/>
    <ds:schemaRef ds:uri="be3055c3-5ee9-432b-9d2b-e9bb13d352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B39E9A-139E-40E6-B139-6DF877F4CD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E8BE11-97C7-44E8-937E-EDE4851F96DB}">
  <ds:schemaRefs>
    <ds:schemaRef ds:uri="http://schemas.microsoft.com/office/2006/metadata/properties"/>
    <ds:schemaRef ds:uri="http://schemas.microsoft.com/office/infopath/2007/PartnerControls"/>
    <ds:schemaRef ds:uri="bc76fe4c-a155-4cd4-b3ce-e749a30fe160"/>
    <ds:schemaRef ds:uri="be3055c3-5ee9-432b-9d2b-e9bb13d352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84</vt:i4>
      </vt:variant>
    </vt:vector>
  </HeadingPairs>
  <TitlesOfParts>
    <vt:vector size="170" baseType="lpstr">
      <vt:lpstr>JUL-19</vt:lpstr>
      <vt:lpstr>AUG-19</vt:lpstr>
      <vt:lpstr>SEP-19 </vt:lpstr>
      <vt:lpstr>OCT-19 </vt:lpstr>
      <vt:lpstr>NOV-19</vt:lpstr>
      <vt:lpstr>DEC-19 </vt:lpstr>
      <vt:lpstr>JAN-20</vt:lpstr>
      <vt:lpstr>FEB-20</vt:lpstr>
      <vt:lpstr>MAR-20</vt:lpstr>
      <vt:lpstr>APR-20</vt:lpstr>
      <vt:lpstr>MAY-20</vt:lpstr>
      <vt:lpstr>June-20</vt:lpstr>
      <vt:lpstr>Jul-20</vt:lpstr>
      <vt:lpstr>Aug-20</vt:lpstr>
      <vt:lpstr>SEP-20</vt:lpstr>
      <vt:lpstr>OCT-20</vt:lpstr>
      <vt:lpstr>NOV-20</vt:lpstr>
      <vt:lpstr>DEC-20</vt:lpstr>
      <vt:lpstr>JAN-21</vt:lpstr>
      <vt:lpstr>FEB-21</vt:lpstr>
      <vt:lpstr>MAR-21</vt:lpstr>
      <vt:lpstr>APR-21</vt:lpstr>
      <vt:lpstr>MAY-21</vt:lpstr>
      <vt:lpstr>JUN-21</vt:lpstr>
      <vt:lpstr>JUL-21</vt:lpstr>
      <vt:lpstr>AUG-21</vt:lpstr>
      <vt:lpstr>SEP-21</vt:lpstr>
      <vt:lpstr>OCT-21 </vt:lpstr>
      <vt:lpstr>NOV-21</vt:lpstr>
      <vt:lpstr>DEC-21</vt:lpstr>
      <vt:lpstr>JAN-22</vt:lpstr>
      <vt:lpstr>FEB-22</vt:lpstr>
      <vt:lpstr>MAR-22</vt:lpstr>
      <vt:lpstr>APR-22</vt:lpstr>
      <vt:lpstr>MAY-22</vt:lpstr>
      <vt:lpstr>JUN-22</vt:lpstr>
      <vt:lpstr>JUL-22</vt:lpstr>
      <vt:lpstr>AUG-22</vt:lpstr>
      <vt:lpstr>SEP-22</vt:lpstr>
      <vt:lpstr>OCT-22</vt:lpstr>
      <vt:lpstr>NOV-22</vt:lpstr>
      <vt:lpstr>DEC-22</vt:lpstr>
      <vt:lpstr>JAN-23</vt:lpstr>
      <vt:lpstr>FEB-23</vt:lpstr>
      <vt:lpstr>MAR-23</vt:lpstr>
      <vt:lpstr>APR-23</vt:lpstr>
      <vt:lpstr>MAY-23</vt:lpstr>
      <vt:lpstr>JUN-23</vt:lpstr>
      <vt:lpstr>JUL-23</vt:lpstr>
      <vt:lpstr>AUG-23</vt:lpstr>
      <vt:lpstr>SEP-23</vt:lpstr>
      <vt:lpstr>OCT-23</vt:lpstr>
      <vt:lpstr>NOV-23</vt:lpstr>
      <vt:lpstr>DEC-23</vt:lpstr>
      <vt:lpstr>JAN-24</vt:lpstr>
      <vt:lpstr>FEB-24</vt:lpstr>
      <vt:lpstr>MAR-24</vt:lpstr>
      <vt:lpstr>APR-24</vt:lpstr>
      <vt:lpstr>MAY-24</vt:lpstr>
      <vt:lpstr>JUN-24</vt:lpstr>
      <vt:lpstr>JUL-24</vt:lpstr>
      <vt:lpstr>AUG-24</vt:lpstr>
      <vt:lpstr>SEP-24</vt:lpstr>
      <vt:lpstr>OCT-24</vt:lpstr>
      <vt:lpstr>NOV-24</vt:lpstr>
      <vt:lpstr>DEC-24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  <vt:lpstr>JAN-26</vt:lpstr>
      <vt:lpstr>FEB-26</vt:lpstr>
      <vt:lpstr>MAR-26</vt:lpstr>
      <vt:lpstr>APR-26</vt:lpstr>
      <vt:lpstr>MAY-26</vt:lpstr>
      <vt:lpstr>Sheet1</vt:lpstr>
      <vt:lpstr>2021-2022</vt:lpstr>
      <vt:lpstr>工作表1</vt:lpstr>
      <vt:lpstr>'2021-2022'!Print_Area</vt:lpstr>
      <vt:lpstr>'APR-20'!Print_Area</vt:lpstr>
      <vt:lpstr>'APR-21'!Print_Area</vt:lpstr>
      <vt:lpstr>'APR-22'!Print_Area</vt:lpstr>
      <vt:lpstr>'APR-23'!Print_Area</vt:lpstr>
      <vt:lpstr>'APR-24'!Print_Area</vt:lpstr>
      <vt:lpstr>'APR-25'!Print_Area</vt:lpstr>
      <vt:lpstr>'APR-26'!Print_Area</vt:lpstr>
      <vt:lpstr>'AUG-19'!Print_Area</vt:lpstr>
      <vt:lpstr>'Aug-20'!Print_Area</vt:lpstr>
      <vt:lpstr>'AUG-21'!Print_Area</vt:lpstr>
      <vt:lpstr>'AUG-22'!Print_Area</vt:lpstr>
      <vt:lpstr>'AUG-23'!Print_Area</vt:lpstr>
      <vt:lpstr>'AUG-24'!Print_Area</vt:lpstr>
      <vt:lpstr>'AUG-25'!Print_Area</vt:lpstr>
      <vt:lpstr>'DEC-19 '!Print_Area</vt:lpstr>
      <vt:lpstr>'DEC-20'!Print_Area</vt:lpstr>
      <vt:lpstr>'DEC-21'!Print_Area</vt:lpstr>
      <vt:lpstr>'DEC-22'!Print_Area</vt:lpstr>
      <vt:lpstr>'DEC-23'!Print_Area</vt:lpstr>
      <vt:lpstr>'DEC-24'!Print_Area</vt:lpstr>
      <vt:lpstr>'DEC-25'!Print_Area</vt:lpstr>
      <vt:lpstr>'FEB-20'!Print_Area</vt:lpstr>
      <vt:lpstr>'FEB-21'!Print_Area</vt:lpstr>
      <vt:lpstr>'FEB-22'!Print_Area</vt:lpstr>
      <vt:lpstr>'FEB-23'!Print_Area</vt:lpstr>
      <vt:lpstr>'FEB-24'!Print_Area</vt:lpstr>
      <vt:lpstr>'FEB-25'!Print_Area</vt:lpstr>
      <vt:lpstr>'FEB-26'!Print_Area</vt:lpstr>
      <vt:lpstr>'JAN-20'!Print_Area</vt:lpstr>
      <vt:lpstr>'JAN-21'!Print_Area</vt:lpstr>
      <vt:lpstr>'JAN-22'!Print_Area</vt:lpstr>
      <vt:lpstr>'JAN-23'!Print_Area</vt:lpstr>
      <vt:lpstr>'JAN-24'!Print_Area</vt:lpstr>
      <vt:lpstr>'JAN-25'!Print_Area</vt:lpstr>
      <vt:lpstr>'JAN-26'!Print_Area</vt:lpstr>
      <vt:lpstr>'JUL-19'!Print_Area</vt:lpstr>
      <vt:lpstr>'Jul-20'!Print_Area</vt:lpstr>
      <vt:lpstr>'JUL-21'!Print_Area</vt:lpstr>
      <vt:lpstr>'JUL-22'!Print_Area</vt:lpstr>
      <vt:lpstr>'JUL-23'!Print_Area</vt:lpstr>
      <vt:lpstr>'JUL-24'!Print_Area</vt:lpstr>
      <vt:lpstr>'JUL-25'!Print_Area</vt:lpstr>
      <vt:lpstr>'JUN-21'!Print_Area</vt:lpstr>
      <vt:lpstr>'JUN-22'!Print_Area</vt:lpstr>
      <vt:lpstr>'JUN-23'!Print_Area</vt:lpstr>
      <vt:lpstr>'JUN-24'!Print_Area</vt:lpstr>
      <vt:lpstr>'JUN-25'!Print_Area</vt:lpstr>
      <vt:lpstr>'June-20'!Print_Area</vt:lpstr>
      <vt:lpstr>'MAR-20'!Print_Area</vt:lpstr>
      <vt:lpstr>'MAR-21'!Print_Area</vt:lpstr>
      <vt:lpstr>'MAR-22'!Print_Area</vt:lpstr>
      <vt:lpstr>'MAR-23'!Print_Area</vt:lpstr>
      <vt:lpstr>'MAR-24'!Print_Area</vt:lpstr>
      <vt:lpstr>'MAR-25'!Print_Area</vt:lpstr>
      <vt:lpstr>'MAR-26'!Print_Area</vt:lpstr>
      <vt:lpstr>'MAY-20'!Print_Area</vt:lpstr>
      <vt:lpstr>'MAY-21'!Print_Area</vt:lpstr>
      <vt:lpstr>'MAY-22'!Print_Area</vt:lpstr>
      <vt:lpstr>'MAY-23'!Print_Area</vt:lpstr>
      <vt:lpstr>'MAY-24'!Print_Area</vt:lpstr>
      <vt:lpstr>'MAY-25'!Print_Area</vt:lpstr>
      <vt:lpstr>'MAY-26'!Print_Area</vt:lpstr>
      <vt:lpstr>'NOV-19'!Print_Area</vt:lpstr>
      <vt:lpstr>'NOV-20'!Print_Area</vt:lpstr>
      <vt:lpstr>'NOV-21'!Print_Area</vt:lpstr>
      <vt:lpstr>'NOV-22'!Print_Area</vt:lpstr>
      <vt:lpstr>'NOV-23'!Print_Area</vt:lpstr>
      <vt:lpstr>'NOV-24'!Print_Area</vt:lpstr>
      <vt:lpstr>'NOV-25'!Print_Area</vt:lpstr>
      <vt:lpstr>'OCT-19 '!Print_Area</vt:lpstr>
      <vt:lpstr>'OCT-20'!Print_Area</vt:lpstr>
      <vt:lpstr>'OCT-21 '!Print_Area</vt:lpstr>
      <vt:lpstr>'OCT-22'!Print_Area</vt:lpstr>
      <vt:lpstr>'OCT-23'!Print_Area</vt:lpstr>
      <vt:lpstr>'OCT-24'!Print_Area</vt:lpstr>
      <vt:lpstr>'OCT-25'!Print_Area</vt:lpstr>
      <vt:lpstr>'SEP-19 '!Print_Area</vt:lpstr>
      <vt:lpstr>'SEP-20'!Print_Area</vt:lpstr>
      <vt:lpstr>'SEP-21'!Print_Area</vt:lpstr>
      <vt:lpstr>'SEP-22'!Print_Area</vt:lpstr>
      <vt:lpstr>'SEP-23'!Print_Area</vt:lpstr>
      <vt:lpstr>'SEP-24'!Print_Area</vt:lpstr>
      <vt:lpstr>'SEP-25'!Print_Area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Chen Kai Xin Tiffany</cp:lastModifiedBy>
  <cp:revision/>
  <dcterms:created xsi:type="dcterms:W3CDTF">2019-06-26T23:16:55Z</dcterms:created>
  <dcterms:modified xsi:type="dcterms:W3CDTF">2026-07-15T06:04:37Z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0x010100A29A70560454A24D9B372805159B7667</vt:lpwstr>
  </property>
  <property fmtid="{D5CDD505-2E9C-101B-9397-08002B2CF9AE}" pid="3" name="MediaServiceImageTags">
    <vt:lpwstr/>
  </property>
</Properties>
</file>