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QT/"/>
    </mc:Choice>
  </mc:AlternateContent>
  <xr:revisionPtr revIDLastSave="0" documentId="13_ncr:1_{4B304E3B-F716-9349-9D2D-FC667F119C49}" xr6:coauthVersionLast="47" xr6:coauthVersionMax="47" xr10:uidLastSave="{00000000-0000-0000-0000-000000000000}"/>
  <bookViews>
    <workbookView xWindow="8900" yWindow="500" windowWidth="29500" windowHeight="196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2" l="1"/>
  <c r="C20" i="2"/>
  <c r="C19" i="2"/>
  <c r="C17" i="2"/>
  <c r="C14" i="2"/>
  <c r="C9" i="2"/>
  <c r="C3" i="2"/>
  <c r="B22" i="2"/>
  <c r="B20" i="2"/>
  <c r="B19" i="2"/>
  <c r="B17" i="2"/>
  <c r="B14" i="2"/>
  <c r="B3" i="2"/>
  <c r="B9" i="2"/>
  <c r="K14" i="2"/>
  <c r="M14" i="2"/>
  <c r="O14" i="2" l="1"/>
  <c r="N22" i="2"/>
  <c r="K22" i="2"/>
  <c r="L22" i="2"/>
  <c r="M22" i="2"/>
  <c r="O22" i="2" s="1"/>
  <c r="D22" i="2"/>
  <c r="N20" i="2" l="1"/>
  <c r="M20" i="2"/>
  <c r="O20" i="2" s="1"/>
  <c r="L20" i="2"/>
  <c r="K20" i="2"/>
  <c r="N19" i="2"/>
  <c r="M19" i="2"/>
  <c r="L19" i="2"/>
  <c r="K19" i="2"/>
  <c r="N17" i="2"/>
  <c r="M17" i="2"/>
  <c r="L17" i="2"/>
  <c r="K17" i="2"/>
  <c r="N14" i="2"/>
  <c r="L14" i="2"/>
  <c r="N9" i="2"/>
  <c r="M9" i="2"/>
  <c r="O9" i="2" s="1"/>
  <c r="L9" i="2"/>
  <c r="K9" i="2"/>
  <c r="O17" i="2" l="1"/>
  <c r="O19" i="2"/>
  <c r="N3" i="2"/>
  <c r="L3" i="2"/>
  <c r="I3" i="2"/>
  <c r="M3" i="2" s="1"/>
  <c r="O3" i="2" l="1"/>
  <c r="K3" i="2"/>
</calcChain>
</file>

<file path=xl/sharedStrings.xml><?xml version="1.0" encoding="utf-8"?>
<sst xmlns="http://schemas.openxmlformats.org/spreadsheetml/2006/main" count="30" uniqueCount="29">
  <si>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</si>
  <si>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</si>
  <si>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</si>
  <si>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</si>
  <si>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</si>
  <si>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</si>
  <si>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</si>
  <si>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</si>
  <si>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</si>
  <si>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</si>
  <si>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</si>
  <si>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</si>
  <si>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</si>
  <si>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</si>
  <si>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</si>
  <si>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</si>
  <si>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</si>
  <si>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</si>
  <si>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</si>
  <si>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</si>
  <si>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</si>
  <si>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 xml:space="preserve">Estimate was 129 in report, rounding difference </t>
  </si>
  <si>
    <t>MinCount_ADULTMF</t>
  </si>
  <si>
    <t>MinCount_CALFMF</t>
  </si>
  <si>
    <t>##not finalized, new data, check with Agnes</t>
  </si>
  <si>
    <t>Estimate</t>
  </si>
  <si>
    <t>MinCount</t>
  </si>
  <si>
    <t>Slight difference from the report due to removal of one group of 2 caribou (with one collar) that was outside the herd range . Data Update: 2016 report records 'juveniles = 6', updated to 'juveniles = 5', one group of two caribou (one collared, car 191) determined to be outside herd boundary.</t>
  </si>
  <si>
    <t>#'s from KMB updated gov #'s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</si>
</sst>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abSelected="1" workbookViewId="0">
      <selection activeCell="E27" sqref="E27"/>
    </sheetView>
  </sheetViews>
  <sheetFormatPr baseColWidth="10" defaultRowHeight="16" x14ac:dyDescent="0.2"/>
  <cols>
    <col min="2" max="2" width="11.83203125" bestFit="1" customWidth="1"/>
    <col min="3" max="3" width="11.83203125" customWidth="1"/>
    <col min="4" max="4" width="18.33203125" bestFit="1" customWidth="1"/>
    <col min="5" max="5" width="16.83203125" bestFit="1" customWidth="1"/>
    <col min="6" max="6" width="17.5" bestFit="1" customWidth="1"/>
    <col min="7" max="7" width="18.5" customWidth="1"/>
    <col min="9" max="9" width="16" bestFit="1" customWidth="1"/>
    <col min="11" max="11" width="17.83203125" bestFit="1" customWidth="1"/>
    <col min="13" max="13" width="16.33203125" bestFit="1" customWidth="1"/>
    <col min="14" max="14" width="19.5" bestFit="1" customWidth="1"/>
    <col min="15" max="15" width="19.5" customWidth="1"/>
    <col min="16" max="16" width="19.1640625" bestFit="1" customWidth="1"/>
  </cols>
  <sheetData>
    <row r="1" spans="1:18" x14ac:dyDescent="0.2">
      <c r="A1" t="s">
        <v>0</v>
      </c>
      <c r="B1" t="s">
        <v>15</v>
      </c>
      <c r="C1" t="s">
        <v>26</v>
      </c>
      <c r="D1" t="s">
        <v>22</v>
      </c>
      <c r="E1" t="s">
        <v>23</v>
      </c>
      <c r="F1" t="s">
        <v>13</v>
      </c>
      <c r="G1" t="s">
        <v>14</v>
      </c>
      <c r="H1" t="s">
        <v>5</v>
      </c>
      <c r="I1" t="s">
        <v>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25</v>
      </c>
      <c r="P1" t="s">
        <v>1</v>
      </c>
      <c r="Q1" t="s">
        <v>2</v>
      </c>
      <c r="R1" t="s">
        <v>6</v>
      </c>
    </row>
    <row r="2" spans="1:18" x14ac:dyDescent="0.2">
      <c r="A2">
        <v>2001</v>
      </c>
      <c r="H2">
        <v>0.64</v>
      </c>
    </row>
    <row r="3" spans="1:18" x14ac:dyDescent="0.2">
      <c r="A3">
        <v>2002</v>
      </c>
      <c r="B3">
        <f>G3+F3</f>
        <v>154</v>
      </c>
      <c r="C3">
        <f>SUM(D3:E3)</f>
        <v>154</v>
      </c>
      <c r="D3">
        <v>123</v>
      </c>
      <c r="E3">
        <v>31</v>
      </c>
      <c r="F3">
        <v>123</v>
      </c>
      <c r="G3">
        <v>31</v>
      </c>
      <c r="H3">
        <v>0.64</v>
      </c>
      <c r="I3">
        <f>0.75</f>
        <v>0.75</v>
      </c>
      <c r="J3">
        <v>0.22</v>
      </c>
      <c r="K3">
        <f>F3/I3</f>
        <v>164</v>
      </c>
      <c r="L3">
        <f>F3*J3</f>
        <v>27.06</v>
      </c>
      <c r="M3">
        <f>G3/I3</f>
        <v>41.333333333333336</v>
      </c>
      <c r="N3">
        <f>G3*J3</f>
        <v>6.82</v>
      </c>
      <c r="O3">
        <f>SUM(M3,K3)</f>
        <v>205.33333333333334</v>
      </c>
      <c r="P3" t="s">
        <v>16</v>
      </c>
      <c r="R3" t="s">
        <v>17</v>
      </c>
    </row>
    <row r="4" spans="1:18" x14ac:dyDescent="0.2">
      <c r="A4">
        <v>2003</v>
      </c>
      <c r="H4">
        <v>0.64</v>
      </c>
    </row>
    <row r="5" spans="1:18" x14ac:dyDescent="0.2">
      <c r="A5">
        <v>2004</v>
      </c>
      <c r="H5">
        <v>0.64</v>
      </c>
      <c r="R5" s="1"/>
    </row>
    <row r="6" spans="1:18" x14ac:dyDescent="0.2">
      <c r="A6">
        <v>2005</v>
      </c>
      <c r="H6">
        <v>0.64</v>
      </c>
    </row>
    <row r="7" spans="1:18" x14ac:dyDescent="0.2">
      <c r="A7">
        <v>2006</v>
      </c>
      <c r="H7">
        <v>0.64</v>
      </c>
    </row>
    <row r="8" spans="1:18" x14ac:dyDescent="0.2">
      <c r="A8">
        <v>2007</v>
      </c>
      <c r="H8">
        <v>0.64</v>
      </c>
    </row>
    <row r="9" spans="1:18" x14ac:dyDescent="0.2">
      <c r="A9">
        <v>2008</v>
      </c>
      <c r="B9">
        <f>G9+F9</f>
        <v>95</v>
      </c>
      <c r="C9">
        <f>SUM(D9:E9)</f>
        <v>173</v>
      </c>
      <c r="D9">
        <v>147</v>
      </c>
      <c r="E9" s="2">
        <v>26</v>
      </c>
      <c r="F9">
        <v>77</v>
      </c>
      <c r="G9" s="2">
        <v>18</v>
      </c>
      <c r="H9">
        <v>0.64</v>
      </c>
      <c r="I9">
        <v>0.56999999999999995</v>
      </c>
      <c r="J9">
        <v>0.13</v>
      </c>
      <c r="K9">
        <f>F9/I9</f>
        <v>135.08771929824562</v>
      </c>
      <c r="L9">
        <f>F9*J9</f>
        <v>10.01</v>
      </c>
      <c r="M9">
        <f>G9/I9</f>
        <v>31.578947368421055</v>
      </c>
      <c r="N9">
        <f>G9*J9</f>
        <v>2.34</v>
      </c>
      <c r="O9">
        <f>SUM(M9,K9)</f>
        <v>166.66666666666669</v>
      </c>
      <c r="P9" t="s">
        <v>7</v>
      </c>
    </row>
    <row r="10" spans="1:18" x14ac:dyDescent="0.2">
      <c r="A10">
        <v>2009</v>
      </c>
      <c r="H10">
        <v>0.64</v>
      </c>
    </row>
    <row r="11" spans="1:18" x14ac:dyDescent="0.2">
      <c r="A11">
        <v>2010</v>
      </c>
      <c r="H11">
        <v>0.64</v>
      </c>
    </row>
    <row r="12" spans="1:18" x14ac:dyDescent="0.2">
      <c r="A12">
        <v>2011</v>
      </c>
      <c r="H12">
        <v>0.64</v>
      </c>
    </row>
    <row r="13" spans="1:18" x14ac:dyDescent="0.2">
      <c r="A13">
        <v>2012</v>
      </c>
      <c r="H13">
        <v>0.64</v>
      </c>
    </row>
    <row r="14" spans="1:18" x14ac:dyDescent="0.2">
      <c r="A14">
        <v>2013</v>
      </c>
      <c r="B14">
        <f>G14+F14</f>
        <v>83</v>
      </c>
      <c r="C14">
        <f>SUM(D14:E14)</f>
        <v>83</v>
      </c>
      <c r="D14">
        <v>78</v>
      </c>
      <c r="E14">
        <v>5</v>
      </c>
      <c r="F14">
        <v>78</v>
      </c>
      <c r="G14">
        <v>5</v>
      </c>
      <c r="H14">
        <v>0.64</v>
      </c>
      <c r="I14">
        <v>0.85</v>
      </c>
      <c r="J14">
        <v>0.1</v>
      </c>
      <c r="K14">
        <f>F14/I14</f>
        <v>91.764705882352942</v>
      </c>
      <c r="L14">
        <f>F14*J14</f>
        <v>7.8000000000000007</v>
      </c>
      <c r="M14">
        <f>G14/I14</f>
        <v>5.882352941176471</v>
      </c>
      <c r="N14">
        <f>G14*J14</f>
        <v>0.5</v>
      </c>
      <c r="O14">
        <f>SUM(M14,K14)</f>
        <v>97.64705882352942</v>
      </c>
      <c r="P14" t="s">
        <v>12</v>
      </c>
      <c r="Q14" t="s">
        <v>21</v>
      </c>
    </row>
    <row r="15" spans="1:18" x14ac:dyDescent="0.2">
      <c r="A15">
        <v>2014</v>
      </c>
      <c r="H15">
        <v>0.64</v>
      </c>
    </row>
    <row r="16" spans="1:18" x14ac:dyDescent="0.2">
      <c r="A16">
        <v>2015</v>
      </c>
      <c r="H16">
        <v>0.64</v>
      </c>
    </row>
    <row r="17" spans="1:17" x14ac:dyDescent="0.2">
      <c r="A17">
        <v>2016</v>
      </c>
      <c r="B17">
        <f>G17+F17</f>
        <v>27</v>
      </c>
      <c r="C17">
        <f>SUM(D17:E17)</f>
        <v>29</v>
      </c>
      <c r="D17">
        <v>23</v>
      </c>
      <c r="E17">
        <v>6</v>
      </c>
      <c r="F17">
        <v>22</v>
      </c>
      <c r="G17">
        <v>5</v>
      </c>
      <c r="H17">
        <v>0.64</v>
      </c>
      <c r="I17">
        <v>0.5</v>
      </c>
      <c r="J17">
        <v>0.13</v>
      </c>
      <c r="K17">
        <f>F17/I17</f>
        <v>44</v>
      </c>
      <c r="L17">
        <f>F17*J17</f>
        <v>2.8600000000000003</v>
      </c>
      <c r="M17">
        <f>G17/I17</f>
        <v>10</v>
      </c>
      <c r="N17">
        <f>G17*J17</f>
        <v>0.65</v>
      </c>
      <c r="O17">
        <f>SUM(M17,K17)</f>
        <v>54</v>
      </c>
      <c r="P17" t="s">
        <v>18</v>
      </c>
      <c r="Q17" t="s">
        <v>27</v>
      </c>
    </row>
    <row r="18" spans="1:17" x14ac:dyDescent="0.2">
      <c r="A18">
        <v>2017</v>
      </c>
      <c r="H18">
        <v>0.64</v>
      </c>
    </row>
    <row r="19" spans="1:17" x14ac:dyDescent="0.2">
      <c r="A19">
        <v>2018</v>
      </c>
      <c r="B19">
        <f>G19+F19</f>
        <v>49</v>
      </c>
      <c r="C19">
        <f>SUM(D19:E19)</f>
        <v>67</v>
      </c>
      <c r="D19">
        <v>54</v>
      </c>
      <c r="E19">
        <v>13</v>
      </c>
      <c r="F19">
        <v>37</v>
      </c>
      <c r="G19">
        <v>12</v>
      </c>
      <c r="H19">
        <v>0.64</v>
      </c>
      <c r="I19">
        <v>0.67</v>
      </c>
      <c r="J19">
        <v>0.11</v>
      </c>
      <c r="K19">
        <f>F19/I19</f>
        <v>55.223880597014919</v>
      </c>
      <c r="L19">
        <f>F19*J19</f>
        <v>4.07</v>
      </c>
      <c r="M19">
        <f>G19/I19</f>
        <v>17.910447761194028</v>
      </c>
      <c r="N19">
        <f>G19*J19</f>
        <v>1.32</v>
      </c>
      <c r="O19">
        <f>SUM(M19,K19)</f>
        <v>73.134328358208947</v>
      </c>
      <c r="P19" t="s">
        <v>19</v>
      </c>
      <c r="Q19" t="s">
        <v>28</v>
      </c>
    </row>
    <row r="20" spans="1:17" x14ac:dyDescent="0.2">
      <c r="A20">
        <v>2019</v>
      </c>
      <c r="B20">
        <f>G20+F20</f>
        <v>48</v>
      </c>
      <c r="C20">
        <f>SUM(D20:E20)</f>
        <v>88</v>
      </c>
      <c r="D20" s="2">
        <v>66</v>
      </c>
      <c r="E20">
        <v>22</v>
      </c>
      <c r="F20" s="2">
        <v>36</v>
      </c>
      <c r="G20">
        <v>12</v>
      </c>
      <c r="H20">
        <v>0.64</v>
      </c>
      <c r="I20">
        <v>0.75</v>
      </c>
      <c r="J20">
        <v>0.16</v>
      </c>
      <c r="K20">
        <f>F20/I20</f>
        <v>48</v>
      </c>
      <c r="L20">
        <f>F20*J20</f>
        <v>5.76</v>
      </c>
      <c r="M20">
        <f>G20/I20</f>
        <v>16</v>
      </c>
      <c r="N20">
        <f>G20*J20</f>
        <v>1.92</v>
      </c>
      <c r="O20">
        <f>SUM(M20,K20)</f>
        <v>64</v>
      </c>
      <c r="P20" t="s">
        <v>20</v>
      </c>
      <c r="Q20" t="s">
        <v>28</v>
      </c>
    </row>
    <row r="21" spans="1:17" x14ac:dyDescent="0.2">
      <c r="A21">
        <v>2020</v>
      </c>
      <c r="H21">
        <v>0.64</v>
      </c>
    </row>
    <row r="22" spans="1:17" x14ac:dyDescent="0.2">
      <c r="A22">
        <v>2021</v>
      </c>
      <c r="B22">
        <f>G22+F22</f>
        <v>64</v>
      </c>
      <c r="C22">
        <f>SUM(D22:E22)</f>
        <v>89</v>
      </c>
      <c r="D22">
        <f>53+16+6</f>
        <v>75</v>
      </c>
      <c r="E22">
        <v>14</v>
      </c>
      <c r="F22">
        <v>54</v>
      </c>
      <c r="G22">
        <v>10</v>
      </c>
      <c r="H22">
        <v>0.64</v>
      </c>
      <c r="I22">
        <v>0.53</v>
      </c>
      <c r="J22">
        <v>0.13</v>
      </c>
      <c r="K22">
        <f t="shared" ref="K22" si="0">F22/I22</f>
        <v>101.88679245283018</v>
      </c>
      <c r="L22">
        <f t="shared" ref="L22" si="1">F22*J22</f>
        <v>7.0200000000000005</v>
      </c>
      <c r="M22">
        <f t="shared" ref="M22" si="2">G22/I22</f>
        <v>18.867924528301884</v>
      </c>
      <c r="N22">
        <f>G22*J22</f>
        <v>1.3</v>
      </c>
      <c r="O22">
        <f>SUM(M22,K22)</f>
        <v>120.75471698113206</v>
      </c>
      <c r="P22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2021-05-17T17:19:12Z</dcterms:modified>
</cp:coreProperties>
</file>