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analyses/KZdemography/IPM/KZ-and-QT-IPMs/data/KZ/old/"/>
    </mc:Choice>
  </mc:AlternateContent>
  <xr:revisionPtr revIDLastSave="0" documentId="13_ncr:1_{B672830A-3A02-4642-92EC-9D888FBC92F6}" xr6:coauthVersionLast="45" xr6:coauthVersionMax="45" xr10:uidLastSave="{00000000-0000-0000-0000-000000000000}"/>
  <bookViews>
    <workbookView xWindow="-31620" yWindow="460" windowWidth="31000" windowHeight="1644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2" l="1"/>
  <c r="S19" i="2"/>
  <c r="R19" i="2"/>
  <c r="Q19" i="2"/>
  <c r="H18" i="2" l="1"/>
  <c r="I18" i="2" s="1"/>
  <c r="G15" i="2"/>
  <c r="H15" i="2" s="1"/>
  <c r="I15" i="2" s="1"/>
  <c r="G11" i="2"/>
  <c r="I11" i="2" s="1"/>
  <c r="D19" i="2"/>
  <c r="C19" i="2"/>
  <c r="H19" i="2" s="1"/>
  <c r="I19" i="2" s="1"/>
  <c r="D18" i="2"/>
  <c r="C18" i="2"/>
  <c r="D17" i="2"/>
  <c r="C17" i="2"/>
  <c r="H17" i="2" s="1"/>
  <c r="D15" i="2"/>
  <c r="C15" i="2"/>
  <c r="D11" i="2"/>
  <c r="F11" i="2" s="1"/>
  <c r="C11" i="2"/>
  <c r="D2" i="2"/>
  <c r="I2" i="2" s="1"/>
  <c r="C2" i="2"/>
  <c r="H2" i="2" s="1"/>
  <c r="E11" i="2"/>
  <c r="I17" i="2" l="1"/>
  <c r="S17" i="2" s="1"/>
  <c r="S18" i="2"/>
  <c r="T18" i="2"/>
  <c r="H11" i="2"/>
  <c r="T17" i="2"/>
  <c r="T15" i="2"/>
  <c r="S15" i="2"/>
  <c r="K11" i="2"/>
  <c r="M11" i="2" s="1"/>
  <c r="N11" i="2" s="1"/>
  <c r="J2" i="2"/>
  <c r="S2" i="2"/>
  <c r="T2" i="2"/>
  <c r="S11" i="2" l="1"/>
  <c r="T11" i="2"/>
  <c r="L2" i="2"/>
  <c r="K15" i="2"/>
  <c r="M15" i="2" s="1"/>
  <c r="N15" i="2" s="1"/>
  <c r="K17" i="2"/>
  <c r="M17" i="2" s="1"/>
  <c r="N17" i="2" s="1"/>
  <c r="K18" i="2"/>
  <c r="M18" i="2" s="1"/>
  <c r="N18" i="2" s="1"/>
  <c r="K19" i="2"/>
  <c r="M19" i="2" s="1"/>
  <c r="N19" i="2" s="1"/>
  <c r="K2" i="2"/>
  <c r="Q2" i="2" s="1"/>
  <c r="J11" i="2"/>
  <c r="J15" i="2"/>
  <c r="J17" i="2"/>
  <c r="J18" i="2"/>
  <c r="J19" i="2"/>
  <c r="L19" i="2" s="1"/>
  <c r="I23" i="2"/>
  <c r="K23" i="2" s="1"/>
  <c r="N23" i="2" s="1"/>
  <c r="I22" i="2"/>
  <c r="K22" i="2" s="1"/>
  <c r="N22" i="2" s="1"/>
  <c r="H21" i="2"/>
  <c r="H22" i="2"/>
  <c r="H23" i="2"/>
  <c r="H24" i="2"/>
  <c r="H25" i="2"/>
  <c r="H26" i="2"/>
  <c r="H20" i="2"/>
  <c r="J21" i="2" l="1"/>
  <c r="J20" i="2"/>
  <c r="T20" i="2"/>
  <c r="J26" i="2"/>
  <c r="S26" i="2"/>
  <c r="J25" i="2"/>
  <c r="J24" i="2"/>
  <c r="S24" i="2"/>
  <c r="T24" i="2"/>
  <c r="J23" i="2"/>
  <c r="S23" i="2"/>
  <c r="T23" i="2"/>
  <c r="Q15" i="2"/>
  <c r="J22" i="2"/>
  <c r="T22" i="2"/>
  <c r="S22" i="2"/>
  <c r="R23" i="2"/>
  <c r="Q23" i="2"/>
  <c r="L18" i="2"/>
  <c r="R18" i="2"/>
  <c r="Q18" i="2"/>
  <c r="L17" i="2"/>
  <c r="R17" i="2"/>
  <c r="Q17" i="2"/>
  <c r="L15" i="2"/>
  <c r="R15" i="2"/>
  <c r="L11" i="2"/>
  <c r="R11" i="2"/>
  <c r="Q11" i="2"/>
  <c r="R2" i="2"/>
  <c r="I24" i="2"/>
  <c r="K24" i="2" s="1"/>
  <c r="N24" i="2" s="1"/>
  <c r="M2" i="2"/>
  <c r="N2" i="2" s="1"/>
  <c r="I21" i="2"/>
  <c r="K21" i="2" s="1"/>
  <c r="N21" i="2" s="1"/>
  <c r="I25" i="2"/>
  <c r="K25" i="2" s="1"/>
  <c r="N25" i="2" s="1"/>
  <c r="I26" i="2"/>
  <c r="K26" i="2" s="1"/>
  <c r="N26" i="2" s="1"/>
  <c r="I20" i="2"/>
  <c r="K20" i="2" s="1"/>
  <c r="N20" i="2" s="1"/>
  <c r="R26" i="2" l="1"/>
  <c r="Q26" i="2"/>
  <c r="Q24" i="2"/>
  <c r="R24" i="2"/>
  <c r="S20" i="2"/>
  <c r="Q22" i="2"/>
  <c r="R22" i="2"/>
  <c r="T25" i="2"/>
  <c r="R20" i="2"/>
  <c r="Q20" i="2"/>
  <c r="S25" i="2"/>
  <c r="R25" i="2"/>
  <c r="Q25" i="2"/>
  <c r="S21" i="2"/>
  <c r="T21" i="2"/>
  <c r="T26" i="2"/>
  <c r="Q21" i="2"/>
  <c r="R21" i="2"/>
</calcChain>
</file>

<file path=xl/sharedStrings.xml><?xml version="1.0" encoding="utf-8"?>
<sst xmlns="http://schemas.openxmlformats.org/spreadsheetml/2006/main" count="45" uniqueCount="38">
  <si>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</si>
  <si>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</si>
  <si>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</si>
  <si>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</si>
  <si>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</si>
  <si>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</si>
  <si>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</si>
  <si>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</si>
  <si>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</si>
  <si>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</si>
  <si>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</si>
  <si>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</si>
  <si>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</si>
  <si>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</si>
  <si>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</si>
  <si>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</si>
  <si>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</si>
  <si>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</si>
  <si>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</si>
  <si>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</si>
  <si>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Moberley count was 181 animals, found without telemetry (there were no collars out). They say 59 ADM, 105 ADF, and 17 calves. They saw 189 the winter before.  Used the 9% of population is calves from Moberly to get a calf estimate for ScottScott count is a minimum based on expert observations and local knowledge.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</si>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</sst>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tabSelected="1" workbookViewId="0">
      <selection activeCell="G13" sqref="G13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5" max="15" width="16" bestFit="1" customWidth="1"/>
    <col min="17" max="17" width="17.83203125" bestFit="1" customWidth="1"/>
    <col min="20" max="20" width="19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15</v>
      </c>
      <c r="P1" t="s">
        <v>16</v>
      </c>
      <c r="Q1" t="s">
        <v>24</v>
      </c>
      <c r="R1" t="s">
        <v>25</v>
      </c>
      <c r="S1" t="s">
        <v>26</v>
      </c>
      <c r="T1" t="s">
        <v>27</v>
      </c>
      <c r="U1" t="s">
        <v>13</v>
      </c>
      <c r="V1" t="s">
        <v>14</v>
      </c>
      <c r="W1" t="s">
        <v>19</v>
      </c>
    </row>
    <row r="2" spans="1:23" x14ac:dyDescent="0.2">
      <c r="A2">
        <v>1996</v>
      </c>
      <c r="B2">
        <v>181</v>
      </c>
      <c r="C2">
        <f>30*O2</f>
        <v>21</v>
      </c>
      <c r="D2">
        <f>50*O2</f>
        <v>35</v>
      </c>
      <c r="E2">
        <v>211</v>
      </c>
      <c r="F2">
        <v>231</v>
      </c>
      <c r="G2">
        <v>17</v>
      </c>
      <c r="H2">
        <f>G2+(0.09*C2)</f>
        <v>18.89</v>
      </c>
      <c r="I2">
        <f>G2+(0.09*D2)</f>
        <v>20.149999999999999</v>
      </c>
      <c r="J2">
        <f>E2-H2</f>
        <v>192.11</v>
      </c>
      <c r="K2">
        <f>F2-I2</f>
        <v>210.85</v>
      </c>
      <c r="L2">
        <f>J2*0.64</f>
        <v>122.95040000000002</v>
      </c>
      <c r="M2">
        <f>K2*0.64</f>
        <v>134.94399999999999</v>
      </c>
      <c r="N2">
        <f t="shared" ref="N2:N25" si="0">M2/K2</f>
        <v>0.64</v>
      </c>
      <c r="O2">
        <v>0.7</v>
      </c>
      <c r="P2">
        <v>0.3</v>
      </c>
      <c r="Q2">
        <f>AVERAGE(J2:K2)/O2</f>
        <v>287.82857142857148</v>
      </c>
      <c r="R2">
        <f>AVERAGE(J2:K2)*P2</f>
        <v>60.444000000000003</v>
      </c>
      <c r="S2">
        <f>AVERAGE(H2:I2)/O2</f>
        <v>27.885714285714286</v>
      </c>
      <c r="T2">
        <f>AVERAGE(H2:I2)*P2</f>
        <v>5.8559999999999999</v>
      </c>
      <c r="U2" t="s">
        <v>18</v>
      </c>
      <c r="V2" t="s">
        <v>20</v>
      </c>
      <c r="W2" t="s">
        <v>21</v>
      </c>
    </row>
    <row r="3" spans="1:23" x14ac:dyDescent="0.2">
      <c r="A3">
        <v>1997</v>
      </c>
    </row>
    <row r="4" spans="1:23" x14ac:dyDescent="0.2">
      <c r="A4">
        <v>1998</v>
      </c>
    </row>
    <row r="5" spans="1:23" x14ac:dyDescent="0.2">
      <c r="A5">
        <v>1999</v>
      </c>
    </row>
    <row r="6" spans="1:23" x14ac:dyDescent="0.2">
      <c r="A6">
        <v>2000</v>
      </c>
    </row>
    <row r="7" spans="1:23" x14ac:dyDescent="0.2">
      <c r="A7">
        <v>2001</v>
      </c>
    </row>
    <row r="8" spans="1:23" x14ac:dyDescent="0.2">
      <c r="A8">
        <v>2002</v>
      </c>
    </row>
    <row r="9" spans="1:23" x14ac:dyDescent="0.2">
      <c r="A9">
        <v>2003</v>
      </c>
    </row>
    <row r="10" spans="1:23" x14ac:dyDescent="0.2">
      <c r="A10">
        <v>2004</v>
      </c>
    </row>
    <row r="11" spans="1:23" x14ac:dyDescent="0.2">
      <c r="A11">
        <v>2005</v>
      </c>
      <c r="B11">
        <v>41</v>
      </c>
      <c r="C11">
        <f>20*O11</f>
        <v>16</v>
      </c>
      <c r="D11">
        <f>20*O11</f>
        <v>16</v>
      </c>
      <c r="E11">
        <f>B11+C11</f>
        <v>57</v>
      </c>
      <c r="F11">
        <f>D11+B11</f>
        <v>57</v>
      </c>
      <c r="G11" s="1">
        <f>B11*0.14</f>
        <v>5.74</v>
      </c>
      <c r="H11">
        <f>G11+(C11*0.14)</f>
        <v>7.98</v>
      </c>
      <c r="I11">
        <f>G11+(D11*0.14)</f>
        <v>7.98</v>
      </c>
      <c r="J11">
        <f t="shared" ref="J11:J19" si="1">E11-H11</f>
        <v>49.019999999999996</v>
      </c>
      <c r="K11">
        <f>F11-I11</f>
        <v>49.019999999999996</v>
      </c>
      <c r="L11">
        <f>J11*0.64</f>
        <v>31.372799999999998</v>
      </c>
      <c r="M11">
        <f>K11*0.64</f>
        <v>31.372799999999998</v>
      </c>
      <c r="N11">
        <f>M11/K11</f>
        <v>0.64</v>
      </c>
      <c r="O11">
        <v>0.8</v>
      </c>
      <c r="P11">
        <v>0.2</v>
      </c>
      <c r="Q11">
        <f>AVERAGE(J11:K11)/O11</f>
        <v>61.274999999999991</v>
      </c>
      <c r="R11">
        <f>AVERAGE(J11:K11)*P11</f>
        <v>9.8040000000000003</v>
      </c>
      <c r="S11">
        <f>AVERAGE(H11:I11)/O11</f>
        <v>9.9749999999999996</v>
      </c>
      <c r="T11">
        <f>AVERAGE(H11:I11)*P11</f>
        <v>1.5960000000000001</v>
      </c>
      <c r="U11" t="s">
        <v>22</v>
      </c>
      <c r="V11" t="s">
        <v>30</v>
      </c>
      <c r="W11" s="2" t="s">
        <v>23</v>
      </c>
    </row>
    <row r="12" spans="1:23" x14ac:dyDescent="0.2">
      <c r="A12">
        <v>2006</v>
      </c>
    </row>
    <row r="13" spans="1:23" x14ac:dyDescent="0.2">
      <c r="A13">
        <v>2007</v>
      </c>
    </row>
    <row r="14" spans="1:23" x14ac:dyDescent="0.2">
      <c r="A14">
        <v>2008</v>
      </c>
    </row>
    <row r="15" spans="1:23" x14ac:dyDescent="0.2">
      <c r="A15">
        <v>2009</v>
      </c>
      <c r="B15">
        <v>48</v>
      </c>
      <c r="C15">
        <f>20*O15</f>
        <v>16</v>
      </c>
      <c r="D15">
        <f>20*O15</f>
        <v>16</v>
      </c>
      <c r="E15">
        <v>68</v>
      </c>
      <c r="F15">
        <v>68</v>
      </c>
      <c r="G15" s="3">
        <f>B15*0.14</f>
        <v>6.7200000000000006</v>
      </c>
      <c r="H15">
        <f>G15+(C15*0.14)</f>
        <v>8.9600000000000009</v>
      </c>
      <c r="I15">
        <f>H15+(D15*0.14)</f>
        <v>11.200000000000001</v>
      </c>
      <c r="J15">
        <f t="shared" si="1"/>
        <v>59.04</v>
      </c>
      <c r="K15">
        <f t="shared" ref="K15:K19" si="2">F15-I15</f>
        <v>56.8</v>
      </c>
      <c r="L15">
        <f>J15*0.64</f>
        <v>37.785600000000002</v>
      </c>
      <c r="M15">
        <f>K15*0.64</f>
        <v>36.351999999999997</v>
      </c>
      <c r="N15">
        <f t="shared" si="0"/>
        <v>0.64</v>
      </c>
      <c r="O15">
        <v>0.8</v>
      </c>
      <c r="P15">
        <v>0.2</v>
      </c>
      <c r="Q15">
        <f>AVERAGE(J15:K15)/O15</f>
        <v>72.399999999999991</v>
      </c>
      <c r="R15">
        <f>AVERAGE(J15:K15)*P15</f>
        <v>11.584000000000001</v>
      </c>
      <c r="S15">
        <f>AVERAGE(H15:I15)/O15</f>
        <v>12.600000000000001</v>
      </c>
      <c r="T15">
        <f>AVERAGE(H15:I15)*P15</f>
        <v>2.0160000000000005</v>
      </c>
      <c r="U15" t="s">
        <v>29</v>
      </c>
      <c r="V15" s="2" t="s">
        <v>31</v>
      </c>
      <c r="W15" s="2" t="s">
        <v>23</v>
      </c>
    </row>
    <row r="16" spans="1:23" x14ac:dyDescent="0.2">
      <c r="A16">
        <v>2010</v>
      </c>
    </row>
    <row r="17" spans="1:22" x14ac:dyDescent="0.2">
      <c r="A17">
        <v>2011</v>
      </c>
      <c r="B17">
        <v>35</v>
      </c>
      <c r="C17">
        <f>20*O17</f>
        <v>20</v>
      </c>
      <c r="D17">
        <f>20*O17</f>
        <v>20</v>
      </c>
      <c r="E17">
        <v>55</v>
      </c>
      <c r="F17">
        <v>55</v>
      </c>
      <c r="G17">
        <v>2</v>
      </c>
      <c r="H17">
        <f>G17+(C17*0.14)</f>
        <v>4.8000000000000007</v>
      </c>
      <c r="I17">
        <f>H17+(D17*0.14)</f>
        <v>7.6000000000000014</v>
      </c>
      <c r="J17">
        <f t="shared" si="1"/>
        <v>50.2</v>
      </c>
      <c r="K17">
        <f t="shared" si="2"/>
        <v>47.4</v>
      </c>
      <c r="L17">
        <f t="shared" ref="L17:M19" si="3">J17*0.64</f>
        <v>32.128</v>
      </c>
      <c r="M17">
        <f t="shared" si="3"/>
        <v>30.335999999999999</v>
      </c>
      <c r="N17">
        <f t="shared" si="0"/>
        <v>0.64</v>
      </c>
      <c r="O17">
        <v>1</v>
      </c>
      <c r="P17">
        <v>0.12</v>
      </c>
      <c r="Q17">
        <f>AVERAGE(J17:K17)/O17</f>
        <v>48.8</v>
      </c>
      <c r="R17">
        <f>AVERAGE(J17:K17)*P17</f>
        <v>5.8559999999999999</v>
      </c>
      <c r="S17">
        <f>AVERAGE(H17:I17)/O17</f>
        <v>6.2000000000000011</v>
      </c>
      <c r="T17">
        <f>AVERAGE(H17:I17)*P17</f>
        <v>0.74400000000000011</v>
      </c>
      <c r="U17" t="s">
        <v>33</v>
      </c>
      <c r="V17" s="2" t="s">
        <v>32</v>
      </c>
    </row>
    <row r="18" spans="1:22" x14ac:dyDescent="0.2">
      <c r="A18">
        <v>2012</v>
      </c>
      <c r="B18">
        <v>25</v>
      </c>
      <c r="C18">
        <f>20*O18</f>
        <v>20</v>
      </c>
      <c r="D18">
        <f>20*O18</f>
        <v>20</v>
      </c>
      <c r="E18">
        <v>45</v>
      </c>
      <c r="F18">
        <v>45</v>
      </c>
      <c r="G18">
        <v>3</v>
      </c>
      <c r="H18">
        <f>G18+(C18*0.14)</f>
        <v>5.8000000000000007</v>
      </c>
      <c r="I18">
        <f>H18+(D18*0.14)</f>
        <v>8.6000000000000014</v>
      </c>
      <c r="J18">
        <f t="shared" si="1"/>
        <v>39.200000000000003</v>
      </c>
      <c r="K18">
        <f t="shared" si="2"/>
        <v>36.4</v>
      </c>
      <c r="L18">
        <f t="shared" si="3"/>
        <v>25.088000000000001</v>
      </c>
      <c r="M18">
        <f t="shared" si="3"/>
        <v>23.295999999999999</v>
      </c>
      <c r="N18">
        <f t="shared" si="0"/>
        <v>0.64</v>
      </c>
      <c r="O18">
        <v>1</v>
      </c>
      <c r="P18">
        <v>0.2</v>
      </c>
      <c r="Q18">
        <f>AVERAGE(J18:K18)/O18</f>
        <v>37.799999999999997</v>
      </c>
      <c r="R18">
        <f>AVERAGE(J18:K18)*P18</f>
        <v>7.56</v>
      </c>
      <c r="S18">
        <f>AVERAGE(H18:I18)/O18</f>
        <v>7.2000000000000011</v>
      </c>
      <c r="T18">
        <f>AVERAGE(H18:I18)*P18</f>
        <v>1.4400000000000004</v>
      </c>
      <c r="U18" s="2" t="s">
        <v>28</v>
      </c>
      <c r="V18" s="2" t="s">
        <v>34</v>
      </c>
    </row>
    <row r="19" spans="1:22" x14ac:dyDescent="0.2">
      <c r="A19">
        <v>2013</v>
      </c>
      <c r="B19">
        <v>16</v>
      </c>
      <c r="C19">
        <f>20*O19</f>
        <v>20</v>
      </c>
      <c r="D19">
        <f>20*O19</f>
        <v>20</v>
      </c>
      <c r="E19">
        <v>36</v>
      </c>
      <c r="F19">
        <v>36</v>
      </c>
      <c r="G19">
        <v>1</v>
      </c>
      <c r="H19">
        <f>G19+(C19*0.14)</f>
        <v>3.8000000000000003</v>
      </c>
      <c r="I19">
        <f>H19+(D19*0.14)</f>
        <v>6.6000000000000005</v>
      </c>
      <c r="J19">
        <f t="shared" si="1"/>
        <v>32.200000000000003</v>
      </c>
      <c r="K19">
        <f t="shared" si="2"/>
        <v>29.4</v>
      </c>
      <c r="L19">
        <f t="shared" si="3"/>
        <v>20.608000000000001</v>
      </c>
      <c r="M19">
        <f t="shared" si="3"/>
        <v>18.815999999999999</v>
      </c>
      <c r="N19">
        <f t="shared" si="0"/>
        <v>0.64</v>
      </c>
      <c r="O19">
        <v>1</v>
      </c>
      <c r="P19">
        <v>0.09</v>
      </c>
      <c r="Q19">
        <f>AVERAGE(J19:K19)/O19</f>
        <v>30.8</v>
      </c>
      <c r="R19">
        <f>AVERAGE(J19:K19)*P19</f>
        <v>2.7719999999999998</v>
      </c>
      <c r="S19">
        <f>AVERAGE(H19:I19)/O19</f>
        <v>5.2</v>
      </c>
      <c r="T19">
        <f>AVERAGE(H19:I19)*P19</f>
        <v>0.46799999999999997</v>
      </c>
      <c r="U19" s="2" t="s">
        <v>35</v>
      </c>
      <c r="V19" s="2" t="s">
        <v>36</v>
      </c>
    </row>
    <row r="20" spans="1:22" x14ac:dyDescent="0.2">
      <c r="A20">
        <v>2014</v>
      </c>
      <c r="E20">
        <v>40</v>
      </c>
      <c r="F20">
        <v>40</v>
      </c>
      <c r="G20" s="1">
        <v>6</v>
      </c>
      <c r="H20">
        <f>G20</f>
        <v>6</v>
      </c>
      <c r="I20">
        <f>H20</f>
        <v>6</v>
      </c>
      <c r="J20">
        <f t="shared" ref="J20:J26" si="4">E20-H20</f>
        <v>34</v>
      </c>
      <c r="K20">
        <f t="shared" ref="K20:K26" si="5">F20-I20</f>
        <v>34</v>
      </c>
      <c r="L20">
        <v>21</v>
      </c>
      <c r="M20">
        <v>21</v>
      </c>
      <c r="N20">
        <f>M20/K20</f>
        <v>0.61764705882352944</v>
      </c>
      <c r="O20">
        <v>1</v>
      </c>
      <c r="P20">
        <v>0.09</v>
      </c>
      <c r="Q20">
        <f>AVERAGE(J20:K20)/O20</f>
        <v>34</v>
      </c>
      <c r="R20">
        <f>AVERAGE(J20:K20)*P20</f>
        <v>3.06</v>
      </c>
      <c r="S20">
        <f>AVERAGE(H20:I20)/O20</f>
        <v>6</v>
      </c>
      <c r="T20">
        <f>AVERAGE(H20:I20)*P20</f>
        <v>0.54</v>
      </c>
      <c r="U20" t="s">
        <v>37</v>
      </c>
    </row>
    <row r="21" spans="1:22" x14ac:dyDescent="0.2">
      <c r="A21">
        <v>2015</v>
      </c>
      <c r="E21">
        <v>42</v>
      </c>
      <c r="F21">
        <v>42</v>
      </c>
      <c r="G21" s="1">
        <v>6</v>
      </c>
      <c r="H21">
        <f t="shared" ref="H21:I26" si="6">G21</f>
        <v>6</v>
      </c>
      <c r="I21">
        <f t="shared" si="6"/>
        <v>6</v>
      </c>
      <c r="J21">
        <f t="shared" si="4"/>
        <v>36</v>
      </c>
      <c r="K21">
        <f t="shared" si="5"/>
        <v>36</v>
      </c>
      <c r="L21">
        <v>27</v>
      </c>
      <c r="M21">
        <v>27</v>
      </c>
      <c r="N21">
        <f t="shared" si="0"/>
        <v>0.75</v>
      </c>
      <c r="O21">
        <v>1</v>
      </c>
      <c r="P21">
        <v>0.09</v>
      </c>
      <c r="Q21">
        <f t="shared" ref="Q21:Q26" si="7">AVERAGE(J21:K21)/O21</f>
        <v>36</v>
      </c>
      <c r="R21">
        <f t="shared" ref="R21:R26" si="8">AVERAGE(J21:K21)*P21</f>
        <v>3.2399999999999998</v>
      </c>
      <c r="S21">
        <f t="shared" ref="S21:S26" si="9">AVERAGE(H21:I21)/O21</f>
        <v>6</v>
      </c>
      <c r="T21">
        <f t="shared" ref="T21:T26" si="10">AVERAGE(H21:I21)*P21</f>
        <v>0.54</v>
      </c>
      <c r="U21" t="s">
        <v>37</v>
      </c>
    </row>
    <row r="22" spans="1:22" x14ac:dyDescent="0.2">
      <c r="A22">
        <v>2016</v>
      </c>
      <c r="E22">
        <v>54</v>
      </c>
      <c r="F22">
        <v>54</v>
      </c>
      <c r="G22" s="1">
        <v>9</v>
      </c>
      <c r="H22">
        <f t="shared" si="6"/>
        <v>9</v>
      </c>
      <c r="I22">
        <f t="shared" si="6"/>
        <v>9</v>
      </c>
      <c r="J22">
        <f t="shared" si="4"/>
        <v>45</v>
      </c>
      <c r="K22">
        <f t="shared" si="5"/>
        <v>45</v>
      </c>
      <c r="L22">
        <v>30</v>
      </c>
      <c r="M22">
        <v>30</v>
      </c>
      <c r="N22">
        <f t="shared" si="0"/>
        <v>0.66666666666666663</v>
      </c>
      <c r="O22">
        <v>1</v>
      </c>
      <c r="P22">
        <v>0.09</v>
      </c>
      <c r="Q22">
        <f t="shared" si="7"/>
        <v>45</v>
      </c>
      <c r="R22">
        <f t="shared" si="8"/>
        <v>4.05</v>
      </c>
      <c r="S22">
        <f t="shared" si="9"/>
        <v>9</v>
      </c>
      <c r="T22">
        <f t="shared" si="10"/>
        <v>0.80999999999999994</v>
      </c>
      <c r="U22" t="s">
        <v>37</v>
      </c>
    </row>
    <row r="23" spans="1:22" x14ac:dyDescent="0.2">
      <c r="A23">
        <v>2017</v>
      </c>
      <c r="E23">
        <v>61</v>
      </c>
      <c r="F23">
        <v>61</v>
      </c>
      <c r="G23" s="1">
        <v>12</v>
      </c>
      <c r="H23">
        <f t="shared" si="6"/>
        <v>12</v>
      </c>
      <c r="I23">
        <f t="shared" si="6"/>
        <v>12</v>
      </c>
      <c r="J23">
        <f t="shared" si="4"/>
        <v>49</v>
      </c>
      <c r="K23">
        <f t="shared" si="5"/>
        <v>49</v>
      </c>
      <c r="L23">
        <v>25</v>
      </c>
      <c r="M23">
        <v>25</v>
      </c>
      <c r="N23">
        <f t="shared" si="0"/>
        <v>0.51020408163265307</v>
      </c>
      <c r="O23">
        <v>1</v>
      </c>
      <c r="P23">
        <v>0.09</v>
      </c>
      <c r="Q23">
        <f t="shared" si="7"/>
        <v>49</v>
      </c>
      <c r="R23">
        <f t="shared" si="8"/>
        <v>4.41</v>
      </c>
      <c r="S23">
        <f t="shared" si="9"/>
        <v>12</v>
      </c>
      <c r="T23">
        <f t="shared" si="10"/>
        <v>1.08</v>
      </c>
      <c r="U23" t="s">
        <v>37</v>
      </c>
    </row>
    <row r="24" spans="1:22" x14ac:dyDescent="0.2">
      <c r="A24">
        <v>2018</v>
      </c>
      <c r="E24">
        <v>66</v>
      </c>
      <c r="F24">
        <v>66</v>
      </c>
      <c r="G24" s="1">
        <v>12</v>
      </c>
      <c r="H24">
        <f t="shared" si="6"/>
        <v>12</v>
      </c>
      <c r="I24">
        <f t="shared" si="6"/>
        <v>12</v>
      </c>
      <c r="J24">
        <f t="shared" si="4"/>
        <v>54</v>
      </c>
      <c r="K24">
        <f t="shared" si="5"/>
        <v>54</v>
      </c>
      <c r="L24">
        <v>34</v>
      </c>
      <c r="M24">
        <v>34</v>
      </c>
      <c r="N24">
        <f t="shared" si="0"/>
        <v>0.62962962962962965</v>
      </c>
      <c r="O24">
        <v>1</v>
      </c>
      <c r="P24">
        <v>0.09</v>
      </c>
      <c r="Q24">
        <f t="shared" si="7"/>
        <v>54</v>
      </c>
      <c r="R24">
        <f t="shared" si="8"/>
        <v>4.8599999999999994</v>
      </c>
      <c r="S24">
        <f t="shared" si="9"/>
        <v>12</v>
      </c>
      <c r="T24">
        <f t="shared" si="10"/>
        <v>1.08</v>
      </c>
      <c r="U24" t="s">
        <v>37</v>
      </c>
    </row>
    <row r="25" spans="1:22" x14ac:dyDescent="0.2">
      <c r="A25">
        <v>2019</v>
      </c>
      <c r="E25">
        <v>81</v>
      </c>
      <c r="F25">
        <v>81</v>
      </c>
      <c r="G25" s="1">
        <v>11</v>
      </c>
      <c r="H25">
        <f t="shared" si="6"/>
        <v>11</v>
      </c>
      <c r="I25">
        <f t="shared" si="6"/>
        <v>11</v>
      </c>
      <c r="J25">
        <f t="shared" si="4"/>
        <v>70</v>
      </c>
      <c r="K25">
        <f t="shared" si="5"/>
        <v>70</v>
      </c>
      <c r="L25">
        <v>33</v>
      </c>
      <c r="M25">
        <v>33</v>
      </c>
      <c r="N25">
        <f t="shared" si="0"/>
        <v>0.47142857142857142</v>
      </c>
      <c r="O25">
        <v>1</v>
      </c>
      <c r="P25">
        <v>0.09</v>
      </c>
      <c r="Q25">
        <f t="shared" si="7"/>
        <v>70</v>
      </c>
      <c r="R25">
        <f t="shared" si="8"/>
        <v>6.3</v>
      </c>
      <c r="S25">
        <f t="shared" si="9"/>
        <v>11</v>
      </c>
      <c r="T25">
        <f t="shared" si="10"/>
        <v>0.99</v>
      </c>
      <c r="U25" t="s">
        <v>37</v>
      </c>
    </row>
    <row r="26" spans="1:22" x14ac:dyDescent="0.2">
      <c r="A26">
        <v>2020</v>
      </c>
      <c r="E26">
        <v>85</v>
      </c>
      <c r="F26">
        <v>85</v>
      </c>
      <c r="G26" s="1">
        <v>14</v>
      </c>
      <c r="H26">
        <f t="shared" si="6"/>
        <v>14</v>
      </c>
      <c r="I26">
        <f t="shared" si="6"/>
        <v>14</v>
      </c>
      <c r="J26">
        <f t="shared" si="4"/>
        <v>71</v>
      </c>
      <c r="K26">
        <f t="shared" si="5"/>
        <v>71</v>
      </c>
      <c r="L26">
        <v>29</v>
      </c>
      <c r="M26">
        <v>29</v>
      </c>
      <c r="N26">
        <f>M26/K26</f>
        <v>0.40845070422535212</v>
      </c>
      <c r="O26">
        <v>1</v>
      </c>
      <c r="P26">
        <v>0.09</v>
      </c>
      <c r="Q26">
        <f t="shared" si="7"/>
        <v>71</v>
      </c>
      <c r="R26">
        <f t="shared" si="8"/>
        <v>6.39</v>
      </c>
      <c r="S26">
        <f t="shared" si="9"/>
        <v>14</v>
      </c>
      <c r="T26">
        <f t="shared" si="10"/>
        <v>1.26</v>
      </c>
      <c r="U26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2020-10-03T15:42:24Z</dcterms:modified>
</cp:coreProperties>
</file>