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analyses/KZdemography/IPM/KZ-and-QT-IPMs/data/QT/"/>
    </mc:Choice>
  </mc:AlternateContent>
  <xr:revisionPtr revIDLastSave="0" documentId="13_ncr:1_{FE4EE1BC-2855-664B-AB88-ECFB807E921E}" xr6:coauthVersionLast="45" xr6:coauthVersionMax="45" xr10:uidLastSave="{00000000-0000-0000-0000-000000000000}"/>
  <bookViews>
    <workbookView xWindow="5380" yWindow="880" windowWidth="28040" windowHeight="17440" activeTab="2" xr2:uid="{00000000-000D-0000-FFFF-FFFF00000000}"/>
  </bookViews>
  <sheets>
    <sheet name="Summary_QT" sheetId="1" r:id="rId1"/>
    <sheet name="For_Sara" sheetId="2" r:id="rId2"/>
    <sheet name="For_Sara_usemincount_whenmax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3" l="1"/>
  <c r="E20" i="2"/>
  <c r="I20" i="3"/>
  <c r="I19" i="3"/>
  <c r="H19" i="3"/>
  <c r="F19" i="3"/>
  <c r="E19" i="3"/>
  <c r="I17" i="3"/>
  <c r="H17" i="3"/>
  <c r="F17" i="3"/>
  <c r="E17" i="3"/>
  <c r="I14" i="3"/>
  <c r="H14" i="3"/>
  <c r="F14" i="3"/>
  <c r="E14" i="3"/>
  <c r="I9" i="3"/>
  <c r="H9" i="3"/>
  <c r="F9" i="3"/>
  <c r="I3" i="3"/>
  <c r="H3" i="3"/>
  <c r="F3" i="3"/>
  <c r="E3" i="3"/>
  <c r="I20" i="2"/>
  <c r="I19" i="2"/>
  <c r="I17" i="2"/>
  <c r="I14" i="2"/>
  <c r="I9" i="2"/>
  <c r="I3" i="2"/>
  <c r="H20" i="2"/>
  <c r="H19" i="2"/>
  <c r="H17" i="2"/>
  <c r="H14" i="2"/>
  <c r="H9" i="2"/>
  <c r="H3" i="2"/>
  <c r="F20" i="2"/>
  <c r="F19" i="2"/>
  <c r="F17" i="2"/>
  <c r="F14" i="2"/>
  <c r="F9" i="2"/>
  <c r="F3" i="2"/>
  <c r="E19" i="2"/>
  <c r="E17" i="2"/>
  <c r="E14" i="2"/>
  <c r="E9" i="2"/>
  <c r="E3" i="2"/>
  <c r="S20" i="1"/>
  <c r="R20" i="1"/>
  <c r="Q20" i="1"/>
  <c r="S19" i="1"/>
  <c r="R19" i="1"/>
  <c r="Q19" i="1"/>
  <c r="P20" i="1"/>
  <c r="M20" i="1"/>
  <c r="K20" i="1"/>
  <c r="M19" i="1"/>
  <c r="K19" i="1"/>
  <c r="P19" i="1"/>
  <c r="S17" i="1"/>
  <c r="R17" i="1"/>
  <c r="Q17" i="1"/>
  <c r="P17" i="1"/>
  <c r="N17" i="1"/>
  <c r="M17" i="1"/>
  <c r="K17" i="1"/>
  <c r="L17" i="1"/>
  <c r="M14" i="1"/>
  <c r="S14" i="1"/>
  <c r="R14" i="1"/>
  <c r="Q14" i="1"/>
  <c r="P14" i="1"/>
  <c r="S9" i="1"/>
  <c r="R9" i="1"/>
  <c r="Q9" i="1"/>
  <c r="S3" i="1"/>
  <c r="R3" i="1"/>
  <c r="Q3" i="1"/>
  <c r="P9" i="1"/>
  <c r="N9" i="1"/>
  <c r="M9" i="1"/>
  <c r="K9" i="1"/>
  <c r="L9" i="1"/>
  <c r="P3" i="1"/>
  <c r="M3" i="1"/>
  <c r="N3" i="1"/>
  <c r="K3" i="1"/>
  <c r="O3" i="1"/>
  <c r="L3" i="1"/>
  <c r="AA3" i="1"/>
  <c r="AB3" i="1"/>
  <c r="AC3" i="1"/>
  <c r="AD3" i="1"/>
  <c r="AA17" i="1"/>
  <c r="AB17" i="1"/>
  <c r="AC17" i="1"/>
  <c r="AD17" i="1"/>
  <c r="AB9" i="1"/>
  <c r="AC9" i="1"/>
  <c r="AD9" i="1"/>
  <c r="AB14" i="1"/>
  <c r="AC14" i="1"/>
  <c r="AD14" i="1"/>
  <c r="AB19" i="1"/>
  <c r="AC19" i="1"/>
  <c r="AD19" i="1"/>
  <c r="AB20" i="1"/>
  <c r="AC20" i="1"/>
  <c r="AD20" i="1"/>
  <c r="Y20" i="1"/>
  <c r="Y19" i="1"/>
  <c r="Y17" i="1"/>
  <c r="Y14" i="1"/>
  <c r="Y9" i="1"/>
  <c r="Y3" i="1"/>
</calcChain>
</file>

<file path=xl/sharedStrings.xml><?xml version="1.0" encoding="utf-8"?>
<sst xmlns="http://schemas.openxmlformats.org/spreadsheetml/2006/main" count="107" uniqueCount="34">
  <si>
    <t>Year</t>
  </si>
  <si>
    <t>SD</t>
  </si>
  <si>
    <t>Pop</t>
  </si>
  <si>
    <t>Pop_desc</t>
  </si>
  <si>
    <t>Wolf_control_pen</t>
  </si>
  <si>
    <t>NA</t>
  </si>
  <si>
    <t>seen</t>
  </si>
  <si>
    <t>out</t>
  </si>
  <si>
    <t>calves</t>
  </si>
  <si>
    <t>minAD</t>
  </si>
  <si>
    <t>ad est</t>
  </si>
  <si>
    <t>adf est</t>
  </si>
  <si>
    <t>Seip EST</t>
  </si>
  <si>
    <t>&gt;200</t>
  </si>
  <si>
    <t>SurveyCount</t>
  </si>
  <si>
    <t>Estimate</t>
  </si>
  <si>
    <t>MinCount</t>
  </si>
  <si>
    <t>SurveyCount_Adults</t>
  </si>
  <si>
    <t>SurveyCount_Calves</t>
  </si>
  <si>
    <t>SurveyCount_ADF</t>
  </si>
  <si>
    <t>MinCount_Adults</t>
  </si>
  <si>
    <t>MinCount_Calves</t>
  </si>
  <si>
    <t>MinCount_ADF</t>
  </si>
  <si>
    <t>Estimate_Adults</t>
  </si>
  <si>
    <t>Estimate_Calves</t>
  </si>
  <si>
    <t>Estimate_ADF</t>
  </si>
  <si>
    <t>Mean_Sightability</t>
  </si>
  <si>
    <t>SD_Sightability</t>
  </si>
  <si>
    <t>SD_MFadult_estimate</t>
  </si>
  <si>
    <t>Mean_MFadult_estimate</t>
  </si>
  <si>
    <t>Mean_MFadult_surveycount</t>
  </si>
  <si>
    <t>Mean_MFcalves_surveycount</t>
  </si>
  <si>
    <t>Mean_MFcalves_estimate</t>
  </si>
  <si>
    <t>SD_MFcalves_estimate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</si>
</sst>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opLeftCell="E1" workbookViewId="0">
      <selection activeCell="O3" sqref="O3:O20"/>
    </sheetView>
  </sheetViews>
  <sheetFormatPr baseColWidth="10" defaultRowHeight="16"/>
  <cols>
    <col min="11" max="12" width="17.5" bestFit="1" customWidth="1"/>
    <col min="13" max="13" width="15.5" bestFit="1" customWidth="1"/>
    <col min="14" max="15" width="15.1640625" bestFit="1" customWidth="1"/>
    <col min="16" max="16" width="13.33203125" bestFit="1" customWidth="1"/>
    <col min="17" max="18" width="14.6640625" bestFit="1" customWidth="1"/>
    <col min="19" max="19" width="12.83203125" bestFit="1" customWidth="1"/>
  </cols>
  <sheetData>
    <row r="1" spans="1:30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</row>
    <row r="2" spans="1:30">
      <c r="A2">
        <v>2001</v>
      </c>
      <c r="D2" t="s">
        <v>5</v>
      </c>
      <c r="E2" t="s">
        <v>5</v>
      </c>
      <c r="F2" t="s">
        <v>5</v>
      </c>
      <c r="G2">
        <v>0</v>
      </c>
      <c r="H2" t="s">
        <v>14</v>
      </c>
      <c r="I2" t="s">
        <v>16</v>
      </c>
      <c r="J2" t="s">
        <v>15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W2" t="s">
        <v>16</v>
      </c>
      <c r="X2" t="s">
        <v>14</v>
      </c>
      <c r="Y2" t="s">
        <v>15</v>
      </c>
      <c r="Z2" t="s">
        <v>12</v>
      </c>
      <c r="AA2" t="s">
        <v>8</v>
      </c>
      <c r="AB2" t="s">
        <v>9</v>
      </c>
      <c r="AC2" t="s">
        <v>10</v>
      </c>
      <c r="AD2" t="s">
        <v>11</v>
      </c>
    </row>
    <row r="3" spans="1:30">
      <c r="A3">
        <v>2002</v>
      </c>
      <c r="B3">
        <v>10</v>
      </c>
      <c r="C3">
        <v>14</v>
      </c>
      <c r="D3" t="s">
        <v>5</v>
      </c>
      <c r="E3" t="s">
        <v>5</v>
      </c>
      <c r="F3" t="s">
        <v>5</v>
      </c>
      <c r="G3">
        <v>0</v>
      </c>
      <c r="H3">
        <v>154</v>
      </c>
      <c r="I3">
        <v>154</v>
      </c>
      <c r="J3" t="s">
        <v>13</v>
      </c>
      <c r="K3">
        <f>H3-L3</f>
        <v>123.2</v>
      </c>
      <c r="L3">
        <f>H3*0.2</f>
        <v>30.8</v>
      </c>
      <c r="M3">
        <f>K3*0.64</f>
        <v>78.847999999999999</v>
      </c>
      <c r="N3">
        <f>I3-O3</f>
        <v>123.2</v>
      </c>
      <c r="O3">
        <f>I3*0.2</f>
        <v>30.8</v>
      </c>
      <c r="P3">
        <f>N3*0.64</f>
        <v>78.847999999999999</v>
      </c>
      <c r="Q3">
        <f>K3/(B3/C3)</f>
        <v>172.48</v>
      </c>
      <c r="R3">
        <f>L3/(B3/C3)</f>
        <v>43.12</v>
      </c>
      <c r="S3">
        <f>M3/(B3/C3)</f>
        <v>110.38719999999999</v>
      </c>
      <c r="W3">
        <v>154</v>
      </c>
      <c r="X3" s="1">
        <v>154</v>
      </c>
      <c r="Y3">
        <f>X3/(B3/C3)</f>
        <v>215.6</v>
      </c>
      <c r="Z3" t="s">
        <v>13</v>
      </c>
      <c r="AA3">
        <f>X3*0.2</f>
        <v>30.8</v>
      </c>
      <c r="AB3">
        <f>X3-AA3</f>
        <v>123.2</v>
      </c>
      <c r="AC3">
        <f>AB3/(B3/C3)</f>
        <v>172.48</v>
      </c>
      <c r="AD3">
        <f>AC3*0.64</f>
        <v>110.38719999999999</v>
      </c>
    </row>
    <row r="4" spans="1:30">
      <c r="A4">
        <v>2003</v>
      </c>
      <c r="D4" t="s">
        <v>5</v>
      </c>
      <c r="E4" t="s">
        <v>5</v>
      </c>
      <c r="F4" t="s">
        <v>5</v>
      </c>
      <c r="G4">
        <v>0</v>
      </c>
    </row>
    <row r="5" spans="1:30">
      <c r="A5">
        <v>2004</v>
      </c>
      <c r="D5" t="s">
        <v>5</v>
      </c>
      <c r="E5" t="s">
        <v>5</v>
      </c>
      <c r="F5" t="s">
        <v>5</v>
      </c>
      <c r="G5">
        <v>0</v>
      </c>
    </row>
    <row r="6" spans="1:30">
      <c r="A6">
        <v>2005</v>
      </c>
      <c r="D6" t="s">
        <v>5</v>
      </c>
      <c r="E6" t="s">
        <v>5</v>
      </c>
      <c r="F6" t="s">
        <v>5</v>
      </c>
      <c r="G6">
        <v>0</v>
      </c>
    </row>
    <row r="7" spans="1:30">
      <c r="A7">
        <v>2006</v>
      </c>
      <c r="D7" t="s">
        <v>5</v>
      </c>
      <c r="E7" t="s">
        <v>5</v>
      </c>
      <c r="F7" t="s">
        <v>5</v>
      </c>
      <c r="G7">
        <v>0</v>
      </c>
    </row>
    <row r="8" spans="1:30">
      <c r="A8">
        <v>2007</v>
      </c>
      <c r="D8" t="s">
        <v>5</v>
      </c>
      <c r="E8" t="s">
        <v>5</v>
      </c>
      <c r="F8" t="s">
        <v>5</v>
      </c>
      <c r="G8">
        <v>0</v>
      </c>
    </row>
    <row r="9" spans="1:30">
      <c r="A9">
        <v>2008</v>
      </c>
      <c r="B9" s="1">
        <v>8</v>
      </c>
      <c r="C9">
        <v>14</v>
      </c>
      <c r="D9" t="s">
        <v>5</v>
      </c>
      <c r="E9" t="s">
        <v>5</v>
      </c>
      <c r="F9" t="s">
        <v>5</v>
      </c>
      <c r="G9">
        <v>0</v>
      </c>
      <c r="H9">
        <v>95</v>
      </c>
      <c r="I9">
        <v>173</v>
      </c>
      <c r="J9">
        <v>166</v>
      </c>
      <c r="K9">
        <f>63+14</f>
        <v>77</v>
      </c>
      <c r="L9">
        <f>13+5</f>
        <v>18</v>
      </c>
      <c r="M9">
        <f>K9*0.64</f>
        <v>49.28</v>
      </c>
      <c r="N9">
        <f>14+63+70</f>
        <v>147</v>
      </c>
      <c r="O9">
        <v>26</v>
      </c>
      <c r="P9">
        <f>N9*0.64</f>
        <v>94.08</v>
      </c>
      <c r="Q9">
        <f>K9/(B9/C9)</f>
        <v>134.75</v>
      </c>
      <c r="R9">
        <f>L9/(B9/C9)</f>
        <v>31.5</v>
      </c>
      <c r="S9">
        <f>M9/(B9/C9)</f>
        <v>86.240000000000009</v>
      </c>
      <c r="W9">
        <v>173</v>
      </c>
      <c r="X9" s="1">
        <v>95</v>
      </c>
      <c r="Y9">
        <f>X9/(B9/C9)</f>
        <v>166.25</v>
      </c>
      <c r="Z9">
        <v>166</v>
      </c>
      <c r="AA9">
        <v>18</v>
      </c>
      <c r="AB9">
        <f>X9-AA9</f>
        <v>77</v>
      </c>
      <c r="AC9">
        <f>AB9/(B9/C9)</f>
        <v>134.75</v>
      </c>
      <c r="AD9">
        <f>AC9*0.64</f>
        <v>86.24</v>
      </c>
    </row>
    <row r="10" spans="1:30">
      <c r="A10">
        <v>2009</v>
      </c>
      <c r="D10" t="s">
        <v>5</v>
      </c>
      <c r="E10" t="s">
        <v>5</v>
      </c>
      <c r="F10" t="s">
        <v>5</v>
      </c>
      <c r="G10">
        <v>0</v>
      </c>
    </row>
    <row r="11" spans="1:30">
      <c r="A11">
        <v>2010</v>
      </c>
      <c r="D11" t="s">
        <v>5</v>
      </c>
      <c r="E11" t="s">
        <v>5</v>
      </c>
      <c r="F11" t="s">
        <v>5</v>
      </c>
      <c r="G11">
        <v>0</v>
      </c>
    </row>
    <row r="12" spans="1:30">
      <c r="A12">
        <v>2011</v>
      </c>
      <c r="D12" t="s">
        <v>5</v>
      </c>
      <c r="E12" t="s">
        <v>5</v>
      </c>
      <c r="F12" t="s">
        <v>5</v>
      </c>
      <c r="G12">
        <v>0</v>
      </c>
    </row>
    <row r="13" spans="1:30">
      <c r="A13">
        <v>2012</v>
      </c>
      <c r="D13" t="s">
        <v>5</v>
      </c>
      <c r="E13" t="s">
        <v>5</v>
      </c>
      <c r="F13" t="s">
        <v>5</v>
      </c>
      <c r="G13">
        <v>0</v>
      </c>
    </row>
    <row r="14" spans="1:30">
      <c r="A14">
        <v>2013</v>
      </c>
      <c r="B14">
        <v>11</v>
      </c>
      <c r="C14">
        <v>17</v>
      </c>
      <c r="D14" t="s">
        <v>5</v>
      </c>
      <c r="E14" t="s">
        <v>5</v>
      </c>
      <c r="F14" t="s">
        <v>5</v>
      </c>
      <c r="G14">
        <v>0</v>
      </c>
      <c r="H14">
        <v>83</v>
      </c>
      <c r="I14">
        <v>114</v>
      </c>
      <c r="J14">
        <v>128</v>
      </c>
      <c r="K14">
        <v>78</v>
      </c>
      <c r="L14">
        <v>5</v>
      </c>
      <c r="M14">
        <f>K14*0.64</f>
        <v>49.92</v>
      </c>
      <c r="N14">
        <v>105</v>
      </c>
      <c r="O14">
        <v>9</v>
      </c>
      <c r="P14">
        <f>N14*0.64</f>
        <v>67.2</v>
      </c>
      <c r="Q14">
        <f>K14/(B14/C14)</f>
        <v>120.54545454545453</v>
      </c>
      <c r="R14">
        <f>L14/(B14/C14)</f>
        <v>7.7272727272727266</v>
      </c>
      <c r="S14">
        <f>M14/(B14/C14)</f>
        <v>77.149090909090901</v>
      </c>
      <c r="W14">
        <v>114</v>
      </c>
      <c r="X14" s="1">
        <v>83</v>
      </c>
      <c r="Y14">
        <f>X14/(B14/C14)</f>
        <v>128.27272727272725</v>
      </c>
      <c r="Z14">
        <v>129</v>
      </c>
      <c r="AA14">
        <v>6</v>
      </c>
      <c r="AB14">
        <f>X14-AA14</f>
        <v>77</v>
      </c>
      <c r="AC14">
        <f>AB14/(B14/C14)</f>
        <v>119</v>
      </c>
      <c r="AD14">
        <f>AC14*0.64</f>
        <v>76.16</v>
      </c>
    </row>
    <row r="15" spans="1:30">
      <c r="A15">
        <v>2014</v>
      </c>
      <c r="D15" t="s">
        <v>5</v>
      </c>
      <c r="E15" t="s">
        <v>5</v>
      </c>
      <c r="F15" t="s">
        <v>5</v>
      </c>
      <c r="G15">
        <v>0</v>
      </c>
    </row>
    <row r="16" spans="1:30">
      <c r="A16">
        <v>2015</v>
      </c>
      <c r="D16" t="s">
        <v>5</v>
      </c>
      <c r="E16" t="s">
        <v>5</v>
      </c>
      <c r="F16" t="s">
        <v>5</v>
      </c>
      <c r="G16">
        <v>0</v>
      </c>
    </row>
    <row r="17" spans="1:30">
      <c r="A17">
        <v>2016</v>
      </c>
      <c r="B17">
        <v>7</v>
      </c>
      <c r="C17">
        <v>14</v>
      </c>
      <c r="D17" t="s">
        <v>5</v>
      </c>
      <c r="E17" t="s">
        <v>5</v>
      </c>
      <c r="F17" t="s">
        <v>5</v>
      </c>
      <c r="G17">
        <v>0</v>
      </c>
      <c r="H17">
        <v>29</v>
      </c>
      <c r="I17">
        <v>37</v>
      </c>
      <c r="J17">
        <v>58</v>
      </c>
      <c r="K17">
        <f>H17-L17</f>
        <v>23.2</v>
      </c>
      <c r="L17">
        <f>H17*0.2</f>
        <v>5.8000000000000007</v>
      </c>
      <c r="M17">
        <f>K17*0.64</f>
        <v>14.847999999999999</v>
      </c>
      <c r="N17">
        <f>I17-O17</f>
        <v>30</v>
      </c>
      <c r="O17">
        <v>7</v>
      </c>
      <c r="P17">
        <f>N17*0.64</f>
        <v>19.2</v>
      </c>
      <c r="Q17">
        <f>K17/(B17/C17)</f>
        <v>46.4</v>
      </c>
      <c r="R17">
        <f>L17/(B17/C17)</f>
        <v>11.600000000000001</v>
      </c>
      <c r="S17">
        <f>M17/(B17/C17)</f>
        <v>29.695999999999998</v>
      </c>
      <c r="W17">
        <v>37</v>
      </c>
      <c r="X17" s="1">
        <v>29</v>
      </c>
      <c r="Y17">
        <f>X17/(B17/C17)</f>
        <v>58</v>
      </c>
      <c r="Z17">
        <v>58</v>
      </c>
      <c r="AA17">
        <f>X17*0.2</f>
        <v>5.8000000000000007</v>
      </c>
      <c r="AB17">
        <f>X17-AA17</f>
        <v>23.2</v>
      </c>
      <c r="AC17">
        <f>AB17/(B17/C17)</f>
        <v>46.4</v>
      </c>
      <c r="AD17">
        <f>AC17*0.64</f>
        <v>29.695999999999998</v>
      </c>
    </row>
    <row r="18" spans="1:30">
      <c r="A18">
        <v>2017</v>
      </c>
      <c r="D18" t="s">
        <v>5</v>
      </c>
      <c r="E18" t="s">
        <v>5</v>
      </c>
      <c r="F18" t="s">
        <v>5</v>
      </c>
      <c r="G18">
        <v>1</v>
      </c>
    </row>
    <row r="19" spans="1:30">
      <c r="A19">
        <v>2018</v>
      </c>
      <c r="B19">
        <v>12</v>
      </c>
      <c r="C19">
        <v>18</v>
      </c>
      <c r="D19" t="s">
        <v>5</v>
      </c>
      <c r="E19" t="s">
        <v>5</v>
      </c>
      <c r="F19" t="s">
        <v>5</v>
      </c>
      <c r="G19">
        <v>1</v>
      </c>
      <c r="H19">
        <v>49</v>
      </c>
      <c r="I19">
        <v>67</v>
      </c>
      <c r="J19">
        <v>74</v>
      </c>
      <c r="K19">
        <f>H19-L19</f>
        <v>37</v>
      </c>
      <c r="L19">
        <v>12</v>
      </c>
      <c r="M19">
        <f>K19*0.64</f>
        <v>23.68</v>
      </c>
      <c r="N19">
        <v>54</v>
      </c>
      <c r="O19">
        <v>13</v>
      </c>
      <c r="P19">
        <f>N19*0.64</f>
        <v>34.56</v>
      </c>
      <c r="Q19">
        <f>K19/(B19/C19)</f>
        <v>55.5</v>
      </c>
      <c r="R19">
        <f>L19/(B19/C19)</f>
        <v>18</v>
      </c>
      <c r="S19">
        <f>M19/(B19/C19)</f>
        <v>35.520000000000003</v>
      </c>
      <c r="W19">
        <v>67</v>
      </c>
      <c r="X19" s="1">
        <v>49</v>
      </c>
      <c r="Y19">
        <f>X19/(B19/C19)</f>
        <v>73.5</v>
      </c>
      <c r="Z19">
        <v>70</v>
      </c>
      <c r="AA19">
        <v>12</v>
      </c>
      <c r="AB19">
        <f>X19-AA19</f>
        <v>37</v>
      </c>
      <c r="AC19">
        <f>AB19/(B19/C19)</f>
        <v>55.5</v>
      </c>
      <c r="AD19">
        <f>AC19*0.64</f>
        <v>35.520000000000003</v>
      </c>
    </row>
    <row r="20" spans="1:30">
      <c r="A20">
        <v>2019</v>
      </c>
      <c r="B20">
        <v>6</v>
      </c>
      <c r="C20">
        <v>8</v>
      </c>
      <c r="D20" t="s">
        <v>5</v>
      </c>
      <c r="E20" t="s">
        <v>5</v>
      </c>
      <c r="F20" t="s">
        <v>5</v>
      </c>
      <c r="G20">
        <v>1</v>
      </c>
      <c r="H20">
        <v>48</v>
      </c>
      <c r="I20">
        <v>88</v>
      </c>
      <c r="J20">
        <v>64</v>
      </c>
      <c r="K20">
        <f>H20-L20</f>
        <v>36</v>
      </c>
      <c r="L20">
        <v>12</v>
      </c>
      <c r="M20">
        <f>K20*0.64</f>
        <v>23.04</v>
      </c>
      <c r="N20">
        <v>66</v>
      </c>
      <c r="O20">
        <v>22</v>
      </c>
      <c r="P20">
        <f>N20*0.64</f>
        <v>42.24</v>
      </c>
      <c r="Q20">
        <f>K20/(B20/C20)</f>
        <v>48</v>
      </c>
      <c r="R20">
        <f>L20/(B20/C20)</f>
        <v>16</v>
      </c>
      <c r="S20">
        <f>M20/(B20/C20)</f>
        <v>30.72</v>
      </c>
      <c r="W20">
        <v>88</v>
      </c>
      <c r="X20" s="1">
        <v>48</v>
      </c>
      <c r="Y20">
        <f>X20/(B20/C20)</f>
        <v>64</v>
      </c>
      <c r="Z20">
        <v>64</v>
      </c>
      <c r="AA20">
        <v>12</v>
      </c>
      <c r="AB20">
        <f>X20-AA20</f>
        <v>36</v>
      </c>
      <c r="AC20">
        <f>AB20/(B20/C20)</f>
        <v>48</v>
      </c>
      <c r="AD20">
        <f>AC20*0.64</f>
        <v>30.72</v>
      </c>
    </row>
    <row r="21" spans="1:30">
      <c r="A21">
        <v>2020</v>
      </c>
      <c r="D21" t="s">
        <v>5</v>
      </c>
      <c r="E21" t="s">
        <v>5</v>
      </c>
      <c r="F21" t="s">
        <v>5</v>
      </c>
      <c r="G2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FD0A-89A0-4C40-B8A1-E3378A82E781}">
  <dimension ref="A1:I21"/>
  <sheetViews>
    <sheetView workbookViewId="0">
      <selection activeCell="E20" sqref="E20"/>
    </sheetView>
  </sheetViews>
  <sheetFormatPr baseColWidth="10" defaultRowHeight="16"/>
  <cols>
    <col min="2" max="2" width="16" bestFit="1" customWidth="1"/>
    <col min="3" max="3" width="13.5" bestFit="1" customWidth="1"/>
    <col min="4" max="4" width="24.6640625" bestFit="1" customWidth="1"/>
    <col min="5" max="5" width="22.33203125" bestFit="1" customWidth="1"/>
    <col min="6" max="6" width="19.33203125" bestFit="1" customWidth="1"/>
    <col min="7" max="7" width="25.5" bestFit="1" customWidth="1"/>
    <col min="8" max="8" width="23.1640625" bestFit="1" customWidth="1"/>
    <col min="9" max="9" width="20.5" bestFit="1" customWidth="1"/>
  </cols>
  <sheetData>
    <row r="1" spans="1:9">
      <c r="A1" t="s">
        <v>0</v>
      </c>
      <c r="B1" t="s">
        <v>26</v>
      </c>
      <c r="C1" t="s">
        <v>27</v>
      </c>
      <c r="D1" t="s">
        <v>30</v>
      </c>
      <c r="E1" t="s">
        <v>29</v>
      </c>
      <c r="F1" t="s">
        <v>28</v>
      </c>
      <c r="G1" t="s">
        <v>31</v>
      </c>
      <c r="H1" t="s">
        <v>32</v>
      </c>
      <c r="I1" t="s">
        <v>33</v>
      </c>
    </row>
    <row r="2" spans="1:9">
      <c r="A2">
        <v>2001</v>
      </c>
    </row>
    <row r="3" spans="1:9">
      <c r="A3">
        <v>2002</v>
      </c>
      <c r="B3">
        <v>0.71428570000000002</v>
      </c>
      <c r="C3">
        <v>0.1215098</v>
      </c>
      <c r="D3">
        <v>123.2</v>
      </c>
      <c r="E3">
        <f>D3/B3</f>
        <v>172.48000344960008</v>
      </c>
      <c r="F3">
        <f>D3*C3</f>
        <v>14.97000736</v>
      </c>
      <c r="G3">
        <v>30.8</v>
      </c>
      <c r="H3">
        <f>G3/B3</f>
        <v>43.120000862400019</v>
      </c>
      <c r="I3">
        <f>G3*C3</f>
        <v>3.7425018400000001</v>
      </c>
    </row>
    <row r="4" spans="1:9">
      <c r="A4">
        <v>2003</v>
      </c>
    </row>
    <row r="5" spans="1:9">
      <c r="A5">
        <v>2004</v>
      </c>
    </row>
    <row r="6" spans="1:9">
      <c r="A6">
        <v>2005</v>
      </c>
    </row>
    <row r="7" spans="1:9">
      <c r="A7">
        <v>2006</v>
      </c>
    </row>
    <row r="8" spans="1:9">
      <c r="A8">
        <v>2007</v>
      </c>
    </row>
    <row r="9" spans="1:9">
      <c r="A9">
        <v>2008</v>
      </c>
      <c r="B9">
        <v>0.57142859999999995</v>
      </c>
      <c r="C9">
        <v>0.13024269999999999</v>
      </c>
      <c r="D9">
        <v>77</v>
      </c>
      <c r="E9">
        <f>D9/B9</f>
        <v>134.74999326250034</v>
      </c>
      <c r="F9">
        <f>D9*C9</f>
        <v>10.0286879</v>
      </c>
      <c r="G9">
        <v>18</v>
      </c>
      <c r="H9">
        <f>G9/B9</f>
        <v>31.499998425000083</v>
      </c>
      <c r="I9">
        <f>G9*C9</f>
        <v>2.3443685999999997</v>
      </c>
    </row>
    <row r="10" spans="1:9">
      <c r="A10">
        <v>2009</v>
      </c>
    </row>
    <row r="11" spans="1:9">
      <c r="A11">
        <v>2010</v>
      </c>
    </row>
    <row r="12" spans="1:9">
      <c r="A12">
        <v>2011</v>
      </c>
    </row>
    <row r="13" spans="1:9">
      <c r="A13">
        <v>2012</v>
      </c>
    </row>
    <row r="14" spans="1:9">
      <c r="A14">
        <v>2013</v>
      </c>
      <c r="B14">
        <v>0.64705880000000005</v>
      </c>
      <c r="C14">
        <v>0.1151841</v>
      </c>
      <c r="D14">
        <v>78</v>
      </c>
      <c r="E14">
        <f>D14/B14</f>
        <v>120.54545892892577</v>
      </c>
      <c r="F14">
        <f>D14*C14</f>
        <v>8.9843598</v>
      </c>
      <c r="G14">
        <v>5</v>
      </c>
      <c r="H14">
        <f>G14/B14</f>
        <v>7.7272730082644721</v>
      </c>
      <c r="I14">
        <f>G14*C14</f>
        <v>0.57592049999999995</v>
      </c>
    </row>
    <row r="15" spans="1:9">
      <c r="A15">
        <v>2014</v>
      </c>
    </row>
    <row r="16" spans="1:9">
      <c r="A16">
        <v>2015</v>
      </c>
    </row>
    <row r="17" spans="1:9">
      <c r="A17">
        <v>2016</v>
      </c>
      <c r="B17">
        <v>0.5</v>
      </c>
      <c r="C17">
        <v>0.13336519999999999</v>
      </c>
      <c r="D17">
        <v>23.2</v>
      </c>
      <c r="E17">
        <f>D17/B17</f>
        <v>46.4</v>
      </c>
      <c r="F17">
        <f>D17*C17</f>
        <v>3.0940726399999998</v>
      </c>
      <c r="G17">
        <v>5.8000000000000007</v>
      </c>
      <c r="H17">
        <f>G17/B17</f>
        <v>11.600000000000001</v>
      </c>
      <c r="I17">
        <f>G17*C17</f>
        <v>0.77351816000000007</v>
      </c>
    </row>
    <row r="18" spans="1:9">
      <c r="A18">
        <v>2017</v>
      </c>
    </row>
    <row r="19" spans="1:9">
      <c r="A19">
        <v>2018</v>
      </c>
      <c r="B19">
        <v>0.66666669999999995</v>
      </c>
      <c r="C19">
        <v>0.11504499999999999</v>
      </c>
      <c r="D19">
        <v>37</v>
      </c>
      <c r="E19">
        <f>D19/B19</f>
        <v>55.499997225000143</v>
      </c>
      <c r="F19">
        <f>D19*C19</f>
        <v>4.2566649999999999</v>
      </c>
      <c r="G19">
        <v>12</v>
      </c>
      <c r="H19">
        <f>G19/B19</f>
        <v>17.999999100000046</v>
      </c>
      <c r="I19">
        <f>G19*C19</f>
        <v>1.3805399999999999</v>
      </c>
    </row>
    <row r="20" spans="1:9">
      <c r="A20">
        <v>2019</v>
      </c>
      <c r="B20">
        <v>0.75</v>
      </c>
      <c r="C20">
        <v>0.15096950000000001</v>
      </c>
      <c r="D20">
        <v>36</v>
      </c>
      <c r="E20">
        <f>D20/B20</f>
        <v>48</v>
      </c>
      <c r="F20">
        <f>D20*C20</f>
        <v>5.4349020000000001</v>
      </c>
      <c r="G20">
        <v>12</v>
      </c>
      <c r="H20">
        <f>G20/B20</f>
        <v>16</v>
      </c>
      <c r="I20">
        <f>G20*C20</f>
        <v>1.8116340000000002</v>
      </c>
    </row>
    <row r="21" spans="1:9">
      <c r="A21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D09F-8D1E-AB4D-95EC-6E96A2879C96}">
  <dimension ref="A1:I21"/>
  <sheetViews>
    <sheetView tabSelected="1" workbookViewId="0">
      <selection activeCell="G28" sqref="G28"/>
    </sheetView>
  </sheetViews>
  <sheetFormatPr baseColWidth="10" defaultRowHeight="16"/>
  <cols>
    <col min="2" max="2" width="16" bestFit="1" customWidth="1"/>
    <col min="3" max="3" width="13.5" bestFit="1" customWidth="1"/>
    <col min="4" max="4" width="24.6640625" bestFit="1" customWidth="1"/>
    <col min="5" max="5" width="22.33203125" bestFit="1" customWidth="1"/>
    <col min="6" max="6" width="19.33203125" bestFit="1" customWidth="1"/>
    <col min="7" max="7" width="25.5" bestFit="1" customWidth="1"/>
    <col min="8" max="8" width="23.1640625" bestFit="1" customWidth="1"/>
    <col min="9" max="9" width="20.5" bestFit="1" customWidth="1"/>
  </cols>
  <sheetData>
    <row r="1" spans="1:9">
      <c r="A1" t="s">
        <v>0</v>
      </c>
      <c r="B1" t="s">
        <v>26</v>
      </c>
      <c r="C1" t="s">
        <v>27</v>
      </c>
      <c r="D1" t="s">
        <v>30</v>
      </c>
      <c r="E1" t="s">
        <v>29</v>
      </c>
      <c r="F1" t="s">
        <v>28</v>
      </c>
      <c r="G1" t="s">
        <v>31</v>
      </c>
      <c r="H1" t="s">
        <v>32</v>
      </c>
      <c r="I1" t="s">
        <v>33</v>
      </c>
    </row>
    <row r="2" spans="1:9">
      <c r="A2">
        <v>2001</v>
      </c>
    </row>
    <row r="3" spans="1:9">
      <c r="A3">
        <v>2002</v>
      </c>
      <c r="B3">
        <v>0.71428570000000002</v>
      </c>
      <c r="C3">
        <v>0.1215098</v>
      </c>
      <c r="D3">
        <v>123.2</v>
      </c>
      <c r="E3">
        <f>D3/B3</f>
        <v>172.48000344960008</v>
      </c>
      <c r="F3">
        <f>D3*C3</f>
        <v>14.97000736</v>
      </c>
      <c r="G3">
        <v>30.8</v>
      </c>
      <c r="H3">
        <f>G3/B3</f>
        <v>43.120000862400019</v>
      </c>
      <c r="I3">
        <f>G3*C3</f>
        <v>3.7425018400000001</v>
      </c>
    </row>
    <row r="4" spans="1:9">
      <c r="A4">
        <v>2003</v>
      </c>
    </row>
    <row r="5" spans="1:9">
      <c r="A5">
        <v>2004</v>
      </c>
    </row>
    <row r="6" spans="1:9">
      <c r="A6">
        <v>2005</v>
      </c>
    </row>
    <row r="7" spans="1:9">
      <c r="A7">
        <v>2006</v>
      </c>
    </row>
    <row r="8" spans="1:9">
      <c r="A8">
        <v>2007</v>
      </c>
    </row>
    <row r="9" spans="1:9">
      <c r="A9">
        <v>2008</v>
      </c>
      <c r="B9">
        <v>0.57142859999999995</v>
      </c>
      <c r="C9">
        <v>0.13024269999999999</v>
      </c>
      <c r="D9">
        <v>77</v>
      </c>
      <c r="E9">
        <v>147</v>
      </c>
      <c r="F9">
        <f>D9*C9</f>
        <v>10.0286879</v>
      </c>
      <c r="G9">
        <v>18</v>
      </c>
      <c r="H9">
        <f>G9/B9</f>
        <v>31.499998425000083</v>
      </c>
      <c r="I9">
        <f>G9*C9</f>
        <v>2.3443685999999997</v>
      </c>
    </row>
    <row r="10" spans="1:9">
      <c r="A10">
        <v>2009</v>
      </c>
    </row>
    <row r="11" spans="1:9">
      <c r="A11">
        <v>2010</v>
      </c>
    </row>
    <row r="12" spans="1:9">
      <c r="A12">
        <v>2011</v>
      </c>
    </row>
    <row r="13" spans="1:9">
      <c r="A13">
        <v>2012</v>
      </c>
    </row>
    <row r="14" spans="1:9">
      <c r="A14">
        <v>2013</v>
      </c>
      <c r="B14">
        <v>0.64705880000000005</v>
      </c>
      <c r="C14">
        <v>0.1151841</v>
      </c>
      <c r="D14">
        <v>78</v>
      </c>
      <c r="E14">
        <f>D14/B14</f>
        <v>120.54545892892577</v>
      </c>
      <c r="F14">
        <f>D14*C14</f>
        <v>8.9843598</v>
      </c>
      <c r="G14">
        <v>5</v>
      </c>
      <c r="H14">
        <f>G14/B14</f>
        <v>7.7272730082644721</v>
      </c>
      <c r="I14">
        <f>G14*C14</f>
        <v>0.57592049999999995</v>
      </c>
    </row>
    <row r="15" spans="1:9">
      <c r="A15">
        <v>2014</v>
      </c>
    </row>
    <row r="16" spans="1:9">
      <c r="A16">
        <v>2015</v>
      </c>
    </row>
    <row r="17" spans="1:9">
      <c r="A17">
        <v>2016</v>
      </c>
      <c r="B17">
        <v>0.5</v>
      </c>
      <c r="C17">
        <v>0.13336519999999999</v>
      </c>
      <c r="D17">
        <v>23.2</v>
      </c>
      <c r="E17">
        <f>D17/B17</f>
        <v>46.4</v>
      </c>
      <c r="F17">
        <f>D17*C17</f>
        <v>3.0940726399999998</v>
      </c>
      <c r="G17">
        <v>5.8000000000000007</v>
      </c>
      <c r="H17">
        <f>G17/B17</f>
        <v>11.600000000000001</v>
      </c>
      <c r="I17">
        <f>G17*C17</f>
        <v>0.77351816000000007</v>
      </c>
    </row>
    <row r="18" spans="1:9">
      <c r="A18">
        <v>2017</v>
      </c>
    </row>
    <row r="19" spans="1:9">
      <c r="A19">
        <v>2018</v>
      </c>
      <c r="B19">
        <v>0.66666669999999995</v>
      </c>
      <c r="C19">
        <v>0.11504499999999999</v>
      </c>
      <c r="D19">
        <v>37</v>
      </c>
      <c r="E19">
        <f>D19/B19</f>
        <v>55.499997225000143</v>
      </c>
      <c r="F19">
        <f>D19*C19</f>
        <v>4.2566649999999999</v>
      </c>
      <c r="G19">
        <v>12</v>
      </c>
      <c r="H19">
        <f>G19/B19</f>
        <v>17.999999100000046</v>
      </c>
      <c r="I19">
        <f>G19*C19</f>
        <v>1.3805399999999999</v>
      </c>
    </row>
    <row r="20" spans="1:9">
      <c r="A20">
        <v>2019</v>
      </c>
      <c r="B20">
        <v>0.75</v>
      </c>
      <c r="C20">
        <v>0.15096950000000001</v>
      </c>
      <c r="D20">
        <v>36</v>
      </c>
      <c r="E20">
        <v>66</v>
      </c>
      <c r="F20">
        <f>D20*C20</f>
        <v>5.4349020000000001</v>
      </c>
      <c r="G20">
        <v>12</v>
      </c>
      <c r="H20">
        <v>22</v>
      </c>
      <c r="I20">
        <f>G20*C20</f>
        <v>1.8116340000000002</v>
      </c>
    </row>
    <row r="21" spans="1:9">
      <c r="A21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Summary_QT</vt:lpstr>
      <vt:lpstr>For_Sara</vt:lpstr>
      <vt:lpstr>For_Sara_usemincount_whenmax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2020-08-21T01:57:41Z</dcterms:created>
  <dcterms:modified xsi:type="dcterms:W3CDTF">2020-08-26T16:42:55Z</dcterms:modified>
</cp:coreProperties>
</file>