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Ex1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lamb/Dropbox/Documents/University/PDF/PDF Analyses/Wildlife-Overpass-Dimensions/data/"/>
    </mc:Choice>
  </mc:AlternateContent>
  <xr:revisionPtr revIDLastSave="0" documentId="13_ncr:1_{4508A26C-1C27-5547-93DD-CC1DFFBCEDBC}" xr6:coauthVersionLast="47" xr6:coauthVersionMax="47" xr10:uidLastSave="{00000000-0000-0000-0000-000000000000}"/>
  <bookViews>
    <workbookView xWindow="4200" yWindow="1140" windowWidth="25600" windowHeight="16000" firstSheet="1" activeTab="8" xr2:uid="{F9D594B1-C492-43CE-A6CC-849494AF7960}"/>
  </bookViews>
  <sheets>
    <sheet name="1-Global (fill this first)" sheetId="1" r:id="rId1"/>
    <sheet name="2-Western NA" sheetId="2" r:id="rId2"/>
    <sheet name="3-Efficacy Data" sheetId="3" r:id="rId3"/>
    <sheet name="4-Efficacy Figures (GE)" sheetId="9" r:id="rId4"/>
    <sheet name="5-Global Analysis" sheetId="12" r:id="rId5"/>
    <sheet name="6-North America" sheetId="16" r:id="rId6"/>
    <sheet name="7-Europe" sheetId="17" r:id="rId7"/>
    <sheet name="8-Compliance Evaluation" sheetId="18" r:id="rId8"/>
    <sheet name="CL_eff" sheetId="10" r:id="rId9"/>
    <sheet name="User Guide" sheetId="20" r:id="rId10"/>
    <sheet name="Sheet1" sheetId="21" r:id="rId11"/>
  </sheets>
  <definedNames>
    <definedName name="_xlnm._FilterDatabase" localSheetId="0" hidden="1">'1-Global (fill this first)'!$A$1:$AG$121</definedName>
    <definedName name="_xlnm._FilterDatabase" localSheetId="4" hidden="1">'5-Global Analysis'!$A$1:$AR$122</definedName>
    <definedName name="_xlnm._FilterDatabase" localSheetId="7" hidden="1">'8-Compliance Evaluation'!$A$1:$AQ$22</definedName>
    <definedName name="_xlchart.v1.0" hidden="1">'5-Global Analysis'!$P$3:$P$122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0" l="1"/>
  <c r="K12" i="10"/>
  <c r="K11" i="10"/>
  <c r="K10" i="10"/>
  <c r="K9" i="10"/>
  <c r="K8" i="10"/>
  <c r="K7" i="10"/>
  <c r="K6" i="10"/>
  <c r="K5" i="10"/>
  <c r="K4" i="10"/>
  <c r="K3" i="10"/>
  <c r="K2" i="10"/>
  <c r="AN27" i="21"/>
  <c r="AM27" i="21"/>
  <c r="AL27" i="21"/>
  <c r="AK27" i="21"/>
  <c r="AJ27" i="21"/>
  <c r="AI27" i="21"/>
  <c r="AH27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B27" i="21"/>
  <c r="AN26" i="21"/>
  <c r="AM26" i="21"/>
  <c r="AL26" i="21"/>
  <c r="AK26" i="21"/>
  <c r="AJ26" i="21"/>
  <c r="AI26" i="21"/>
  <c r="AH26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B26" i="21"/>
  <c r="AN25" i="21"/>
  <c r="AM25" i="21"/>
  <c r="AL25" i="21"/>
  <c r="AK25" i="21"/>
  <c r="AJ25" i="21"/>
  <c r="AI25" i="21"/>
  <c r="AH25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B25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B24" i="21"/>
  <c r="AN23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B23" i="21"/>
  <c r="AN22" i="21"/>
  <c r="AM22" i="21"/>
  <c r="AL22" i="21"/>
  <c r="AK22" i="21"/>
  <c r="AJ22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B22" i="21"/>
  <c r="AN21" i="21"/>
  <c r="AM21" i="21"/>
  <c r="AL21" i="21"/>
  <c r="AK21" i="21"/>
  <c r="AJ21" i="21"/>
  <c r="AI21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B21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B20" i="21"/>
  <c r="AN19" i="21"/>
  <c r="AM19" i="21"/>
  <c r="AL19" i="21"/>
  <c r="AK19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B19" i="21"/>
  <c r="AN18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B18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B17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B16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B15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B14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B13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B12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B11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B10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B9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B8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B7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B6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B5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B4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B3" i="21"/>
  <c r="AN2" i="21"/>
  <c r="AM2" i="21"/>
  <c r="AL2" i="21"/>
  <c r="AK2" i="21"/>
  <c r="AJ2" i="2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B2" i="21"/>
  <c r="AN1" i="21"/>
  <c r="AM1" i="21"/>
  <c r="AL1" i="21"/>
  <c r="AK1" i="21"/>
  <c r="AJ1" i="21"/>
  <c r="AI1" i="21"/>
  <c r="AH1" i="21"/>
  <c r="AG1" i="21"/>
  <c r="AF1" i="21"/>
  <c r="AE1" i="21"/>
  <c r="AD1" i="21"/>
  <c r="AC1" i="21"/>
  <c r="AB1" i="21"/>
  <c r="AA1" i="21"/>
  <c r="Z1" i="21"/>
  <c r="Y1" i="21"/>
  <c r="X1" i="21"/>
  <c r="W1" i="21"/>
  <c r="V1" i="21"/>
  <c r="U1" i="21"/>
  <c r="T1" i="21"/>
  <c r="S1" i="21"/>
  <c r="R1" i="21"/>
  <c r="Q1" i="21"/>
  <c r="P1" i="21"/>
  <c r="M6" i="9"/>
  <c r="N6" i="9"/>
  <c r="O6" i="9"/>
  <c r="M5" i="9"/>
  <c r="N5" i="9"/>
  <c r="O5" i="9"/>
  <c r="M92" i="17"/>
  <c r="V75" i="17"/>
  <c r="M48" i="18"/>
  <c r="M47" i="18"/>
  <c r="M46" i="18"/>
  <c r="M45" i="18"/>
  <c r="M43" i="18"/>
  <c r="M42" i="18"/>
  <c r="M41" i="18"/>
  <c r="M40" i="18"/>
  <c r="S37" i="18"/>
  <c r="S36" i="18"/>
  <c r="S38" i="18" s="1"/>
  <c r="S35" i="18"/>
  <c r="S34" i="18"/>
  <c r="N37" i="18"/>
  <c r="N36" i="18"/>
  <c r="N38" i="18" s="1"/>
  <c r="N35" i="18"/>
  <c r="N34" i="18"/>
  <c r="Z31" i="18"/>
  <c r="Z30" i="18"/>
  <c r="Z29" i="18"/>
  <c r="Z28" i="18"/>
  <c r="X31" i="18"/>
  <c r="X30" i="18"/>
  <c r="X29" i="18"/>
  <c r="X28" i="18"/>
  <c r="V31" i="18"/>
  <c r="V30" i="18"/>
  <c r="V29" i="18"/>
  <c r="V28" i="18"/>
  <c r="T31" i="18"/>
  <c r="T30" i="18"/>
  <c r="T29" i="18"/>
  <c r="T28" i="18"/>
  <c r="R32" i="18"/>
  <c r="R31" i="18"/>
  <c r="R30" i="18"/>
  <c r="R29" i="18"/>
  <c r="R28" i="18"/>
  <c r="P31" i="18"/>
  <c r="P30" i="18"/>
  <c r="P32" i="18" s="1"/>
  <c r="P29" i="18"/>
  <c r="P28" i="18"/>
  <c r="N31" i="18"/>
  <c r="N30" i="18"/>
  <c r="N32" i="18" s="1"/>
  <c r="N29" i="18"/>
  <c r="N28" i="18"/>
  <c r="AJ68" i="12"/>
  <c r="AI68" i="12"/>
  <c r="AH68" i="12"/>
  <c r="AG68" i="12"/>
  <c r="AE68" i="12"/>
  <c r="AF68" i="12" s="1"/>
  <c r="AC68" i="12"/>
  <c r="AD68" i="12" s="1"/>
  <c r="Y68" i="12"/>
  <c r="Z68" i="12" s="1"/>
  <c r="W68" i="12"/>
  <c r="X68" i="12" s="1"/>
  <c r="U68" i="12"/>
  <c r="V68" i="12" s="1"/>
  <c r="S68" i="12"/>
  <c r="T68" i="12" s="1"/>
  <c r="Q68" i="12"/>
  <c r="R68" i="12" s="1"/>
  <c r="O68" i="12"/>
  <c r="P68" i="12" s="1"/>
  <c r="M68" i="12"/>
  <c r="N68" i="12" s="1"/>
  <c r="B68" i="12"/>
  <c r="C68" i="12"/>
  <c r="D68" i="12"/>
  <c r="E68" i="12"/>
  <c r="F68" i="12"/>
  <c r="G68" i="12"/>
  <c r="H68" i="12"/>
  <c r="I68" i="12"/>
  <c r="J68" i="12"/>
  <c r="K68" i="12"/>
  <c r="L68" i="12" s="1"/>
  <c r="A68" i="12"/>
  <c r="S66" i="1"/>
  <c r="S67" i="1"/>
  <c r="AA68" i="12" s="1"/>
  <c r="AB68" i="12" s="1"/>
  <c r="T67" i="1"/>
  <c r="AC7" i="3"/>
  <c r="B217" i="9"/>
  <c r="C217" i="9"/>
  <c r="B216" i="9"/>
  <c r="C216" i="9"/>
  <c r="B215" i="9"/>
  <c r="C215" i="9"/>
  <c r="B214" i="9"/>
  <c r="C214" i="9"/>
  <c r="B213" i="9"/>
  <c r="C213" i="9"/>
  <c r="B212" i="9"/>
  <c r="C212" i="9"/>
  <c r="B211" i="9"/>
  <c r="C211" i="9"/>
  <c r="B210" i="9"/>
  <c r="C210" i="9"/>
  <c r="B209" i="9"/>
  <c r="C209" i="9"/>
  <c r="B208" i="9"/>
  <c r="C208" i="9"/>
  <c r="B207" i="9"/>
  <c r="C207" i="9"/>
  <c r="B206" i="9"/>
  <c r="C206" i="9"/>
  <c r="B205" i="9"/>
  <c r="C205" i="9"/>
  <c r="I205" i="9"/>
  <c r="J205" i="9"/>
  <c r="M50" i="16"/>
  <c r="M55" i="16"/>
  <c r="M54" i="16"/>
  <c r="M53" i="16"/>
  <c r="M52" i="16"/>
  <c r="M49" i="16"/>
  <c r="M48" i="16"/>
  <c r="M47" i="16"/>
  <c r="H27" i="12"/>
  <c r="AC30" i="18" l="1"/>
  <c r="N37" i="16"/>
  <c r="N39" i="16" s="1"/>
  <c r="S43" i="16"/>
  <c r="S45" i="16" s="1"/>
  <c r="X36" i="16"/>
  <c r="N35" i="16"/>
  <c r="S44" i="16"/>
  <c r="N44" i="16"/>
  <c r="N43" i="16"/>
  <c r="N45" i="16" s="1"/>
  <c r="S42" i="16"/>
  <c r="N42" i="16"/>
  <c r="S41" i="16"/>
  <c r="N41" i="16"/>
  <c r="Z38" i="16"/>
  <c r="X38" i="16"/>
  <c r="V38" i="16"/>
  <c r="T38" i="16"/>
  <c r="R38" i="16"/>
  <c r="P38" i="16"/>
  <c r="N38" i="16"/>
  <c r="Z37" i="16"/>
  <c r="X37" i="16"/>
  <c r="V37" i="16"/>
  <c r="T37" i="16"/>
  <c r="R37" i="16"/>
  <c r="R39" i="16" s="1"/>
  <c r="P37" i="16"/>
  <c r="P39" i="16" s="1"/>
  <c r="Z36" i="16"/>
  <c r="V36" i="16"/>
  <c r="T36" i="16"/>
  <c r="R36" i="16"/>
  <c r="P36" i="16"/>
  <c r="N36" i="16"/>
  <c r="Z35" i="16"/>
  <c r="X35" i="16"/>
  <c r="V35" i="16"/>
  <c r="T35" i="16"/>
  <c r="R35" i="16"/>
  <c r="P35" i="16"/>
  <c r="K79" i="18"/>
  <c r="N74" i="17"/>
  <c r="T2" i="1"/>
  <c r="AC3" i="12" s="1"/>
  <c r="AD3" i="12" s="1"/>
  <c r="P82" i="18"/>
  <c r="P81" i="18"/>
  <c r="P83" i="18" s="1"/>
  <c r="P80" i="18"/>
  <c r="P79" i="18"/>
  <c r="K82" i="18"/>
  <c r="K81" i="18"/>
  <c r="K83" i="18" s="1"/>
  <c r="K80" i="18"/>
  <c r="T3" i="1"/>
  <c r="AC4" i="12" s="1"/>
  <c r="AD4" i="12" s="1"/>
  <c r="T4" i="1"/>
  <c r="AC5" i="12" s="1"/>
  <c r="AD5" i="12" s="1"/>
  <c r="T5" i="1"/>
  <c r="AC6" i="12" s="1"/>
  <c r="AD6" i="12" s="1"/>
  <c r="T6" i="1"/>
  <c r="AC7" i="12" s="1"/>
  <c r="AD7" i="12" s="1"/>
  <c r="T7" i="1"/>
  <c r="AC8" i="12" s="1"/>
  <c r="AD8" i="12" s="1"/>
  <c r="T8" i="1"/>
  <c r="T9" i="1"/>
  <c r="AC10" i="12" s="1"/>
  <c r="AD10" i="12" s="1"/>
  <c r="T10" i="1"/>
  <c r="AC11" i="12" s="1"/>
  <c r="AD11" i="12" s="1"/>
  <c r="T11" i="1"/>
  <c r="AC12" i="12" s="1"/>
  <c r="AD12" i="12" s="1"/>
  <c r="T12" i="1"/>
  <c r="T13" i="1"/>
  <c r="AC14" i="12" s="1"/>
  <c r="AD14" i="12" s="1"/>
  <c r="T14" i="1"/>
  <c r="AC15" i="12" s="1"/>
  <c r="AD15" i="12" s="1"/>
  <c r="T15" i="1"/>
  <c r="AC16" i="12" s="1"/>
  <c r="AD16" i="12" s="1"/>
  <c r="T16" i="1"/>
  <c r="T17" i="1"/>
  <c r="AC18" i="12" s="1"/>
  <c r="AD18" i="12" s="1"/>
  <c r="T18" i="1"/>
  <c r="AC19" i="12" s="1"/>
  <c r="AD19" i="12" s="1"/>
  <c r="T19" i="1"/>
  <c r="AC20" i="12" s="1"/>
  <c r="AD20" i="12" s="1"/>
  <c r="T20" i="1"/>
  <c r="AC21" i="12" s="1"/>
  <c r="AD21" i="12" s="1"/>
  <c r="T21" i="1"/>
  <c r="AC22" i="12" s="1"/>
  <c r="AD22" i="12" s="1"/>
  <c r="T22" i="1"/>
  <c r="AC23" i="12" s="1"/>
  <c r="AD23" i="12" s="1"/>
  <c r="T23" i="1"/>
  <c r="AC24" i="12" s="1"/>
  <c r="AD24" i="12" s="1"/>
  <c r="T24" i="1"/>
  <c r="AC25" i="12" s="1"/>
  <c r="AD25" i="12" s="1"/>
  <c r="T25" i="1"/>
  <c r="AC26" i="12" s="1"/>
  <c r="AD26" i="12" s="1"/>
  <c r="T26" i="1"/>
  <c r="AC27" i="12" s="1"/>
  <c r="AD27" i="12" s="1"/>
  <c r="T27" i="1"/>
  <c r="AC28" i="12" s="1"/>
  <c r="AD28" i="12" s="1"/>
  <c r="T28" i="1"/>
  <c r="T29" i="1"/>
  <c r="AC30" i="12" s="1"/>
  <c r="AD30" i="12" s="1"/>
  <c r="T30" i="1"/>
  <c r="AC31" i="12" s="1"/>
  <c r="AD31" i="12" s="1"/>
  <c r="T31" i="1"/>
  <c r="T32" i="1"/>
  <c r="AC33" i="12" s="1"/>
  <c r="AD33" i="12" s="1"/>
  <c r="T33" i="1"/>
  <c r="AC34" i="12" s="1"/>
  <c r="AD34" i="12" s="1"/>
  <c r="T34" i="1"/>
  <c r="AC35" i="12" s="1"/>
  <c r="AD35" i="12" s="1"/>
  <c r="T35" i="1"/>
  <c r="AC36" i="12" s="1"/>
  <c r="AD36" i="12" s="1"/>
  <c r="T36" i="1"/>
  <c r="AC37" i="12" s="1"/>
  <c r="AD37" i="12" s="1"/>
  <c r="T37" i="1"/>
  <c r="AC38" i="12" s="1"/>
  <c r="AD38" i="12" s="1"/>
  <c r="T38" i="1"/>
  <c r="AC39" i="12" s="1"/>
  <c r="AD39" i="12" s="1"/>
  <c r="T39" i="1"/>
  <c r="AC40" i="12" s="1"/>
  <c r="AD40" i="12" s="1"/>
  <c r="T40" i="1"/>
  <c r="AC41" i="12" s="1"/>
  <c r="AD41" i="12" s="1"/>
  <c r="T41" i="1"/>
  <c r="T42" i="1"/>
  <c r="AC43" i="12" s="1"/>
  <c r="AD43" i="12" s="1"/>
  <c r="T43" i="1"/>
  <c r="AC44" i="12" s="1"/>
  <c r="AD44" i="12" s="1"/>
  <c r="T44" i="1"/>
  <c r="AC45" i="12" s="1"/>
  <c r="AD45" i="12" s="1"/>
  <c r="T45" i="1"/>
  <c r="AC46" i="12" s="1"/>
  <c r="AD46" i="12" s="1"/>
  <c r="T46" i="1"/>
  <c r="AC47" i="12" s="1"/>
  <c r="AD47" i="12" s="1"/>
  <c r="T47" i="1"/>
  <c r="AC48" i="12" s="1"/>
  <c r="AD48" i="12" s="1"/>
  <c r="T48" i="1"/>
  <c r="AC49" i="12" s="1"/>
  <c r="AD49" i="12" s="1"/>
  <c r="T49" i="1"/>
  <c r="AC50" i="12" s="1"/>
  <c r="AD50" i="12" s="1"/>
  <c r="T50" i="1"/>
  <c r="AC51" i="12" s="1"/>
  <c r="AD51" i="12" s="1"/>
  <c r="T51" i="1"/>
  <c r="AC52" i="12" s="1"/>
  <c r="AD52" i="12" s="1"/>
  <c r="T52" i="1"/>
  <c r="T53" i="1"/>
  <c r="AC54" i="12" s="1"/>
  <c r="AD54" i="12" s="1"/>
  <c r="T54" i="1"/>
  <c r="AC55" i="12" s="1"/>
  <c r="AD55" i="12" s="1"/>
  <c r="T55" i="1"/>
  <c r="AC56" i="12" s="1"/>
  <c r="AD56" i="12" s="1"/>
  <c r="T56" i="1"/>
  <c r="AC57" i="12" s="1"/>
  <c r="AD57" i="12" s="1"/>
  <c r="T57" i="1"/>
  <c r="AC58" i="12" s="1"/>
  <c r="AD58" i="12" s="1"/>
  <c r="T58" i="1"/>
  <c r="AC59" i="12" s="1"/>
  <c r="AD59" i="12" s="1"/>
  <c r="T59" i="1"/>
  <c r="AC60" i="12" s="1"/>
  <c r="AD60" i="12" s="1"/>
  <c r="T60" i="1"/>
  <c r="AC61" i="12" s="1"/>
  <c r="AD61" i="12" s="1"/>
  <c r="T61" i="1"/>
  <c r="AC62" i="12" s="1"/>
  <c r="AD62" i="12" s="1"/>
  <c r="T62" i="1"/>
  <c r="AC63" i="12" s="1"/>
  <c r="AD63" i="12" s="1"/>
  <c r="T63" i="1"/>
  <c r="AC64" i="12" s="1"/>
  <c r="AD64" i="12" s="1"/>
  <c r="T64" i="1"/>
  <c r="AC65" i="12" s="1"/>
  <c r="AD65" i="12" s="1"/>
  <c r="T65" i="1"/>
  <c r="AC66" i="12" s="1"/>
  <c r="AD66" i="12" s="1"/>
  <c r="T66" i="1"/>
  <c r="AC67" i="12" s="1"/>
  <c r="AD67" i="12" s="1"/>
  <c r="T68" i="1"/>
  <c r="AC69" i="12" s="1"/>
  <c r="AD69" i="12" s="1"/>
  <c r="T69" i="1"/>
  <c r="AC70" i="12" s="1"/>
  <c r="AD70" i="12" s="1"/>
  <c r="T70" i="1"/>
  <c r="AC71" i="12" s="1"/>
  <c r="AD71" i="12" s="1"/>
  <c r="T71" i="1"/>
  <c r="AC72" i="12" s="1"/>
  <c r="AD72" i="12" s="1"/>
  <c r="T72" i="1"/>
  <c r="AC73" i="12" s="1"/>
  <c r="AD73" i="12" s="1"/>
  <c r="T73" i="1"/>
  <c r="AC74" i="12" s="1"/>
  <c r="AD74" i="12" s="1"/>
  <c r="T74" i="1"/>
  <c r="AC75" i="12" s="1"/>
  <c r="AD75" i="12" s="1"/>
  <c r="T75" i="1"/>
  <c r="AC76" i="12" s="1"/>
  <c r="AD76" i="12" s="1"/>
  <c r="T76" i="1"/>
  <c r="AC77" i="12" s="1"/>
  <c r="AD77" i="12" s="1"/>
  <c r="T77" i="1"/>
  <c r="AC78" i="12" s="1"/>
  <c r="AD78" i="12" s="1"/>
  <c r="T78" i="1"/>
  <c r="AC79" i="12" s="1"/>
  <c r="AD79" i="12" s="1"/>
  <c r="T79" i="1"/>
  <c r="AC80" i="12" s="1"/>
  <c r="AD80" i="12" s="1"/>
  <c r="T80" i="1"/>
  <c r="AC81" i="12" s="1"/>
  <c r="AD81" i="12" s="1"/>
  <c r="T81" i="1"/>
  <c r="AC82" i="12" s="1"/>
  <c r="AD82" i="12" s="1"/>
  <c r="T82" i="1"/>
  <c r="AC83" i="12" s="1"/>
  <c r="AD83" i="12" s="1"/>
  <c r="T83" i="1"/>
  <c r="AC84" i="12" s="1"/>
  <c r="AD84" i="12" s="1"/>
  <c r="T84" i="1"/>
  <c r="AC85" i="12" s="1"/>
  <c r="AD85" i="12" s="1"/>
  <c r="T85" i="1"/>
  <c r="AC86" i="12" s="1"/>
  <c r="AD86" i="12" s="1"/>
  <c r="T86" i="1"/>
  <c r="AC87" i="12" s="1"/>
  <c r="AD87" i="12" s="1"/>
  <c r="T87" i="1"/>
  <c r="AC88" i="12" s="1"/>
  <c r="AD88" i="12" s="1"/>
  <c r="T88" i="1"/>
  <c r="T89" i="1"/>
  <c r="AC90" i="12" s="1"/>
  <c r="AD90" i="12" s="1"/>
  <c r="T90" i="1"/>
  <c r="AC91" i="12" s="1"/>
  <c r="AD91" i="12" s="1"/>
  <c r="T91" i="1"/>
  <c r="AC92" i="12" s="1"/>
  <c r="AD92" i="12" s="1"/>
  <c r="T92" i="1"/>
  <c r="AC93" i="12" s="1"/>
  <c r="AD93" i="12" s="1"/>
  <c r="T93" i="1"/>
  <c r="AC94" i="12" s="1"/>
  <c r="AD94" i="12" s="1"/>
  <c r="T94" i="1"/>
  <c r="AC95" i="12" s="1"/>
  <c r="AD95" i="12" s="1"/>
  <c r="T95" i="1"/>
  <c r="AC96" i="12" s="1"/>
  <c r="AD96" i="12" s="1"/>
  <c r="T96" i="1"/>
  <c r="AC97" i="12" s="1"/>
  <c r="AD97" i="12" s="1"/>
  <c r="T97" i="1"/>
  <c r="AC98" i="12" s="1"/>
  <c r="AD98" i="12" s="1"/>
  <c r="T98" i="1"/>
  <c r="AC99" i="12" s="1"/>
  <c r="AD99" i="12" s="1"/>
  <c r="T99" i="1"/>
  <c r="AC100" i="12" s="1"/>
  <c r="AD100" i="12" s="1"/>
  <c r="T100" i="1"/>
  <c r="AC101" i="12" s="1"/>
  <c r="AD101" i="12" s="1"/>
  <c r="T101" i="1"/>
  <c r="AC102" i="12" s="1"/>
  <c r="AD102" i="12" s="1"/>
  <c r="T102" i="1"/>
  <c r="AC103" i="12" s="1"/>
  <c r="AD103" i="12" s="1"/>
  <c r="T103" i="1"/>
  <c r="AC104" i="12" s="1"/>
  <c r="AD104" i="12" s="1"/>
  <c r="T104" i="1"/>
  <c r="AC105" i="12" s="1"/>
  <c r="AD105" i="12" s="1"/>
  <c r="T105" i="1"/>
  <c r="AC106" i="12" s="1"/>
  <c r="AD106" i="12" s="1"/>
  <c r="T106" i="1"/>
  <c r="AC107" i="12" s="1"/>
  <c r="AD107" i="12" s="1"/>
  <c r="T107" i="1"/>
  <c r="AC108" i="12" s="1"/>
  <c r="AD108" i="12" s="1"/>
  <c r="T108" i="1"/>
  <c r="AC109" i="12" s="1"/>
  <c r="AD109" i="12" s="1"/>
  <c r="T109" i="1"/>
  <c r="AC110" i="12" s="1"/>
  <c r="AD110" i="12" s="1"/>
  <c r="T110" i="1"/>
  <c r="AC111" i="12" s="1"/>
  <c r="AD111" i="12" s="1"/>
  <c r="T111" i="1"/>
  <c r="AC112" i="12" s="1"/>
  <c r="AD112" i="12" s="1"/>
  <c r="T112" i="1"/>
  <c r="AC113" i="12" s="1"/>
  <c r="AD113" i="12" s="1"/>
  <c r="T113" i="1"/>
  <c r="AC114" i="12" s="1"/>
  <c r="AD114" i="12" s="1"/>
  <c r="T114" i="1"/>
  <c r="AC115" i="12" s="1"/>
  <c r="AD115" i="12" s="1"/>
  <c r="T115" i="1"/>
  <c r="AC116" i="12" s="1"/>
  <c r="AD116" i="12" s="1"/>
  <c r="T116" i="1"/>
  <c r="AC117" i="12" s="1"/>
  <c r="AD117" i="12" s="1"/>
  <c r="T117" i="1"/>
  <c r="AC118" i="12" s="1"/>
  <c r="AD118" i="12" s="1"/>
  <c r="T118" i="1"/>
  <c r="AC119" i="12" s="1"/>
  <c r="AD119" i="12" s="1"/>
  <c r="T119" i="1"/>
  <c r="AC120" i="12" s="1"/>
  <c r="AD120" i="12" s="1"/>
  <c r="T120" i="1"/>
  <c r="AC121" i="12" s="1"/>
  <c r="AD121" i="12" s="1"/>
  <c r="T121" i="1"/>
  <c r="AC122" i="12" s="1"/>
  <c r="AD122" i="12" s="1"/>
  <c r="M94" i="17"/>
  <c r="M93" i="17"/>
  <c r="M91" i="17"/>
  <c r="M89" i="17"/>
  <c r="M88" i="17"/>
  <c r="M87" i="17"/>
  <c r="M86" i="17"/>
  <c r="S83" i="17"/>
  <c r="S82" i="17"/>
  <c r="S84" i="17" s="1"/>
  <c r="S81" i="17"/>
  <c r="S80" i="17"/>
  <c r="N80" i="17"/>
  <c r="Z77" i="17"/>
  <c r="Z76" i="17"/>
  <c r="Z75" i="17"/>
  <c r="Z74" i="17"/>
  <c r="X77" i="17"/>
  <c r="X76" i="17"/>
  <c r="X75" i="17"/>
  <c r="X74" i="17"/>
  <c r="V77" i="17"/>
  <c r="V76" i="17"/>
  <c r="V74" i="17"/>
  <c r="T77" i="17"/>
  <c r="T76" i="17"/>
  <c r="T75" i="17"/>
  <c r="T74" i="17"/>
  <c r="R77" i="17"/>
  <c r="R76" i="17"/>
  <c r="R78" i="17" s="1"/>
  <c r="R75" i="17"/>
  <c r="R74" i="17"/>
  <c r="P77" i="17"/>
  <c r="P76" i="17"/>
  <c r="P78" i="17" s="1"/>
  <c r="P75" i="17"/>
  <c r="P74" i="17"/>
  <c r="N77" i="17"/>
  <c r="N76" i="17"/>
  <c r="N78" i="17" s="1"/>
  <c r="N75" i="17"/>
  <c r="N83" i="17"/>
  <c r="N82" i="17"/>
  <c r="N84" i="17" s="1"/>
  <c r="N81" i="17"/>
  <c r="A2" i="12"/>
  <c r="A3" i="12"/>
  <c r="T1" i="2"/>
  <c r="A34" i="3" s="1"/>
  <c r="AB41" i="3"/>
  <c r="AB40" i="3"/>
  <c r="AB39" i="3"/>
  <c r="AB38" i="3"/>
  <c r="AC38" i="3"/>
  <c r="AB37" i="3"/>
  <c r="AB36" i="3"/>
  <c r="AC36" i="3"/>
  <c r="AB35" i="3"/>
  <c r="S3" i="1"/>
  <c r="AA4" i="12" s="1"/>
  <c r="AB4" i="12" s="1"/>
  <c r="S4" i="1"/>
  <c r="AA5" i="12" s="1"/>
  <c r="AB5" i="12" s="1"/>
  <c r="S5" i="1"/>
  <c r="AA6" i="12" s="1"/>
  <c r="AB6" i="12" s="1"/>
  <c r="S6" i="1"/>
  <c r="AA7" i="12" s="1"/>
  <c r="AB7" i="12" s="1"/>
  <c r="S7" i="1"/>
  <c r="AA8" i="12" s="1"/>
  <c r="AB8" i="12" s="1"/>
  <c r="S8" i="1"/>
  <c r="AA9" i="12" s="1"/>
  <c r="AB9" i="12" s="1"/>
  <c r="S9" i="1"/>
  <c r="AA10" i="12" s="1"/>
  <c r="AB10" i="12" s="1"/>
  <c r="S10" i="1"/>
  <c r="AA11" i="12" s="1"/>
  <c r="AB11" i="12" s="1"/>
  <c r="S11" i="1"/>
  <c r="AA12" i="12" s="1"/>
  <c r="AB12" i="12" s="1"/>
  <c r="S12" i="1"/>
  <c r="AA13" i="12" s="1"/>
  <c r="AB13" i="12" s="1"/>
  <c r="S13" i="1"/>
  <c r="AA14" i="12" s="1"/>
  <c r="AB14" i="12" s="1"/>
  <c r="S14" i="1"/>
  <c r="AA15" i="12" s="1"/>
  <c r="AB15" i="12" s="1"/>
  <c r="S15" i="1"/>
  <c r="AA16" i="12" s="1"/>
  <c r="AB16" i="12" s="1"/>
  <c r="S16" i="1"/>
  <c r="AA17" i="12" s="1"/>
  <c r="AB17" i="12" s="1"/>
  <c r="S17" i="1"/>
  <c r="AA18" i="12" s="1"/>
  <c r="AB18" i="12" s="1"/>
  <c r="S18" i="1"/>
  <c r="AA19" i="12" s="1"/>
  <c r="AB19" i="12" s="1"/>
  <c r="S19" i="1"/>
  <c r="AA20" i="12" s="1"/>
  <c r="AB20" i="12" s="1"/>
  <c r="S20" i="1"/>
  <c r="AA21" i="12" s="1"/>
  <c r="AB21" i="12" s="1"/>
  <c r="S21" i="1"/>
  <c r="AA22" i="12" s="1"/>
  <c r="AB22" i="12" s="1"/>
  <c r="S22" i="1"/>
  <c r="AA23" i="12" s="1"/>
  <c r="AB23" i="12" s="1"/>
  <c r="S23" i="1"/>
  <c r="AA24" i="12" s="1"/>
  <c r="AB24" i="12" s="1"/>
  <c r="S24" i="1"/>
  <c r="AA25" i="12" s="1"/>
  <c r="AB25" i="12" s="1"/>
  <c r="S25" i="1"/>
  <c r="AA26" i="12" s="1"/>
  <c r="AB26" i="12" s="1"/>
  <c r="S26" i="1"/>
  <c r="AA27" i="12" s="1"/>
  <c r="AB27" i="12" s="1"/>
  <c r="S27" i="1"/>
  <c r="AA28" i="12" s="1"/>
  <c r="AB28" i="12" s="1"/>
  <c r="S28" i="1"/>
  <c r="AA29" i="12" s="1"/>
  <c r="AB29" i="12" s="1"/>
  <c r="S29" i="1"/>
  <c r="AA30" i="12" s="1"/>
  <c r="AB30" i="12" s="1"/>
  <c r="S30" i="1"/>
  <c r="AA31" i="12" s="1"/>
  <c r="AB31" i="12" s="1"/>
  <c r="S31" i="1"/>
  <c r="AA32" i="12" s="1"/>
  <c r="AB32" i="12" s="1"/>
  <c r="S32" i="1"/>
  <c r="AA33" i="12" s="1"/>
  <c r="AB33" i="12" s="1"/>
  <c r="S33" i="1"/>
  <c r="AA34" i="12" s="1"/>
  <c r="AB34" i="12" s="1"/>
  <c r="S34" i="1"/>
  <c r="AA35" i="12" s="1"/>
  <c r="AB35" i="12" s="1"/>
  <c r="S35" i="1"/>
  <c r="AA36" i="12" s="1"/>
  <c r="AB36" i="12" s="1"/>
  <c r="S36" i="1"/>
  <c r="AA37" i="12" s="1"/>
  <c r="AB37" i="12" s="1"/>
  <c r="S37" i="1"/>
  <c r="AA38" i="12" s="1"/>
  <c r="AB38" i="12" s="1"/>
  <c r="S38" i="1"/>
  <c r="AA39" i="12" s="1"/>
  <c r="AB39" i="12" s="1"/>
  <c r="S39" i="1"/>
  <c r="AA40" i="12" s="1"/>
  <c r="AB40" i="12" s="1"/>
  <c r="S40" i="1"/>
  <c r="AA41" i="12" s="1"/>
  <c r="AB41" i="12" s="1"/>
  <c r="S41" i="1"/>
  <c r="AA42" i="12" s="1"/>
  <c r="AB42" i="12" s="1"/>
  <c r="S42" i="1"/>
  <c r="AA43" i="12" s="1"/>
  <c r="AB43" i="12" s="1"/>
  <c r="S43" i="1"/>
  <c r="AA44" i="12" s="1"/>
  <c r="AB44" i="12" s="1"/>
  <c r="S44" i="1"/>
  <c r="AA45" i="12" s="1"/>
  <c r="AB45" i="12" s="1"/>
  <c r="S45" i="1"/>
  <c r="AA46" i="12" s="1"/>
  <c r="AB46" i="12" s="1"/>
  <c r="S46" i="1"/>
  <c r="AA47" i="12" s="1"/>
  <c r="AB47" i="12" s="1"/>
  <c r="S47" i="1"/>
  <c r="AA48" i="12" s="1"/>
  <c r="AB48" i="12" s="1"/>
  <c r="S48" i="1"/>
  <c r="AA49" i="12" s="1"/>
  <c r="AB49" i="12" s="1"/>
  <c r="S49" i="1"/>
  <c r="AA50" i="12" s="1"/>
  <c r="AB50" i="12" s="1"/>
  <c r="S50" i="1"/>
  <c r="AA51" i="12" s="1"/>
  <c r="AB51" i="12" s="1"/>
  <c r="S51" i="1"/>
  <c r="AA52" i="12" s="1"/>
  <c r="AB52" i="12" s="1"/>
  <c r="S52" i="1"/>
  <c r="AA53" i="12" s="1"/>
  <c r="AB53" i="12" s="1"/>
  <c r="S53" i="1"/>
  <c r="AA54" i="12" s="1"/>
  <c r="AB54" i="12" s="1"/>
  <c r="S54" i="1"/>
  <c r="AA55" i="12" s="1"/>
  <c r="AB55" i="12" s="1"/>
  <c r="S55" i="1"/>
  <c r="AA56" i="12" s="1"/>
  <c r="AB56" i="12" s="1"/>
  <c r="S56" i="1"/>
  <c r="AA57" i="12" s="1"/>
  <c r="AB57" i="12" s="1"/>
  <c r="S57" i="1"/>
  <c r="AA58" i="12" s="1"/>
  <c r="AB58" i="12" s="1"/>
  <c r="S58" i="1"/>
  <c r="AA59" i="12" s="1"/>
  <c r="AB59" i="12" s="1"/>
  <c r="S59" i="1"/>
  <c r="AA60" i="12" s="1"/>
  <c r="AB60" i="12" s="1"/>
  <c r="S60" i="1"/>
  <c r="AA61" i="12" s="1"/>
  <c r="AB61" i="12" s="1"/>
  <c r="S61" i="1"/>
  <c r="AA62" i="12" s="1"/>
  <c r="AB62" i="12" s="1"/>
  <c r="S62" i="1"/>
  <c r="AA63" i="12" s="1"/>
  <c r="AB63" i="12" s="1"/>
  <c r="S63" i="1"/>
  <c r="AA64" i="12" s="1"/>
  <c r="AB64" i="12" s="1"/>
  <c r="S64" i="1"/>
  <c r="AA65" i="12" s="1"/>
  <c r="AB65" i="12" s="1"/>
  <c r="S65" i="1"/>
  <c r="AA66" i="12" s="1"/>
  <c r="AB66" i="12" s="1"/>
  <c r="AA67" i="12"/>
  <c r="AB67" i="12" s="1"/>
  <c r="S68" i="1"/>
  <c r="AA69" i="12" s="1"/>
  <c r="AB69" i="12" s="1"/>
  <c r="S69" i="1"/>
  <c r="AA70" i="12" s="1"/>
  <c r="AB70" i="12" s="1"/>
  <c r="S70" i="1"/>
  <c r="AA71" i="12" s="1"/>
  <c r="AB71" i="12" s="1"/>
  <c r="S71" i="1"/>
  <c r="AA72" i="12" s="1"/>
  <c r="AB72" i="12" s="1"/>
  <c r="S72" i="1"/>
  <c r="AA73" i="12" s="1"/>
  <c r="AB73" i="12" s="1"/>
  <c r="S73" i="1"/>
  <c r="AA74" i="12" s="1"/>
  <c r="AB74" i="12" s="1"/>
  <c r="S74" i="1"/>
  <c r="AA75" i="12" s="1"/>
  <c r="AB75" i="12" s="1"/>
  <c r="S75" i="1"/>
  <c r="AA76" i="12" s="1"/>
  <c r="AB76" i="12" s="1"/>
  <c r="S76" i="1"/>
  <c r="AA77" i="12" s="1"/>
  <c r="AB77" i="12" s="1"/>
  <c r="S77" i="1"/>
  <c r="AA78" i="12" s="1"/>
  <c r="AB78" i="12" s="1"/>
  <c r="S78" i="1"/>
  <c r="AA79" i="12" s="1"/>
  <c r="AB79" i="12" s="1"/>
  <c r="S79" i="1"/>
  <c r="AA80" i="12" s="1"/>
  <c r="AB80" i="12" s="1"/>
  <c r="S80" i="1"/>
  <c r="AA81" i="12" s="1"/>
  <c r="AB81" i="12" s="1"/>
  <c r="S81" i="1"/>
  <c r="AA82" i="12" s="1"/>
  <c r="AB82" i="12" s="1"/>
  <c r="S82" i="1"/>
  <c r="AA83" i="12" s="1"/>
  <c r="AB83" i="12" s="1"/>
  <c r="S83" i="1"/>
  <c r="AA84" i="12" s="1"/>
  <c r="AB84" i="12" s="1"/>
  <c r="S84" i="1"/>
  <c r="AA85" i="12" s="1"/>
  <c r="AB85" i="12" s="1"/>
  <c r="S85" i="1"/>
  <c r="AA86" i="12" s="1"/>
  <c r="AB86" i="12" s="1"/>
  <c r="S86" i="1"/>
  <c r="AA87" i="12" s="1"/>
  <c r="AB87" i="12" s="1"/>
  <c r="S87" i="1"/>
  <c r="AA88" i="12" s="1"/>
  <c r="AB88" i="12" s="1"/>
  <c r="S88" i="1"/>
  <c r="AA89" i="12" s="1"/>
  <c r="AB89" i="12" s="1"/>
  <c r="S89" i="1"/>
  <c r="AA90" i="12" s="1"/>
  <c r="AB90" i="12" s="1"/>
  <c r="S90" i="1"/>
  <c r="AA91" i="12" s="1"/>
  <c r="AB91" i="12" s="1"/>
  <c r="S91" i="1"/>
  <c r="AA92" i="12" s="1"/>
  <c r="AB92" i="12" s="1"/>
  <c r="S92" i="1"/>
  <c r="AA93" i="12" s="1"/>
  <c r="AB93" i="12" s="1"/>
  <c r="S93" i="1"/>
  <c r="AA94" i="12" s="1"/>
  <c r="AB94" i="12" s="1"/>
  <c r="S94" i="1"/>
  <c r="AA95" i="12" s="1"/>
  <c r="AB95" i="12" s="1"/>
  <c r="S95" i="1"/>
  <c r="AA96" i="12" s="1"/>
  <c r="AB96" i="12" s="1"/>
  <c r="S96" i="1"/>
  <c r="AA97" i="12" s="1"/>
  <c r="AB97" i="12" s="1"/>
  <c r="S97" i="1"/>
  <c r="AA98" i="12" s="1"/>
  <c r="AB98" i="12" s="1"/>
  <c r="S98" i="1"/>
  <c r="AA99" i="12" s="1"/>
  <c r="AB99" i="12" s="1"/>
  <c r="S99" i="1"/>
  <c r="AA100" i="12" s="1"/>
  <c r="AB100" i="12" s="1"/>
  <c r="S100" i="1"/>
  <c r="AA101" i="12" s="1"/>
  <c r="AB101" i="12" s="1"/>
  <c r="S101" i="1"/>
  <c r="AA102" i="12" s="1"/>
  <c r="AB102" i="12" s="1"/>
  <c r="S102" i="1"/>
  <c r="AA103" i="12" s="1"/>
  <c r="AB103" i="12" s="1"/>
  <c r="S103" i="1"/>
  <c r="AA104" i="12" s="1"/>
  <c r="AB104" i="12" s="1"/>
  <c r="S104" i="1"/>
  <c r="AA105" i="12" s="1"/>
  <c r="AB105" i="12" s="1"/>
  <c r="S105" i="1"/>
  <c r="AA106" i="12" s="1"/>
  <c r="AB106" i="12" s="1"/>
  <c r="S106" i="1"/>
  <c r="AA107" i="12" s="1"/>
  <c r="AB107" i="12" s="1"/>
  <c r="S107" i="1"/>
  <c r="AA108" i="12" s="1"/>
  <c r="AB108" i="12" s="1"/>
  <c r="S108" i="1"/>
  <c r="AA109" i="12" s="1"/>
  <c r="AB109" i="12" s="1"/>
  <c r="S109" i="1"/>
  <c r="AA110" i="12" s="1"/>
  <c r="AB110" i="12" s="1"/>
  <c r="S110" i="1"/>
  <c r="AA111" i="12" s="1"/>
  <c r="AB111" i="12" s="1"/>
  <c r="S111" i="1"/>
  <c r="AA112" i="12" s="1"/>
  <c r="AB112" i="12" s="1"/>
  <c r="S112" i="1"/>
  <c r="AA113" i="12" s="1"/>
  <c r="AB113" i="12" s="1"/>
  <c r="S113" i="1"/>
  <c r="AA114" i="12" s="1"/>
  <c r="AB114" i="12" s="1"/>
  <c r="S114" i="1"/>
  <c r="AA115" i="12" s="1"/>
  <c r="AB115" i="12" s="1"/>
  <c r="S115" i="1"/>
  <c r="AA116" i="12" s="1"/>
  <c r="AB116" i="12" s="1"/>
  <c r="S116" i="1"/>
  <c r="AA117" i="12" s="1"/>
  <c r="AB117" i="12" s="1"/>
  <c r="S117" i="1"/>
  <c r="AA118" i="12" s="1"/>
  <c r="AB118" i="12" s="1"/>
  <c r="S118" i="1"/>
  <c r="AA119" i="12" s="1"/>
  <c r="AB119" i="12" s="1"/>
  <c r="S119" i="1"/>
  <c r="AA120" i="12" s="1"/>
  <c r="AB120" i="12" s="1"/>
  <c r="S120" i="1"/>
  <c r="AA121" i="12" s="1"/>
  <c r="AB121" i="12" s="1"/>
  <c r="S121" i="1"/>
  <c r="AA122" i="12" s="1"/>
  <c r="AB122" i="12" s="1"/>
  <c r="S2" i="1"/>
  <c r="AA3" i="12" s="1"/>
  <c r="AB3" i="12" s="1"/>
  <c r="AC89" i="12"/>
  <c r="AD89" i="12" s="1"/>
  <c r="N24" i="2"/>
  <c r="L1" i="2"/>
  <c r="N27" i="2"/>
  <c r="N26" i="2"/>
  <c r="N25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F144" i="12" a="1"/>
  <c r="F144" i="12" s="1"/>
  <c r="C5" i="12"/>
  <c r="B2" i="12"/>
  <c r="C2" i="12"/>
  <c r="D2" i="12"/>
  <c r="E2" i="12"/>
  <c r="F2" i="12"/>
  <c r="G2" i="12"/>
  <c r="H2" i="12"/>
  <c r="I2" i="12"/>
  <c r="J2" i="12"/>
  <c r="K2" i="12"/>
  <c r="M2" i="12"/>
  <c r="O2" i="12"/>
  <c r="Q2" i="12"/>
  <c r="S2" i="12"/>
  <c r="U2" i="12"/>
  <c r="W2" i="12"/>
  <c r="Y2" i="12"/>
  <c r="AA2" i="12"/>
  <c r="AC2" i="12"/>
  <c r="AE2" i="12"/>
  <c r="AG2" i="12"/>
  <c r="AI2" i="12"/>
  <c r="AJ2" i="12"/>
  <c r="AK2" i="12"/>
  <c r="AL2" i="12"/>
  <c r="AM2" i="12"/>
  <c r="AN2" i="12"/>
  <c r="AO2" i="12"/>
  <c r="AP2" i="12"/>
  <c r="AQ2" i="12"/>
  <c r="B3" i="12"/>
  <c r="C3" i="12"/>
  <c r="D3" i="12"/>
  <c r="E3" i="12"/>
  <c r="F3" i="12"/>
  <c r="G3" i="12"/>
  <c r="H3" i="12"/>
  <c r="I3" i="12"/>
  <c r="J3" i="12"/>
  <c r="K3" i="12"/>
  <c r="L3" i="12" s="1"/>
  <c r="M3" i="12"/>
  <c r="O3" i="12"/>
  <c r="P3" i="12" s="1"/>
  <c r="Q3" i="12"/>
  <c r="R3" i="12" s="1"/>
  <c r="S3" i="12"/>
  <c r="T3" i="12" s="1"/>
  <c r="U3" i="12"/>
  <c r="V3" i="12" s="1"/>
  <c r="W3" i="12"/>
  <c r="X3" i="12" s="1"/>
  <c r="Y3" i="12"/>
  <c r="Z3" i="12" s="1"/>
  <c r="AE3" i="12"/>
  <c r="AF3" i="12" s="1"/>
  <c r="AG3" i="12"/>
  <c r="AH3" i="12" s="1"/>
  <c r="AI3" i="12"/>
  <c r="AJ3" i="12"/>
  <c r="AK3" i="12"/>
  <c r="AL3" i="12"/>
  <c r="AM3" i="12"/>
  <c r="AN3" i="12"/>
  <c r="AO3" i="12"/>
  <c r="AP3" i="12"/>
  <c r="AQ3" i="12"/>
  <c r="B4" i="12"/>
  <c r="C4" i="12"/>
  <c r="D4" i="12"/>
  <c r="E4" i="12"/>
  <c r="F4" i="12"/>
  <c r="G4" i="12"/>
  <c r="H4" i="12"/>
  <c r="I4" i="12"/>
  <c r="J4" i="12"/>
  <c r="K4" i="12"/>
  <c r="L4" i="12" s="1"/>
  <c r="M4" i="12"/>
  <c r="O4" i="12"/>
  <c r="P4" i="12" s="1"/>
  <c r="Q4" i="12"/>
  <c r="R4" i="12" s="1"/>
  <c r="S4" i="12"/>
  <c r="T4" i="12" s="1"/>
  <c r="U4" i="12"/>
  <c r="V4" i="12" s="1"/>
  <c r="W4" i="12"/>
  <c r="X4" i="12" s="1"/>
  <c r="Y4" i="12"/>
  <c r="Z4" i="12" s="1"/>
  <c r="AE4" i="12"/>
  <c r="AF4" i="12" s="1"/>
  <c r="AG4" i="12"/>
  <c r="AH4" i="12" s="1"/>
  <c r="AI4" i="12"/>
  <c r="AJ4" i="12"/>
  <c r="AK4" i="12"/>
  <c r="AL4" i="12"/>
  <c r="AM4" i="12"/>
  <c r="AN4" i="12"/>
  <c r="AO4" i="12"/>
  <c r="AP4" i="12"/>
  <c r="AQ4" i="12"/>
  <c r="B5" i="12"/>
  <c r="D5" i="12"/>
  <c r="E5" i="12"/>
  <c r="F5" i="12"/>
  <c r="G5" i="12"/>
  <c r="H5" i="12"/>
  <c r="I5" i="12"/>
  <c r="J5" i="12"/>
  <c r="K5" i="12"/>
  <c r="L5" i="12" s="1"/>
  <c r="M5" i="12"/>
  <c r="N5" i="12" s="1"/>
  <c r="O5" i="12"/>
  <c r="P5" i="12" s="1"/>
  <c r="Q5" i="12"/>
  <c r="R5" i="12" s="1"/>
  <c r="S5" i="12"/>
  <c r="T5" i="12" s="1"/>
  <c r="U5" i="12"/>
  <c r="V5" i="12" s="1"/>
  <c r="W5" i="12"/>
  <c r="X5" i="12" s="1"/>
  <c r="Y5" i="12"/>
  <c r="Z5" i="12" s="1"/>
  <c r="AE5" i="12"/>
  <c r="AF5" i="12" s="1"/>
  <c r="AG5" i="12"/>
  <c r="AH5" i="12" s="1"/>
  <c r="AI5" i="12"/>
  <c r="AJ5" i="12"/>
  <c r="AK5" i="12"/>
  <c r="AL5" i="12"/>
  <c r="AM5" i="12"/>
  <c r="AN5" i="12"/>
  <c r="AO5" i="12"/>
  <c r="AP5" i="12"/>
  <c r="AQ5" i="12"/>
  <c r="B6" i="12"/>
  <c r="C6" i="12"/>
  <c r="D6" i="12"/>
  <c r="E6" i="12"/>
  <c r="F6" i="12"/>
  <c r="G6" i="12"/>
  <c r="H6" i="12"/>
  <c r="I6" i="12"/>
  <c r="J6" i="12"/>
  <c r="K6" i="12"/>
  <c r="L6" i="12" s="1"/>
  <c r="M6" i="12"/>
  <c r="N6" i="12" s="1"/>
  <c r="O6" i="12"/>
  <c r="P6" i="12" s="1"/>
  <c r="Q6" i="12"/>
  <c r="R6" i="12" s="1"/>
  <c r="S6" i="12"/>
  <c r="T6" i="12" s="1"/>
  <c r="U6" i="12"/>
  <c r="V6" i="12" s="1"/>
  <c r="W6" i="12"/>
  <c r="X6" i="12" s="1"/>
  <c r="Y6" i="12"/>
  <c r="Z6" i="12" s="1"/>
  <c r="AE6" i="12"/>
  <c r="AF6" i="12" s="1"/>
  <c r="AG6" i="12"/>
  <c r="AH6" i="12" s="1"/>
  <c r="AI6" i="12"/>
  <c r="AJ6" i="12"/>
  <c r="AK6" i="12"/>
  <c r="AL6" i="12"/>
  <c r="AM6" i="12"/>
  <c r="AN6" i="12"/>
  <c r="AO6" i="12"/>
  <c r="AP6" i="12"/>
  <c r="AQ6" i="12"/>
  <c r="B7" i="12"/>
  <c r="C7" i="12"/>
  <c r="D7" i="12"/>
  <c r="E7" i="12"/>
  <c r="F7" i="12"/>
  <c r="G7" i="12"/>
  <c r="H7" i="12"/>
  <c r="I7" i="12"/>
  <c r="J7" i="12"/>
  <c r="K7" i="12"/>
  <c r="L7" i="12" s="1"/>
  <c r="M7" i="12"/>
  <c r="N7" i="12" s="1"/>
  <c r="O7" i="12"/>
  <c r="P7" i="12" s="1"/>
  <c r="Q7" i="12"/>
  <c r="R7" i="12" s="1"/>
  <c r="S7" i="12"/>
  <c r="T7" i="12" s="1"/>
  <c r="U7" i="12"/>
  <c r="V7" i="12" s="1"/>
  <c r="W7" i="12"/>
  <c r="X7" i="12" s="1"/>
  <c r="Y7" i="12"/>
  <c r="Z7" i="12" s="1"/>
  <c r="AE7" i="12"/>
  <c r="AF7" i="12" s="1"/>
  <c r="AG7" i="12"/>
  <c r="AH7" i="12" s="1"/>
  <c r="AI7" i="12"/>
  <c r="AJ7" i="12"/>
  <c r="AK7" i="12"/>
  <c r="AL7" i="12"/>
  <c r="AM7" i="12"/>
  <c r="AN7" i="12"/>
  <c r="AO7" i="12"/>
  <c r="AP7" i="12"/>
  <c r="AQ7" i="12"/>
  <c r="B8" i="12"/>
  <c r="C8" i="12"/>
  <c r="D8" i="12"/>
  <c r="E8" i="12"/>
  <c r="F8" i="12"/>
  <c r="G8" i="12"/>
  <c r="H8" i="12"/>
  <c r="I8" i="12"/>
  <c r="J8" i="12"/>
  <c r="K8" i="12"/>
  <c r="L8" i="12" s="1"/>
  <c r="M8" i="12"/>
  <c r="N8" i="12" s="1"/>
  <c r="O8" i="12"/>
  <c r="P8" i="12" s="1"/>
  <c r="Q8" i="12"/>
  <c r="R8" i="12" s="1"/>
  <c r="S8" i="12"/>
  <c r="T8" i="12" s="1"/>
  <c r="U8" i="12"/>
  <c r="V8" i="12" s="1"/>
  <c r="W8" i="12"/>
  <c r="X8" i="12" s="1"/>
  <c r="Y8" i="12"/>
  <c r="Z8" i="12" s="1"/>
  <c r="AE8" i="12"/>
  <c r="AF8" i="12" s="1"/>
  <c r="AG8" i="12"/>
  <c r="AH8" i="12" s="1"/>
  <c r="AI8" i="12"/>
  <c r="AJ8" i="12"/>
  <c r="AK8" i="12"/>
  <c r="AL8" i="12"/>
  <c r="AM8" i="12"/>
  <c r="AN8" i="12"/>
  <c r="AO8" i="12"/>
  <c r="AP8" i="12"/>
  <c r="AQ8" i="12"/>
  <c r="B9" i="12"/>
  <c r="C9" i="12"/>
  <c r="D9" i="12"/>
  <c r="E9" i="12"/>
  <c r="F9" i="12"/>
  <c r="G9" i="12"/>
  <c r="H9" i="12"/>
  <c r="I9" i="12"/>
  <c r="J9" i="12"/>
  <c r="K9" i="12"/>
  <c r="L9" i="12" s="1"/>
  <c r="M9" i="12"/>
  <c r="N9" i="12" s="1"/>
  <c r="O9" i="12"/>
  <c r="P9" i="12" s="1"/>
  <c r="Q9" i="12"/>
  <c r="R9" i="12" s="1"/>
  <c r="S9" i="12"/>
  <c r="T9" i="12" s="1"/>
  <c r="U9" i="12"/>
  <c r="V9" i="12" s="1"/>
  <c r="W9" i="12"/>
  <c r="X9" i="12" s="1"/>
  <c r="Y9" i="12"/>
  <c r="Z9" i="12" s="1"/>
  <c r="AC9" i="12"/>
  <c r="AD9" i="12" s="1"/>
  <c r="AE9" i="12"/>
  <c r="AF9" i="12" s="1"/>
  <c r="AG9" i="12"/>
  <c r="AH9" i="12" s="1"/>
  <c r="AI9" i="12"/>
  <c r="AJ9" i="12"/>
  <c r="AK9" i="12"/>
  <c r="AL9" i="12"/>
  <c r="AM9" i="12"/>
  <c r="AN9" i="12"/>
  <c r="AO9" i="12"/>
  <c r="AP9" i="12"/>
  <c r="AQ9" i="12"/>
  <c r="B10" i="12"/>
  <c r="C10" i="12"/>
  <c r="D10" i="12"/>
  <c r="E10" i="12"/>
  <c r="F10" i="12"/>
  <c r="G10" i="12"/>
  <c r="H10" i="12"/>
  <c r="I10" i="12"/>
  <c r="J10" i="12"/>
  <c r="K10" i="12"/>
  <c r="L10" i="12" s="1"/>
  <c r="M10" i="12"/>
  <c r="N10" i="12" s="1"/>
  <c r="O10" i="12"/>
  <c r="P10" i="12" s="1"/>
  <c r="Q10" i="12"/>
  <c r="R10" i="12" s="1"/>
  <c r="S10" i="12"/>
  <c r="T10" i="12" s="1"/>
  <c r="U10" i="12"/>
  <c r="V10" i="12" s="1"/>
  <c r="W10" i="12"/>
  <c r="X10" i="12" s="1"/>
  <c r="Y10" i="12"/>
  <c r="Z10" i="12" s="1"/>
  <c r="AE10" i="12"/>
  <c r="AF10" i="12" s="1"/>
  <c r="AG10" i="12"/>
  <c r="AH10" i="12" s="1"/>
  <c r="AI10" i="12"/>
  <c r="AJ10" i="12"/>
  <c r="AK10" i="12"/>
  <c r="AL10" i="12"/>
  <c r="AM10" i="12"/>
  <c r="AN10" i="12"/>
  <c r="AO10" i="12"/>
  <c r="AP10" i="12"/>
  <c r="AQ10" i="12"/>
  <c r="B11" i="12"/>
  <c r="C11" i="12"/>
  <c r="D11" i="12"/>
  <c r="E11" i="12"/>
  <c r="F11" i="12"/>
  <c r="G11" i="12"/>
  <c r="H11" i="12"/>
  <c r="I11" i="12"/>
  <c r="J11" i="12"/>
  <c r="K11" i="12"/>
  <c r="L11" i="12" s="1"/>
  <c r="M11" i="12"/>
  <c r="N11" i="12" s="1"/>
  <c r="O11" i="12"/>
  <c r="P11" i="12" s="1"/>
  <c r="Q11" i="12"/>
  <c r="R11" i="12" s="1"/>
  <c r="S11" i="12"/>
  <c r="T11" i="12" s="1"/>
  <c r="U11" i="12"/>
  <c r="V11" i="12" s="1"/>
  <c r="W11" i="12"/>
  <c r="X11" i="12" s="1"/>
  <c r="Y11" i="12"/>
  <c r="Z11" i="12" s="1"/>
  <c r="AE11" i="12"/>
  <c r="AF11" i="12" s="1"/>
  <c r="AG11" i="12"/>
  <c r="AH11" i="12" s="1"/>
  <c r="AI11" i="12"/>
  <c r="AJ11" i="12"/>
  <c r="AK11" i="12"/>
  <c r="AL11" i="12"/>
  <c r="AM11" i="12"/>
  <c r="AN11" i="12"/>
  <c r="AO11" i="12"/>
  <c r="AP11" i="12"/>
  <c r="AQ11" i="12"/>
  <c r="B12" i="12"/>
  <c r="C12" i="12"/>
  <c r="D12" i="12"/>
  <c r="E12" i="12"/>
  <c r="F12" i="12"/>
  <c r="G12" i="12"/>
  <c r="H12" i="12"/>
  <c r="I12" i="12"/>
  <c r="J12" i="12"/>
  <c r="K12" i="12"/>
  <c r="L12" i="12" s="1"/>
  <c r="M12" i="12"/>
  <c r="N12" i="12" s="1"/>
  <c r="O12" i="12"/>
  <c r="P12" i="12" s="1"/>
  <c r="Q12" i="12"/>
  <c r="R12" i="12" s="1"/>
  <c r="S12" i="12"/>
  <c r="T12" i="12" s="1"/>
  <c r="U12" i="12"/>
  <c r="V12" i="12" s="1"/>
  <c r="W12" i="12"/>
  <c r="X12" i="12" s="1"/>
  <c r="Y12" i="12"/>
  <c r="Z12" i="12" s="1"/>
  <c r="AE12" i="12"/>
  <c r="AF12" i="12" s="1"/>
  <c r="AG12" i="12"/>
  <c r="AH12" i="12" s="1"/>
  <c r="AI12" i="12"/>
  <c r="AJ12" i="12"/>
  <c r="AK12" i="12"/>
  <c r="AL12" i="12"/>
  <c r="AM12" i="12"/>
  <c r="AN12" i="12"/>
  <c r="AO12" i="12"/>
  <c r="AP12" i="12"/>
  <c r="AQ12" i="12"/>
  <c r="B13" i="12"/>
  <c r="C13" i="12"/>
  <c r="D13" i="12"/>
  <c r="E13" i="12"/>
  <c r="F13" i="12"/>
  <c r="G13" i="12"/>
  <c r="H13" i="12"/>
  <c r="I13" i="12"/>
  <c r="J13" i="12"/>
  <c r="K13" i="12"/>
  <c r="L13" i="12" s="1"/>
  <c r="M13" i="12"/>
  <c r="N13" i="12" s="1"/>
  <c r="O13" i="12"/>
  <c r="P13" i="12" s="1"/>
  <c r="Q13" i="12"/>
  <c r="R13" i="12" s="1"/>
  <c r="S13" i="12"/>
  <c r="T13" i="12" s="1"/>
  <c r="U13" i="12"/>
  <c r="V13" i="12" s="1"/>
  <c r="W13" i="12"/>
  <c r="X13" i="12" s="1"/>
  <c r="Y13" i="12"/>
  <c r="Z13" i="12" s="1"/>
  <c r="AC13" i="12"/>
  <c r="AD13" i="12" s="1"/>
  <c r="AE13" i="12"/>
  <c r="AF13" i="12" s="1"/>
  <c r="AG13" i="12"/>
  <c r="AH13" i="12" s="1"/>
  <c r="AI13" i="12"/>
  <c r="AJ13" i="12"/>
  <c r="AK13" i="12"/>
  <c r="AL13" i="12"/>
  <c r="AM13" i="12"/>
  <c r="AN13" i="12"/>
  <c r="AO13" i="12"/>
  <c r="AP13" i="12"/>
  <c r="AQ13" i="12"/>
  <c r="B14" i="12"/>
  <c r="C14" i="12"/>
  <c r="D14" i="12"/>
  <c r="E14" i="12"/>
  <c r="F14" i="12"/>
  <c r="G14" i="12"/>
  <c r="H14" i="12"/>
  <c r="I14" i="12"/>
  <c r="J14" i="12"/>
  <c r="K14" i="12"/>
  <c r="L14" i="12" s="1"/>
  <c r="M14" i="12"/>
  <c r="N14" i="12" s="1"/>
  <c r="O14" i="12"/>
  <c r="P14" i="12" s="1"/>
  <c r="Q14" i="12"/>
  <c r="R14" i="12" s="1"/>
  <c r="S14" i="12"/>
  <c r="T14" i="12" s="1"/>
  <c r="U14" i="12"/>
  <c r="V14" i="12" s="1"/>
  <c r="W14" i="12"/>
  <c r="X14" i="12" s="1"/>
  <c r="Y14" i="12"/>
  <c r="Z14" i="12" s="1"/>
  <c r="AE14" i="12"/>
  <c r="AF14" i="12" s="1"/>
  <c r="AG14" i="12"/>
  <c r="AH14" i="12" s="1"/>
  <c r="AI14" i="12"/>
  <c r="AJ14" i="12"/>
  <c r="AK14" i="12"/>
  <c r="AL14" i="12"/>
  <c r="AM14" i="12"/>
  <c r="AN14" i="12"/>
  <c r="AO14" i="12"/>
  <c r="AP14" i="12"/>
  <c r="AQ14" i="12"/>
  <c r="B15" i="12"/>
  <c r="C15" i="12"/>
  <c r="D15" i="12"/>
  <c r="E15" i="12"/>
  <c r="F15" i="12"/>
  <c r="G15" i="12"/>
  <c r="H15" i="12"/>
  <c r="I15" i="12"/>
  <c r="J15" i="12"/>
  <c r="K15" i="12"/>
  <c r="L15" i="12" s="1"/>
  <c r="M15" i="12"/>
  <c r="N15" i="12" s="1"/>
  <c r="O15" i="12"/>
  <c r="P15" i="12" s="1"/>
  <c r="Q15" i="12"/>
  <c r="R15" i="12" s="1"/>
  <c r="S15" i="12"/>
  <c r="T15" i="12" s="1"/>
  <c r="U15" i="12"/>
  <c r="V15" i="12" s="1"/>
  <c r="W15" i="12"/>
  <c r="X15" i="12" s="1"/>
  <c r="Y15" i="12"/>
  <c r="Z15" i="12" s="1"/>
  <c r="AE15" i="12"/>
  <c r="AF15" i="12" s="1"/>
  <c r="AG15" i="12"/>
  <c r="AH15" i="12" s="1"/>
  <c r="AI15" i="12"/>
  <c r="AJ15" i="12"/>
  <c r="AK15" i="12"/>
  <c r="AL15" i="12"/>
  <c r="AM15" i="12"/>
  <c r="AN15" i="12"/>
  <c r="AO15" i="12"/>
  <c r="AP15" i="12"/>
  <c r="AQ15" i="12"/>
  <c r="B16" i="12"/>
  <c r="C16" i="12"/>
  <c r="D16" i="12"/>
  <c r="E16" i="12"/>
  <c r="F16" i="12"/>
  <c r="G16" i="12"/>
  <c r="H16" i="12"/>
  <c r="I16" i="12"/>
  <c r="J16" i="12"/>
  <c r="K16" i="12"/>
  <c r="L16" i="12" s="1"/>
  <c r="M16" i="12"/>
  <c r="N16" i="12" s="1"/>
  <c r="O16" i="12"/>
  <c r="P16" i="12" s="1"/>
  <c r="Q16" i="12"/>
  <c r="R16" i="12" s="1"/>
  <c r="S16" i="12"/>
  <c r="T16" i="12" s="1"/>
  <c r="U16" i="12"/>
  <c r="V16" i="12" s="1"/>
  <c r="W16" i="12"/>
  <c r="X16" i="12" s="1"/>
  <c r="Y16" i="12"/>
  <c r="Z16" i="12" s="1"/>
  <c r="AE16" i="12"/>
  <c r="AF16" i="12" s="1"/>
  <c r="AG16" i="12"/>
  <c r="AH16" i="12" s="1"/>
  <c r="AI16" i="12"/>
  <c r="AJ16" i="12"/>
  <c r="AK16" i="12"/>
  <c r="AL16" i="12"/>
  <c r="AM16" i="12"/>
  <c r="AN16" i="12"/>
  <c r="AO16" i="12"/>
  <c r="AP16" i="12"/>
  <c r="AQ16" i="12"/>
  <c r="B17" i="12"/>
  <c r="C17" i="12"/>
  <c r="D17" i="12"/>
  <c r="E17" i="12"/>
  <c r="F17" i="12"/>
  <c r="G17" i="12"/>
  <c r="H17" i="12"/>
  <c r="I17" i="12"/>
  <c r="J17" i="12"/>
  <c r="K17" i="12"/>
  <c r="L17" i="12" s="1"/>
  <c r="M17" i="12"/>
  <c r="N17" i="12" s="1"/>
  <c r="O17" i="12"/>
  <c r="P17" i="12" s="1"/>
  <c r="Q17" i="12"/>
  <c r="R17" i="12" s="1"/>
  <c r="S17" i="12"/>
  <c r="T17" i="12" s="1"/>
  <c r="U17" i="12"/>
  <c r="V17" i="12" s="1"/>
  <c r="W17" i="12"/>
  <c r="X17" i="12" s="1"/>
  <c r="Y17" i="12"/>
  <c r="Z17" i="12" s="1"/>
  <c r="AC17" i="12"/>
  <c r="AD17" i="12" s="1"/>
  <c r="AE17" i="12"/>
  <c r="AF17" i="12" s="1"/>
  <c r="AG17" i="12"/>
  <c r="AH17" i="12" s="1"/>
  <c r="AI17" i="12"/>
  <c r="AJ17" i="12"/>
  <c r="AK17" i="12"/>
  <c r="AL17" i="12"/>
  <c r="AM17" i="12"/>
  <c r="AN17" i="12"/>
  <c r="AO17" i="12"/>
  <c r="AP17" i="12"/>
  <c r="AQ17" i="12"/>
  <c r="B18" i="12"/>
  <c r="C18" i="12"/>
  <c r="D18" i="12"/>
  <c r="E18" i="12"/>
  <c r="F18" i="12"/>
  <c r="G18" i="12"/>
  <c r="H18" i="12"/>
  <c r="I18" i="12"/>
  <c r="J18" i="12"/>
  <c r="K18" i="12"/>
  <c r="L18" i="12" s="1"/>
  <c r="M18" i="12"/>
  <c r="N18" i="12" s="1"/>
  <c r="O18" i="12"/>
  <c r="P18" i="12" s="1"/>
  <c r="Q18" i="12"/>
  <c r="R18" i="12" s="1"/>
  <c r="S18" i="12"/>
  <c r="T18" i="12" s="1"/>
  <c r="U18" i="12"/>
  <c r="V18" i="12" s="1"/>
  <c r="W18" i="12"/>
  <c r="X18" i="12" s="1"/>
  <c r="Y18" i="12"/>
  <c r="Z18" i="12" s="1"/>
  <c r="AE18" i="12"/>
  <c r="AF18" i="12" s="1"/>
  <c r="AG18" i="12"/>
  <c r="AH18" i="12" s="1"/>
  <c r="AI18" i="12"/>
  <c r="AJ18" i="12"/>
  <c r="AK18" i="12"/>
  <c r="AL18" i="12"/>
  <c r="AM18" i="12"/>
  <c r="AN18" i="12"/>
  <c r="AO18" i="12"/>
  <c r="AP18" i="12"/>
  <c r="AQ18" i="12"/>
  <c r="B19" i="12"/>
  <c r="C19" i="12"/>
  <c r="D19" i="12"/>
  <c r="E19" i="12"/>
  <c r="F19" i="12"/>
  <c r="G19" i="12"/>
  <c r="H19" i="12"/>
  <c r="I19" i="12"/>
  <c r="J19" i="12"/>
  <c r="K19" i="12"/>
  <c r="L19" i="12" s="1"/>
  <c r="M19" i="12"/>
  <c r="N19" i="12" s="1"/>
  <c r="O19" i="12"/>
  <c r="P19" i="12" s="1"/>
  <c r="Q19" i="12"/>
  <c r="R19" i="12" s="1"/>
  <c r="S19" i="12"/>
  <c r="T19" i="12" s="1"/>
  <c r="U19" i="12"/>
  <c r="V19" i="12" s="1"/>
  <c r="W19" i="12"/>
  <c r="X19" i="12" s="1"/>
  <c r="Y19" i="12"/>
  <c r="Z19" i="12" s="1"/>
  <c r="AE19" i="12"/>
  <c r="AF19" i="12" s="1"/>
  <c r="AG19" i="12"/>
  <c r="AH19" i="12" s="1"/>
  <c r="AI19" i="12"/>
  <c r="AJ19" i="12"/>
  <c r="AK19" i="12"/>
  <c r="AL19" i="12"/>
  <c r="AM19" i="12"/>
  <c r="AN19" i="12"/>
  <c r="AO19" i="12"/>
  <c r="AP19" i="12"/>
  <c r="AQ19" i="12"/>
  <c r="B20" i="12"/>
  <c r="C20" i="12"/>
  <c r="D20" i="12"/>
  <c r="E20" i="12"/>
  <c r="F20" i="12"/>
  <c r="G20" i="12"/>
  <c r="H20" i="12"/>
  <c r="I20" i="12"/>
  <c r="J20" i="12"/>
  <c r="K20" i="12"/>
  <c r="L20" i="12" s="1"/>
  <c r="M20" i="12"/>
  <c r="N20" i="12" s="1"/>
  <c r="O20" i="12"/>
  <c r="P20" i="12" s="1"/>
  <c r="Q20" i="12"/>
  <c r="R20" i="12" s="1"/>
  <c r="S20" i="12"/>
  <c r="T20" i="12" s="1"/>
  <c r="U20" i="12"/>
  <c r="V20" i="12" s="1"/>
  <c r="W20" i="12"/>
  <c r="X20" i="12" s="1"/>
  <c r="Y20" i="12"/>
  <c r="Z20" i="12" s="1"/>
  <c r="AE20" i="12"/>
  <c r="AF20" i="12" s="1"/>
  <c r="AG20" i="12"/>
  <c r="AH20" i="12" s="1"/>
  <c r="AI20" i="12"/>
  <c r="AJ20" i="12"/>
  <c r="AK20" i="12"/>
  <c r="AL20" i="12"/>
  <c r="AM20" i="12"/>
  <c r="AN20" i="12"/>
  <c r="AO20" i="12"/>
  <c r="AP20" i="12"/>
  <c r="AQ20" i="12"/>
  <c r="B21" i="12"/>
  <c r="C21" i="12"/>
  <c r="D21" i="12"/>
  <c r="E21" i="12"/>
  <c r="F21" i="12"/>
  <c r="G21" i="12"/>
  <c r="H21" i="12"/>
  <c r="I21" i="12"/>
  <c r="J21" i="12"/>
  <c r="K21" i="12"/>
  <c r="L21" i="12" s="1"/>
  <c r="M21" i="12"/>
  <c r="N21" i="12" s="1"/>
  <c r="O21" i="12"/>
  <c r="P21" i="12" s="1"/>
  <c r="Q21" i="12"/>
  <c r="R21" i="12" s="1"/>
  <c r="S21" i="12"/>
  <c r="T21" i="12" s="1"/>
  <c r="U21" i="12"/>
  <c r="V21" i="12" s="1"/>
  <c r="W21" i="12"/>
  <c r="X21" i="12" s="1"/>
  <c r="Y21" i="12"/>
  <c r="Z21" i="12" s="1"/>
  <c r="AE21" i="12"/>
  <c r="AF21" i="12" s="1"/>
  <c r="AG21" i="12"/>
  <c r="AH21" i="12" s="1"/>
  <c r="AI21" i="12"/>
  <c r="AJ21" i="12"/>
  <c r="AK21" i="12"/>
  <c r="AL21" i="12"/>
  <c r="AM21" i="12"/>
  <c r="AN21" i="12"/>
  <c r="AO21" i="12"/>
  <c r="AP21" i="12"/>
  <c r="AQ21" i="12"/>
  <c r="B22" i="12"/>
  <c r="C22" i="12"/>
  <c r="D22" i="12"/>
  <c r="E22" i="12"/>
  <c r="F22" i="12"/>
  <c r="G22" i="12"/>
  <c r="H22" i="12"/>
  <c r="I22" i="12"/>
  <c r="J22" i="12"/>
  <c r="K22" i="12"/>
  <c r="L22" i="12" s="1"/>
  <c r="M22" i="12"/>
  <c r="N22" i="12" s="1"/>
  <c r="O22" i="12"/>
  <c r="P22" i="12" s="1"/>
  <c r="Q22" i="12"/>
  <c r="R22" i="12" s="1"/>
  <c r="S22" i="12"/>
  <c r="T22" i="12" s="1"/>
  <c r="U22" i="12"/>
  <c r="V22" i="12" s="1"/>
  <c r="W22" i="12"/>
  <c r="X22" i="12" s="1"/>
  <c r="Y22" i="12"/>
  <c r="Z22" i="12" s="1"/>
  <c r="AE22" i="12"/>
  <c r="AF22" i="12" s="1"/>
  <c r="AG22" i="12"/>
  <c r="AH22" i="12" s="1"/>
  <c r="AI22" i="12"/>
  <c r="AJ22" i="12"/>
  <c r="AK22" i="12"/>
  <c r="AL22" i="12"/>
  <c r="AM22" i="12"/>
  <c r="AN22" i="12"/>
  <c r="AO22" i="12"/>
  <c r="AP22" i="12"/>
  <c r="AQ22" i="12"/>
  <c r="B23" i="12"/>
  <c r="C23" i="12"/>
  <c r="D23" i="12"/>
  <c r="E23" i="12"/>
  <c r="F23" i="12"/>
  <c r="G23" i="12"/>
  <c r="H23" i="12"/>
  <c r="I23" i="12"/>
  <c r="J23" i="12"/>
  <c r="K23" i="12"/>
  <c r="L23" i="12" s="1"/>
  <c r="M23" i="12"/>
  <c r="N23" i="12" s="1"/>
  <c r="O23" i="12"/>
  <c r="P23" i="12" s="1"/>
  <c r="Q23" i="12"/>
  <c r="R23" i="12" s="1"/>
  <c r="S23" i="12"/>
  <c r="T23" i="12" s="1"/>
  <c r="U23" i="12"/>
  <c r="V23" i="12" s="1"/>
  <c r="W23" i="12"/>
  <c r="X23" i="12" s="1"/>
  <c r="Y23" i="12"/>
  <c r="Z23" i="12" s="1"/>
  <c r="AE23" i="12"/>
  <c r="AF23" i="12" s="1"/>
  <c r="AG23" i="12"/>
  <c r="AH23" i="12" s="1"/>
  <c r="AI23" i="12"/>
  <c r="AJ23" i="12"/>
  <c r="AK23" i="12"/>
  <c r="AL23" i="12"/>
  <c r="AM23" i="12"/>
  <c r="AN23" i="12"/>
  <c r="AO23" i="12"/>
  <c r="AP23" i="12"/>
  <c r="AQ23" i="12"/>
  <c r="B24" i="12"/>
  <c r="C24" i="12"/>
  <c r="D24" i="12"/>
  <c r="E24" i="12"/>
  <c r="F24" i="12"/>
  <c r="G24" i="12"/>
  <c r="H24" i="12"/>
  <c r="I24" i="12"/>
  <c r="J24" i="12"/>
  <c r="K24" i="12"/>
  <c r="L24" i="12" s="1"/>
  <c r="M24" i="12"/>
  <c r="N24" i="12" s="1"/>
  <c r="O24" i="12"/>
  <c r="P24" i="12" s="1"/>
  <c r="Q24" i="12"/>
  <c r="R24" i="12" s="1"/>
  <c r="S24" i="12"/>
  <c r="T24" i="12" s="1"/>
  <c r="U24" i="12"/>
  <c r="V24" i="12" s="1"/>
  <c r="W24" i="12"/>
  <c r="X24" i="12" s="1"/>
  <c r="Y24" i="12"/>
  <c r="Z24" i="12" s="1"/>
  <c r="AE24" i="12"/>
  <c r="AF24" i="12" s="1"/>
  <c r="AG24" i="12"/>
  <c r="AH24" i="12" s="1"/>
  <c r="AI24" i="12"/>
  <c r="AJ24" i="12"/>
  <c r="AK24" i="12"/>
  <c r="AL24" i="12"/>
  <c r="AM24" i="12"/>
  <c r="AN24" i="12"/>
  <c r="AO24" i="12"/>
  <c r="AP24" i="12"/>
  <c r="AQ24" i="12"/>
  <c r="B25" i="12"/>
  <c r="C25" i="12"/>
  <c r="D25" i="12"/>
  <c r="E25" i="12"/>
  <c r="F25" i="12"/>
  <c r="G25" i="12"/>
  <c r="H25" i="12"/>
  <c r="I25" i="12"/>
  <c r="J25" i="12"/>
  <c r="K25" i="12"/>
  <c r="L25" i="12" s="1"/>
  <c r="M25" i="12"/>
  <c r="N25" i="12" s="1"/>
  <c r="O25" i="12"/>
  <c r="P25" i="12" s="1"/>
  <c r="Q25" i="12"/>
  <c r="R25" i="12" s="1"/>
  <c r="S25" i="12"/>
  <c r="T25" i="12" s="1"/>
  <c r="U25" i="12"/>
  <c r="V25" i="12" s="1"/>
  <c r="W25" i="12"/>
  <c r="X25" i="12" s="1"/>
  <c r="Y25" i="12"/>
  <c r="Z25" i="12" s="1"/>
  <c r="AE25" i="12"/>
  <c r="AF25" i="12" s="1"/>
  <c r="AG25" i="12"/>
  <c r="AH25" i="12" s="1"/>
  <c r="AI25" i="12"/>
  <c r="AJ25" i="12"/>
  <c r="AK25" i="12"/>
  <c r="AL25" i="12"/>
  <c r="AM25" i="12"/>
  <c r="AN25" i="12"/>
  <c r="AO25" i="12"/>
  <c r="AP25" i="12"/>
  <c r="AQ25" i="12"/>
  <c r="B26" i="12"/>
  <c r="C26" i="12"/>
  <c r="D26" i="12"/>
  <c r="E26" i="12"/>
  <c r="F26" i="12"/>
  <c r="G26" i="12"/>
  <c r="H26" i="12"/>
  <c r="I26" i="12"/>
  <c r="J26" i="12"/>
  <c r="K26" i="12"/>
  <c r="L26" i="12" s="1"/>
  <c r="M26" i="12"/>
  <c r="N26" i="12" s="1"/>
  <c r="O26" i="12"/>
  <c r="P26" i="12" s="1"/>
  <c r="Q26" i="12"/>
  <c r="R26" i="12" s="1"/>
  <c r="S26" i="12"/>
  <c r="T26" i="12" s="1"/>
  <c r="U26" i="12"/>
  <c r="V26" i="12" s="1"/>
  <c r="W26" i="12"/>
  <c r="X26" i="12" s="1"/>
  <c r="Y26" i="12"/>
  <c r="Z26" i="12" s="1"/>
  <c r="AE26" i="12"/>
  <c r="AF26" i="12" s="1"/>
  <c r="AG26" i="12"/>
  <c r="AH26" i="12" s="1"/>
  <c r="AI26" i="12"/>
  <c r="AJ26" i="12"/>
  <c r="AK26" i="12"/>
  <c r="AL26" i="12"/>
  <c r="AM26" i="12"/>
  <c r="AN26" i="12"/>
  <c r="AO26" i="12"/>
  <c r="AP26" i="12"/>
  <c r="AQ26" i="12"/>
  <c r="B27" i="12"/>
  <c r="C27" i="12"/>
  <c r="D27" i="12"/>
  <c r="E27" i="12"/>
  <c r="F27" i="12"/>
  <c r="G27" i="12"/>
  <c r="I27" i="12"/>
  <c r="J27" i="12"/>
  <c r="K27" i="12"/>
  <c r="L27" i="12" s="1"/>
  <c r="M27" i="12"/>
  <c r="N27" i="12" s="1"/>
  <c r="O27" i="12"/>
  <c r="P27" i="12" s="1"/>
  <c r="Q27" i="12"/>
  <c r="R27" i="12" s="1"/>
  <c r="S27" i="12"/>
  <c r="T27" i="12" s="1"/>
  <c r="U27" i="12"/>
  <c r="V27" i="12" s="1"/>
  <c r="W27" i="12"/>
  <c r="X27" i="12" s="1"/>
  <c r="Y27" i="12"/>
  <c r="Z27" i="12" s="1"/>
  <c r="AE27" i="12"/>
  <c r="AF27" i="12" s="1"/>
  <c r="AG27" i="12"/>
  <c r="AH27" i="12" s="1"/>
  <c r="AI27" i="12"/>
  <c r="AJ27" i="12"/>
  <c r="AK27" i="12"/>
  <c r="AL27" i="12"/>
  <c r="AM27" i="12"/>
  <c r="AN27" i="12"/>
  <c r="AO27" i="12"/>
  <c r="AP27" i="12"/>
  <c r="AQ27" i="12"/>
  <c r="B28" i="12"/>
  <c r="C28" i="12"/>
  <c r="D28" i="12"/>
  <c r="E28" i="12"/>
  <c r="F28" i="12"/>
  <c r="G28" i="12"/>
  <c r="H28" i="12"/>
  <c r="I28" i="12"/>
  <c r="J28" i="12"/>
  <c r="K28" i="12"/>
  <c r="L28" i="12" s="1"/>
  <c r="M28" i="12"/>
  <c r="N28" i="12" s="1"/>
  <c r="O28" i="12"/>
  <c r="P28" i="12" s="1"/>
  <c r="Q28" i="12"/>
  <c r="R28" i="12" s="1"/>
  <c r="S28" i="12"/>
  <c r="T28" i="12" s="1"/>
  <c r="U28" i="12"/>
  <c r="V28" i="12" s="1"/>
  <c r="W28" i="12"/>
  <c r="X28" i="12" s="1"/>
  <c r="Y28" i="12"/>
  <c r="Z28" i="12" s="1"/>
  <c r="AE28" i="12"/>
  <c r="AF28" i="12" s="1"/>
  <c r="AG28" i="12"/>
  <c r="AH28" i="12" s="1"/>
  <c r="AI28" i="12"/>
  <c r="AJ28" i="12"/>
  <c r="AK28" i="12"/>
  <c r="AL28" i="12"/>
  <c r="AM28" i="12"/>
  <c r="AN28" i="12"/>
  <c r="AO28" i="12"/>
  <c r="AP28" i="12"/>
  <c r="AQ28" i="12"/>
  <c r="B29" i="12"/>
  <c r="C29" i="12"/>
  <c r="D29" i="12"/>
  <c r="E29" i="12"/>
  <c r="F29" i="12"/>
  <c r="G29" i="12"/>
  <c r="H29" i="12"/>
  <c r="I29" i="12"/>
  <c r="J29" i="12"/>
  <c r="K29" i="12"/>
  <c r="L29" i="12" s="1"/>
  <c r="M29" i="12"/>
  <c r="N29" i="12" s="1"/>
  <c r="O29" i="12"/>
  <c r="P29" i="12" s="1"/>
  <c r="Q29" i="12"/>
  <c r="R29" i="12" s="1"/>
  <c r="S29" i="12"/>
  <c r="T29" i="12" s="1"/>
  <c r="U29" i="12"/>
  <c r="V29" i="12" s="1"/>
  <c r="W29" i="12"/>
  <c r="X29" i="12" s="1"/>
  <c r="Y29" i="12"/>
  <c r="Z29" i="12" s="1"/>
  <c r="AC29" i="12"/>
  <c r="AD29" i="12" s="1"/>
  <c r="AE29" i="12"/>
  <c r="AF29" i="12" s="1"/>
  <c r="AG29" i="12"/>
  <c r="AH29" i="12" s="1"/>
  <c r="AI29" i="12"/>
  <c r="AJ29" i="12"/>
  <c r="AK29" i="12"/>
  <c r="AL29" i="12"/>
  <c r="AM29" i="12"/>
  <c r="AN29" i="12"/>
  <c r="AO29" i="12"/>
  <c r="AP29" i="12"/>
  <c r="AQ29" i="12"/>
  <c r="B30" i="12"/>
  <c r="C30" i="12"/>
  <c r="D30" i="12"/>
  <c r="E30" i="12"/>
  <c r="F30" i="12"/>
  <c r="G30" i="12"/>
  <c r="H30" i="12"/>
  <c r="I30" i="12"/>
  <c r="J30" i="12"/>
  <c r="K30" i="12"/>
  <c r="L30" i="12" s="1"/>
  <c r="M30" i="12"/>
  <c r="N30" i="12" s="1"/>
  <c r="O30" i="12"/>
  <c r="P30" i="12" s="1"/>
  <c r="Q30" i="12"/>
  <c r="R30" i="12" s="1"/>
  <c r="S30" i="12"/>
  <c r="T30" i="12" s="1"/>
  <c r="U30" i="12"/>
  <c r="V30" i="12" s="1"/>
  <c r="W30" i="12"/>
  <c r="X30" i="12" s="1"/>
  <c r="Y30" i="12"/>
  <c r="Z30" i="12" s="1"/>
  <c r="AE30" i="12"/>
  <c r="AF30" i="12" s="1"/>
  <c r="AG30" i="12"/>
  <c r="AH30" i="12" s="1"/>
  <c r="AI30" i="12"/>
  <c r="AJ30" i="12"/>
  <c r="AK30" i="12"/>
  <c r="AL30" i="12"/>
  <c r="AM30" i="12"/>
  <c r="AN30" i="12"/>
  <c r="AO30" i="12"/>
  <c r="AP30" i="12"/>
  <c r="AQ30" i="12"/>
  <c r="B31" i="12"/>
  <c r="C31" i="12"/>
  <c r="D31" i="12"/>
  <c r="E31" i="12"/>
  <c r="F31" i="12"/>
  <c r="G31" i="12"/>
  <c r="H31" i="12"/>
  <c r="I31" i="12"/>
  <c r="J31" i="12"/>
  <c r="K31" i="12"/>
  <c r="L31" i="12" s="1"/>
  <c r="M31" i="12"/>
  <c r="N31" i="12" s="1"/>
  <c r="O31" i="12"/>
  <c r="P31" i="12" s="1"/>
  <c r="Q31" i="12"/>
  <c r="R31" i="12" s="1"/>
  <c r="S31" i="12"/>
  <c r="T31" i="12" s="1"/>
  <c r="U31" i="12"/>
  <c r="V31" i="12" s="1"/>
  <c r="W31" i="12"/>
  <c r="X31" i="12" s="1"/>
  <c r="Y31" i="12"/>
  <c r="Z31" i="12" s="1"/>
  <c r="AE31" i="12"/>
  <c r="AF31" i="12" s="1"/>
  <c r="AG31" i="12"/>
  <c r="AH31" i="12" s="1"/>
  <c r="AI31" i="12"/>
  <c r="AJ31" i="12"/>
  <c r="AK31" i="12"/>
  <c r="AL31" i="12"/>
  <c r="AM31" i="12"/>
  <c r="AN31" i="12"/>
  <c r="AO31" i="12"/>
  <c r="AP31" i="12"/>
  <c r="AQ31" i="12"/>
  <c r="B32" i="12"/>
  <c r="C32" i="12"/>
  <c r="D32" i="12"/>
  <c r="E32" i="12"/>
  <c r="F32" i="12"/>
  <c r="G32" i="12"/>
  <c r="H32" i="12"/>
  <c r="I32" i="12"/>
  <c r="J32" i="12"/>
  <c r="K32" i="12"/>
  <c r="L32" i="12" s="1"/>
  <c r="M32" i="12"/>
  <c r="N32" i="12" s="1"/>
  <c r="O32" i="12"/>
  <c r="P32" i="12" s="1"/>
  <c r="Q32" i="12"/>
  <c r="R32" i="12" s="1"/>
  <c r="S32" i="12"/>
  <c r="T32" i="12" s="1"/>
  <c r="U32" i="12"/>
  <c r="V32" i="12" s="1"/>
  <c r="W32" i="12"/>
  <c r="X32" i="12" s="1"/>
  <c r="Y32" i="12"/>
  <c r="Z32" i="12" s="1"/>
  <c r="AC32" i="12"/>
  <c r="AD32" i="12" s="1"/>
  <c r="AE32" i="12"/>
  <c r="AF32" i="12" s="1"/>
  <c r="AG32" i="12"/>
  <c r="AH32" i="12" s="1"/>
  <c r="AI32" i="12"/>
  <c r="AJ32" i="12"/>
  <c r="AK32" i="12"/>
  <c r="AL32" i="12"/>
  <c r="AM32" i="12"/>
  <c r="AN32" i="12"/>
  <c r="AO32" i="12"/>
  <c r="AP32" i="12"/>
  <c r="AQ32" i="12"/>
  <c r="B33" i="12"/>
  <c r="C33" i="12"/>
  <c r="D33" i="12"/>
  <c r="E33" i="12"/>
  <c r="F33" i="12"/>
  <c r="G33" i="12"/>
  <c r="H33" i="12"/>
  <c r="I33" i="12"/>
  <c r="J33" i="12"/>
  <c r="K33" i="12"/>
  <c r="L33" i="12" s="1"/>
  <c r="M33" i="12"/>
  <c r="N33" i="12" s="1"/>
  <c r="O33" i="12"/>
  <c r="P33" i="12" s="1"/>
  <c r="Q33" i="12"/>
  <c r="R33" i="12" s="1"/>
  <c r="S33" i="12"/>
  <c r="T33" i="12" s="1"/>
  <c r="U33" i="12"/>
  <c r="V33" i="12" s="1"/>
  <c r="W33" i="12"/>
  <c r="X33" i="12" s="1"/>
  <c r="Y33" i="12"/>
  <c r="Z33" i="12" s="1"/>
  <c r="AE33" i="12"/>
  <c r="AF33" i="12" s="1"/>
  <c r="AG33" i="12"/>
  <c r="AH33" i="12" s="1"/>
  <c r="AI33" i="12"/>
  <c r="AJ33" i="12"/>
  <c r="AK33" i="12"/>
  <c r="AL33" i="12"/>
  <c r="AM33" i="12"/>
  <c r="AN33" i="12"/>
  <c r="AO33" i="12"/>
  <c r="AP33" i="12"/>
  <c r="AQ33" i="12"/>
  <c r="B34" i="12"/>
  <c r="C34" i="12"/>
  <c r="D34" i="12"/>
  <c r="E34" i="12"/>
  <c r="F34" i="12"/>
  <c r="G34" i="12"/>
  <c r="H34" i="12"/>
  <c r="I34" i="12"/>
  <c r="J34" i="12"/>
  <c r="K34" i="12"/>
  <c r="L34" i="12" s="1"/>
  <c r="M34" i="12"/>
  <c r="N34" i="12" s="1"/>
  <c r="O34" i="12"/>
  <c r="P34" i="12" s="1"/>
  <c r="Q34" i="12"/>
  <c r="R34" i="12" s="1"/>
  <c r="S34" i="12"/>
  <c r="T34" i="12" s="1"/>
  <c r="U34" i="12"/>
  <c r="V34" i="12" s="1"/>
  <c r="W34" i="12"/>
  <c r="X34" i="12" s="1"/>
  <c r="Y34" i="12"/>
  <c r="Z34" i="12" s="1"/>
  <c r="AE34" i="12"/>
  <c r="AF34" i="12" s="1"/>
  <c r="AG34" i="12"/>
  <c r="AH34" i="12" s="1"/>
  <c r="AI34" i="12"/>
  <c r="AJ34" i="12"/>
  <c r="AK34" i="12"/>
  <c r="AL34" i="12"/>
  <c r="AM34" i="12"/>
  <c r="AN34" i="12"/>
  <c r="AO34" i="12"/>
  <c r="AP34" i="12"/>
  <c r="AQ34" i="12"/>
  <c r="B35" i="12"/>
  <c r="C35" i="12"/>
  <c r="D35" i="12"/>
  <c r="E35" i="12"/>
  <c r="F35" i="12"/>
  <c r="G35" i="12"/>
  <c r="H35" i="12"/>
  <c r="I35" i="12"/>
  <c r="J35" i="12"/>
  <c r="K35" i="12"/>
  <c r="L35" i="12" s="1"/>
  <c r="M35" i="12"/>
  <c r="N35" i="12" s="1"/>
  <c r="O35" i="12"/>
  <c r="P35" i="12" s="1"/>
  <c r="Q35" i="12"/>
  <c r="R35" i="12" s="1"/>
  <c r="S35" i="12"/>
  <c r="T35" i="12" s="1"/>
  <c r="U35" i="12"/>
  <c r="V35" i="12" s="1"/>
  <c r="W35" i="12"/>
  <c r="X35" i="12" s="1"/>
  <c r="Y35" i="12"/>
  <c r="Z35" i="12" s="1"/>
  <c r="AE35" i="12"/>
  <c r="AF35" i="12" s="1"/>
  <c r="AG35" i="12"/>
  <c r="AH35" i="12" s="1"/>
  <c r="AI35" i="12"/>
  <c r="AJ35" i="12"/>
  <c r="AK35" i="12"/>
  <c r="AL35" i="12"/>
  <c r="AM35" i="12"/>
  <c r="AN35" i="12"/>
  <c r="AO35" i="12"/>
  <c r="AP35" i="12"/>
  <c r="AQ35" i="12"/>
  <c r="B36" i="12"/>
  <c r="C36" i="12"/>
  <c r="D36" i="12"/>
  <c r="E36" i="12"/>
  <c r="F36" i="12"/>
  <c r="G36" i="12"/>
  <c r="H36" i="12"/>
  <c r="I36" i="12"/>
  <c r="J36" i="12"/>
  <c r="K36" i="12"/>
  <c r="L36" i="12" s="1"/>
  <c r="M36" i="12"/>
  <c r="N36" i="12" s="1"/>
  <c r="O36" i="12"/>
  <c r="P36" i="12" s="1"/>
  <c r="Q36" i="12"/>
  <c r="R36" i="12" s="1"/>
  <c r="S36" i="12"/>
  <c r="T36" i="12" s="1"/>
  <c r="U36" i="12"/>
  <c r="V36" i="12" s="1"/>
  <c r="W36" i="12"/>
  <c r="X36" i="12" s="1"/>
  <c r="Y36" i="12"/>
  <c r="Z36" i="12" s="1"/>
  <c r="AE36" i="12"/>
  <c r="AF36" i="12" s="1"/>
  <c r="AG36" i="12"/>
  <c r="AH36" i="12" s="1"/>
  <c r="AI36" i="12"/>
  <c r="AJ36" i="12"/>
  <c r="AK36" i="12"/>
  <c r="AL36" i="12"/>
  <c r="AM36" i="12"/>
  <c r="AN36" i="12"/>
  <c r="AO36" i="12"/>
  <c r="AP36" i="12"/>
  <c r="AQ36" i="12"/>
  <c r="B37" i="12"/>
  <c r="C37" i="12"/>
  <c r="D37" i="12"/>
  <c r="E37" i="12"/>
  <c r="F37" i="12"/>
  <c r="G37" i="12"/>
  <c r="H37" i="12"/>
  <c r="I37" i="12"/>
  <c r="J37" i="12"/>
  <c r="K37" i="12"/>
  <c r="L37" i="12" s="1"/>
  <c r="M37" i="12"/>
  <c r="N37" i="12" s="1"/>
  <c r="O37" i="12"/>
  <c r="P37" i="12" s="1"/>
  <c r="Q37" i="12"/>
  <c r="R37" i="12" s="1"/>
  <c r="S37" i="12"/>
  <c r="T37" i="12" s="1"/>
  <c r="U37" i="12"/>
  <c r="V37" i="12" s="1"/>
  <c r="W37" i="12"/>
  <c r="X37" i="12" s="1"/>
  <c r="Y37" i="12"/>
  <c r="Z37" i="12" s="1"/>
  <c r="AE37" i="12"/>
  <c r="AF37" i="12" s="1"/>
  <c r="AG37" i="12"/>
  <c r="AH37" i="12" s="1"/>
  <c r="AI37" i="12"/>
  <c r="AJ37" i="12"/>
  <c r="AK37" i="12"/>
  <c r="AL37" i="12"/>
  <c r="AM37" i="12"/>
  <c r="AN37" i="12"/>
  <c r="AO37" i="12"/>
  <c r="AP37" i="12"/>
  <c r="AQ37" i="12"/>
  <c r="B38" i="12"/>
  <c r="C38" i="12"/>
  <c r="D38" i="12"/>
  <c r="E38" i="12"/>
  <c r="F38" i="12"/>
  <c r="G38" i="12"/>
  <c r="H38" i="12"/>
  <c r="I38" i="12"/>
  <c r="J38" i="12"/>
  <c r="K38" i="12"/>
  <c r="L38" i="12" s="1"/>
  <c r="M38" i="12"/>
  <c r="N38" i="12" s="1"/>
  <c r="O38" i="12"/>
  <c r="P38" i="12" s="1"/>
  <c r="Q38" i="12"/>
  <c r="R38" i="12" s="1"/>
  <c r="S38" i="12"/>
  <c r="T38" i="12" s="1"/>
  <c r="U38" i="12"/>
  <c r="V38" i="12" s="1"/>
  <c r="W38" i="12"/>
  <c r="X38" i="12" s="1"/>
  <c r="Y38" i="12"/>
  <c r="Z38" i="12" s="1"/>
  <c r="AE38" i="12"/>
  <c r="AF38" i="12" s="1"/>
  <c r="AG38" i="12"/>
  <c r="AH38" i="12" s="1"/>
  <c r="AI38" i="12"/>
  <c r="AJ38" i="12"/>
  <c r="AK38" i="12"/>
  <c r="AL38" i="12"/>
  <c r="AM38" i="12"/>
  <c r="AN38" i="12"/>
  <c r="AO38" i="12"/>
  <c r="AP38" i="12"/>
  <c r="AQ38" i="12"/>
  <c r="B39" i="12"/>
  <c r="C39" i="12"/>
  <c r="D39" i="12"/>
  <c r="E39" i="12"/>
  <c r="F39" i="12"/>
  <c r="G39" i="12"/>
  <c r="H39" i="12"/>
  <c r="I39" i="12"/>
  <c r="J39" i="12"/>
  <c r="K39" i="12"/>
  <c r="L39" i="12" s="1"/>
  <c r="M39" i="12"/>
  <c r="N39" i="12" s="1"/>
  <c r="O39" i="12"/>
  <c r="P39" i="12" s="1"/>
  <c r="Q39" i="12"/>
  <c r="R39" i="12" s="1"/>
  <c r="S39" i="12"/>
  <c r="T39" i="12" s="1"/>
  <c r="U39" i="12"/>
  <c r="V39" i="12" s="1"/>
  <c r="W39" i="12"/>
  <c r="X39" i="12" s="1"/>
  <c r="Y39" i="12"/>
  <c r="Z39" i="12" s="1"/>
  <c r="AE39" i="12"/>
  <c r="AF39" i="12" s="1"/>
  <c r="AG39" i="12"/>
  <c r="AH39" i="12" s="1"/>
  <c r="AI39" i="12"/>
  <c r="AJ39" i="12"/>
  <c r="AK39" i="12"/>
  <c r="AL39" i="12"/>
  <c r="AM39" i="12"/>
  <c r="AN39" i="12"/>
  <c r="AO39" i="12"/>
  <c r="AP39" i="12"/>
  <c r="AQ39" i="12"/>
  <c r="B40" i="12"/>
  <c r="C40" i="12"/>
  <c r="D40" i="12"/>
  <c r="E40" i="12"/>
  <c r="F40" i="12"/>
  <c r="G40" i="12"/>
  <c r="H40" i="12"/>
  <c r="I40" i="12"/>
  <c r="J40" i="12"/>
  <c r="K40" i="12"/>
  <c r="L40" i="12" s="1"/>
  <c r="M40" i="12"/>
  <c r="N40" i="12" s="1"/>
  <c r="O40" i="12"/>
  <c r="P40" i="12" s="1"/>
  <c r="Q40" i="12"/>
  <c r="R40" i="12" s="1"/>
  <c r="S40" i="12"/>
  <c r="T40" i="12" s="1"/>
  <c r="U40" i="12"/>
  <c r="V40" i="12" s="1"/>
  <c r="W40" i="12"/>
  <c r="X40" i="12" s="1"/>
  <c r="Y40" i="12"/>
  <c r="Z40" i="12" s="1"/>
  <c r="AE40" i="12"/>
  <c r="AF40" i="12" s="1"/>
  <c r="AG40" i="12"/>
  <c r="AH40" i="12" s="1"/>
  <c r="AI40" i="12"/>
  <c r="AJ40" i="12"/>
  <c r="AK40" i="12"/>
  <c r="AL40" i="12"/>
  <c r="AM40" i="12"/>
  <c r="AN40" i="12"/>
  <c r="AO40" i="12"/>
  <c r="AP40" i="12"/>
  <c r="AQ40" i="12"/>
  <c r="B41" i="12"/>
  <c r="C41" i="12"/>
  <c r="D41" i="12"/>
  <c r="E41" i="12"/>
  <c r="F41" i="12"/>
  <c r="G41" i="12"/>
  <c r="H41" i="12"/>
  <c r="I41" i="12"/>
  <c r="J41" i="12"/>
  <c r="K41" i="12"/>
  <c r="L41" i="12" s="1"/>
  <c r="M41" i="12"/>
  <c r="N41" i="12" s="1"/>
  <c r="O41" i="12"/>
  <c r="P41" i="12" s="1"/>
  <c r="Q41" i="12"/>
  <c r="R41" i="12" s="1"/>
  <c r="S41" i="12"/>
  <c r="T41" i="12" s="1"/>
  <c r="U41" i="12"/>
  <c r="V41" i="12" s="1"/>
  <c r="W41" i="12"/>
  <c r="X41" i="12" s="1"/>
  <c r="Y41" i="12"/>
  <c r="Z41" i="12" s="1"/>
  <c r="AE41" i="12"/>
  <c r="AF41" i="12" s="1"/>
  <c r="AG41" i="12"/>
  <c r="AH41" i="12" s="1"/>
  <c r="AI41" i="12"/>
  <c r="AJ41" i="12"/>
  <c r="AK41" i="12"/>
  <c r="AL41" i="12"/>
  <c r="AM41" i="12"/>
  <c r="AN41" i="12"/>
  <c r="AO41" i="12"/>
  <c r="AP41" i="12"/>
  <c r="AQ41" i="12"/>
  <c r="B42" i="12"/>
  <c r="C42" i="12"/>
  <c r="D42" i="12"/>
  <c r="E42" i="12"/>
  <c r="F42" i="12"/>
  <c r="G42" i="12"/>
  <c r="H42" i="12"/>
  <c r="I42" i="12"/>
  <c r="J42" i="12"/>
  <c r="K42" i="12"/>
  <c r="L42" i="12" s="1"/>
  <c r="M42" i="12"/>
  <c r="N42" i="12" s="1"/>
  <c r="O42" i="12"/>
  <c r="P42" i="12" s="1"/>
  <c r="Q42" i="12"/>
  <c r="R42" i="12" s="1"/>
  <c r="S42" i="12"/>
  <c r="T42" i="12" s="1"/>
  <c r="U42" i="12"/>
  <c r="V42" i="12" s="1"/>
  <c r="W42" i="12"/>
  <c r="X42" i="12" s="1"/>
  <c r="Y42" i="12"/>
  <c r="Z42" i="12" s="1"/>
  <c r="AC42" i="12"/>
  <c r="AD42" i="12" s="1"/>
  <c r="AE42" i="12"/>
  <c r="AF42" i="12" s="1"/>
  <c r="AG42" i="12"/>
  <c r="AH42" i="12" s="1"/>
  <c r="AI42" i="12"/>
  <c r="AJ42" i="12"/>
  <c r="AK42" i="12"/>
  <c r="AL42" i="12"/>
  <c r="AM42" i="12"/>
  <c r="AN42" i="12"/>
  <c r="AO42" i="12"/>
  <c r="AP42" i="12"/>
  <c r="AQ42" i="12"/>
  <c r="B43" i="12"/>
  <c r="C43" i="12"/>
  <c r="D43" i="12"/>
  <c r="E43" i="12"/>
  <c r="F43" i="12"/>
  <c r="G43" i="12"/>
  <c r="H43" i="12"/>
  <c r="I43" i="12"/>
  <c r="J43" i="12"/>
  <c r="K43" i="12"/>
  <c r="L43" i="12" s="1"/>
  <c r="M43" i="12"/>
  <c r="N43" i="12" s="1"/>
  <c r="O43" i="12"/>
  <c r="P43" i="12" s="1"/>
  <c r="Q43" i="12"/>
  <c r="R43" i="12" s="1"/>
  <c r="S43" i="12"/>
  <c r="T43" i="12" s="1"/>
  <c r="U43" i="12"/>
  <c r="V43" i="12" s="1"/>
  <c r="W43" i="12"/>
  <c r="X43" i="12" s="1"/>
  <c r="Y43" i="12"/>
  <c r="Z43" i="12" s="1"/>
  <c r="AE43" i="12"/>
  <c r="AF43" i="12" s="1"/>
  <c r="AG43" i="12"/>
  <c r="AH43" i="12" s="1"/>
  <c r="AI43" i="12"/>
  <c r="AJ43" i="12"/>
  <c r="AK43" i="12"/>
  <c r="AL43" i="12"/>
  <c r="AM43" i="12"/>
  <c r="AN43" i="12"/>
  <c r="AO43" i="12"/>
  <c r="AP43" i="12"/>
  <c r="AQ43" i="12"/>
  <c r="B44" i="12"/>
  <c r="C44" i="12"/>
  <c r="D44" i="12"/>
  <c r="E44" i="12"/>
  <c r="F44" i="12"/>
  <c r="G44" i="12"/>
  <c r="H44" i="12"/>
  <c r="I44" i="12"/>
  <c r="J44" i="12"/>
  <c r="K44" i="12"/>
  <c r="L44" i="12" s="1"/>
  <c r="M44" i="12"/>
  <c r="N44" i="12" s="1"/>
  <c r="O44" i="12"/>
  <c r="P44" i="12" s="1"/>
  <c r="Q44" i="12"/>
  <c r="R44" i="12" s="1"/>
  <c r="S44" i="12"/>
  <c r="T44" i="12" s="1"/>
  <c r="U44" i="12"/>
  <c r="V44" i="12" s="1"/>
  <c r="W44" i="12"/>
  <c r="X44" i="12" s="1"/>
  <c r="Y44" i="12"/>
  <c r="Z44" i="12" s="1"/>
  <c r="AE44" i="12"/>
  <c r="AF44" i="12" s="1"/>
  <c r="AG44" i="12"/>
  <c r="AH44" i="12" s="1"/>
  <c r="AI44" i="12"/>
  <c r="AJ44" i="12"/>
  <c r="AK44" i="12"/>
  <c r="AL44" i="12"/>
  <c r="AM44" i="12"/>
  <c r="AN44" i="12"/>
  <c r="AO44" i="12"/>
  <c r="AP44" i="12"/>
  <c r="AQ44" i="12"/>
  <c r="B45" i="12"/>
  <c r="C45" i="12"/>
  <c r="D45" i="12"/>
  <c r="E45" i="12"/>
  <c r="F45" i="12"/>
  <c r="G45" i="12"/>
  <c r="H45" i="12"/>
  <c r="I45" i="12"/>
  <c r="J45" i="12"/>
  <c r="K45" i="12"/>
  <c r="L45" i="12" s="1"/>
  <c r="M45" i="12"/>
  <c r="N45" i="12" s="1"/>
  <c r="O45" i="12"/>
  <c r="P45" i="12" s="1"/>
  <c r="Q45" i="12"/>
  <c r="R45" i="12" s="1"/>
  <c r="S45" i="12"/>
  <c r="T45" i="12" s="1"/>
  <c r="U45" i="12"/>
  <c r="V45" i="12" s="1"/>
  <c r="W45" i="12"/>
  <c r="X45" i="12" s="1"/>
  <c r="Y45" i="12"/>
  <c r="Z45" i="12" s="1"/>
  <c r="AE45" i="12"/>
  <c r="AF45" i="12" s="1"/>
  <c r="AG45" i="12"/>
  <c r="AH45" i="12" s="1"/>
  <c r="AI45" i="12"/>
  <c r="AJ45" i="12"/>
  <c r="AK45" i="12"/>
  <c r="AL45" i="12"/>
  <c r="AM45" i="12"/>
  <c r="AN45" i="12"/>
  <c r="AO45" i="12"/>
  <c r="AP45" i="12"/>
  <c r="AQ45" i="12"/>
  <c r="B46" i="12"/>
  <c r="C46" i="12"/>
  <c r="D46" i="12"/>
  <c r="E46" i="12"/>
  <c r="F46" i="12"/>
  <c r="G46" i="12"/>
  <c r="H46" i="12"/>
  <c r="I46" i="12"/>
  <c r="J46" i="12"/>
  <c r="K46" i="12"/>
  <c r="L46" i="12" s="1"/>
  <c r="M46" i="12"/>
  <c r="N46" i="12" s="1"/>
  <c r="O46" i="12"/>
  <c r="P46" i="12" s="1"/>
  <c r="Q46" i="12"/>
  <c r="R46" i="12" s="1"/>
  <c r="S46" i="12"/>
  <c r="T46" i="12" s="1"/>
  <c r="U46" i="12"/>
  <c r="V46" i="12" s="1"/>
  <c r="W46" i="12"/>
  <c r="X46" i="12" s="1"/>
  <c r="Y46" i="12"/>
  <c r="Z46" i="12" s="1"/>
  <c r="AE46" i="12"/>
  <c r="AF46" i="12" s="1"/>
  <c r="AG46" i="12"/>
  <c r="AH46" i="12" s="1"/>
  <c r="AI46" i="12"/>
  <c r="AJ46" i="12"/>
  <c r="AK46" i="12"/>
  <c r="AL46" i="12"/>
  <c r="AM46" i="12"/>
  <c r="AN46" i="12"/>
  <c r="AO46" i="12"/>
  <c r="AP46" i="12"/>
  <c r="AQ46" i="12"/>
  <c r="B47" i="12"/>
  <c r="C47" i="12"/>
  <c r="D47" i="12"/>
  <c r="E47" i="12"/>
  <c r="F47" i="12"/>
  <c r="G47" i="12"/>
  <c r="H47" i="12"/>
  <c r="I47" i="12"/>
  <c r="J47" i="12"/>
  <c r="K47" i="12"/>
  <c r="L47" i="12" s="1"/>
  <c r="M47" i="12"/>
  <c r="N47" i="12" s="1"/>
  <c r="O47" i="12"/>
  <c r="P47" i="12" s="1"/>
  <c r="Q47" i="12"/>
  <c r="R47" i="12" s="1"/>
  <c r="S47" i="12"/>
  <c r="T47" i="12" s="1"/>
  <c r="U47" i="12"/>
  <c r="V47" i="12" s="1"/>
  <c r="W47" i="12"/>
  <c r="X47" i="12" s="1"/>
  <c r="Y47" i="12"/>
  <c r="Z47" i="12" s="1"/>
  <c r="AE47" i="12"/>
  <c r="AF47" i="12" s="1"/>
  <c r="AG47" i="12"/>
  <c r="AH47" i="12" s="1"/>
  <c r="AI47" i="12"/>
  <c r="AJ47" i="12"/>
  <c r="AK47" i="12"/>
  <c r="AL47" i="12"/>
  <c r="AM47" i="12"/>
  <c r="AN47" i="12"/>
  <c r="AO47" i="12"/>
  <c r="AP47" i="12"/>
  <c r="AQ47" i="12"/>
  <c r="B48" i="12"/>
  <c r="C48" i="12"/>
  <c r="D48" i="12"/>
  <c r="E48" i="12"/>
  <c r="F48" i="12"/>
  <c r="G48" i="12"/>
  <c r="H48" i="12"/>
  <c r="I48" i="12"/>
  <c r="J48" i="12"/>
  <c r="K48" i="12"/>
  <c r="L48" i="12" s="1"/>
  <c r="M48" i="12"/>
  <c r="N48" i="12" s="1"/>
  <c r="O48" i="12"/>
  <c r="P48" i="12" s="1"/>
  <c r="Q48" i="12"/>
  <c r="R48" i="12" s="1"/>
  <c r="S48" i="12"/>
  <c r="T48" i="12" s="1"/>
  <c r="U48" i="12"/>
  <c r="V48" i="12" s="1"/>
  <c r="W48" i="12"/>
  <c r="X48" i="12" s="1"/>
  <c r="Y48" i="12"/>
  <c r="Z48" i="12" s="1"/>
  <c r="AE48" i="12"/>
  <c r="AF48" i="12" s="1"/>
  <c r="AG48" i="12"/>
  <c r="AH48" i="12" s="1"/>
  <c r="AI48" i="12"/>
  <c r="AJ48" i="12"/>
  <c r="AK48" i="12"/>
  <c r="AL48" i="12"/>
  <c r="AM48" i="12"/>
  <c r="AN48" i="12"/>
  <c r="AO48" i="12"/>
  <c r="AP48" i="12"/>
  <c r="AQ48" i="12"/>
  <c r="B49" i="12"/>
  <c r="C49" i="12"/>
  <c r="D49" i="12"/>
  <c r="E49" i="12"/>
  <c r="F49" i="12"/>
  <c r="G49" i="12"/>
  <c r="H49" i="12"/>
  <c r="I49" i="12"/>
  <c r="J49" i="12"/>
  <c r="K49" i="12"/>
  <c r="L49" i="12" s="1"/>
  <c r="M49" i="12"/>
  <c r="N49" i="12" s="1"/>
  <c r="O49" i="12"/>
  <c r="P49" i="12" s="1"/>
  <c r="Q49" i="12"/>
  <c r="R49" i="12" s="1"/>
  <c r="S49" i="12"/>
  <c r="T49" i="12" s="1"/>
  <c r="U49" i="12"/>
  <c r="V49" i="12" s="1"/>
  <c r="W49" i="12"/>
  <c r="X49" i="12" s="1"/>
  <c r="Y49" i="12"/>
  <c r="Z49" i="12" s="1"/>
  <c r="AE49" i="12"/>
  <c r="AF49" i="12" s="1"/>
  <c r="AG49" i="12"/>
  <c r="AH49" i="12" s="1"/>
  <c r="AI49" i="12"/>
  <c r="AJ49" i="12"/>
  <c r="AK49" i="12"/>
  <c r="AL49" i="12"/>
  <c r="AM49" i="12"/>
  <c r="AN49" i="12"/>
  <c r="AO49" i="12"/>
  <c r="AP49" i="12"/>
  <c r="AQ49" i="12"/>
  <c r="B50" i="12"/>
  <c r="C50" i="12"/>
  <c r="D50" i="12"/>
  <c r="E50" i="12"/>
  <c r="F50" i="12"/>
  <c r="G50" i="12"/>
  <c r="H50" i="12"/>
  <c r="I50" i="12"/>
  <c r="J50" i="12"/>
  <c r="K50" i="12"/>
  <c r="L50" i="12" s="1"/>
  <c r="M50" i="12"/>
  <c r="N50" i="12" s="1"/>
  <c r="O50" i="12"/>
  <c r="P50" i="12" s="1"/>
  <c r="Q50" i="12"/>
  <c r="R50" i="12" s="1"/>
  <c r="S50" i="12"/>
  <c r="T50" i="12" s="1"/>
  <c r="U50" i="12"/>
  <c r="V50" i="12" s="1"/>
  <c r="W50" i="12"/>
  <c r="X50" i="12" s="1"/>
  <c r="Y50" i="12"/>
  <c r="Z50" i="12" s="1"/>
  <c r="AE50" i="12"/>
  <c r="AF50" i="12" s="1"/>
  <c r="AG50" i="12"/>
  <c r="AH50" i="12" s="1"/>
  <c r="AI50" i="12"/>
  <c r="AJ50" i="12"/>
  <c r="AK50" i="12"/>
  <c r="AL50" i="12"/>
  <c r="AM50" i="12"/>
  <c r="AN50" i="12"/>
  <c r="AO50" i="12"/>
  <c r="AP50" i="12"/>
  <c r="AQ50" i="12"/>
  <c r="B51" i="12"/>
  <c r="C51" i="12"/>
  <c r="D51" i="12"/>
  <c r="E51" i="12"/>
  <c r="F51" i="12"/>
  <c r="G51" i="12"/>
  <c r="H51" i="12"/>
  <c r="I51" i="12"/>
  <c r="J51" i="12"/>
  <c r="K51" i="12"/>
  <c r="L51" i="12" s="1"/>
  <c r="M51" i="12"/>
  <c r="N51" i="12" s="1"/>
  <c r="O51" i="12"/>
  <c r="P51" i="12" s="1"/>
  <c r="Q51" i="12"/>
  <c r="R51" i="12" s="1"/>
  <c r="S51" i="12"/>
  <c r="T51" i="12" s="1"/>
  <c r="U51" i="12"/>
  <c r="V51" i="12" s="1"/>
  <c r="W51" i="12"/>
  <c r="X51" i="12" s="1"/>
  <c r="Y51" i="12"/>
  <c r="Z51" i="12" s="1"/>
  <c r="AE51" i="12"/>
  <c r="AF51" i="12" s="1"/>
  <c r="AG51" i="12"/>
  <c r="AH51" i="12" s="1"/>
  <c r="AI51" i="12"/>
  <c r="AJ51" i="12"/>
  <c r="AK51" i="12"/>
  <c r="AL51" i="12"/>
  <c r="AM51" i="12"/>
  <c r="AN51" i="12"/>
  <c r="AO51" i="12"/>
  <c r="AP51" i="12"/>
  <c r="AQ51" i="12"/>
  <c r="B52" i="12"/>
  <c r="C52" i="12"/>
  <c r="D52" i="12"/>
  <c r="E52" i="12"/>
  <c r="F52" i="12"/>
  <c r="G52" i="12"/>
  <c r="H52" i="12"/>
  <c r="I52" i="12"/>
  <c r="J52" i="12"/>
  <c r="K52" i="12"/>
  <c r="L52" i="12" s="1"/>
  <c r="M52" i="12"/>
  <c r="N52" i="12" s="1"/>
  <c r="O52" i="12"/>
  <c r="P52" i="12" s="1"/>
  <c r="Q52" i="12"/>
  <c r="R52" i="12" s="1"/>
  <c r="S52" i="12"/>
  <c r="T52" i="12" s="1"/>
  <c r="U52" i="12"/>
  <c r="V52" i="12" s="1"/>
  <c r="W52" i="12"/>
  <c r="X52" i="12" s="1"/>
  <c r="Y52" i="12"/>
  <c r="Z52" i="12" s="1"/>
  <c r="AE52" i="12"/>
  <c r="AF52" i="12" s="1"/>
  <c r="AG52" i="12"/>
  <c r="AH52" i="12" s="1"/>
  <c r="AI52" i="12"/>
  <c r="AJ52" i="12"/>
  <c r="AK52" i="12"/>
  <c r="AL52" i="12"/>
  <c r="AM52" i="12"/>
  <c r="AN52" i="12"/>
  <c r="AO52" i="12"/>
  <c r="AP52" i="12"/>
  <c r="AQ52" i="12"/>
  <c r="B53" i="12"/>
  <c r="C53" i="12"/>
  <c r="D53" i="12"/>
  <c r="E53" i="12"/>
  <c r="F53" i="12"/>
  <c r="G53" i="12"/>
  <c r="H53" i="12"/>
  <c r="I53" i="12"/>
  <c r="J53" i="12"/>
  <c r="K53" i="12"/>
  <c r="L53" i="12" s="1"/>
  <c r="M53" i="12"/>
  <c r="N53" i="12" s="1"/>
  <c r="O53" i="12"/>
  <c r="P53" i="12" s="1"/>
  <c r="Q53" i="12"/>
  <c r="R53" i="12" s="1"/>
  <c r="S53" i="12"/>
  <c r="T53" i="12" s="1"/>
  <c r="U53" i="12"/>
  <c r="V53" i="12" s="1"/>
  <c r="W53" i="12"/>
  <c r="X53" i="12" s="1"/>
  <c r="Y53" i="12"/>
  <c r="Z53" i="12" s="1"/>
  <c r="AC53" i="12"/>
  <c r="AD53" i="12" s="1"/>
  <c r="AE53" i="12"/>
  <c r="AF53" i="12" s="1"/>
  <c r="AG53" i="12"/>
  <c r="AH53" i="12" s="1"/>
  <c r="AI53" i="12"/>
  <c r="AJ53" i="12"/>
  <c r="AK53" i="12"/>
  <c r="AL53" i="12"/>
  <c r="AM53" i="12"/>
  <c r="AN53" i="12"/>
  <c r="AO53" i="12"/>
  <c r="AP53" i="12"/>
  <c r="AQ53" i="12"/>
  <c r="B54" i="12"/>
  <c r="C54" i="12"/>
  <c r="D54" i="12"/>
  <c r="E54" i="12"/>
  <c r="F54" i="12"/>
  <c r="G54" i="12"/>
  <c r="H54" i="12"/>
  <c r="I54" i="12"/>
  <c r="J54" i="12"/>
  <c r="K54" i="12"/>
  <c r="L54" i="12" s="1"/>
  <c r="M54" i="12"/>
  <c r="N54" i="12" s="1"/>
  <c r="O54" i="12"/>
  <c r="P54" i="12" s="1"/>
  <c r="Q54" i="12"/>
  <c r="R54" i="12" s="1"/>
  <c r="S54" i="12"/>
  <c r="T54" i="12" s="1"/>
  <c r="U54" i="12"/>
  <c r="V54" i="12" s="1"/>
  <c r="W54" i="12"/>
  <c r="X54" i="12" s="1"/>
  <c r="Y54" i="12"/>
  <c r="Z54" i="12" s="1"/>
  <c r="AE54" i="12"/>
  <c r="AF54" i="12" s="1"/>
  <c r="AG54" i="12"/>
  <c r="AH54" i="12" s="1"/>
  <c r="AI54" i="12"/>
  <c r="AJ54" i="12"/>
  <c r="AK54" i="12"/>
  <c r="AL54" i="12"/>
  <c r="AM54" i="12"/>
  <c r="AN54" i="12"/>
  <c r="AO54" i="12"/>
  <c r="AP54" i="12"/>
  <c r="AQ54" i="12"/>
  <c r="B55" i="12"/>
  <c r="C55" i="12"/>
  <c r="D55" i="12"/>
  <c r="E55" i="12"/>
  <c r="F55" i="12"/>
  <c r="G55" i="12"/>
  <c r="H55" i="12"/>
  <c r="I55" i="12"/>
  <c r="J55" i="12"/>
  <c r="K55" i="12"/>
  <c r="L55" i="12" s="1"/>
  <c r="M55" i="12"/>
  <c r="N55" i="12" s="1"/>
  <c r="O55" i="12"/>
  <c r="P55" i="12" s="1"/>
  <c r="Q55" i="12"/>
  <c r="R55" i="12" s="1"/>
  <c r="S55" i="12"/>
  <c r="T55" i="12" s="1"/>
  <c r="U55" i="12"/>
  <c r="V55" i="12" s="1"/>
  <c r="W55" i="12"/>
  <c r="X55" i="12" s="1"/>
  <c r="Y55" i="12"/>
  <c r="Z55" i="12" s="1"/>
  <c r="AE55" i="12"/>
  <c r="AF55" i="12" s="1"/>
  <c r="AG55" i="12"/>
  <c r="AH55" i="12" s="1"/>
  <c r="AI55" i="12"/>
  <c r="AJ55" i="12"/>
  <c r="AK55" i="12"/>
  <c r="AL55" i="12"/>
  <c r="AM55" i="12"/>
  <c r="AN55" i="12"/>
  <c r="AO55" i="12"/>
  <c r="AP55" i="12"/>
  <c r="AQ55" i="12"/>
  <c r="B56" i="12"/>
  <c r="C56" i="12"/>
  <c r="D56" i="12"/>
  <c r="E56" i="12"/>
  <c r="F56" i="12"/>
  <c r="G56" i="12"/>
  <c r="H56" i="12"/>
  <c r="I56" i="12"/>
  <c r="J56" i="12"/>
  <c r="K56" i="12"/>
  <c r="L56" i="12" s="1"/>
  <c r="M56" i="12"/>
  <c r="N56" i="12" s="1"/>
  <c r="O56" i="12"/>
  <c r="P56" i="12" s="1"/>
  <c r="Q56" i="12"/>
  <c r="R56" i="12" s="1"/>
  <c r="S56" i="12"/>
  <c r="T56" i="12" s="1"/>
  <c r="U56" i="12"/>
  <c r="V56" i="12" s="1"/>
  <c r="W56" i="12"/>
  <c r="X56" i="12" s="1"/>
  <c r="Y56" i="12"/>
  <c r="Z56" i="12" s="1"/>
  <c r="AE56" i="12"/>
  <c r="AF56" i="12" s="1"/>
  <c r="AG56" i="12"/>
  <c r="AH56" i="12" s="1"/>
  <c r="AI56" i="12"/>
  <c r="AJ56" i="12"/>
  <c r="AK56" i="12"/>
  <c r="AL56" i="12"/>
  <c r="AM56" i="12"/>
  <c r="AN56" i="12"/>
  <c r="AO56" i="12"/>
  <c r="AP56" i="12"/>
  <c r="AQ56" i="12"/>
  <c r="B57" i="12"/>
  <c r="C57" i="12"/>
  <c r="D57" i="12"/>
  <c r="E57" i="12"/>
  <c r="F57" i="12"/>
  <c r="G57" i="12"/>
  <c r="H57" i="12"/>
  <c r="I57" i="12"/>
  <c r="J57" i="12"/>
  <c r="K57" i="12"/>
  <c r="L57" i="12" s="1"/>
  <c r="M57" i="12"/>
  <c r="N57" i="12" s="1"/>
  <c r="O57" i="12"/>
  <c r="P57" i="12" s="1"/>
  <c r="Q57" i="12"/>
  <c r="R57" i="12" s="1"/>
  <c r="S57" i="12"/>
  <c r="T57" i="12" s="1"/>
  <c r="U57" i="12"/>
  <c r="V57" i="12" s="1"/>
  <c r="W57" i="12"/>
  <c r="X57" i="12" s="1"/>
  <c r="Y57" i="12"/>
  <c r="Z57" i="12" s="1"/>
  <c r="AE57" i="12"/>
  <c r="AF57" i="12" s="1"/>
  <c r="AG57" i="12"/>
  <c r="AH57" i="12" s="1"/>
  <c r="AI57" i="12"/>
  <c r="AJ57" i="12"/>
  <c r="AK57" i="12"/>
  <c r="AL57" i="12"/>
  <c r="AM57" i="12"/>
  <c r="AN57" i="12"/>
  <c r="AO57" i="12"/>
  <c r="AP57" i="12"/>
  <c r="AQ57" i="12"/>
  <c r="B58" i="12"/>
  <c r="C58" i="12"/>
  <c r="D58" i="12"/>
  <c r="E58" i="12"/>
  <c r="F58" i="12"/>
  <c r="G58" i="12"/>
  <c r="H58" i="12"/>
  <c r="I58" i="12"/>
  <c r="J58" i="12"/>
  <c r="K58" i="12"/>
  <c r="L58" i="12" s="1"/>
  <c r="M58" i="12"/>
  <c r="N58" i="12" s="1"/>
  <c r="O58" i="12"/>
  <c r="P58" i="12" s="1"/>
  <c r="Q58" i="12"/>
  <c r="R58" i="12" s="1"/>
  <c r="S58" i="12"/>
  <c r="T58" i="12" s="1"/>
  <c r="U58" i="12"/>
  <c r="V58" i="12" s="1"/>
  <c r="W58" i="12"/>
  <c r="X58" i="12" s="1"/>
  <c r="Y58" i="12"/>
  <c r="Z58" i="12" s="1"/>
  <c r="AE58" i="12"/>
  <c r="AF58" i="12" s="1"/>
  <c r="AG58" i="12"/>
  <c r="AH58" i="12" s="1"/>
  <c r="AI58" i="12"/>
  <c r="AJ58" i="12"/>
  <c r="AK58" i="12"/>
  <c r="AL58" i="12"/>
  <c r="AM58" i="12"/>
  <c r="AN58" i="12"/>
  <c r="AO58" i="12"/>
  <c r="AP58" i="12"/>
  <c r="AQ58" i="12"/>
  <c r="B59" i="12"/>
  <c r="C59" i="12"/>
  <c r="D59" i="12"/>
  <c r="E59" i="12"/>
  <c r="F59" i="12"/>
  <c r="G59" i="12"/>
  <c r="H59" i="12"/>
  <c r="I59" i="12"/>
  <c r="J59" i="12"/>
  <c r="K59" i="12"/>
  <c r="L59" i="12" s="1"/>
  <c r="M59" i="12"/>
  <c r="N59" i="12" s="1"/>
  <c r="O59" i="12"/>
  <c r="P59" i="12" s="1"/>
  <c r="Q59" i="12"/>
  <c r="R59" i="12" s="1"/>
  <c r="S59" i="12"/>
  <c r="T59" i="12" s="1"/>
  <c r="U59" i="12"/>
  <c r="V59" i="12" s="1"/>
  <c r="W59" i="12"/>
  <c r="X59" i="12" s="1"/>
  <c r="Y59" i="12"/>
  <c r="Z59" i="12" s="1"/>
  <c r="AE59" i="12"/>
  <c r="AF59" i="12" s="1"/>
  <c r="AG59" i="12"/>
  <c r="AH59" i="12" s="1"/>
  <c r="AI59" i="12"/>
  <c r="AJ59" i="12"/>
  <c r="AK59" i="12"/>
  <c r="AL59" i="12"/>
  <c r="AM59" i="12"/>
  <c r="AN59" i="12"/>
  <c r="AO59" i="12"/>
  <c r="AP59" i="12"/>
  <c r="AQ59" i="12"/>
  <c r="B60" i="12"/>
  <c r="C60" i="12"/>
  <c r="D60" i="12"/>
  <c r="E60" i="12"/>
  <c r="F60" i="12"/>
  <c r="G60" i="12"/>
  <c r="H60" i="12"/>
  <c r="I60" i="12"/>
  <c r="J60" i="12"/>
  <c r="K60" i="12"/>
  <c r="L60" i="12" s="1"/>
  <c r="M60" i="12"/>
  <c r="N60" i="12" s="1"/>
  <c r="O60" i="12"/>
  <c r="P60" i="12" s="1"/>
  <c r="Q60" i="12"/>
  <c r="R60" i="12" s="1"/>
  <c r="S60" i="12"/>
  <c r="T60" i="12" s="1"/>
  <c r="U60" i="12"/>
  <c r="V60" i="12" s="1"/>
  <c r="W60" i="12"/>
  <c r="X60" i="12" s="1"/>
  <c r="Y60" i="12"/>
  <c r="Z60" i="12" s="1"/>
  <c r="AE60" i="12"/>
  <c r="AF60" i="12" s="1"/>
  <c r="AG60" i="12"/>
  <c r="AH60" i="12" s="1"/>
  <c r="AI60" i="12"/>
  <c r="AJ60" i="12"/>
  <c r="AK60" i="12"/>
  <c r="AL60" i="12"/>
  <c r="AM60" i="12"/>
  <c r="AN60" i="12"/>
  <c r="AO60" i="12"/>
  <c r="AP60" i="12"/>
  <c r="AQ60" i="12"/>
  <c r="B61" i="12"/>
  <c r="C61" i="12"/>
  <c r="D61" i="12"/>
  <c r="E61" i="12"/>
  <c r="F61" i="12"/>
  <c r="G61" i="12"/>
  <c r="H61" i="12"/>
  <c r="I61" i="12"/>
  <c r="J61" i="12"/>
  <c r="K61" i="12"/>
  <c r="L61" i="12" s="1"/>
  <c r="M61" i="12"/>
  <c r="N61" i="12" s="1"/>
  <c r="O61" i="12"/>
  <c r="P61" i="12" s="1"/>
  <c r="Q61" i="12"/>
  <c r="R61" i="12" s="1"/>
  <c r="S61" i="12"/>
  <c r="T61" i="12" s="1"/>
  <c r="U61" i="12"/>
  <c r="V61" i="12" s="1"/>
  <c r="W61" i="12"/>
  <c r="X61" i="12" s="1"/>
  <c r="Y61" i="12"/>
  <c r="Z61" i="12" s="1"/>
  <c r="AE61" i="12"/>
  <c r="AF61" i="12" s="1"/>
  <c r="AG61" i="12"/>
  <c r="AH61" i="12" s="1"/>
  <c r="AI61" i="12"/>
  <c r="AJ61" i="12"/>
  <c r="AK61" i="12"/>
  <c r="AL61" i="12"/>
  <c r="AM61" i="12"/>
  <c r="AN61" i="12"/>
  <c r="AO61" i="12"/>
  <c r="AP61" i="12"/>
  <c r="AQ61" i="12"/>
  <c r="B62" i="12"/>
  <c r="C62" i="12"/>
  <c r="D62" i="12"/>
  <c r="E62" i="12"/>
  <c r="F62" i="12"/>
  <c r="G62" i="12"/>
  <c r="H62" i="12"/>
  <c r="I62" i="12"/>
  <c r="J62" i="12"/>
  <c r="K62" i="12"/>
  <c r="L62" i="12" s="1"/>
  <c r="M62" i="12"/>
  <c r="N62" i="12" s="1"/>
  <c r="O62" i="12"/>
  <c r="P62" i="12" s="1"/>
  <c r="Q62" i="12"/>
  <c r="R62" i="12" s="1"/>
  <c r="S62" i="12"/>
  <c r="T62" i="12" s="1"/>
  <c r="U62" i="12"/>
  <c r="V62" i="12" s="1"/>
  <c r="W62" i="12"/>
  <c r="X62" i="12" s="1"/>
  <c r="Y62" i="12"/>
  <c r="Z62" i="12" s="1"/>
  <c r="AE62" i="12"/>
  <c r="AF62" i="12" s="1"/>
  <c r="AG62" i="12"/>
  <c r="AH62" i="12" s="1"/>
  <c r="AI62" i="12"/>
  <c r="AJ62" i="12"/>
  <c r="AK62" i="12"/>
  <c r="AL62" i="12"/>
  <c r="AM62" i="12"/>
  <c r="AN62" i="12"/>
  <c r="AO62" i="12"/>
  <c r="AP62" i="12"/>
  <c r="AQ62" i="12"/>
  <c r="B63" i="12"/>
  <c r="C63" i="12"/>
  <c r="D63" i="12"/>
  <c r="E63" i="12"/>
  <c r="F63" i="12"/>
  <c r="G63" i="12"/>
  <c r="H63" i="12"/>
  <c r="I63" i="12"/>
  <c r="J63" i="12"/>
  <c r="K63" i="12"/>
  <c r="L63" i="12" s="1"/>
  <c r="M63" i="12"/>
  <c r="N63" i="12" s="1"/>
  <c r="O63" i="12"/>
  <c r="P63" i="12" s="1"/>
  <c r="Q63" i="12"/>
  <c r="R63" i="12" s="1"/>
  <c r="S63" i="12"/>
  <c r="T63" i="12" s="1"/>
  <c r="U63" i="12"/>
  <c r="V63" i="12" s="1"/>
  <c r="W63" i="12"/>
  <c r="X63" i="12" s="1"/>
  <c r="Y63" i="12"/>
  <c r="Z63" i="12" s="1"/>
  <c r="AE63" i="12"/>
  <c r="AF63" i="12" s="1"/>
  <c r="AG63" i="12"/>
  <c r="AH63" i="12" s="1"/>
  <c r="AI63" i="12"/>
  <c r="AJ63" i="12"/>
  <c r="AK63" i="12"/>
  <c r="AL63" i="12"/>
  <c r="AM63" i="12"/>
  <c r="AN63" i="12"/>
  <c r="AO63" i="12"/>
  <c r="AP63" i="12"/>
  <c r="AQ63" i="12"/>
  <c r="B64" i="12"/>
  <c r="C64" i="12"/>
  <c r="D64" i="12"/>
  <c r="E64" i="12"/>
  <c r="F64" i="12"/>
  <c r="G64" i="12"/>
  <c r="H64" i="12"/>
  <c r="I64" i="12"/>
  <c r="J64" i="12"/>
  <c r="K64" i="12"/>
  <c r="L64" i="12" s="1"/>
  <c r="M64" i="12"/>
  <c r="N64" i="12" s="1"/>
  <c r="O64" i="12"/>
  <c r="P64" i="12" s="1"/>
  <c r="Q64" i="12"/>
  <c r="R64" i="12" s="1"/>
  <c r="S64" i="12"/>
  <c r="T64" i="12" s="1"/>
  <c r="U64" i="12"/>
  <c r="V64" i="12" s="1"/>
  <c r="W64" i="12"/>
  <c r="X64" i="12" s="1"/>
  <c r="Y64" i="12"/>
  <c r="Z64" i="12" s="1"/>
  <c r="AE64" i="12"/>
  <c r="AF64" i="12" s="1"/>
  <c r="AG64" i="12"/>
  <c r="AH64" i="12" s="1"/>
  <c r="AI64" i="12"/>
  <c r="AJ64" i="12"/>
  <c r="AK64" i="12"/>
  <c r="AL64" i="12"/>
  <c r="AM64" i="12"/>
  <c r="AN64" i="12"/>
  <c r="AO64" i="12"/>
  <c r="AP64" i="12"/>
  <c r="AQ64" i="12"/>
  <c r="B65" i="12"/>
  <c r="C65" i="12"/>
  <c r="D65" i="12"/>
  <c r="E65" i="12"/>
  <c r="F65" i="12"/>
  <c r="G65" i="12"/>
  <c r="H65" i="12"/>
  <c r="I65" i="12"/>
  <c r="J65" i="12"/>
  <c r="K65" i="12"/>
  <c r="L65" i="12" s="1"/>
  <c r="M65" i="12"/>
  <c r="N65" i="12" s="1"/>
  <c r="O65" i="12"/>
  <c r="P65" i="12" s="1"/>
  <c r="Q65" i="12"/>
  <c r="R65" i="12" s="1"/>
  <c r="S65" i="12"/>
  <c r="T65" i="12" s="1"/>
  <c r="U65" i="12"/>
  <c r="V65" i="12" s="1"/>
  <c r="W65" i="12"/>
  <c r="X65" i="12" s="1"/>
  <c r="Y65" i="12"/>
  <c r="Z65" i="12" s="1"/>
  <c r="AE65" i="12"/>
  <c r="AF65" i="12" s="1"/>
  <c r="AG65" i="12"/>
  <c r="AH65" i="12" s="1"/>
  <c r="AI65" i="12"/>
  <c r="AJ65" i="12"/>
  <c r="AK65" i="12"/>
  <c r="AL65" i="12"/>
  <c r="AM65" i="12"/>
  <c r="AN65" i="12"/>
  <c r="AO65" i="12"/>
  <c r="AP65" i="12"/>
  <c r="AQ65" i="12"/>
  <c r="B66" i="12"/>
  <c r="C66" i="12"/>
  <c r="D66" i="12"/>
  <c r="E66" i="12"/>
  <c r="F66" i="12"/>
  <c r="G66" i="12"/>
  <c r="H66" i="12"/>
  <c r="I66" i="12"/>
  <c r="J66" i="12"/>
  <c r="K66" i="12"/>
  <c r="L66" i="12" s="1"/>
  <c r="M66" i="12"/>
  <c r="N66" i="12" s="1"/>
  <c r="O66" i="12"/>
  <c r="P66" i="12" s="1"/>
  <c r="Q66" i="12"/>
  <c r="R66" i="12" s="1"/>
  <c r="S66" i="12"/>
  <c r="T66" i="12" s="1"/>
  <c r="U66" i="12"/>
  <c r="V66" i="12" s="1"/>
  <c r="W66" i="12"/>
  <c r="X66" i="12" s="1"/>
  <c r="Y66" i="12"/>
  <c r="Z66" i="12" s="1"/>
  <c r="AE66" i="12"/>
  <c r="AF66" i="12" s="1"/>
  <c r="AG66" i="12"/>
  <c r="AH66" i="12" s="1"/>
  <c r="AI66" i="12"/>
  <c r="AJ66" i="12"/>
  <c r="AK66" i="12"/>
  <c r="AL66" i="12"/>
  <c r="AM66" i="12"/>
  <c r="AN66" i="12"/>
  <c r="AO66" i="12"/>
  <c r="AP66" i="12"/>
  <c r="AQ66" i="12"/>
  <c r="B67" i="12"/>
  <c r="C67" i="12"/>
  <c r="D67" i="12"/>
  <c r="E67" i="12"/>
  <c r="F67" i="12"/>
  <c r="G67" i="12"/>
  <c r="H67" i="12"/>
  <c r="I67" i="12"/>
  <c r="J67" i="12"/>
  <c r="K67" i="12"/>
  <c r="L67" i="12" s="1"/>
  <c r="M67" i="12"/>
  <c r="N67" i="12" s="1"/>
  <c r="O67" i="12"/>
  <c r="P67" i="12" s="1"/>
  <c r="Q67" i="12"/>
  <c r="R67" i="12" s="1"/>
  <c r="S67" i="12"/>
  <c r="T67" i="12" s="1"/>
  <c r="U67" i="12"/>
  <c r="V67" i="12" s="1"/>
  <c r="W67" i="12"/>
  <c r="X67" i="12" s="1"/>
  <c r="Y67" i="12"/>
  <c r="Z67" i="12" s="1"/>
  <c r="AE67" i="12"/>
  <c r="AF67" i="12" s="1"/>
  <c r="AG67" i="12"/>
  <c r="AH67" i="12" s="1"/>
  <c r="AI67" i="12"/>
  <c r="AJ67" i="12"/>
  <c r="AK67" i="12"/>
  <c r="AL67" i="12"/>
  <c r="AM67" i="12"/>
  <c r="AN67" i="12"/>
  <c r="AO67" i="12"/>
  <c r="AP67" i="12"/>
  <c r="AQ67" i="12"/>
  <c r="B69" i="12"/>
  <c r="C69" i="12"/>
  <c r="D69" i="12"/>
  <c r="E69" i="12"/>
  <c r="F69" i="12"/>
  <c r="G69" i="12"/>
  <c r="H69" i="12"/>
  <c r="I69" i="12"/>
  <c r="J69" i="12"/>
  <c r="K69" i="12"/>
  <c r="L69" i="12" s="1"/>
  <c r="M69" i="12"/>
  <c r="N69" i="12" s="1"/>
  <c r="O69" i="12"/>
  <c r="P69" i="12" s="1"/>
  <c r="Q69" i="12"/>
  <c r="R69" i="12" s="1"/>
  <c r="S69" i="12"/>
  <c r="T69" i="12" s="1"/>
  <c r="U69" i="12"/>
  <c r="V69" i="12" s="1"/>
  <c r="W69" i="12"/>
  <c r="X69" i="12" s="1"/>
  <c r="Y69" i="12"/>
  <c r="Z69" i="12" s="1"/>
  <c r="AE69" i="12"/>
  <c r="AF69" i="12" s="1"/>
  <c r="AG69" i="12"/>
  <c r="AH69" i="12" s="1"/>
  <c r="AI69" i="12"/>
  <c r="AJ69" i="12"/>
  <c r="AK69" i="12"/>
  <c r="AL69" i="12"/>
  <c r="AM69" i="12"/>
  <c r="AN69" i="12"/>
  <c r="AO69" i="12"/>
  <c r="AP69" i="12"/>
  <c r="AQ69" i="12"/>
  <c r="B70" i="12"/>
  <c r="C70" i="12"/>
  <c r="D70" i="12"/>
  <c r="E70" i="12"/>
  <c r="F70" i="12"/>
  <c r="G70" i="12"/>
  <c r="H70" i="12"/>
  <c r="I70" i="12"/>
  <c r="J70" i="12"/>
  <c r="K70" i="12"/>
  <c r="L70" i="12" s="1"/>
  <c r="M70" i="12"/>
  <c r="N70" i="12" s="1"/>
  <c r="O70" i="12"/>
  <c r="P70" i="12" s="1"/>
  <c r="Q70" i="12"/>
  <c r="R70" i="12" s="1"/>
  <c r="S70" i="12"/>
  <c r="T70" i="12" s="1"/>
  <c r="U70" i="12"/>
  <c r="V70" i="12" s="1"/>
  <c r="W70" i="12"/>
  <c r="X70" i="12" s="1"/>
  <c r="Y70" i="12"/>
  <c r="Z70" i="12" s="1"/>
  <c r="AE70" i="12"/>
  <c r="AF70" i="12" s="1"/>
  <c r="AG70" i="12"/>
  <c r="AH70" i="12" s="1"/>
  <c r="AI70" i="12"/>
  <c r="AJ70" i="12"/>
  <c r="AK70" i="12"/>
  <c r="AL70" i="12"/>
  <c r="AM70" i="12"/>
  <c r="AN70" i="12"/>
  <c r="AO70" i="12"/>
  <c r="AP70" i="12"/>
  <c r="AQ70" i="12"/>
  <c r="B71" i="12"/>
  <c r="C71" i="12"/>
  <c r="D71" i="12"/>
  <c r="E71" i="12"/>
  <c r="F71" i="12"/>
  <c r="G71" i="12"/>
  <c r="H71" i="12"/>
  <c r="I71" i="12"/>
  <c r="J71" i="12"/>
  <c r="K71" i="12"/>
  <c r="L71" i="12" s="1"/>
  <c r="M71" i="12"/>
  <c r="N71" i="12" s="1"/>
  <c r="O71" i="12"/>
  <c r="P71" i="12" s="1"/>
  <c r="Q71" i="12"/>
  <c r="R71" i="12" s="1"/>
  <c r="S71" i="12"/>
  <c r="T71" i="12" s="1"/>
  <c r="U71" i="12"/>
  <c r="V71" i="12" s="1"/>
  <c r="W71" i="12"/>
  <c r="X71" i="12" s="1"/>
  <c r="Y71" i="12"/>
  <c r="Z71" i="12" s="1"/>
  <c r="AE71" i="12"/>
  <c r="AF71" i="12" s="1"/>
  <c r="AG71" i="12"/>
  <c r="AH71" i="12" s="1"/>
  <c r="AI71" i="12"/>
  <c r="AJ71" i="12"/>
  <c r="AK71" i="12"/>
  <c r="AL71" i="12"/>
  <c r="AM71" i="12"/>
  <c r="AN71" i="12"/>
  <c r="AO71" i="12"/>
  <c r="AP71" i="12"/>
  <c r="AQ71" i="12"/>
  <c r="B72" i="12"/>
  <c r="C72" i="12"/>
  <c r="D72" i="12"/>
  <c r="E72" i="12"/>
  <c r="F72" i="12"/>
  <c r="G72" i="12"/>
  <c r="H72" i="12"/>
  <c r="I72" i="12"/>
  <c r="J72" i="12"/>
  <c r="K72" i="12"/>
  <c r="L72" i="12" s="1"/>
  <c r="M72" i="12"/>
  <c r="N72" i="12" s="1"/>
  <c r="O72" i="12"/>
  <c r="P72" i="12" s="1"/>
  <c r="Q72" i="12"/>
  <c r="R72" i="12" s="1"/>
  <c r="S72" i="12"/>
  <c r="T72" i="12" s="1"/>
  <c r="U72" i="12"/>
  <c r="V72" i="12" s="1"/>
  <c r="W72" i="12"/>
  <c r="X72" i="12" s="1"/>
  <c r="Y72" i="12"/>
  <c r="Z72" i="12" s="1"/>
  <c r="AE72" i="12"/>
  <c r="AF72" i="12" s="1"/>
  <c r="AG72" i="12"/>
  <c r="AH72" i="12" s="1"/>
  <c r="AI72" i="12"/>
  <c r="AJ72" i="12"/>
  <c r="AK72" i="12"/>
  <c r="AL72" i="12"/>
  <c r="AM72" i="12"/>
  <c r="AN72" i="12"/>
  <c r="AO72" i="12"/>
  <c r="AP72" i="12"/>
  <c r="AQ72" i="12"/>
  <c r="B73" i="12"/>
  <c r="C73" i="12"/>
  <c r="D73" i="12"/>
  <c r="E73" i="12"/>
  <c r="F73" i="12"/>
  <c r="G73" i="12"/>
  <c r="H73" i="12"/>
  <c r="I73" i="12"/>
  <c r="J73" i="12"/>
  <c r="K73" i="12"/>
  <c r="L73" i="12" s="1"/>
  <c r="M73" i="12"/>
  <c r="N73" i="12" s="1"/>
  <c r="O73" i="12"/>
  <c r="P73" i="12" s="1"/>
  <c r="Q73" i="12"/>
  <c r="R73" i="12" s="1"/>
  <c r="S73" i="12"/>
  <c r="T73" i="12" s="1"/>
  <c r="U73" i="12"/>
  <c r="V73" i="12" s="1"/>
  <c r="W73" i="12"/>
  <c r="X73" i="12" s="1"/>
  <c r="Y73" i="12"/>
  <c r="Z73" i="12" s="1"/>
  <c r="AE73" i="12"/>
  <c r="AF73" i="12" s="1"/>
  <c r="AG73" i="12"/>
  <c r="AH73" i="12" s="1"/>
  <c r="AI73" i="12"/>
  <c r="AJ73" i="12"/>
  <c r="AK73" i="12"/>
  <c r="AL73" i="12"/>
  <c r="AM73" i="12"/>
  <c r="AN73" i="12"/>
  <c r="AO73" i="12"/>
  <c r="AP73" i="12"/>
  <c r="AQ73" i="12"/>
  <c r="B74" i="12"/>
  <c r="C74" i="12"/>
  <c r="D74" i="12"/>
  <c r="E74" i="12"/>
  <c r="F74" i="12"/>
  <c r="G74" i="12"/>
  <c r="H74" i="12"/>
  <c r="I74" i="12"/>
  <c r="J74" i="12"/>
  <c r="K74" i="12"/>
  <c r="L74" i="12" s="1"/>
  <c r="M74" i="12"/>
  <c r="N74" i="12" s="1"/>
  <c r="O74" i="12"/>
  <c r="P74" i="12" s="1"/>
  <c r="Q74" i="12"/>
  <c r="R74" i="12" s="1"/>
  <c r="S74" i="12"/>
  <c r="T74" i="12" s="1"/>
  <c r="U74" i="12"/>
  <c r="V74" i="12" s="1"/>
  <c r="W74" i="12"/>
  <c r="X74" i="12" s="1"/>
  <c r="Y74" i="12"/>
  <c r="Z74" i="12" s="1"/>
  <c r="AE74" i="12"/>
  <c r="AF74" i="12" s="1"/>
  <c r="AG74" i="12"/>
  <c r="AH74" i="12" s="1"/>
  <c r="AI74" i="12"/>
  <c r="AJ74" i="12"/>
  <c r="AK74" i="12"/>
  <c r="AL74" i="12"/>
  <c r="AM74" i="12"/>
  <c r="AN74" i="12"/>
  <c r="AO74" i="12"/>
  <c r="AP74" i="12"/>
  <c r="AQ74" i="12"/>
  <c r="B75" i="12"/>
  <c r="C75" i="12"/>
  <c r="D75" i="12"/>
  <c r="E75" i="12"/>
  <c r="F75" i="12"/>
  <c r="G75" i="12"/>
  <c r="H75" i="12"/>
  <c r="I75" i="12"/>
  <c r="J75" i="12"/>
  <c r="K75" i="12"/>
  <c r="L75" i="12" s="1"/>
  <c r="M75" i="12"/>
  <c r="N75" i="12" s="1"/>
  <c r="O75" i="12"/>
  <c r="P75" i="12" s="1"/>
  <c r="Q75" i="12"/>
  <c r="R75" i="12" s="1"/>
  <c r="S75" i="12"/>
  <c r="T75" i="12" s="1"/>
  <c r="U75" i="12"/>
  <c r="V75" i="12" s="1"/>
  <c r="W75" i="12"/>
  <c r="X75" i="12" s="1"/>
  <c r="Y75" i="12"/>
  <c r="Z75" i="12" s="1"/>
  <c r="AE75" i="12"/>
  <c r="AF75" i="12" s="1"/>
  <c r="AG75" i="12"/>
  <c r="AH75" i="12" s="1"/>
  <c r="AI75" i="12"/>
  <c r="AJ75" i="12"/>
  <c r="AK75" i="12"/>
  <c r="AL75" i="12"/>
  <c r="AM75" i="12"/>
  <c r="AN75" i="12"/>
  <c r="AO75" i="12"/>
  <c r="AP75" i="12"/>
  <c r="AQ75" i="12"/>
  <c r="B76" i="12"/>
  <c r="C76" i="12"/>
  <c r="D76" i="12"/>
  <c r="E76" i="12"/>
  <c r="F76" i="12"/>
  <c r="G76" i="12"/>
  <c r="H76" i="12"/>
  <c r="I76" i="12"/>
  <c r="J76" i="12"/>
  <c r="K76" i="12"/>
  <c r="L76" i="12" s="1"/>
  <c r="M76" i="12"/>
  <c r="N76" i="12" s="1"/>
  <c r="O76" i="12"/>
  <c r="P76" i="12" s="1"/>
  <c r="Q76" i="12"/>
  <c r="R76" i="12" s="1"/>
  <c r="S76" i="12"/>
  <c r="T76" i="12" s="1"/>
  <c r="U76" i="12"/>
  <c r="V76" i="12" s="1"/>
  <c r="W76" i="12"/>
  <c r="X76" i="12" s="1"/>
  <c r="Y76" i="12"/>
  <c r="Z76" i="12" s="1"/>
  <c r="AE76" i="12"/>
  <c r="AF76" i="12" s="1"/>
  <c r="AG76" i="12"/>
  <c r="AH76" i="12" s="1"/>
  <c r="AI76" i="12"/>
  <c r="AJ76" i="12"/>
  <c r="AK76" i="12"/>
  <c r="AL76" i="12"/>
  <c r="AM76" i="12"/>
  <c r="AN76" i="12"/>
  <c r="AO76" i="12"/>
  <c r="AP76" i="12"/>
  <c r="AQ76" i="12"/>
  <c r="B77" i="12"/>
  <c r="C77" i="12"/>
  <c r="D77" i="12"/>
  <c r="E77" i="12"/>
  <c r="F77" i="12"/>
  <c r="G77" i="12"/>
  <c r="H77" i="12"/>
  <c r="I77" i="12"/>
  <c r="J77" i="12"/>
  <c r="K77" i="12"/>
  <c r="L77" i="12" s="1"/>
  <c r="M77" i="12"/>
  <c r="N77" i="12" s="1"/>
  <c r="O77" i="12"/>
  <c r="P77" i="12" s="1"/>
  <c r="Q77" i="12"/>
  <c r="R77" i="12" s="1"/>
  <c r="S77" i="12"/>
  <c r="T77" i="12" s="1"/>
  <c r="U77" i="12"/>
  <c r="V77" i="12" s="1"/>
  <c r="W77" i="12"/>
  <c r="X77" i="12" s="1"/>
  <c r="Y77" i="12"/>
  <c r="Z77" i="12" s="1"/>
  <c r="AE77" i="12"/>
  <c r="AF77" i="12" s="1"/>
  <c r="AG77" i="12"/>
  <c r="AH77" i="12" s="1"/>
  <c r="AI77" i="12"/>
  <c r="AJ77" i="12"/>
  <c r="AK77" i="12"/>
  <c r="AL77" i="12"/>
  <c r="AM77" i="12"/>
  <c r="AN77" i="12"/>
  <c r="AO77" i="12"/>
  <c r="AP77" i="12"/>
  <c r="AQ77" i="12"/>
  <c r="B78" i="12"/>
  <c r="C78" i="12"/>
  <c r="D78" i="12"/>
  <c r="E78" i="12"/>
  <c r="F78" i="12"/>
  <c r="G78" i="12"/>
  <c r="H78" i="12"/>
  <c r="I78" i="12"/>
  <c r="J78" i="12"/>
  <c r="K78" i="12"/>
  <c r="L78" i="12" s="1"/>
  <c r="M78" i="12"/>
  <c r="N78" i="12" s="1"/>
  <c r="O78" i="12"/>
  <c r="P78" i="12" s="1"/>
  <c r="Q78" i="12"/>
  <c r="R78" i="12" s="1"/>
  <c r="S78" i="12"/>
  <c r="T78" i="12" s="1"/>
  <c r="U78" i="12"/>
  <c r="V78" i="12" s="1"/>
  <c r="W78" i="12"/>
  <c r="X78" i="12" s="1"/>
  <c r="Y78" i="12"/>
  <c r="Z78" i="12" s="1"/>
  <c r="AE78" i="12"/>
  <c r="AF78" i="12" s="1"/>
  <c r="AG78" i="12"/>
  <c r="AH78" i="12" s="1"/>
  <c r="AI78" i="12"/>
  <c r="AJ78" i="12"/>
  <c r="AK78" i="12"/>
  <c r="AL78" i="12"/>
  <c r="AM78" i="12"/>
  <c r="AN78" i="12"/>
  <c r="AO78" i="12"/>
  <c r="AP78" i="12"/>
  <c r="AQ78" i="12"/>
  <c r="B79" i="12"/>
  <c r="C79" i="12"/>
  <c r="D79" i="12"/>
  <c r="E79" i="12"/>
  <c r="F79" i="12"/>
  <c r="G79" i="12"/>
  <c r="H79" i="12"/>
  <c r="I79" i="12"/>
  <c r="J79" i="12"/>
  <c r="K79" i="12"/>
  <c r="L79" i="12" s="1"/>
  <c r="M79" i="12"/>
  <c r="N79" i="12" s="1"/>
  <c r="O79" i="12"/>
  <c r="P79" i="12" s="1"/>
  <c r="Q79" i="12"/>
  <c r="R79" i="12" s="1"/>
  <c r="S79" i="12"/>
  <c r="T79" i="12" s="1"/>
  <c r="U79" i="12"/>
  <c r="V79" i="12" s="1"/>
  <c r="W79" i="12"/>
  <c r="X79" i="12" s="1"/>
  <c r="Y79" i="12"/>
  <c r="Z79" i="12" s="1"/>
  <c r="AE79" i="12"/>
  <c r="AF79" i="12" s="1"/>
  <c r="AG79" i="12"/>
  <c r="AH79" i="12" s="1"/>
  <c r="AI79" i="12"/>
  <c r="AJ79" i="12"/>
  <c r="AK79" i="12"/>
  <c r="AL79" i="12"/>
  <c r="AM79" i="12"/>
  <c r="AN79" i="12"/>
  <c r="AO79" i="12"/>
  <c r="AP79" i="12"/>
  <c r="AQ79" i="12"/>
  <c r="B80" i="12"/>
  <c r="C80" i="12"/>
  <c r="D80" i="12"/>
  <c r="E80" i="12"/>
  <c r="F80" i="12"/>
  <c r="G80" i="12"/>
  <c r="H80" i="12"/>
  <c r="I80" i="12"/>
  <c r="J80" i="12"/>
  <c r="K80" i="12"/>
  <c r="L80" i="12" s="1"/>
  <c r="M80" i="12"/>
  <c r="N80" i="12" s="1"/>
  <c r="O80" i="12"/>
  <c r="P80" i="12" s="1"/>
  <c r="Q80" i="12"/>
  <c r="R80" i="12" s="1"/>
  <c r="S80" i="12"/>
  <c r="T80" i="12" s="1"/>
  <c r="U80" i="12"/>
  <c r="V80" i="12" s="1"/>
  <c r="W80" i="12"/>
  <c r="X80" i="12" s="1"/>
  <c r="Y80" i="12"/>
  <c r="Z80" i="12" s="1"/>
  <c r="AE80" i="12"/>
  <c r="AF80" i="12" s="1"/>
  <c r="AG80" i="12"/>
  <c r="AH80" i="12" s="1"/>
  <c r="AI80" i="12"/>
  <c r="AJ80" i="12"/>
  <c r="AK80" i="12"/>
  <c r="AL80" i="12"/>
  <c r="AM80" i="12"/>
  <c r="AN80" i="12"/>
  <c r="AO80" i="12"/>
  <c r="AP80" i="12"/>
  <c r="AQ80" i="12"/>
  <c r="B81" i="12"/>
  <c r="C81" i="12"/>
  <c r="D81" i="12"/>
  <c r="E81" i="12"/>
  <c r="F81" i="12"/>
  <c r="G81" i="12"/>
  <c r="H81" i="12"/>
  <c r="I81" i="12"/>
  <c r="J81" i="12"/>
  <c r="K81" i="12"/>
  <c r="L81" i="12" s="1"/>
  <c r="M81" i="12"/>
  <c r="N81" i="12" s="1"/>
  <c r="O81" i="12"/>
  <c r="P81" i="12" s="1"/>
  <c r="Q81" i="12"/>
  <c r="R81" i="12" s="1"/>
  <c r="S81" i="12"/>
  <c r="T81" i="12" s="1"/>
  <c r="U81" i="12"/>
  <c r="V81" i="12" s="1"/>
  <c r="W81" i="12"/>
  <c r="X81" i="12" s="1"/>
  <c r="Y81" i="12"/>
  <c r="Z81" i="12" s="1"/>
  <c r="AE81" i="12"/>
  <c r="AF81" i="12" s="1"/>
  <c r="AG81" i="12"/>
  <c r="AH81" i="12" s="1"/>
  <c r="AI81" i="12"/>
  <c r="AJ81" i="12"/>
  <c r="AK81" i="12"/>
  <c r="AL81" i="12"/>
  <c r="AM81" i="12"/>
  <c r="AN81" i="12"/>
  <c r="AO81" i="12"/>
  <c r="AP81" i="12"/>
  <c r="AQ81" i="12"/>
  <c r="B82" i="12"/>
  <c r="C82" i="12"/>
  <c r="D82" i="12"/>
  <c r="E82" i="12"/>
  <c r="F82" i="12"/>
  <c r="G82" i="12"/>
  <c r="H82" i="12"/>
  <c r="I82" i="12"/>
  <c r="J82" i="12"/>
  <c r="K82" i="12"/>
  <c r="L82" i="12" s="1"/>
  <c r="M82" i="12"/>
  <c r="N82" i="12" s="1"/>
  <c r="O82" i="12"/>
  <c r="P82" i="12" s="1"/>
  <c r="Q82" i="12"/>
  <c r="R82" i="12" s="1"/>
  <c r="S82" i="12"/>
  <c r="T82" i="12" s="1"/>
  <c r="U82" i="12"/>
  <c r="V82" i="12" s="1"/>
  <c r="W82" i="12"/>
  <c r="X82" i="12" s="1"/>
  <c r="Y82" i="12"/>
  <c r="Z82" i="12" s="1"/>
  <c r="AE82" i="12"/>
  <c r="AF82" i="12" s="1"/>
  <c r="AG82" i="12"/>
  <c r="AH82" i="12" s="1"/>
  <c r="AI82" i="12"/>
  <c r="AJ82" i="12"/>
  <c r="AK82" i="12"/>
  <c r="AL82" i="12"/>
  <c r="AM82" i="12"/>
  <c r="AN82" i="12"/>
  <c r="AO82" i="12"/>
  <c r="AP82" i="12"/>
  <c r="AQ82" i="12"/>
  <c r="B83" i="12"/>
  <c r="C83" i="12"/>
  <c r="D83" i="12"/>
  <c r="E83" i="12"/>
  <c r="F83" i="12"/>
  <c r="G83" i="12"/>
  <c r="H83" i="12"/>
  <c r="I83" i="12"/>
  <c r="J83" i="12"/>
  <c r="K83" i="12"/>
  <c r="L83" i="12" s="1"/>
  <c r="M83" i="12"/>
  <c r="N83" i="12" s="1"/>
  <c r="O83" i="12"/>
  <c r="P83" i="12" s="1"/>
  <c r="Q83" i="12"/>
  <c r="R83" i="12" s="1"/>
  <c r="S83" i="12"/>
  <c r="T83" i="12" s="1"/>
  <c r="U83" i="12"/>
  <c r="V83" i="12" s="1"/>
  <c r="W83" i="12"/>
  <c r="X83" i="12" s="1"/>
  <c r="Y83" i="12"/>
  <c r="Z83" i="12" s="1"/>
  <c r="AE83" i="12"/>
  <c r="AF83" i="12" s="1"/>
  <c r="AG83" i="12"/>
  <c r="AH83" i="12" s="1"/>
  <c r="AI83" i="12"/>
  <c r="AJ83" i="12"/>
  <c r="AK83" i="12"/>
  <c r="AL83" i="12"/>
  <c r="AM83" i="12"/>
  <c r="AN83" i="12"/>
  <c r="AO83" i="12"/>
  <c r="AP83" i="12"/>
  <c r="AQ83" i="12"/>
  <c r="B84" i="12"/>
  <c r="C84" i="12"/>
  <c r="D84" i="12"/>
  <c r="E84" i="12"/>
  <c r="F84" i="12"/>
  <c r="G84" i="12"/>
  <c r="H84" i="12"/>
  <c r="I84" i="12"/>
  <c r="J84" i="12"/>
  <c r="K84" i="12"/>
  <c r="L84" i="12" s="1"/>
  <c r="M84" i="12"/>
  <c r="N84" i="12" s="1"/>
  <c r="O84" i="12"/>
  <c r="P84" i="12" s="1"/>
  <c r="Q84" i="12"/>
  <c r="R84" i="12" s="1"/>
  <c r="S84" i="12"/>
  <c r="T84" i="12" s="1"/>
  <c r="U84" i="12"/>
  <c r="V84" i="12" s="1"/>
  <c r="W84" i="12"/>
  <c r="X84" i="12" s="1"/>
  <c r="Y84" i="12"/>
  <c r="Z84" i="12" s="1"/>
  <c r="AE84" i="12"/>
  <c r="AF84" i="12" s="1"/>
  <c r="AG84" i="12"/>
  <c r="AH84" i="12" s="1"/>
  <c r="AI84" i="12"/>
  <c r="AJ84" i="12"/>
  <c r="AK84" i="12"/>
  <c r="AL84" i="12"/>
  <c r="AM84" i="12"/>
  <c r="AN84" i="12"/>
  <c r="AO84" i="12"/>
  <c r="AP84" i="12"/>
  <c r="AQ84" i="12"/>
  <c r="B85" i="12"/>
  <c r="C85" i="12"/>
  <c r="D85" i="12"/>
  <c r="E85" i="12"/>
  <c r="F85" i="12"/>
  <c r="G85" i="12"/>
  <c r="H85" i="12"/>
  <c r="I85" i="12"/>
  <c r="J85" i="12"/>
  <c r="K85" i="12"/>
  <c r="L85" i="12" s="1"/>
  <c r="M85" i="12"/>
  <c r="N85" i="12" s="1"/>
  <c r="O85" i="12"/>
  <c r="P85" i="12" s="1"/>
  <c r="Q85" i="12"/>
  <c r="R85" i="12" s="1"/>
  <c r="S85" i="12"/>
  <c r="T85" i="12" s="1"/>
  <c r="U85" i="12"/>
  <c r="V85" i="12" s="1"/>
  <c r="W85" i="12"/>
  <c r="X85" i="12" s="1"/>
  <c r="Y85" i="12"/>
  <c r="Z85" i="12" s="1"/>
  <c r="AE85" i="12"/>
  <c r="AF85" i="12" s="1"/>
  <c r="AG85" i="12"/>
  <c r="AH85" i="12" s="1"/>
  <c r="AI85" i="12"/>
  <c r="AJ85" i="12"/>
  <c r="AK85" i="12"/>
  <c r="AL85" i="12"/>
  <c r="AM85" i="12"/>
  <c r="AN85" i="12"/>
  <c r="AO85" i="12"/>
  <c r="AP85" i="12"/>
  <c r="AQ85" i="12"/>
  <c r="B86" i="12"/>
  <c r="C86" i="12"/>
  <c r="D86" i="12"/>
  <c r="E86" i="12"/>
  <c r="F86" i="12"/>
  <c r="G86" i="12"/>
  <c r="H86" i="12"/>
  <c r="I86" i="12"/>
  <c r="J86" i="12"/>
  <c r="K86" i="12"/>
  <c r="L86" i="12" s="1"/>
  <c r="M86" i="12"/>
  <c r="N86" i="12" s="1"/>
  <c r="O86" i="12"/>
  <c r="P86" i="12" s="1"/>
  <c r="Q86" i="12"/>
  <c r="R86" i="12" s="1"/>
  <c r="S86" i="12"/>
  <c r="T86" i="12" s="1"/>
  <c r="U86" i="12"/>
  <c r="V86" i="12" s="1"/>
  <c r="W86" i="12"/>
  <c r="X86" i="12" s="1"/>
  <c r="Y86" i="12"/>
  <c r="Z86" i="12" s="1"/>
  <c r="AE86" i="12"/>
  <c r="AF86" i="12" s="1"/>
  <c r="AG86" i="12"/>
  <c r="AH86" i="12" s="1"/>
  <c r="AI86" i="12"/>
  <c r="AJ86" i="12"/>
  <c r="AK86" i="12"/>
  <c r="AL86" i="12"/>
  <c r="AM86" i="12"/>
  <c r="AN86" i="12"/>
  <c r="AO86" i="12"/>
  <c r="AP86" i="12"/>
  <c r="AQ86" i="12"/>
  <c r="B87" i="12"/>
  <c r="C87" i="12"/>
  <c r="D87" i="12"/>
  <c r="E87" i="12"/>
  <c r="F87" i="12"/>
  <c r="G87" i="12"/>
  <c r="H87" i="12"/>
  <c r="I87" i="12"/>
  <c r="J87" i="12"/>
  <c r="K87" i="12"/>
  <c r="L87" i="12" s="1"/>
  <c r="M87" i="12"/>
  <c r="N87" i="12" s="1"/>
  <c r="O87" i="12"/>
  <c r="P87" i="12" s="1"/>
  <c r="Q87" i="12"/>
  <c r="R87" i="12" s="1"/>
  <c r="S87" i="12"/>
  <c r="T87" i="12" s="1"/>
  <c r="U87" i="12"/>
  <c r="V87" i="12" s="1"/>
  <c r="W87" i="12"/>
  <c r="X87" i="12" s="1"/>
  <c r="Y87" i="12"/>
  <c r="Z87" i="12" s="1"/>
  <c r="AE87" i="12"/>
  <c r="AF87" i="12" s="1"/>
  <c r="AG87" i="12"/>
  <c r="AH87" i="12" s="1"/>
  <c r="AI87" i="12"/>
  <c r="AJ87" i="12"/>
  <c r="AK87" i="12"/>
  <c r="AL87" i="12"/>
  <c r="AM87" i="12"/>
  <c r="AN87" i="12"/>
  <c r="AO87" i="12"/>
  <c r="AP87" i="12"/>
  <c r="AQ87" i="12"/>
  <c r="B88" i="12"/>
  <c r="C88" i="12"/>
  <c r="D88" i="12"/>
  <c r="E88" i="12"/>
  <c r="F88" i="12"/>
  <c r="G88" i="12"/>
  <c r="H88" i="12"/>
  <c r="I88" i="12"/>
  <c r="J88" i="12"/>
  <c r="K88" i="12"/>
  <c r="L88" i="12" s="1"/>
  <c r="M88" i="12"/>
  <c r="N88" i="12" s="1"/>
  <c r="O88" i="12"/>
  <c r="P88" i="12" s="1"/>
  <c r="Q88" i="12"/>
  <c r="R88" i="12" s="1"/>
  <c r="S88" i="12"/>
  <c r="T88" i="12" s="1"/>
  <c r="U88" i="12"/>
  <c r="V88" i="12" s="1"/>
  <c r="W88" i="12"/>
  <c r="X88" i="12" s="1"/>
  <c r="Y88" i="12"/>
  <c r="Z88" i="12" s="1"/>
  <c r="AE88" i="12"/>
  <c r="AF88" i="12" s="1"/>
  <c r="AG88" i="12"/>
  <c r="AH88" i="12" s="1"/>
  <c r="AI88" i="12"/>
  <c r="AJ88" i="12"/>
  <c r="AK88" i="12"/>
  <c r="AL88" i="12"/>
  <c r="AM88" i="12"/>
  <c r="AN88" i="12"/>
  <c r="AO88" i="12"/>
  <c r="AP88" i="12"/>
  <c r="AQ88" i="12"/>
  <c r="B89" i="12"/>
  <c r="C89" i="12"/>
  <c r="D89" i="12"/>
  <c r="E89" i="12"/>
  <c r="F89" i="12"/>
  <c r="G89" i="12"/>
  <c r="H89" i="12"/>
  <c r="I89" i="12"/>
  <c r="J89" i="12"/>
  <c r="K89" i="12"/>
  <c r="L89" i="12" s="1"/>
  <c r="M89" i="12"/>
  <c r="N89" i="12" s="1"/>
  <c r="O89" i="12"/>
  <c r="P89" i="12" s="1"/>
  <c r="Q89" i="12"/>
  <c r="R89" i="12" s="1"/>
  <c r="S89" i="12"/>
  <c r="T89" i="12" s="1"/>
  <c r="U89" i="12"/>
  <c r="V89" i="12" s="1"/>
  <c r="W89" i="12"/>
  <c r="X89" i="12" s="1"/>
  <c r="Y89" i="12"/>
  <c r="Z89" i="12" s="1"/>
  <c r="AE89" i="12"/>
  <c r="AF89" i="12" s="1"/>
  <c r="AG89" i="12"/>
  <c r="AH89" i="12" s="1"/>
  <c r="AI89" i="12"/>
  <c r="AJ89" i="12"/>
  <c r="AK89" i="12"/>
  <c r="AL89" i="12"/>
  <c r="AM89" i="12"/>
  <c r="AN89" i="12"/>
  <c r="AO89" i="12"/>
  <c r="AP89" i="12"/>
  <c r="AQ89" i="12"/>
  <c r="B90" i="12"/>
  <c r="C90" i="12"/>
  <c r="D90" i="12"/>
  <c r="E90" i="12"/>
  <c r="F90" i="12"/>
  <c r="G90" i="12"/>
  <c r="H90" i="12"/>
  <c r="I90" i="12"/>
  <c r="J90" i="12"/>
  <c r="K90" i="12"/>
  <c r="L90" i="12" s="1"/>
  <c r="M90" i="12"/>
  <c r="N90" i="12" s="1"/>
  <c r="O90" i="12"/>
  <c r="P90" i="12" s="1"/>
  <c r="Q90" i="12"/>
  <c r="R90" i="12" s="1"/>
  <c r="S90" i="12"/>
  <c r="T90" i="12" s="1"/>
  <c r="U90" i="12"/>
  <c r="V90" i="12" s="1"/>
  <c r="W90" i="12"/>
  <c r="X90" i="12" s="1"/>
  <c r="Y90" i="12"/>
  <c r="Z90" i="12" s="1"/>
  <c r="AE90" i="12"/>
  <c r="AF90" i="12" s="1"/>
  <c r="AG90" i="12"/>
  <c r="AH90" i="12" s="1"/>
  <c r="AI90" i="12"/>
  <c r="AJ90" i="12"/>
  <c r="AK90" i="12"/>
  <c r="AL90" i="12"/>
  <c r="AM90" i="12"/>
  <c r="AN90" i="12"/>
  <c r="AO90" i="12"/>
  <c r="AP90" i="12"/>
  <c r="AQ90" i="12"/>
  <c r="B91" i="12"/>
  <c r="C91" i="12"/>
  <c r="D91" i="12"/>
  <c r="E91" i="12"/>
  <c r="F91" i="12"/>
  <c r="G91" i="12"/>
  <c r="H91" i="12"/>
  <c r="I91" i="12"/>
  <c r="J91" i="12"/>
  <c r="K91" i="12"/>
  <c r="L91" i="12" s="1"/>
  <c r="M91" i="12"/>
  <c r="N91" i="12" s="1"/>
  <c r="O91" i="12"/>
  <c r="P91" i="12" s="1"/>
  <c r="Q91" i="12"/>
  <c r="R91" i="12" s="1"/>
  <c r="S91" i="12"/>
  <c r="T91" i="12" s="1"/>
  <c r="U91" i="12"/>
  <c r="V91" i="12" s="1"/>
  <c r="W91" i="12"/>
  <c r="X91" i="12" s="1"/>
  <c r="Y91" i="12"/>
  <c r="Z91" i="12" s="1"/>
  <c r="AE91" i="12"/>
  <c r="AF91" i="12" s="1"/>
  <c r="AG91" i="12"/>
  <c r="AH91" i="12" s="1"/>
  <c r="AI91" i="12"/>
  <c r="AJ91" i="12"/>
  <c r="AK91" i="12"/>
  <c r="AL91" i="12"/>
  <c r="AM91" i="12"/>
  <c r="AN91" i="12"/>
  <c r="AO91" i="12"/>
  <c r="AP91" i="12"/>
  <c r="AQ91" i="12"/>
  <c r="B92" i="12"/>
  <c r="C92" i="12"/>
  <c r="D92" i="12"/>
  <c r="E92" i="12"/>
  <c r="F92" i="12"/>
  <c r="G92" i="12"/>
  <c r="H92" i="12"/>
  <c r="I92" i="12"/>
  <c r="J92" i="12"/>
  <c r="K92" i="12"/>
  <c r="L92" i="12" s="1"/>
  <c r="M92" i="12"/>
  <c r="N92" i="12" s="1"/>
  <c r="O92" i="12"/>
  <c r="P92" i="12" s="1"/>
  <c r="Q92" i="12"/>
  <c r="R92" i="12" s="1"/>
  <c r="S92" i="12"/>
  <c r="T92" i="12" s="1"/>
  <c r="U92" i="12"/>
  <c r="V92" i="12" s="1"/>
  <c r="W92" i="12"/>
  <c r="X92" i="12" s="1"/>
  <c r="Y92" i="12"/>
  <c r="Z92" i="12" s="1"/>
  <c r="AE92" i="12"/>
  <c r="AF92" i="12" s="1"/>
  <c r="AG92" i="12"/>
  <c r="AH92" i="12" s="1"/>
  <c r="AI92" i="12"/>
  <c r="AJ92" i="12"/>
  <c r="AK92" i="12"/>
  <c r="AL92" i="12"/>
  <c r="AM92" i="12"/>
  <c r="AN92" i="12"/>
  <c r="AO92" i="12"/>
  <c r="AP92" i="12"/>
  <c r="AQ92" i="12"/>
  <c r="B93" i="12"/>
  <c r="C93" i="12"/>
  <c r="D93" i="12"/>
  <c r="E93" i="12"/>
  <c r="F93" i="12"/>
  <c r="G93" i="12"/>
  <c r="H93" i="12"/>
  <c r="I93" i="12"/>
  <c r="J93" i="12"/>
  <c r="K93" i="12"/>
  <c r="L93" i="12" s="1"/>
  <c r="M93" i="12"/>
  <c r="N93" i="12" s="1"/>
  <c r="O93" i="12"/>
  <c r="P93" i="12" s="1"/>
  <c r="Q93" i="12"/>
  <c r="R93" i="12" s="1"/>
  <c r="S93" i="12"/>
  <c r="T93" i="12" s="1"/>
  <c r="U93" i="12"/>
  <c r="V93" i="12" s="1"/>
  <c r="W93" i="12"/>
  <c r="X93" i="12" s="1"/>
  <c r="Y93" i="12"/>
  <c r="Z93" i="12" s="1"/>
  <c r="AE93" i="12"/>
  <c r="AF93" i="12" s="1"/>
  <c r="AG93" i="12"/>
  <c r="AH93" i="12" s="1"/>
  <c r="AI93" i="12"/>
  <c r="AJ93" i="12"/>
  <c r="AK93" i="12"/>
  <c r="AL93" i="12"/>
  <c r="AM93" i="12"/>
  <c r="AN93" i="12"/>
  <c r="AO93" i="12"/>
  <c r="AP93" i="12"/>
  <c r="AQ93" i="12"/>
  <c r="B94" i="12"/>
  <c r="C94" i="12"/>
  <c r="D94" i="12"/>
  <c r="E94" i="12"/>
  <c r="F94" i="12"/>
  <c r="G94" i="12"/>
  <c r="H94" i="12"/>
  <c r="I94" i="12"/>
  <c r="J94" i="12"/>
  <c r="K94" i="12"/>
  <c r="L94" i="12" s="1"/>
  <c r="M94" i="12"/>
  <c r="N94" i="12" s="1"/>
  <c r="O94" i="12"/>
  <c r="P94" i="12" s="1"/>
  <c r="Q94" i="12"/>
  <c r="R94" i="12" s="1"/>
  <c r="S94" i="12"/>
  <c r="T94" i="12" s="1"/>
  <c r="U94" i="12"/>
  <c r="V94" i="12" s="1"/>
  <c r="W94" i="12"/>
  <c r="X94" i="12" s="1"/>
  <c r="Y94" i="12"/>
  <c r="Z94" i="12" s="1"/>
  <c r="AE94" i="12"/>
  <c r="AF94" i="12" s="1"/>
  <c r="AG94" i="12"/>
  <c r="AH94" i="12" s="1"/>
  <c r="AI94" i="12"/>
  <c r="AJ94" i="12"/>
  <c r="AK94" i="12"/>
  <c r="AL94" i="12"/>
  <c r="AM94" i="12"/>
  <c r="AN94" i="12"/>
  <c r="AO94" i="12"/>
  <c r="AP94" i="12"/>
  <c r="AQ94" i="12"/>
  <c r="B95" i="12"/>
  <c r="C95" i="12"/>
  <c r="D95" i="12"/>
  <c r="E95" i="12"/>
  <c r="F95" i="12"/>
  <c r="G95" i="12"/>
  <c r="H95" i="12"/>
  <c r="I95" i="12"/>
  <c r="J95" i="12"/>
  <c r="K95" i="12"/>
  <c r="L95" i="12" s="1"/>
  <c r="M95" i="12"/>
  <c r="N95" i="12" s="1"/>
  <c r="O95" i="12"/>
  <c r="P95" i="12" s="1"/>
  <c r="Q95" i="12"/>
  <c r="R95" i="12" s="1"/>
  <c r="S95" i="12"/>
  <c r="T95" i="12" s="1"/>
  <c r="U95" i="12"/>
  <c r="V95" i="12" s="1"/>
  <c r="W95" i="12"/>
  <c r="X95" i="12" s="1"/>
  <c r="Y95" i="12"/>
  <c r="Z95" i="12" s="1"/>
  <c r="AE95" i="12"/>
  <c r="AF95" i="12" s="1"/>
  <c r="AG95" i="12"/>
  <c r="AH95" i="12" s="1"/>
  <c r="AI95" i="12"/>
  <c r="AJ95" i="12"/>
  <c r="AK95" i="12"/>
  <c r="AL95" i="12"/>
  <c r="AM95" i="12"/>
  <c r="AN95" i="12"/>
  <c r="AO95" i="12"/>
  <c r="AP95" i="12"/>
  <c r="AQ95" i="12"/>
  <c r="B96" i="12"/>
  <c r="C96" i="12"/>
  <c r="D96" i="12"/>
  <c r="E96" i="12"/>
  <c r="F96" i="12"/>
  <c r="G96" i="12"/>
  <c r="H96" i="12"/>
  <c r="I96" i="12"/>
  <c r="J96" i="12"/>
  <c r="K96" i="12"/>
  <c r="L96" i="12" s="1"/>
  <c r="M96" i="12"/>
  <c r="N96" i="12" s="1"/>
  <c r="O96" i="12"/>
  <c r="P96" i="12" s="1"/>
  <c r="Q96" i="12"/>
  <c r="R96" i="12" s="1"/>
  <c r="S96" i="12"/>
  <c r="T96" i="12" s="1"/>
  <c r="U96" i="12"/>
  <c r="V96" i="12" s="1"/>
  <c r="W96" i="12"/>
  <c r="X96" i="12" s="1"/>
  <c r="Y96" i="12"/>
  <c r="Z96" i="12" s="1"/>
  <c r="AE96" i="12"/>
  <c r="AF96" i="12" s="1"/>
  <c r="AG96" i="12"/>
  <c r="AH96" i="12" s="1"/>
  <c r="AI96" i="12"/>
  <c r="AJ96" i="12"/>
  <c r="AK96" i="12"/>
  <c r="AL96" i="12"/>
  <c r="AM96" i="12"/>
  <c r="AN96" i="12"/>
  <c r="AO96" i="12"/>
  <c r="AP96" i="12"/>
  <c r="AQ96" i="12"/>
  <c r="B97" i="12"/>
  <c r="C97" i="12"/>
  <c r="D97" i="12"/>
  <c r="E97" i="12"/>
  <c r="F97" i="12"/>
  <c r="G97" i="12"/>
  <c r="H97" i="12"/>
  <c r="I97" i="12"/>
  <c r="J97" i="12"/>
  <c r="K97" i="12"/>
  <c r="L97" i="12" s="1"/>
  <c r="M97" i="12"/>
  <c r="N97" i="12" s="1"/>
  <c r="O97" i="12"/>
  <c r="P97" i="12" s="1"/>
  <c r="Q97" i="12"/>
  <c r="R97" i="12" s="1"/>
  <c r="S97" i="12"/>
  <c r="T97" i="12" s="1"/>
  <c r="U97" i="12"/>
  <c r="V97" i="12" s="1"/>
  <c r="W97" i="12"/>
  <c r="X97" i="12" s="1"/>
  <c r="Y97" i="12"/>
  <c r="Z97" i="12" s="1"/>
  <c r="AE97" i="12"/>
  <c r="AF97" i="12" s="1"/>
  <c r="AG97" i="12"/>
  <c r="AH97" i="12" s="1"/>
  <c r="AI97" i="12"/>
  <c r="AJ97" i="12"/>
  <c r="AK97" i="12"/>
  <c r="AL97" i="12"/>
  <c r="AM97" i="12"/>
  <c r="AN97" i="12"/>
  <c r="AO97" i="12"/>
  <c r="AP97" i="12"/>
  <c r="AQ97" i="12"/>
  <c r="B98" i="12"/>
  <c r="C98" i="12"/>
  <c r="D98" i="12"/>
  <c r="E98" i="12"/>
  <c r="F98" i="12"/>
  <c r="G98" i="12"/>
  <c r="H98" i="12"/>
  <c r="I98" i="12"/>
  <c r="J98" i="12"/>
  <c r="K98" i="12"/>
  <c r="L98" i="12" s="1"/>
  <c r="M98" i="12"/>
  <c r="N98" i="12" s="1"/>
  <c r="O98" i="12"/>
  <c r="P98" i="12" s="1"/>
  <c r="Q98" i="12"/>
  <c r="R98" i="12" s="1"/>
  <c r="S98" i="12"/>
  <c r="T98" i="12" s="1"/>
  <c r="U98" i="12"/>
  <c r="V98" i="12" s="1"/>
  <c r="W98" i="12"/>
  <c r="X98" i="12" s="1"/>
  <c r="Y98" i="12"/>
  <c r="Z98" i="12" s="1"/>
  <c r="AE98" i="12"/>
  <c r="AF98" i="12" s="1"/>
  <c r="AG98" i="12"/>
  <c r="AH98" i="12" s="1"/>
  <c r="AI98" i="12"/>
  <c r="AJ98" i="12"/>
  <c r="AK98" i="12"/>
  <c r="AL98" i="12"/>
  <c r="AM98" i="12"/>
  <c r="AN98" i="12"/>
  <c r="AO98" i="12"/>
  <c r="AP98" i="12"/>
  <c r="AQ98" i="12"/>
  <c r="B99" i="12"/>
  <c r="C99" i="12"/>
  <c r="D99" i="12"/>
  <c r="E99" i="12"/>
  <c r="F99" i="12"/>
  <c r="G99" i="12"/>
  <c r="H99" i="12"/>
  <c r="I99" i="12"/>
  <c r="J99" i="12"/>
  <c r="K99" i="12"/>
  <c r="L99" i="12" s="1"/>
  <c r="M99" i="12"/>
  <c r="N99" i="12" s="1"/>
  <c r="O99" i="12"/>
  <c r="P99" i="12" s="1"/>
  <c r="Q99" i="12"/>
  <c r="R99" i="12" s="1"/>
  <c r="S99" i="12"/>
  <c r="T99" i="12" s="1"/>
  <c r="U99" i="12"/>
  <c r="V99" i="12" s="1"/>
  <c r="W99" i="12"/>
  <c r="X99" i="12" s="1"/>
  <c r="Y99" i="12"/>
  <c r="Z99" i="12" s="1"/>
  <c r="AE99" i="12"/>
  <c r="AF99" i="12" s="1"/>
  <c r="AG99" i="12"/>
  <c r="AH99" i="12" s="1"/>
  <c r="AI99" i="12"/>
  <c r="AJ99" i="12"/>
  <c r="AK99" i="12"/>
  <c r="AL99" i="12"/>
  <c r="AM99" i="12"/>
  <c r="AN99" i="12"/>
  <c r="AO99" i="12"/>
  <c r="AP99" i="12"/>
  <c r="AQ99" i="12"/>
  <c r="B100" i="12"/>
  <c r="C100" i="12"/>
  <c r="D100" i="12"/>
  <c r="E100" i="12"/>
  <c r="F100" i="12"/>
  <c r="G100" i="12"/>
  <c r="H100" i="12"/>
  <c r="I100" i="12"/>
  <c r="J100" i="12"/>
  <c r="K100" i="12"/>
  <c r="L100" i="12" s="1"/>
  <c r="M100" i="12"/>
  <c r="N100" i="12" s="1"/>
  <c r="O100" i="12"/>
  <c r="P100" i="12" s="1"/>
  <c r="Q100" i="12"/>
  <c r="R100" i="12" s="1"/>
  <c r="S100" i="12"/>
  <c r="T100" i="12" s="1"/>
  <c r="U100" i="12"/>
  <c r="V100" i="12" s="1"/>
  <c r="W100" i="12"/>
  <c r="X100" i="12" s="1"/>
  <c r="Y100" i="12"/>
  <c r="Z100" i="12" s="1"/>
  <c r="AE100" i="12"/>
  <c r="AF100" i="12" s="1"/>
  <c r="AG100" i="12"/>
  <c r="AH100" i="12" s="1"/>
  <c r="AI100" i="12"/>
  <c r="AJ100" i="12"/>
  <c r="AK100" i="12"/>
  <c r="AL100" i="12"/>
  <c r="AM100" i="12"/>
  <c r="AN100" i="12"/>
  <c r="AO100" i="12"/>
  <c r="AP100" i="12"/>
  <c r="AQ100" i="12"/>
  <c r="B101" i="12"/>
  <c r="C101" i="12"/>
  <c r="D101" i="12"/>
  <c r="E101" i="12"/>
  <c r="F101" i="12"/>
  <c r="G101" i="12"/>
  <c r="H101" i="12"/>
  <c r="I101" i="12"/>
  <c r="J101" i="12"/>
  <c r="K101" i="12"/>
  <c r="L101" i="12" s="1"/>
  <c r="M101" i="12"/>
  <c r="N101" i="12" s="1"/>
  <c r="O101" i="12"/>
  <c r="P101" i="12" s="1"/>
  <c r="Q101" i="12"/>
  <c r="R101" i="12" s="1"/>
  <c r="S101" i="12"/>
  <c r="T101" i="12" s="1"/>
  <c r="U101" i="12"/>
  <c r="V101" i="12" s="1"/>
  <c r="W101" i="12"/>
  <c r="X101" i="12" s="1"/>
  <c r="Y101" i="12"/>
  <c r="Z101" i="12" s="1"/>
  <c r="AE101" i="12"/>
  <c r="AF101" i="12" s="1"/>
  <c r="AG101" i="12"/>
  <c r="AH101" i="12" s="1"/>
  <c r="AI101" i="12"/>
  <c r="AJ101" i="12"/>
  <c r="AK101" i="12"/>
  <c r="AL101" i="12"/>
  <c r="AM101" i="12"/>
  <c r="AN101" i="12"/>
  <c r="AO101" i="12"/>
  <c r="AP101" i="12"/>
  <c r="AQ101" i="12"/>
  <c r="B102" i="12"/>
  <c r="C102" i="12"/>
  <c r="D102" i="12"/>
  <c r="E102" i="12"/>
  <c r="F102" i="12"/>
  <c r="G102" i="12"/>
  <c r="H102" i="12"/>
  <c r="I102" i="12"/>
  <c r="J102" i="12"/>
  <c r="K102" i="12"/>
  <c r="L102" i="12" s="1"/>
  <c r="M102" i="12"/>
  <c r="N102" i="12" s="1"/>
  <c r="O102" i="12"/>
  <c r="P102" i="12" s="1"/>
  <c r="Q102" i="12"/>
  <c r="R102" i="12" s="1"/>
  <c r="S102" i="12"/>
  <c r="T102" i="12" s="1"/>
  <c r="U102" i="12"/>
  <c r="V102" i="12" s="1"/>
  <c r="W102" i="12"/>
  <c r="X102" i="12" s="1"/>
  <c r="Y102" i="12"/>
  <c r="Z102" i="12" s="1"/>
  <c r="AE102" i="12"/>
  <c r="AF102" i="12" s="1"/>
  <c r="AG102" i="12"/>
  <c r="AH102" i="12" s="1"/>
  <c r="AI102" i="12"/>
  <c r="AJ102" i="12"/>
  <c r="AK102" i="12"/>
  <c r="AL102" i="12"/>
  <c r="AM102" i="12"/>
  <c r="AN102" i="12"/>
  <c r="AO102" i="12"/>
  <c r="AP102" i="12"/>
  <c r="AQ102" i="12"/>
  <c r="B103" i="12"/>
  <c r="C103" i="12"/>
  <c r="D103" i="12"/>
  <c r="E103" i="12"/>
  <c r="F103" i="12"/>
  <c r="G103" i="12"/>
  <c r="H103" i="12"/>
  <c r="I103" i="12"/>
  <c r="J103" i="12"/>
  <c r="K103" i="12"/>
  <c r="L103" i="12" s="1"/>
  <c r="M103" i="12"/>
  <c r="N103" i="12" s="1"/>
  <c r="O103" i="12"/>
  <c r="P103" i="12" s="1"/>
  <c r="Q103" i="12"/>
  <c r="R103" i="12" s="1"/>
  <c r="S103" i="12"/>
  <c r="T103" i="12" s="1"/>
  <c r="U103" i="12"/>
  <c r="V103" i="12" s="1"/>
  <c r="W103" i="12"/>
  <c r="X103" i="12" s="1"/>
  <c r="Y103" i="12"/>
  <c r="Z103" i="12" s="1"/>
  <c r="AE103" i="12"/>
  <c r="AF103" i="12" s="1"/>
  <c r="AG103" i="12"/>
  <c r="AH103" i="12" s="1"/>
  <c r="AI103" i="12"/>
  <c r="AJ103" i="12"/>
  <c r="AK103" i="12"/>
  <c r="AL103" i="12"/>
  <c r="AM103" i="12"/>
  <c r="AN103" i="12"/>
  <c r="AO103" i="12"/>
  <c r="AP103" i="12"/>
  <c r="AQ103" i="12"/>
  <c r="B104" i="12"/>
  <c r="C104" i="12"/>
  <c r="D104" i="12"/>
  <c r="E104" i="12"/>
  <c r="F104" i="12"/>
  <c r="G104" i="12"/>
  <c r="H104" i="12"/>
  <c r="I104" i="12"/>
  <c r="J104" i="12"/>
  <c r="K104" i="12"/>
  <c r="L104" i="12" s="1"/>
  <c r="M104" i="12"/>
  <c r="N104" i="12" s="1"/>
  <c r="O104" i="12"/>
  <c r="P104" i="12" s="1"/>
  <c r="Q104" i="12"/>
  <c r="R104" i="12" s="1"/>
  <c r="S104" i="12"/>
  <c r="T104" i="12" s="1"/>
  <c r="U104" i="12"/>
  <c r="V104" i="12" s="1"/>
  <c r="W104" i="12"/>
  <c r="X104" i="12" s="1"/>
  <c r="Y104" i="12"/>
  <c r="Z104" i="12" s="1"/>
  <c r="AE104" i="12"/>
  <c r="AF104" i="12" s="1"/>
  <c r="AG104" i="12"/>
  <c r="AH104" i="12" s="1"/>
  <c r="AI104" i="12"/>
  <c r="AJ104" i="12"/>
  <c r="AK104" i="12"/>
  <c r="AL104" i="12"/>
  <c r="AM104" i="12"/>
  <c r="AN104" i="12"/>
  <c r="AO104" i="12"/>
  <c r="AP104" i="12"/>
  <c r="AQ104" i="12"/>
  <c r="B105" i="12"/>
  <c r="C105" i="12"/>
  <c r="D105" i="12"/>
  <c r="E105" i="12"/>
  <c r="F105" i="12"/>
  <c r="G105" i="12"/>
  <c r="H105" i="12"/>
  <c r="I105" i="12"/>
  <c r="J105" i="12"/>
  <c r="K105" i="12"/>
  <c r="L105" i="12" s="1"/>
  <c r="M105" i="12"/>
  <c r="N105" i="12" s="1"/>
  <c r="O105" i="12"/>
  <c r="P105" i="12" s="1"/>
  <c r="Q105" i="12"/>
  <c r="R105" i="12" s="1"/>
  <c r="S105" i="12"/>
  <c r="T105" i="12" s="1"/>
  <c r="U105" i="12"/>
  <c r="V105" i="12" s="1"/>
  <c r="W105" i="12"/>
  <c r="X105" i="12" s="1"/>
  <c r="Y105" i="12"/>
  <c r="Z105" i="12" s="1"/>
  <c r="AE105" i="12"/>
  <c r="AF105" i="12" s="1"/>
  <c r="AG105" i="12"/>
  <c r="AH105" i="12" s="1"/>
  <c r="AI105" i="12"/>
  <c r="AJ105" i="12"/>
  <c r="AK105" i="12"/>
  <c r="AL105" i="12"/>
  <c r="AM105" i="12"/>
  <c r="AN105" i="12"/>
  <c r="AO105" i="12"/>
  <c r="AP105" i="12"/>
  <c r="AQ105" i="12"/>
  <c r="B106" i="12"/>
  <c r="C106" i="12"/>
  <c r="D106" i="12"/>
  <c r="E106" i="12"/>
  <c r="F106" i="12"/>
  <c r="G106" i="12"/>
  <c r="H106" i="12"/>
  <c r="I106" i="12"/>
  <c r="J106" i="12"/>
  <c r="K106" i="12"/>
  <c r="L106" i="12" s="1"/>
  <c r="M106" i="12"/>
  <c r="N106" i="12" s="1"/>
  <c r="O106" i="12"/>
  <c r="P106" i="12" s="1"/>
  <c r="Q106" i="12"/>
  <c r="R106" i="12" s="1"/>
  <c r="S106" i="12"/>
  <c r="T106" i="12" s="1"/>
  <c r="U106" i="12"/>
  <c r="V106" i="12" s="1"/>
  <c r="W106" i="12"/>
  <c r="X106" i="12" s="1"/>
  <c r="Y106" i="12"/>
  <c r="Z106" i="12" s="1"/>
  <c r="AE106" i="12"/>
  <c r="AF106" i="12" s="1"/>
  <c r="AG106" i="12"/>
  <c r="AH106" i="12" s="1"/>
  <c r="AI106" i="12"/>
  <c r="AJ106" i="12"/>
  <c r="AK106" i="12"/>
  <c r="AL106" i="12"/>
  <c r="AM106" i="12"/>
  <c r="AN106" i="12"/>
  <c r="AO106" i="12"/>
  <c r="AP106" i="12"/>
  <c r="AQ106" i="12"/>
  <c r="B107" i="12"/>
  <c r="C107" i="12"/>
  <c r="D107" i="12"/>
  <c r="E107" i="12"/>
  <c r="F107" i="12"/>
  <c r="G107" i="12"/>
  <c r="H107" i="12"/>
  <c r="I107" i="12"/>
  <c r="J107" i="12"/>
  <c r="K107" i="12"/>
  <c r="L107" i="12" s="1"/>
  <c r="M107" i="12"/>
  <c r="N107" i="12" s="1"/>
  <c r="O107" i="12"/>
  <c r="P107" i="12" s="1"/>
  <c r="Q107" i="12"/>
  <c r="R107" i="12" s="1"/>
  <c r="S107" i="12"/>
  <c r="T107" i="12" s="1"/>
  <c r="U107" i="12"/>
  <c r="V107" i="12" s="1"/>
  <c r="W107" i="12"/>
  <c r="X107" i="12" s="1"/>
  <c r="Y107" i="12"/>
  <c r="Z107" i="12" s="1"/>
  <c r="AE107" i="12"/>
  <c r="AF107" i="12" s="1"/>
  <c r="AG107" i="12"/>
  <c r="AH107" i="12" s="1"/>
  <c r="AI107" i="12"/>
  <c r="AJ107" i="12"/>
  <c r="AK107" i="12"/>
  <c r="AL107" i="12"/>
  <c r="AM107" i="12"/>
  <c r="AN107" i="12"/>
  <c r="AO107" i="12"/>
  <c r="AP107" i="12"/>
  <c r="AQ107" i="12"/>
  <c r="B108" i="12"/>
  <c r="C108" i="12"/>
  <c r="D108" i="12"/>
  <c r="E108" i="12"/>
  <c r="F108" i="12"/>
  <c r="G108" i="12"/>
  <c r="H108" i="12"/>
  <c r="I108" i="12"/>
  <c r="J108" i="12"/>
  <c r="K108" i="12"/>
  <c r="L108" i="12" s="1"/>
  <c r="M108" i="12"/>
  <c r="N108" i="12" s="1"/>
  <c r="O108" i="12"/>
  <c r="P108" i="12" s="1"/>
  <c r="Q108" i="12"/>
  <c r="R108" i="12" s="1"/>
  <c r="S108" i="12"/>
  <c r="T108" i="12" s="1"/>
  <c r="U108" i="12"/>
  <c r="V108" i="12" s="1"/>
  <c r="W108" i="12"/>
  <c r="X108" i="12" s="1"/>
  <c r="Y108" i="12"/>
  <c r="Z108" i="12" s="1"/>
  <c r="AE108" i="12"/>
  <c r="AF108" i="12" s="1"/>
  <c r="AG108" i="12"/>
  <c r="AH108" i="12" s="1"/>
  <c r="AI108" i="12"/>
  <c r="AJ108" i="12"/>
  <c r="AK108" i="12"/>
  <c r="AL108" i="12"/>
  <c r="AM108" i="12"/>
  <c r="AN108" i="12"/>
  <c r="AO108" i="12"/>
  <c r="AP108" i="12"/>
  <c r="AQ108" i="12"/>
  <c r="B109" i="12"/>
  <c r="C109" i="12"/>
  <c r="D109" i="12"/>
  <c r="E109" i="12"/>
  <c r="F109" i="12"/>
  <c r="G109" i="12"/>
  <c r="H109" i="12"/>
  <c r="I109" i="12"/>
  <c r="J109" i="12"/>
  <c r="K109" i="12"/>
  <c r="L109" i="12" s="1"/>
  <c r="M109" i="12"/>
  <c r="N109" i="12" s="1"/>
  <c r="O109" i="12"/>
  <c r="P109" i="12" s="1"/>
  <c r="Q109" i="12"/>
  <c r="R109" i="12" s="1"/>
  <c r="S109" i="12"/>
  <c r="T109" i="12" s="1"/>
  <c r="U109" i="12"/>
  <c r="V109" i="12" s="1"/>
  <c r="W109" i="12"/>
  <c r="X109" i="12" s="1"/>
  <c r="Y109" i="12"/>
  <c r="Z109" i="12" s="1"/>
  <c r="AE109" i="12"/>
  <c r="AF109" i="12" s="1"/>
  <c r="AG109" i="12"/>
  <c r="AH109" i="12" s="1"/>
  <c r="AI109" i="12"/>
  <c r="AJ109" i="12"/>
  <c r="AK109" i="12"/>
  <c r="AL109" i="12"/>
  <c r="AM109" i="12"/>
  <c r="AN109" i="12"/>
  <c r="AO109" i="12"/>
  <c r="AP109" i="12"/>
  <c r="AQ109" i="12"/>
  <c r="B110" i="12"/>
  <c r="C110" i="12"/>
  <c r="D110" i="12"/>
  <c r="E110" i="12"/>
  <c r="F110" i="12"/>
  <c r="G110" i="12"/>
  <c r="H110" i="12"/>
  <c r="I110" i="12"/>
  <c r="J110" i="12"/>
  <c r="K110" i="12"/>
  <c r="L110" i="12" s="1"/>
  <c r="M110" i="12"/>
  <c r="N110" i="12" s="1"/>
  <c r="O110" i="12"/>
  <c r="P110" i="12" s="1"/>
  <c r="Q110" i="12"/>
  <c r="R110" i="12" s="1"/>
  <c r="S110" i="12"/>
  <c r="T110" i="12" s="1"/>
  <c r="U110" i="12"/>
  <c r="V110" i="12" s="1"/>
  <c r="W110" i="12"/>
  <c r="X110" i="12" s="1"/>
  <c r="Y110" i="12"/>
  <c r="Z110" i="12" s="1"/>
  <c r="AE110" i="12"/>
  <c r="AF110" i="12" s="1"/>
  <c r="AG110" i="12"/>
  <c r="AH110" i="12" s="1"/>
  <c r="AI110" i="12"/>
  <c r="AJ110" i="12"/>
  <c r="AK110" i="12"/>
  <c r="AL110" i="12"/>
  <c r="AM110" i="12"/>
  <c r="AN110" i="12"/>
  <c r="AO110" i="12"/>
  <c r="AP110" i="12"/>
  <c r="AQ110" i="12"/>
  <c r="B111" i="12"/>
  <c r="C111" i="12"/>
  <c r="D111" i="12"/>
  <c r="E111" i="12"/>
  <c r="F111" i="12"/>
  <c r="G111" i="12"/>
  <c r="H111" i="12"/>
  <c r="I111" i="12"/>
  <c r="J111" i="12"/>
  <c r="K111" i="12"/>
  <c r="L111" i="12" s="1"/>
  <c r="M111" i="12"/>
  <c r="N111" i="12" s="1"/>
  <c r="O111" i="12"/>
  <c r="P111" i="12" s="1"/>
  <c r="Q111" i="12"/>
  <c r="R111" i="12" s="1"/>
  <c r="S111" i="12"/>
  <c r="T111" i="12" s="1"/>
  <c r="U111" i="12"/>
  <c r="V111" i="12" s="1"/>
  <c r="W111" i="12"/>
  <c r="X111" i="12" s="1"/>
  <c r="Y111" i="12"/>
  <c r="Z111" i="12" s="1"/>
  <c r="AE111" i="12"/>
  <c r="AF111" i="12" s="1"/>
  <c r="AG111" i="12"/>
  <c r="AH111" i="12" s="1"/>
  <c r="AI111" i="12"/>
  <c r="AJ111" i="12"/>
  <c r="AK111" i="12"/>
  <c r="AL111" i="12"/>
  <c r="AM111" i="12"/>
  <c r="AN111" i="12"/>
  <c r="AO111" i="12"/>
  <c r="AP111" i="12"/>
  <c r="AQ111" i="12"/>
  <c r="B112" i="12"/>
  <c r="C112" i="12"/>
  <c r="D112" i="12"/>
  <c r="E112" i="12"/>
  <c r="F112" i="12"/>
  <c r="G112" i="12"/>
  <c r="H112" i="12"/>
  <c r="I112" i="12"/>
  <c r="J112" i="12"/>
  <c r="K112" i="12"/>
  <c r="L112" i="12" s="1"/>
  <c r="M112" i="12"/>
  <c r="N112" i="12" s="1"/>
  <c r="O112" i="12"/>
  <c r="P112" i="12" s="1"/>
  <c r="Q112" i="12"/>
  <c r="R112" i="12" s="1"/>
  <c r="S112" i="12"/>
  <c r="T112" i="12" s="1"/>
  <c r="U112" i="12"/>
  <c r="V112" i="12" s="1"/>
  <c r="W112" i="12"/>
  <c r="X112" i="12" s="1"/>
  <c r="Y112" i="12"/>
  <c r="Z112" i="12" s="1"/>
  <c r="AE112" i="12"/>
  <c r="AF112" i="12" s="1"/>
  <c r="AG112" i="12"/>
  <c r="AH112" i="12" s="1"/>
  <c r="AI112" i="12"/>
  <c r="AJ112" i="12"/>
  <c r="AK112" i="12"/>
  <c r="AL112" i="12"/>
  <c r="AM112" i="12"/>
  <c r="AN112" i="12"/>
  <c r="AO112" i="12"/>
  <c r="AP112" i="12"/>
  <c r="AQ112" i="12"/>
  <c r="B113" i="12"/>
  <c r="C113" i="12"/>
  <c r="D113" i="12"/>
  <c r="E113" i="12"/>
  <c r="F113" i="12"/>
  <c r="G113" i="12"/>
  <c r="H113" i="12"/>
  <c r="I113" i="12"/>
  <c r="J113" i="12"/>
  <c r="K113" i="12"/>
  <c r="L113" i="12" s="1"/>
  <c r="M113" i="12"/>
  <c r="N113" i="12" s="1"/>
  <c r="O113" i="12"/>
  <c r="P113" i="12" s="1"/>
  <c r="Q113" i="12"/>
  <c r="R113" i="12" s="1"/>
  <c r="S113" i="12"/>
  <c r="T113" i="12" s="1"/>
  <c r="U113" i="12"/>
  <c r="V113" i="12" s="1"/>
  <c r="W113" i="12"/>
  <c r="X113" i="12" s="1"/>
  <c r="Y113" i="12"/>
  <c r="Z113" i="12" s="1"/>
  <c r="AE113" i="12"/>
  <c r="AF113" i="12" s="1"/>
  <c r="AG113" i="12"/>
  <c r="AH113" i="12" s="1"/>
  <c r="AI113" i="12"/>
  <c r="AJ113" i="12"/>
  <c r="AK113" i="12"/>
  <c r="AL113" i="12"/>
  <c r="AM113" i="12"/>
  <c r="AN113" i="12"/>
  <c r="AO113" i="12"/>
  <c r="AP113" i="12"/>
  <c r="AQ113" i="12"/>
  <c r="B114" i="12"/>
  <c r="C114" i="12"/>
  <c r="D114" i="12"/>
  <c r="E114" i="12"/>
  <c r="F114" i="12"/>
  <c r="G114" i="12"/>
  <c r="H114" i="12"/>
  <c r="I114" i="12"/>
  <c r="J114" i="12"/>
  <c r="K114" i="12"/>
  <c r="L114" i="12" s="1"/>
  <c r="M114" i="12"/>
  <c r="N114" i="12" s="1"/>
  <c r="O114" i="12"/>
  <c r="P114" i="12" s="1"/>
  <c r="Q114" i="12"/>
  <c r="R114" i="12" s="1"/>
  <c r="S114" i="12"/>
  <c r="T114" i="12" s="1"/>
  <c r="U114" i="12"/>
  <c r="V114" i="12" s="1"/>
  <c r="W114" i="12"/>
  <c r="X114" i="12" s="1"/>
  <c r="Y114" i="12"/>
  <c r="Z114" i="12" s="1"/>
  <c r="AE114" i="12"/>
  <c r="AF114" i="12" s="1"/>
  <c r="AG114" i="12"/>
  <c r="AH114" i="12" s="1"/>
  <c r="AI114" i="12"/>
  <c r="AJ114" i="12"/>
  <c r="AK114" i="12"/>
  <c r="AL114" i="12"/>
  <c r="AM114" i="12"/>
  <c r="AN114" i="12"/>
  <c r="AO114" i="12"/>
  <c r="AP114" i="12"/>
  <c r="AQ114" i="12"/>
  <c r="B115" i="12"/>
  <c r="C115" i="12"/>
  <c r="D115" i="12"/>
  <c r="E115" i="12"/>
  <c r="F115" i="12"/>
  <c r="G115" i="12"/>
  <c r="H115" i="12"/>
  <c r="I115" i="12"/>
  <c r="J115" i="12"/>
  <c r="K115" i="12"/>
  <c r="L115" i="12" s="1"/>
  <c r="M115" i="12"/>
  <c r="N115" i="12" s="1"/>
  <c r="O115" i="12"/>
  <c r="P115" i="12" s="1"/>
  <c r="Q115" i="12"/>
  <c r="R115" i="12" s="1"/>
  <c r="S115" i="12"/>
  <c r="T115" i="12" s="1"/>
  <c r="U115" i="12"/>
  <c r="V115" i="12" s="1"/>
  <c r="W115" i="12"/>
  <c r="X115" i="12" s="1"/>
  <c r="Y115" i="12"/>
  <c r="Z115" i="12" s="1"/>
  <c r="AE115" i="12"/>
  <c r="AF115" i="12" s="1"/>
  <c r="AG115" i="12"/>
  <c r="AH115" i="12" s="1"/>
  <c r="AI115" i="12"/>
  <c r="AJ115" i="12"/>
  <c r="AK115" i="12"/>
  <c r="AL115" i="12"/>
  <c r="AM115" i="12"/>
  <c r="AN115" i="12"/>
  <c r="AO115" i="12"/>
  <c r="AP115" i="12"/>
  <c r="AQ115" i="12"/>
  <c r="B116" i="12"/>
  <c r="C116" i="12"/>
  <c r="D116" i="12"/>
  <c r="E116" i="12"/>
  <c r="F116" i="12"/>
  <c r="G116" i="12"/>
  <c r="H116" i="12"/>
  <c r="I116" i="12"/>
  <c r="J116" i="12"/>
  <c r="K116" i="12"/>
  <c r="L116" i="12" s="1"/>
  <c r="M116" i="12"/>
  <c r="N116" i="12" s="1"/>
  <c r="O116" i="12"/>
  <c r="P116" i="12" s="1"/>
  <c r="Q116" i="12"/>
  <c r="R116" i="12" s="1"/>
  <c r="S116" i="12"/>
  <c r="T116" i="12" s="1"/>
  <c r="U116" i="12"/>
  <c r="V116" i="12" s="1"/>
  <c r="W116" i="12"/>
  <c r="X116" i="12" s="1"/>
  <c r="Y116" i="12"/>
  <c r="Z116" i="12" s="1"/>
  <c r="AE116" i="12"/>
  <c r="AF116" i="12" s="1"/>
  <c r="AG116" i="12"/>
  <c r="AH116" i="12" s="1"/>
  <c r="AI116" i="12"/>
  <c r="AJ116" i="12"/>
  <c r="AK116" i="12"/>
  <c r="AL116" i="12"/>
  <c r="AM116" i="12"/>
  <c r="AN116" i="12"/>
  <c r="AO116" i="12"/>
  <c r="AP116" i="12"/>
  <c r="AQ116" i="12"/>
  <c r="B117" i="12"/>
  <c r="C117" i="12"/>
  <c r="D117" i="12"/>
  <c r="E117" i="12"/>
  <c r="F117" i="12"/>
  <c r="G117" i="12"/>
  <c r="H117" i="12"/>
  <c r="I117" i="12"/>
  <c r="J117" i="12"/>
  <c r="K117" i="12"/>
  <c r="L117" i="12" s="1"/>
  <c r="M117" i="12"/>
  <c r="N117" i="12" s="1"/>
  <c r="O117" i="12"/>
  <c r="P117" i="12" s="1"/>
  <c r="Q117" i="12"/>
  <c r="R117" i="12" s="1"/>
  <c r="S117" i="12"/>
  <c r="T117" i="12" s="1"/>
  <c r="U117" i="12"/>
  <c r="V117" i="12" s="1"/>
  <c r="W117" i="12"/>
  <c r="X117" i="12" s="1"/>
  <c r="Y117" i="12"/>
  <c r="Z117" i="12" s="1"/>
  <c r="AE117" i="12"/>
  <c r="AF117" i="12" s="1"/>
  <c r="AG117" i="12"/>
  <c r="AH117" i="12" s="1"/>
  <c r="AI117" i="12"/>
  <c r="AJ117" i="12"/>
  <c r="AK117" i="12"/>
  <c r="AL117" i="12"/>
  <c r="AM117" i="12"/>
  <c r="AN117" i="12"/>
  <c r="AO117" i="12"/>
  <c r="AP117" i="12"/>
  <c r="AQ117" i="12"/>
  <c r="B118" i="12"/>
  <c r="C118" i="12"/>
  <c r="D118" i="12"/>
  <c r="E118" i="12"/>
  <c r="F118" i="12"/>
  <c r="G118" i="12"/>
  <c r="H118" i="12"/>
  <c r="I118" i="12"/>
  <c r="J118" i="12"/>
  <c r="K118" i="12"/>
  <c r="L118" i="12" s="1"/>
  <c r="M118" i="12"/>
  <c r="N118" i="12" s="1"/>
  <c r="O118" i="12"/>
  <c r="P118" i="12" s="1"/>
  <c r="Q118" i="12"/>
  <c r="R118" i="12" s="1"/>
  <c r="S118" i="12"/>
  <c r="T118" i="12" s="1"/>
  <c r="U118" i="12"/>
  <c r="V118" i="12" s="1"/>
  <c r="W118" i="12"/>
  <c r="X118" i="12" s="1"/>
  <c r="Y118" i="12"/>
  <c r="Z118" i="12" s="1"/>
  <c r="AE118" i="12"/>
  <c r="AF118" i="12" s="1"/>
  <c r="AG118" i="12"/>
  <c r="AH118" i="12" s="1"/>
  <c r="AI118" i="12"/>
  <c r="AJ118" i="12"/>
  <c r="AK118" i="12"/>
  <c r="AL118" i="12"/>
  <c r="AM118" i="12"/>
  <c r="AN118" i="12"/>
  <c r="AO118" i="12"/>
  <c r="AP118" i="12"/>
  <c r="AQ118" i="12"/>
  <c r="B119" i="12"/>
  <c r="C119" i="12"/>
  <c r="D119" i="12"/>
  <c r="E119" i="12"/>
  <c r="F119" i="12"/>
  <c r="G119" i="12"/>
  <c r="H119" i="12"/>
  <c r="I119" i="12"/>
  <c r="J119" i="12"/>
  <c r="K119" i="12"/>
  <c r="L119" i="12" s="1"/>
  <c r="M119" i="12"/>
  <c r="N119" i="12" s="1"/>
  <c r="O119" i="12"/>
  <c r="P119" i="12" s="1"/>
  <c r="Q119" i="12"/>
  <c r="R119" i="12" s="1"/>
  <c r="S119" i="12"/>
  <c r="T119" i="12" s="1"/>
  <c r="U119" i="12"/>
  <c r="V119" i="12" s="1"/>
  <c r="W119" i="12"/>
  <c r="X119" i="12" s="1"/>
  <c r="Y119" i="12"/>
  <c r="Z119" i="12" s="1"/>
  <c r="AE119" i="12"/>
  <c r="AF119" i="12" s="1"/>
  <c r="AG119" i="12"/>
  <c r="AH119" i="12" s="1"/>
  <c r="AI119" i="12"/>
  <c r="AJ119" i="12"/>
  <c r="AK119" i="12"/>
  <c r="AL119" i="12"/>
  <c r="AM119" i="12"/>
  <c r="AN119" i="12"/>
  <c r="AO119" i="12"/>
  <c r="AP119" i="12"/>
  <c r="AQ119" i="12"/>
  <c r="B120" i="12"/>
  <c r="C120" i="12"/>
  <c r="D120" i="12"/>
  <c r="E120" i="12"/>
  <c r="F120" i="12"/>
  <c r="G120" i="12"/>
  <c r="H120" i="12"/>
  <c r="I120" i="12"/>
  <c r="J120" i="12"/>
  <c r="K120" i="12"/>
  <c r="L120" i="12" s="1"/>
  <c r="M120" i="12"/>
  <c r="N120" i="12" s="1"/>
  <c r="O120" i="12"/>
  <c r="P120" i="12" s="1"/>
  <c r="Q120" i="12"/>
  <c r="R120" i="12" s="1"/>
  <c r="S120" i="12"/>
  <c r="T120" i="12" s="1"/>
  <c r="U120" i="12"/>
  <c r="V120" i="12" s="1"/>
  <c r="W120" i="12"/>
  <c r="X120" i="12" s="1"/>
  <c r="Y120" i="12"/>
  <c r="Z120" i="12" s="1"/>
  <c r="AE120" i="12"/>
  <c r="AF120" i="12" s="1"/>
  <c r="AG120" i="12"/>
  <c r="AH120" i="12" s="1"/>
  <c r="AI120" i="12"/>
  <c r="AJ120" i="12"/>
  <c r="AK120" i="12"/>
  <c r="AL120" i="12"/>
  <c r="AM120" i="12"/>
  <c r="AN120" i="12"/>
  <c r="AO120" i="12"/>
  <c r="AP120" i="12"/>
  <c r="AQ120" i="12"/>
  <c r="B121" i="12"/>
  <c r="C121" i="12"/>
  <c r="D121" i="12"/>
  <c r="E121" i="12"/>
  <c r="F121" i="12"/>
  <c r="G121" i="12"/>
  <c r="H121" i="12"/>
  <c r="I121" i="12"/>
  <c r="J121" i="12"/>
  <c r="K121" i="12"/>
  <c r="L121" i="12" s="1"/>
  <c r="M121" i="12"/>
  <c r="N121" i="12" s="1"/>
  <c r="O121" i="12"/>
  <c r="P121" i="12" s="1"/>
  <c r="Q121" i="12"/>
  <c r="R121" i="12" s="1"/>
  <c r="S121" i="12"/>
  <c r="T121" i="12" s="1"/>
  <c r="U121" i="12"/>
  <c r="V121" i="12" s="1"/>
  <c r="W121" i="12"/>
  <c r="X121" i="12" s="1"/>
  <c r="Y121" i="12"/>
  <c r="Z121" i="12" s="1"/>
  <c r="AE121" i="12"/>
  <c r="AF121" i="12" s="1"/>
  <c r="AG121" i="12"/>
  <c r="AH121" i="12" s="1"/>
  <c r="AI121" i="12"/>
  <c r="AJ121" i="12"/>
  <c r="AK121" i="12"/>
  <c r="AL121" i="12"/>
  <c r="AM121" i="12"/>
  <c r="AN121" i="12"/>
  <c r="AO121" i="12"/>
  <c r="AP121" i="12"/>
  <c r="AQ121" i="12"/>
  <c r="B122" i="12"/>
  <c r="C122" i="12"/>
  <c r="D122" i="12"/>
  <c r="E122" i="12"/>
  <c r="F122" i="12"/>
  <c r="G122" i="12"/>
  <c r="H122" i="12"/>
  <c r="I122" i="12"/>
  <c r="J122" i="12"/>
  <c r="K122" i="12"/>
  <c r="L122" i="12" s="1"/>
  <c r="M122" i="12"/>
  <c r="N122" i="12" s="1"/>
  <c r="O122" i="12"/>
  <c r="P122" i="12" s="1"/>
  <c r="Q122" i="12"/>
  <c r="R122" i="12" s="1"/>
  <c r="S122" i="12"/>
  <c r="T122" i="12" s="1"/>
  <c r="U122" i="12"/>
  <c r="V122" i="12" s="1"/>
  <c r="W122" i="12"/>
  <c r="X122" i="12" s="1"/>
  <c r="Y122" i="12"/>
  <c r="Z122" i="12" s="1"/>
  <c r="AE122" i="12"/>
  <c r="AF122" i="12" s="1"/>
  <c r="AG122" i="12"/>
  <c r="AH122" i="12" s="1"/>
  <c r="AI122" i="12"/>
  <c r="AJ122" i="12"/>
  <c r="AK122" i="12"/>
  <c r="AL122" i="12"/>
  <c r="AM122" i="12"/>
  <c r="AN122" i="12"/>
  <c r="AO122" i="12"/>
  <c r="AP122" i="12"/>
  <c r="AQ122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R2" i="12"/>
  <c r="G132" i="12"/>
  <c r="G133" i="12"/>
  <c r="G136" i="12"/>
  <c r="G137" i="12"/>
  <c r="G138" i="12"/>
  <c r="P131" i="12" l="1"/>
  <c r="C127" i="12"/>
  <c r="M143" i="12"/>
  <c r="R131" i="12"/>
  <c r="M142" i="12"/>
  <c r="M141" i="12"/>
  <c r="M140" i="12"/>
  <c r="S134" i="12"/>
  <c r="S136" i="12"/>
  <c r="S137" i="12"/>
  <c r="S135" i="12"/>
  <c r="X131" i="12"/>
  <c r="X130" i="12"/>
  <c r="X129" i="12"/>
  <c r="X128" i="12"/>
  <c r="V131" i="12"/>
  <c r="V130" i="12"/>
  <c r="V129" i="12"/>
  <c r="V128" i="12"/>
  <c r="P130" i="12"/>
  <c r="P132" i="12" s="1"/>
  <c r="P129" i="12"/>
  <c r="P128" i="12"/>
  <c r="M147" i="12"/>
  <c r="M146" i="12"/>
  <c r="M148" i="12"/>
  <c r="M145" i="12"/>
  <c r="Z131" i="12"/>
  <c r="Z130" i="12"/>
  <c r="Z129" i="12"/>
  <c r="Z128" i="12"/>
  <c r="R130" i="12"/>
  <c r="R129" i="12"/>
  <c r="R128" i="12"/>
  <c r="N137" i="12"/>
  <c r="N136" i="12"/>
  <c r="N134" i="12"/>
  <c r="N135" i="12"/>
  <c r="T131" i="12"/>
  <c r="T130" i="12"/>
  <c r="T129" i="12"/>
  <c r="T128" i="12"/>
  <c r="N3" i="12"/>
  <c r="N4" i="12"/>
  <c r="D3" i="2"/>
  <c r="C130" i="12"/>
  <c r="A130" i="12"/>
  <c r="N130" i="12" l="1"/>
  <c r="N128" i="12"/>
  <c r="N129" i="12"/>
  <c r="N131" i="12"/>
  <c r="T4" i="2" l="1"/>
  <c r="D34" i="3" s="1"/>
  <c r="T5" i="2"/>
  <c r="E34" i="3" s="1"/>
  <c r="T8" i="2"/>
  <c r="H34" i="3" s="1"/>
  <c r="T9" i="2"/>
  <c r="I34" i="3" s="1"/>
  <c r="T13" i="2"/>
  <c r="M34" i="3" s="1"/>
  <c r="T15" i="2"/>
  <c r="O34" i="3" s="1"/>
  <c r="T18" i="2"/>
  <c r="R34" i="3" s="1"/>
  <c r="T19" i="2"/>
  <c r="S34" i="3" s="1"/>
  <c r="T22" i="2"/>
  <c r="V34" i="3" s="1"/>
  <c r="T27" i="2"/>
  <c r="AA34" i="3" s="1"/>
  <c r="T12" i="2"/>
  <c r="L34" i="3" s="1"/>
  <c r="T10" i="2"/>
  <c r="J34" i="3" s="1"/>
  <c r="AA19" i="9"/>
  <c r="W19" i="9"/>
  <c r="L19" i="9"/>
  <c r="K19" i="9"/>
  <c r="J19" i="9"/>
  <c r="I19" i="9"/>
  <c r="H19" i="9"/>
  <c r="G19" i="9"/>
  <c r="F19" i="9"/>
  <c r="E19" i="9"/>
  <c r="D19" i="9"/>
  <c r="C19" i="9"/>
  <c r="B19" i="9"/>
  <c r="A19" i="9"/>
  <c r="AA18" i="9"/>
  <c r="W18" i="9"/>
  <c r="L18" i="9"/>
  <c r="K18" i="9"/>
  <c r="J18" i="9"/>
  <c r="I18" i="9"/>
  <c r="H18" i="9"/>
  <c r="G18" i="9"/>
  <c r="F18" i="9"/>
  <c r="E18" i="9"/>
  <c r="D18" i="9"/>
  <c r="C18" i="9"/>
  <c r="B18" i="9"/>
  <c r="A18" i="9"/>
  <c r="AA17" i="9"/>
  <c r="M198" i="9" s="1"/>
  <c r="W17" i="9"/>
  <c r="L198" i="9" s="1"/>
  <c r="L17" i="9"/>
  <c r="K198" i="9" s="1"/>
  <c r="I214" i="9" s="1"/>
  <c r="K17" i="9"/>
  <c r="J198" i="9" s="1"/>
  <c r="J17" i="9"/>
  <c r="I198" i="9" s="1"/>
  <c r="I17" i="9"/>
  <c r="H17" i="9"/>
  <c r="H198" i="9" s="1"/>
  <c r="G17" i="9"/>
  <c r="G198" i="9" s="1"/>
  <c r="F17" i="9"/>
  <c r="F198" i="9" s="1"/>
  <c r="E17" i="9"/>
  <c r="E198" i="9" s="1"/>
  <c r="D17" i="9"/>
  <c r="D198" i="9" s="1"/>
  <c r="I208" i="9" s="1"/>
  <c r="C17" i="9"/>
  <c r="C198" i="9" s="1"/>
  <c r="I207" i="9" s="1"/>
  <c r="B17" i="9"/>
  <c r="B198" i="9" s="1"/>
  <c r="I206" i="9" s="1"/>
  <c r="A17" i="9"/>
  <c r="AA16" i="9"/>
  <c r="W16" i="9"/>
  <c r="L16" i="9"/>
  <c r="L14" i="9" s="1"/>
  <c r="K16" i="9"/>
  <c r="K9" i="9" s="1"/>
  <c r="J16" i="9"/>
  <c r="I16" i="9"/>
  <c r="I14" i="9" s="1"/>
  <c r="H16" i="9"/>
  <c r="G16" i="9"/>
  <c r="G12" i="9" s="1"/>
  <c r="F16" i="9"/>
  <c r="E16" i="9"/>
  <c r="D16" i="9"/>
  <c r="C16" i="9"/>
  <c r="C15" i="9" s="1"/>
  <c r="B16" i="9"/>
  <c r="A16" i="9"/>
  <c r="A197" i="9" s="1"/>
  <c r="H205" i="9" s="1"/>
  <c r="L15" i="9"/>
  <c r="K15" i="9"/>
  <c r="A15" i="9"/>
  <c r="A14" i="9"/>
  <c r="A13" i="9"/>
  <c r="A12" i="9"/>
  <c r="A11" i="9"/>
  <c r="K10" i="9"/>
  <c r="A10" i="9"/>
  <c r="A9" i="9"/>
  <c r="A8" i="9"/>
  <c r="G7" i="9"/>
  <c r="C7" i="9"/>
  <c r="A7" i="9"/>
  <c r="T26" i="2"/>
  <c r="Z34" i="3" s="1"/>
  <c r="T25" i="2"/>
  <c r="Y34" i="3" s="1"/>
  <c r="T24" i="2"/>
  <c r="X34" i="3" s="1"/>
  <c r="T21" i="2"/>
  <c r="U34" i="3" s="1"/>
  <c r="T20" i="2"/>
  <c r="T34" i="3" s="1"/>
  <c r="T17" i="2"/>
  <c r="Q34" i="3" s="1"/>
  <c r="T16" i="2"/>
  <c r="P34" i="3" s="1"/>
  <c r="T14" i="2"/>
  <c r="N34" i="3" s="1"/>
  <c r="T11" i="2"/>
  <c r="K34" i="3" s="1"/>
  <c r="T3" i="2"/>
  <c r="C34" i="3" s="1"/>
  <c r="T6" i="2"/>
  <c r="F34" i="3" s="1"/>
  <c r="T7" i="2"/>
  <c r="G34" i="3" s="1"/>
  <c r="T23" i="2"/>
  <c r="W34" i="3" s="1"/>
  <c r="T2" i="2"/>
  <c r="B34" i="3" s="1"/>
  <c r="K11" i="9" l="1"/>
  <c r="I212" i="9"/>
  <c r="I209" i="9"/>
  <c r="K7" i="9"/>
  <c r="C14" i="9"/>
  <c r="C9" i="9"/>
  <c r="C10" i="9"/>
  <c r="I216" i="9"/>
  <c r="I217" i="9"/>
  <c r="I210" i="9"/>
  <c r="I213" i="9"/>
  <c r="I211" i="9"/>
  <c r="I215" i="9"/>
  <c r="D14" i="9"/>
  <c r="D197" i="9"/>
  <c r="H208" i="9" s="1"/>
  <c r="H13" i="9"/>
  <c r="H197" i="9"/>
  <c r="E14" i="9"/>
  <c r="E197" i="9"/>
  <c r="W15" i="9"/>
  <c r="L197" i="9"/>
  <c r="B15" i="9"/>
  <c r="B197" i="9"/>
  <c r="H206" i="9" s="1"/>
  <c r="F14" i="9"/>
  <c r="F197" i="9"/>
  <c r="J15" i="9"/>
  <c r="I197" i="9"/>
  <c r="J197" i="9"/>
  <c r="AA15" i="9"/>
  <c r="M197" i="9"/>
  <c r="C13" i="9"/>
  <c r="C197" i="9"/>
  <c r="H207" i="9" s="1"/>
  <c r="G14" i="9"/>
  <c r="G197" i="9"/>
  <c r="K13" i="9"/>
  <c r="K197" i="9"/>
  <c r="H214" i="9" s="1"/>
  <c r="L8" i="9"/>
  <c r="E7" i="9"/>
  <c r="E5" i="9" s="1"/>
  <c r="C11" i="9"/>
  <c r="K12" i="9"/>
  <c r="K14" i="9"/>
  <c r="W7" i="9"/>
  <c r="W9" i="9"/>
  <c r="W10" i="9"/>
  <c r="C12" i="9"/>
  <c r="L13" i="9"/>
  <c r="H9" i="9"/>
  <c r="H14" i="9"/>
  <c r="I12" i="9"/>
  <c r="W8" i="9"/>
  <c r="G11" i="9"/>
  <c r="E12" i="9"/>
  <c r="W12" i="9"/>
  <c r="W14" i="9"/>
  <c r="I7" i="9"/>
  <c r="I5" i="9" s="1"/>
  <c r="W13" i="9"/>
  <c r="J10" i="9"/>
  <c r="AA10" i="9"/>
  <c r="L10" i="9"/>
  <c r="D10" i="9"/>
  <c r="D15" i="9"/>
  <c r="H15" i="9"/>
  <c r="D8" i="9"/>
  <c r="D13" i="9"/>
  <c r="J8" i="9"/>
  <c r="AA8" i="9"/>
  <c r="J13" i="9"/>
  <c r="AA13" i="9"/>
  <c r="D7" i="9"/>
  <c r="H7" i="9"/>
  <c r="L7" i="9"/>
  <c r="C8" i="9"/>
  <c r="K8" i="9"/>
  <c r="J9" i="9"/>
  <c r="AA9" i="9"/>
  <c r="H10" i="9"/>
  <c r="D11" i="9"/>
  <c r="L11" i="9"/>
  <c r="D12" i="9"/>
  <c r="H12" i="9"/>
  <c r="L12" i="9"/>
  <c r="L6" i="9" s="1"/>
  <c r="J14" i="9"/>
  <c r="AA14" i="9"/>
  <c r="G15" i="9"/>
  <c r="B7" i="9"/>
  <c r="F7" i="9"/>
  <c r="J7" i="9"/>
  <c r="AA7" i="9"/>
  <c r="H8" i="9"/>
  <c r="D9" i="9"/>
  <c r="L9" i="9"/>
  <c r="H11" i="9"/>
  <c r="B12" i="9"/>
  <c r="F12" i="9"/>
  <c r="J12" i="9"/>
  <c r="AA12" i="9"/>
  <c r="F10" i="9"/>
  <c r="B8" i="9"/>
  <c r="G8" i="9"/>
  <c r="G5" i="9" s="1"/>
  <c r="B9" i="9"/>
  <c r="G9" i="9"/>
  <c r="B10" i="9"/>
  <c r="G10" i="9"/>
  <c r="B11" i="9"/>
  <c r="F11" i="9"/>
  <c r="J11" i="9"/>
  <c r="AA11" i="9"/>
  <c r="B13" i="9"/>
  <c r="G13" i="9"/>
  <c r="B14" i="9"/>
  <c r="F15" i="9"/>
  <c r="F8" i="9"/>
  <c r="F9" i="9"/>
  <c r="E11" i="9"/>
  <c r="I11" i="9"/>
  <c r="W11" i="9"/>
  <c r="F13" i="9"/>
  <c r="E15" i="9"/>
  <c r="I15" i="9"/>
  <c r="E8" i="9"/>
  <c r="I8" i="9"/>
  <c r="E9" i="9"/>
  <c r="I9" i="9"/>
  <c r="E10" i="9"/>
  <c r="I10" i="9"/>
  <c r="I6" i="9" s="1"/>
  <c r="E13" i="9"/>
  <c r="I13" i="9"/>
  <c r="F5" i="9" l="1"/>
  <c r="J6" i="9"/>
  <c r="C5" i="9"/>
  <c r="B5" i="9"/>
  <c r="E6" i="9"/>
  <c r="W6" i="9"/>
  <c r="H210" i="9"/>
  <c r="G6" i="9"/>
  <c r="H6" i="9"/>
  <c r="AA5" i="9"/>
  <c r="AA6" i="9"/>
  <c r="C6" i="9"/>
  <c r="L5" i="9"/>
  <c r="F6" i="9"/>
  <c r="H5" i="9"/>
  <c r="W5" i="9"/>
  <c r="K5" i="9"/>
  <c r="B6" i="9"/>
  <c r="D5" i="9"/>
  <c r="J5" i="9"/>
  <c r="D6" i="9"/>
  <c r="K6" i="9"/>
  <c r="H211" i="9"/>
  <c r="J216" i="9"/>
  <c r="J217" i="9"/>
  <c r="H216" i="9"/>
  <c r="H217" i="9"/>
  <c r="H213" i="9"/>
  <c r="H212" i="9"/>
  <c r="H209" i="9"/>
  <c r="H215" i="9"/>
  <c r="AA6" i="3"/>
  <c r="AA4" i="9" s="1"/>
  <c r="M199" i="9" s="1"/>
  <c r="J215" i="9" s="1"/>
  <c r="B6" i="3" l="1"/>
  <c r="B4" i="9" l="1"/>
  <c r="B199" i="9" s="1"/>
  <c r="J206" i="9" s="1"/>
  <c r="W6" i="3"/>
  <c r="W4" i="9" s="1"/>
  <c r="L199" i="9" s="1"/>
  <c r="J214" i="9" s="1"/>
  <c r="V6" i="3"/>
  <c r="U6" i="3"/>
  <c r="T6" i="3"/>
  <c r="Q6" i="3"/>
  <c r="O6" i="3"/>
  <c r="N6" i="3"/>
  <c r="M6" i="3"/>
  <c r="L6" i="3"/>
  <c r="L4" i="9" s="1"/>
  <c r="K199" i="9" s="1"/>
  <c r="J213" i="9" s="1"/>
  <c r="K6" i="3"/>
  <c r="K4" i="9" s="1"/>
  <c r="J199" i="9" s="1"/>
  <c r="J6" i="3"/>
  <c r="J4" i="9" s="1"/>
  <c r="I199" i="9" s="1"/>
  <c r="H6" i="3"/>
  <c r="H4" i="9" s="1"/>
  <c r="H199" i="9" s="1"/>
  <c r="J210" i="9" s="1"/>
  <c r="C6" i="3"/>
  <c r="C4" i="9" s="1"/>
  <c r="C199" i="9" s="1"/>
  <c r="J207" i="9" s="1"/>
  <c r="D6" i="3"/>
  <c r="D4" i="9" s="1"/>
  <c r="D199" i="9" s="1"/>
  <c r="J208" i="9" s="1"/>
  <c r="E6" i="3"/>
  <c r="E4" i="9" s="1"/>
  <c r="E199" i="9" s="1"/>
  <c r="F6" i="3"/>
  <c r="F4" i="9" s="1"/>
  <c r="F199" i="9" s="1"/>
  <c r="G6" i="3"/>
  <c r="G4" i="9" s="1"/>
  <c r="G199" i="9" s="1"/>
  <c r="J209" i="9" s="1"/>
  <c r="I6" i="3"/>
  <c r="I4" i="9" s="1"/>
  <c r="P6" i="3"/>
  <c r="R6" i="3"/>
  <c r="S6" i="3"/>
  <c r="X6" i="3"/>
  <c r="Y6" i="3"/>
  <c r="Z6" i="3"/>
  <c r="J212" i="9" l="1"/>
  <c r="J211" i="9"/>
  <c r="AC6" i="3"/>
  <c r="AD6" i="3" s="1"/>
  <c r="A19" i="2"/>
  <c r="B19" i="2"/>
  <c r="C19" i="2"/>
  <c r="D19" i="2"/>
  <c r="E19" i="2"/>
  <c r="F19" i="2"/>
  <c r="S21" i="3" s="1"/>
  <c r="G19" i="2"/>
  <c r="S22" i="3" s="1"/>
  <c r="H19" i="2"/>
  <c r="I19" i="2"/>
  <c r="J19" i="2"/>
  <c r="K19" i="2"/>
  <c r="L19" i="2"/>
  <c r="S26" i="3" s="1"/>
  <c r="M19" i="2"/>
  <c r="O19" i="2"/>
  <c r="P19" i="2"/>
  <c r="Q19" i="2"/>
  <c r="R19" i="2"/>
  <c r="S32" i="3" s="1"/>
  <c r="S19" i="2"/>
  <c r="U19" i="2"/>
  <c r="S35" i="3" s="1"/>
  <c r="V19" i="2"/>
  <c r="S36" i="3" s="1"/>
  <c r="W19" i="2"/>
  <c r="S37" i="3" s="1"/>
  <c r="X19" i="2"/>
  <c r="S38" i="3" s="1"/>
  <c r="Y19" i="2"/>
  <c r="S39" i="3" s="1"/>
  <c r="Z19" i="2"/>
  <c r="S40" i="3" s="1"/>
  <c r="AA19" i="2"/>
  <c r="S41" i="3" s="1"/>
  <c r="AB19" i="2"/>
  <c r="S42" i="3" s="1"/>
  <c r="AC19" i="2"/>
  <c r="S43" i="3" s="1"/>
  <c r="AD19" i="2"/>
  <c r="S44" i="3" s="1"/>
  <c r="AE19" i="2"/>
  <c r="S45" i="3" s="1"/>
  <c r="AF19" i="2"/>
  <c r="S46" i="3" s="1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O20" i="2"/>
  <c r="P20" i="2"/>
  <c r="Q20" i="2"/>
  <c r="R20" i="2"/>
  <c r="T32" i="3" s="1"/>
  <c r="S20" i="2"/>
  <c r="T33" i="3" s="1"/>
  <c r="U20" i="2"/>
  <c r="T35" i="3" s="1"/>
  <c r="V20" i="2"/>
  <c r="T36" i="3" s="1"/>
  <c r="W20" i="2"/>
  <c r="T37" i="3" s="1"/>
  <c r="X20" i="2"/>
  <c r="T38" i="3" s="1"/>
  <c r="Y20" i="2"/>
  <c r="T39" i="3" s="1"/>
  <c r="Z20" i="2"/>
  <c r="T40" i="3" s="1"/>
  <c r="AA20" i="2"/>
  <c r="T41" i="3" s="1"/>
  <c r="AB20" i="2"/>
  <c r="T42" i="3" s="1"/>
  <c r="AC20" i="2"/>
  <c r="T43" i="3" s="1"/>
  <c r="AD20" i="2"/>
  <c r="T44" i="3" s="1"/>
  <c r="AE20" i="2"/>
  <c r="T45" i="3" s="1"/>
  <c r="AF20" i="2"/>
  <c r="T46" i="3" s="1"/>
  <c r="A21" i="2"/>
  <c r="B21" i="2"/>
  <c r="C21" i="2"/>
  <c r="D21" i="2"/>
  <c r="E21" i="2"/>
  <c r="F21" i="2"/>
  <c r="G21" i="2"/>
  <c r="H21" i="2"/>
  <c r="I21" i="2"/>
  <c r="J21" i="2"/>
  <c r="K21" i="2"/>
  <c r="L21" i="2"/>
  <c r="U26" i="3" s="1"/>
  <c r="M21" i="2"/>
  <c r="O21" i="2"/>
  <c r="P21" i="2"/>
  <c r="U30" i="3" s="1"/>
  <c r="Q21" i="2"/>
  <c r="R21" i="2"/>
  <c r="S21" i="2"/>
  <c r="U21" i="2"/>
  <c r="U35" i="3" s="1"/>
  <c r="V21" i="2"/>
  <c r="U36" i="3" s="1"/>
  <c r="W21" i="2"/>
  <c r="U37" i="3" s="1"/>
  <c r="X21" i="2"/>
  <c r="U38" i="3" s="1"/>
  <c r="Y21" i="2"/>
  <c r="U39" i="3" s="1"/>
  <c r="Z21" i="2"/>
  <c r="U40" i="3" s="1"/>
  <c r="AA21" i="2"/>
  <c r="U41" i="3" s="1"/>
  <c r="AB21" i="2"/>
  <c r="U42" i="3" s="1"/>
  <c r="AC21" i="2"/>
  <c r="U43" i="3" s="1"/>
  <c r="AD21" i="2"/>
  <c r="U44" i="3" s="1"/>
  <c r="AE21" i="2"/>
  <c r="U45" i="3" s="1"/>
  <c r="AF21" i="2"/>
  <c r="U46" i="3" s="1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O22" i="2"/>
  <c r="P22" i="2"/>
  <c r="Q22" i="2"/>
  <c r="R22" i="2"/>
  <c r="S22" i="2"/>
  <c r="V33" i="3" s="1"/>
  <c r="U22" i="2"/>
  <c r="V35" i="3" s="1"/>
  <c r="V22" i="2"/>
  <c r="V36" i="3" s="1"/>
  <c r="W22" i="2"/>
  <c r="V37" i="3" s="1"/>
  <c r="X22" i="2"/>
  <c r="V38" i="3" s="1"/>
  <c r="Y22" i="2"/>
  <c r="V39" i="3" s="1"/>
  <c r="Z22" i="2"/>
  <c r="V40" i="3" s="1"/>
  <c r="AA22" i="2"/>
  <c r="V41" i="3" s="1"/>
  <c r="AB22" i="2"/>
  <c r="V42" i="3" s="1"/>
  <c r="AC22" i="2"/>
  <c r="V43" i="3" s="1"/>
  <c r="AD22" i="2"/>
  <c r="V44" i="3" s="1"/>
  <c r="AE22" i="2"/>
  <c r="V45" i="3" s="1"/>
  <c r="AF22" i="2"/>
  <c r="V46" i="3" s="1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O23" i="2"/>
  <c r="P23" i="2"/>
  <c r="Q23" i="2"/>
  <c r="R23" i="2"/>
  <c r="S23" i="2"/>
  <c r="U23" i="2"/>
  <c r="W35" i="3" s="1"/>
  <c r="V23" i="2"/>
  <c r="W36" i="3" s="1"/>
  <c r="W23" i="2"/>
  <c r="W37" i="3" s="1"/>
  <c r="X23" i="2"/>
  <c r="W38" i="3" s="1"/>
  <c r="Y23" i="2"/>
  <c r="W39" i="3" s="1"/>
  <c r="Z23" i="2"/>
  <c r="W40" i="3" s="1"/>
  <c r="AA23" i="2"/>
  <c r="W41" i="3" s="1"/>
  <c r="AB23" i="2"/>
  <c r="W42" i="3" s="1"/>
  <c r="AC23" i="2"/>
  <c r="W43" i="3" s="1"/>
  <c r="AD23" i="2"/>
  <c r="W44" i="3" s="1"/>
  <c r="AE23" i="2"/>
  <c r="W45" i="3" s="1"/>
  <c r="AF23" i="2"/>
  <c r="W46" i="3" s="1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O24" i="2"/>
  <c r="X28" i="3" s="1"/>
  <c r="P24" i="2"/>
  <c r="Q24" i="2"/>
  <c r="R24" i="2"/>
  <c r="S24" i="2"/>
  <c r="X33" i="3" s="1"/>
  <c r="U24" i="2"/>
  <c r="X35" i="3" s="1"/>
  <c r="V24" i="2"/>
  <c r="X36" i="3" s="1"/>
  <c r="W24" i="2"/>
  <c r="X37" i="3" s="1"/>
  <c r="X24" i="2"/>
  <c r="X38" i="3" s="1"/>
  <c r="Y24" i="2"/>
  <c r="X39" i="3" s="1"/>
  <c r="Z24" i="2"/>
  <c r="X40" i="3" s="1"/>
  <c r="AA24" i="2"/>
  <c r="X41" i="3" s="1"/>
  <c r="AB24" i="2"/>
  <c r="X42" i="3" s="1"/>
  <c r="AC24" i="2"/>
  <c r="X43" i="3" s="1"/>
  <c r="AD24" i="2"/>
  <c r="X44" i="3" s="1"/>
  <c r="AE24" i="2"/>
  <c r="X45" i="3" s="1"/>
  <c r="AF24" i="2"/>
  <c r="X46" i="3" s="1"/>
  <c r="A25" i="2"/>
  <c r="B25" i="2"/>
  <c r="C25" i="2"/>
  <c r="D25" i="2"/>
  <c r="E25" i="2"/>
  <c r="F25" i="2"/>
  <c r="Y21" i="3" s="1"/>
  <c r="G25" i="2"/>
  <c r="H25" i="2"/>
  <c r="I25" i="2"/>
  <c r="J25" i="2"/>
  <c r="K25" i="2"/>
  <c r="L25" i="2"/>
  <c r="M25" i="2"/>
  <c r="O25" i="2"/>
  <c r="P25" i="2"/>
  <c r="Q25" i="2"/>
  <c r="R25" i="2"/>
  <c r="S25" i="2"/>
  <c r="U25" i="2"/>
  <c r="Y35" i="3" s="1"/>
  <c r="V25" i="2"/>
  <c r="Y36" i="3" s="1"/>
  <c r="W25" i="2"/>
  <c r="Y37" i="3" s="1"/>
  <c r="X25" i="2"/>
  <c r="Y38" i="3" s="1"/>
  <c r="Y25" i="2"/>
  <c r="Y39" i="3" s="1"/>
  <c r="Z25" i="2"/>
  <c r="Y40" i="3" s="1"/>
  <c r="AA25" i="2"/>
  <c r="Y41" i="3" s="1"/>
  <c r="AB25" i="2"/>
  <c r="Y42" i="3" s="1"/>
  <c r="AC25" i="2"/>
  <c r="Y43" i="3" s="1"/>
  <c r="AD25" i="2"/>
  <c r="Y44" i="3" s="1"/>
  <c r="AE25" i="2"/>
  <c r="Y45" i="3" s="1"/>
  <c r="AF25" i="2"/>
  <c r="Y46" i="3" s="1"/>
  <c r="A26" i="2"/>
  <c r="B26" i="2"/>
  <c r="C26" i="2"/>
  <c r="D26" i="2"/>
  <c r="E26" i="2"/>
  <c r="F26" i="2"/>
  <c r="G26" i="2"/>
  <c r="H26" i="2"/>
  <c r="I26" i="2"/>
  <c r="Z24" i="3" s="1"/>
  <c r="J26" i="2"/>
  <c r="K26" i="2"/>
  <c r="L26" i="2"/>
  <c r="Z26" i="3" s="1"/>
  <c r="M26" i="2"/>
  <c r="O26" i="2"/>
  <c r="P26" i="2"/>
  <c r="Q26" i="2"/>
  <c r="R26" i="2"/>
  <c r="Z32" i="3" s="1"/>
  <c r="S26" i="2"/>
  <c r="Z33" i="3" s="1"/>
  <c r="U26" i="2"/>
  <c r="Z35" i="3" s="1"/>
  <c r="V26" i="2"/>
  <c r="Z36" i="3" s="1"/>
  <c r="W26" i="2"/>
  <c r="Z37" i="3" s="1"/>
  <c r="X26" i="2"/>
  <c r="Z38" i="3" s="1"/>
  <c r="Y26" i="2"/>
  <c r="Z39" i="3" s="1"/>
  <c r="Z26" i="2"/>
  <c r="Z40" i="3" s="1"/>
  <c r="AA26" i="2"/>
  <c r="Z41" i="3" s="1"/>
  <c r="AB26" i="2"/>
  <c r="Z42" i="3" s="1"/>
  <c r="AC26" i="2"/>
  <c r="Z43" i="3" s="1"/>
  <c r="AD26" i="2"/>
  <c r="Z44" i="3" s="1"/>
  <c r="AE26" i="2"/>
  <c r="Z45" i="3" s="1"/>
  <c r="AF26" i="2"/>
  <c r="Z46" i="3" s="1"/>
  <c r="A27" i="2"/>
  <c r="B27" i="2"/>
  <c r="C27" i="2"/>
  <c r="D27" i="2"/>
  <c r="E27" i="2"/>
  <c r="F27" i="2"/>
  <c r="G27" i="2"/>
  <c r="H27" i="2"/>
  <c r="I27" i="2"/>
  <c r="J27" i="2"/>
  <c r="K27" i="2"/>
  <c r="L27" i="2"/>
  <c r="AA26" i="3" s="1"/>
  <c r="M27" i="2"/>
  <c r="O27" i="2"/>
  <c r="P27" i="2"/>
  <c r="Q27" i="2"/>
  <c r="R27" i="2"/>
  <c r="S27" i="2"/>
  <c r="U27" i="2"/>
  <c r="AA35" i="3" s="1"/>
  <c r="V27" i="2"/>
  <c r="AA36" i="3" s="1"/>
  <c r="W27" i="2"/>
  <c r="AA37" i="3" s="1"/>
  <c r="X27" i="2"/>
  <c r="AA38" i="3" s="1"/>
  <c r="Y27" i="2"/>
  <c r="AA39" i="3" s="1"/>
  <c r="Z27" i="2"/>
  <c r="AA40" i="3" s="1"/>
  <c r="AA27" i="2"/>
  <c r="AA41" i="3" s="1"/>
  <c r="AB27" i="2"/>
  <c r="AA42" i="3" s="1"/>
  <c r="AC27" i="2"/>
  <c r="AA43" i="3" s="1"/>
  <c r="AD27" i="2"/>
  <c r="AA44" i="3" s="1"/>
  <c r="AE27" i="2"/>
  <c r="AA45" i="3" s="1"/>
  <c r="AF27" i="2"/>
  <c r="AA46" i="3" s="1"/>
  <c r="B18" i="2"/>
  <c r="C18" i="2"/>
  <c r="D18" i="2"/>
  <c r="E18" i="2"/>
  <c r="F18" i="2"/>
  <c r="G18" i="2"/>
  <c r="H18" i="2"/>
  <c r="I18" i="2"/>
  <c r="J18" i="2"/>
  <c r="K18" i="2"/>
  <c r="L18" i="2"/>
  <c r="M18" i="2"/>
  <c r="O18" i="2"/>
  <c r="P18" i="2"/>
  <c r="Q18" i="2"/>
  <c r="R18" i="2"/>
  <c r="S18" i="2"/>
  <c r="R33" i="3" s="1"/>
  <c r="U18" i="2"/>
  <c r="R35" i="3" s="1"/>
  <c r="V18" i="2"/>
  <c r="R36" i="3" s="1"/>
  <c r="W18" i="2"/>
  <c r="R37" i="3" s="1"/>
  <c r="X18" i="2"/>
  <c r="R38" i="3" s="1"/>
  <c r="Y18" i="2"/>
  <c r="R39" i="3" s="1"/>
  <c r="Z18" i="2"/>
  <c r="R40" i="3" s="1"/>
  <c r="AA18" i="2"/>
  <c r="R41" i="3" s="1"/>
  <c r="AB18" i="2"/>
  <c r="R42" i="3" s="1"/>
  <c r="AC18" i="2"/>
  <c r="R43" i="3" s="1"/>
  <c r="AD18" i="2"/>
  <c r="R44" i="3" s="1"/>
  <c r="AE18" i="2"/>
  <c r="R45" i="3" s="1"/>
  <c r="AF18" i="2"/>
  <c r="R46" i="3" s="1"/>
  <c r="G15" i="2"/>
  <c r="H15" i="2"/>
  <c r="I15" i="2"/>
  <c r="J15" i="2"/>
  <c r="K15" i="2"/>
  <c r="L15" i="2"/>
  <c r="M15" i="2"/>
  <c r="O15" i="2"/>
  <c r="P15" i="2"/>
  <c r="Q15" i="2"/>
  <c r="R15" i="2"/>
  <c r="S15" i="2"/>
  <c r="O33" i="3" s="1"/>
  <c r="U15" i="2"/>
  <c r="O35" i="3" s="1"/>
  <c r="V15" i="2"/>
  <c r="O36" i="3" s="1"/>
  <c r="W15" i="2"/>
  <c r="O37" i="3" s="1"/>
  <c r="X15" i="2"/>
  <c r="O38" i="3" s="1"/>
  <c r="Y15" i="2"/>
  <c r="O39" i="3" s="1"/>
  <c r="Z15" i="2"/>
  <c r="O40" i="3" s="1"/>
  <c r="AA15" i="2"/>
  <c r="O41" i="3" s="1"/>
  <c r="AB15" i="2"/>
  <c r="O42" i="3" s="1"/>
  <c r="AC15" i="2"/>
  <c r="O43" i="3" s="1"/>
  <c r="AD15" i="2"/>
  <c r="O44" i="3" s="1"/>
  <c r="AE15" i="2"/>
  <c r="O45" i="3" s="1"/>
  <c r="AF15" i="2"/>
  <c r="O46" i="3" s="1"/>
  <c r="G16" i="2"/>
  <c r="H16" i="2"/>
  <c r="I16" i="2"/>
  <c r="J16" i="2"/>
  <c r="K16" i="2"/>
  <c r="L16" i="2"/>
  <c r="M16" i="2"/>
  <c r="O16" i="2"/>
  <c r="P16" i="2"/>
  <c r="Q16" i="2"/>
  <c r="R16" i="2"/>
  <c r="S16" i="2"/>
  <c r="P33" i="3" s="1"/>
  <c r="U16" i="2"/>
  <c r="P35" i="3" s="1"/>
  <c r="V16" i="2"/>
  <c r="P36" i="3" s="1"/>
  <c r="W16" i="2"/>
  <c r="P37" i="3" s="1"/>
  <c r="X16" i="2"/>
  <c r="P38" i="3" s="1"/>
  <c r="Y16" i="2"/>
  <c r="P39" i="3" s="1"/>
  <c r="Z16" i="2"/>
  <c r="P40" i="3" s="1"/>
  <c r="AA16" i="2"/>
  <c r="P41" i="3" s="1"/>
  <c r="AB16" i="2"/>
  <c r="P42" i="3" s="1"/>
  <c r="AC16" i="2"/>
  <c r="P43" i="3" s="1"/>
  <c r="AD16" i="2"/>
  <c r="P44" i="3" s="1"/>
  <c r="AE16" i="2"/>
  <c r="P45" i="3" s="1"/>
  <c r="AF16" i="2"/>
  <c r="P46" i="3" s="1"/>
  <c r="G17" i="2"/>
  <c r="H17" i="2"/>
  <c r="I17" i="2"/>
  <c r="J17" i="2"/>
  <c r="K17" i="2"/>
  <c r="L17" i="2"/>
  <c r="M17" i="2"/>
  <c r="Q27" i="3" s="1"/>
  <c r="O17" i="2"/>
  <c r="P17" i="2"/>
  <c r="Q17" i="2"/>
  <c r="R17" i="2"/>
  <c r="S17" i="2"/>
  <c r="U17" i="2"/>
  <c r="Q35" i="3" s="1"/>
  <c r="V17" i="2"/>
  <c r="Q36" i="3" s="1"/>
  <c r="W17" i="2"/>
  <c r="Q37" i="3" s="1"/>
  <c r="X17" i="2"/>
  <c r="Q38" i="3" s="1"/>
  <c r="Y17" i="2"/>
  <c r="Q39" i="3" s="1"/>
  <c r="Z17" i="2"/>
  <c r="Q40" i="3" s="1"/>
  <c r="AA17" i="2"/>
  <c r="Q41" i="3" s="1"/>
  <c r="AB17" i="2"/>
  <c r="Q42" i="3" s="1"/>
  <c r="AC17" i="2"/>
  <c r="Q43" i="3" s="1"/>
  <c r="AD17" i="2"/>
  <c r="Q44" i="3" s="1"/>
  <c r="AE17" i="2"/>
  <c r="Q45" i="3" s="1"/>
  <c r="AF17" i="2"/>
  <c r="Q46" i="3" s="1"/>
  <c r="A16" i="2"/>
  <c r="B16" i="2"/>
  <c r="C16" i="2"/>
  <c r="D16" i="2"/>
  <c r="E16" i="2"/>
  <c r="P20" i="3" s="1"/>
  <c r="F16" i="2"/>
  <c r="A17" i="2"/>
  <c r="B17" i="2"/>
  <c r="C17" i="2"/>
  <c r="D17" i="2"/>
  <c r="E17" i="2"/>
  <c r="F17" i="2"/>
  <c r="A18" i="2"/>
  <c r="B15" i="2"/>
  <c r="C15" i="2"/>
  <c r="D15" i="2"/>
  <c r="E15" i="2"/>
  <c r="O20" i="3" s="1"/>
  <c r="F15" i="2"/>
  <c r="G13" i="2"/>
  <c r="H13" i="2"/>
  <c r="I13" i="2"/>
  <c r="J13" i="2"/>
  <c r="K13" i="2"/>
  <c r="L13" i="2"/>
  <c r="M13" i="2"/>
  <c r="M27" i="3" s="1"/>
  <c r="O13" i="2"/>
  <c r="P13" i="2"/>
  <c r="Q13" i="2"/>
  <c r="R13" i="2"/>
  <c r="S13" i="2"/>
  <c r="U13" i="2"/>
  <c r="M35" i="3" s="1"/>
  <c r="V13" i="2"/>
  <c r="M36" i="3" s="1"/>
  <c r="W13" i="2"/>
  <c r="M37" i="3" s="1"/>
  <c r="X13" i="2"/>
  <c r="M38" i="3" s="1"/>
  <c r="Y13" i="2"/>
  <c r="M39" i="3" s="1"/>
  <c r="Z13" i="2"/>
  <c r="M40" i="3" s="1"/>
  <c r="AA13" i="2"/>
  <c r="M41" i="3" s="1"/>
  <c r="AB13" i="2"/>
  <c r="M42" i="3" s="1"/>
  <c r="AC13" i="2"/>
  <c r="M43" i="3" s="1"/>
  <c r="AD13" i="2"/>
  <c r="M44" i="3" s="1"/>
  <c r="AE13" i="2"/>
  <c r="M45" i="3" s="1"/>
  <c r="AF13" i="2"/>
  <c r="M46" i="3" s="1"/>
  <c r="G14" i="2"/>
  <c r="N22" i="3" s="1"/>
  <c r="H14" i="2"/>
  <c r="I14" i="2"/>
  <c r="J14" i="2"/>
  <c r="K14" i="2"/>
  <c r="L14" i="2"/>
  <c r="M14" i="2"/>
  <c r="O14" i="2"/>
  <c r="P14" i="2"/>
  <c r="Q14" i="2"/>
  <c r="R14" i="2"/>
  <c r="S14" i="2"/>
  <c r="N33" i="3" s="1"/>
  <c r="U14" i="2"/>
  <c r="N35" i="3" s="1"/>
  <c r="V14" i="2"/>
  <c r="N36" i="3" s="1"/>
  <c r="W14" i="2"/>
  <c r="N37" i="3" s="1"/>
  <c r="X14" i="2"/>
  <c r="N38" i="3" s="1"/>
  <c r="Y14" i="2"/>
  <c r="N39" i="3" s="1"/>
  <c r="Z14" i="2"/>
  <c r="N40" i="3" s="1"/>
  <c r="AA14" i="2"/>
  <c r="N41" i="3" s="1"/>
  <c r="AB14" i="2"/>
  <c r="N42" i="3" s="1"/>
  <c r="AC14" i="2"/>
  <c r="N43" i="3" s="1"/>
  <c r="AD14" i="2"/>
  <c r="N44" i="3" s="1"/>
  <c r="AE14" i="2"/>
  <c r="N45" i="3" s="1"/>
  <c r="AF14" i="2"/>
  <c r="N46" i="3" s="1"/>
  <c r="A15" i="2"/>
  <c r="A14" i="2"/>
  <c r="B14" i="2"/>
  <c r="C14" i="2"/>
  <c r="D14" i="2"/>
  <c r="E14" i="2"/>
  <c r="F14" i="2"/>
  <c r="N21" i="3" s="1"/>
  <c r="B13" i="2"/>
  <c r="C13" i="2"/>
  <c r="D13" i="2"/>
  <c r="E13" i="2"/>
  <c r="F13" i="2"/>
  <c r="A13" i="2"/>
  <c r="B12" i="2"/>
  <c r="C12" i="2"/>
  <c r="D12" i="2"/>
  <c r="E12" i="2"/>
  <c r="F12" i="2"/>
  <c r="G12" i="2"/>
  <c r="L22" i="3" s="1"/>
  <c r="H12" i="2"/>
  <c r="I12" i="2"/>
  <c r="J12" i="2"/>
  <c r="K12" i="2"/>
  <c r="L25" i="3" s="1"/>
  <c r="L12" i="2"/>
  <c r="M12" i="2"/>
  <c r="O12" i="2"/>
  <c r="P12" i="2"/>
  <c r="Q12" i="2"/>
  <c r="L31" i="3" s="1"/>
  <c r="R12" i="2"/>
  <c r="S12" i="2"/>
  <c r="U12" i="2"/>
  <c r="L35" i="3" s="1"/>
  <c r="V12" i="2"/>
  <c r="W12" i="2"/>
  <c r="L37" i="3" s="1"/>
  <c r="X12" i="2"/>
  <c r="L38" i="3" s="1"/>
  <c r="Y12" i="2"/>
  <c r="L39" i="3" s="1"/>
  <c r="Z12" i="2"/>
  <c r="L40" i="3" s="1"/>
  <c r="AA12" i="2"/>
  <c r="L41" i="3" s="1"/>
  <c r="AB12" i="2"/>
  <c r="L42" i="3" s="1"/>
  <c r="AC12" i="2"/>
  <c r="L43" i="3" s="1"/>
  <c r="AD12" i="2"/>
  <c r="L44" i="3" s="1"/>
  <c r="AE12" i="2"/>
  <c r="L45" i="3" s="1"/>
  <c r="AF12" i="2"/>
  <c r="L46" i="3" s="1"/>
  <c r="A12" i="2"/>
  <c r="B11" i="2"/>
  <c r="C11" i="2"/>
  <c r="D11" i="2"/>
  <c r="E11" i="2"/>
  <c r="F11" i="2"/>
  <c r="G11" i="2"/>
  <c r="K22" i="3" s="1"/>
  <c r="H11" i="2"/>
  <c r="I11" i="2"/>
  <c r="J11" i="2"/>
  <c r="K11" i="2"/>
  <c r="K25" i="3" s="1"/>
  <c r="L11" i="2"/>
  <c r="M11" i="2"/>
  <c r="O11" i="2"/>
  <c r="P11" i="2"/>
  <c r="Q11" i="2"/>
  <c r="R11" i="2"/>
  <c r="S11" i="2"/>
  <c r="U11" i="2"/>
  <c r="K35" i="3" s="1"/>
  <c r="V11" i="2"/>
  <c r="K36" i="3" s="1"/>
  <c r="W11" i="2"/>
  <c r="K37" i="3" s="1"/>
  <c r="X11" i="2"/>
  <c r="K38" i="3" s="1"/>
  <c r="Y11" i="2"/>
  <c r="K39" i="3" s="1"/>
  <c r="Z11" i="2"/>
  <c r="K40" i="3" s="1"/>
  <c r="AA11" i="2"/>
  <c r="K41" i="3" s="1"/>
  <c r="AB11" i="2"/>
  <c r="K42" i="3" s="1"/>
  <c r="AC11" i="2"/>
  <c r="K43" i="3" s="1"/>
  <c r="AD11" i="2"/>
  <c r="K44" i="3" s="1"/>
  <c r="AE11" i="2"/>
  <c r="K45" i="3" s="1"/>
  <c r="AF11" i="2"/>
  <c r="K46" i="3" s="1"/>
  <c r="A11" i="2"/>
  <c r="G10" i="2"/>
  <c r="H10" i="2"/>
  <c r="I10" i="2"/>
  <c r="J10" i="2"/>
  <c r="K10" i="2"/>
  <c r="L10" i="2"/>
  <c r="J26" i="3" s="1"/>
  <c r="M10" i="2"/>
  <c r="O10" i="2"/>
  <c r="P10" i="2"/>
  <c r="Q10" i="2"/>
  <c r="R10" i="2"/>
  <c r="S10" i="2"/>
  <c r="U10" i="2"/>
  <c r="J35" i="3" s="1"/>
  <c r="V10" i="2"/>
  <c r="J36" i="3" s="1"/>
  <c r="W10" i="2"/>
  <c r="J37" i="3" s="1"/>
  <c r="X10" i="2"/>
  <c r="J38" i="3" s="1"/>
  <c r="Y10" i="2"/>
  <c r="J39" i="3" s="1"/>
  <c r="Z10" i="2"/>
  <c r="J40" i="3" s="1"/>
  <c r="AA10" i="2"/>
  <c r="J41" i="3" s="1"/>
  <c r="AB10" i="2"/>
  <c r="J42" i="3" s="1"/>
  <c r="AC10" i="2"/>
  <c r="J43" i="3" s="1"/>
  <c r="AD10" i="2"/>
  <c r="J44" i="3" s="1"/>
  <c r="AE10" i="2"/>
  <c r="J45" i="3" s="1"/>
  <c r="AF10" i="2"/>
  <c r="J46" i="3" s="1"/>
  <c r="B10" i="2"/>
  <c r="C10" i="2"/>
  <c r="D10" i="2"/>
  <c r="E10" i="2"/>
  <c r="J20" i="3" s="1"/>
  <c r="F10" i="2"/>
  <c r="A10" i="2"/>
  <c r="F9" i="2"/>
  <c r="G9" i="2"/>
  <c r="H9" i="2"/>
  <c r="I9" i="2"/>
  <c r="J9" i="2"/>
  <c r="K9" i="2"/>
  <c r="L9" i="2"/>
  <c r="M9" i="2"/>
  <c r="O9" i="2"/>
  <c r="I29" i="3" s="1"/>
  <c r="P9" i="2"/>
  <c r="Q9" i="2"/>
  <c r="R9" i="2"/>
  <c r="S9" i="2"/>
  <c r="U9" i="2"/>
  <c r="I35" i="3" s="1"/>
  <c r="V9" i="2"/>
  <c r="I36" i="3" s="1"/>
  <c r="W9" i="2"/>
  <c r="I37" i="3" s="1"/>
  <c r="X9" i="2"/>
  <c r="I38" i="3" s="1"/>
  <c r="Y9" i="2"/>
  <c r="I39" i="3" s="1"/>
  <c r="Z9" i="2"/>
  <c r="I40" i="3" s="1"/>
  <c r="AA9" i="2"/>
  <c r="I41" i="3" s="1"/>
  <c r="AB9" i="2"/>
  <c r="I42" i="3" s="1"/>
  <c r="AC9" i="2"/>
  <c r="I43" i="3" s="1"/>
  <c r="AD9" i="2"/>
  <c r="I44" i="3" s="1"/>
  <c r="AE9" i="2"/>
  <c r="I45" i="3" s="1"/>
  <c r="AF9" i="2"/>
  <c r="I46" i="3" s="1"/>
  <c r="B8" i="2"/>
  <c r="C8" i="2"/>
  <c r="D8" i="2"/>
  <c r="E8" i="2"/>
  <c r="B9" i="2"/>
  <c r="C9" i="2"/>
  <c r="D9" i="2"/>
  <c r="E9" i="2"/>
  <c r="A9" i="2"/>
  <c r="B2" i="2"/>
  <c r="C2" i="2"/>
  <c r="D2" i="2"/>
  <c r="E2" i="2"/>
  <c r="F2" i="2"/>
  <c r="B21" i="3" s="1"/>
  <c r="G2" i="2"/>
  <c r="H2" i="2"/>
  <c r="I2" i="2"/>
  <c r="J2" i="2"/>
  <c r="K2" i="2"/>
  <c r="L2" i="2"/>
  <c r="M2" i="2"/>
  <c r="O2" i="2"/>
  <c r="P2" i="2"/>
  <c r="Q2" i="2"/>
  <c r="B31" i="3" s="1"/>
  <c r="R2" i="2"/>
  <c r="S2" i="2"/>
  <c r="U2" i="2"/>
  <c r="B35" i="3" s="1"/>
  <c r="V2" i="2"/>
  <c r="B36" i="3" s="1"/>
  <c r="W2" i="2"/>
  <c r="B37" i="3" s="1"/>
  <c r="X2" i="2"/>
  <c r="B38" i="3" s="1"/>
  <c r="Y2" i="2"/>
  <c r="B39" i="3" s="1"/>
  <c r="Z2" i="2"/>
  <c r="B40" i="3" s="1"/>
  <c r="AA2" i="2"/>
  <c r="B41" i="3" s="1"/>
  <c r="AB2" i="2"/>
  <c r="B42" i="3" s="1"/>
  <c r="AC2" i="2"/>
  <c r="B43" i="3" s="1"/>
  <c r="AD2" i="2"/>
  <c r="B44" i="3" s="1"/>
  <c r="AE2" i="2"/>
  <c r="B45" i="3" s="1"/>
  <c r="AF2" i="2"/>
  <c r="B46" i="3" s="1"/>
  <c r="B3" i="2"/>
  <c r="C3" i="2"/>
  <c r="E3" i="2"/>
  <c r="F3" i="2"/>
  <c r="G3" i="2"/>
  <c r="H3" i="2"/>
  <c r="I3" i="2"/>
  <c r="J3" i="2"/>
  <c r="K3" i="2"/>
  <c r="L3" i="2"/>
  <c r="M3" i="2"/>
  <c r="O3" i="2"/>
  <c r="P3" i="2"/>
  <c r="C30" i="3" s="1"/>
  <c r="Q3" i="2"/>
  <c r="R3" i="2"/>
  <c r="S3" i="2"/>
  <c r="U3" i="2"/>
  <c r="C35" i="3" s="1"/>
  <c r="V3" i="2"/>
  <c r="W3" i="2"/>
  <c r="C37" i="3" s="1"/>
  <c r="X3" i="2"/>
  <c r="C38" i="3" s="1"/>
  <c r="Y3" i="2"/>
  <c r="C39" i="3" s="1"/>
  <c r="Z3" i="2"/>
  <c r="C40" i="3" s="1"/>
  <c r="AA3" i="2"/>
  <c r="C41" i="3" s="1"/>
  <c r="AB3" i="2"/>
  <c r="C42" i="3" s="1"/>
  <c r="AC3" i="2"/>
  <c r="C43" i="3" s="1"/>
  <c r="AD3" i="2"/>
  <c r="C44" i="3" s="1"/>
  <c r="AE3" i="2"/>
  <c r="C45" i="3" s="1"/>
  <c r="AF3" i="2"/>
  <c r="C46" i="3" s="1"/>
  <c r="B4" i="2"/>
  <c r="C4" i="2"/>
  <c r="D4" i="2"/>
  <c r="E4" i="2"/>
  <c r="F4" i="2"/>
  <c r="G4" i="2"/>
  <c r="H4" i="2"/>
  <c r="I4" i="2"/>
  <c r="D24" i="3" s="1"/>
  <c r="J4" i="2"/>
  <c r="K4" i="2"/>
  <c r="L4" i="2"/>
  <c r="M4" i="2"/>
  <c r="O4" i="2"/>
  <c r="D29" i="3" s="1"/>
  <c r="P4" i="2"/>
  <c r="Q4" i="2"/>
  <c r="R4" i="2"/>
  <c r="S4" i="2"/>
  <c r="D33" i="3" s="1"/>
  <c r="U4" i="2"/>
  <c r="D35" i="3" s="1"/>
  <c r="V4" i="2"/>
  <c r="D36" i="3" s="1"/>
  <c r="W4" i="2"/>
  <c r="D37" i="3" s="1"/>
  <c r="X4" i="2"/>
  <c r="D38" i="3" s="1"/>
  <c r="Y4" i="2"/>
  <c r="D39" i="3" s="1"/>
  <c r="Z4" i="2"/>
  <c r="D40" i="3" s="1"/>
  <c r="AA4" i="2"/>
  <c r="D41" i="3" s="1"/>
  <c r="AB4" i="2"/>
  <c r="D42" i="3" s="1"/>
  <c r="AC4" i="2"/>
  <c r="D43" i="3" s="1"/>
  <c r="AD4" i="2"/>
  <c r="D44" i="3" s="1"/>
  <c r="AE4" i="2"/>
  <c r="D45" i="3" s="1"/>
  <c r="AF4" i="2"/>
  <c r="D46" i="3" s="1"/>
  <c r="B5" i="2"/>
  <c r="C5" i="2"/>
  <c r="D5" i="2"/>
  <c r="E5" i="2"/>
  <c r="F5" i="2"/>
  <c r="G5" i="2"/>
  <c r="H5" i="2"/>
  <c r="I5" i="2"/>
  <c r="J5" i="2"/>
  <c r="K5" i="2"/>
  <c r="L5" i="2"/>
  <c r="M5" i="2"/>
  <c r="O5" i="2"/>
  <c r="P5" i="2"/>
  <c r="Q5" i="2"/>
  <c r="R5" i="2"/>
  <c r="S5" i="2"/>
  <c r="E33" i="3" s="1"/>
  <c r="U5" i="2"/>
  <c r="E35" i="3" s="1"/>
  <c r="V5" i="2"/>
  <c r="E36" i="3" s="1"/>
  <c r="W5" i="2"/>
  <c r="E37" i="3" s="1"/>
  <c r="X5" i="2"/>
  <c r="E38" i="3" s="1"/>
  <c r="Y5" i="2"/>
  <c r="E39" i="3" s="1"/>
  <c r="Z5" i="2"/>
  <c r="E40" i="3" s="1"/>
  <c r="AA5" i="2"/>
  <c r="E41" i="3" s="1"/>
  <c r="AB5" i="2"/>
  <c r="E42" i="3" s="1"/>
  <c r="AC5" i="2"/>
  <c r="E43" i="3" s="1"/>
  <c r="AD5" i="2"/>
  <c r="E44" i="3" s="1"/>
  <c r="AE5" i="2"/>
  <c r="E45" i="3" s="1"/>
  <c r="AF5" i="2"/>
  <c r="E46" i="3" s="1"/>
  <c r="B6" i="2"/>
  <c r="C6" i="2"/>
  <c r="D6" i="2"/>
  <c r="E6" i="2"/>
  <c r="F6" i="2"/>
  <c r="G6" i="2"/>
  <c r="H6" i="2"/>
  <c r="I6" i="2"/>
  <c r="J6" i="2"/>
  <c r="K6" i="2"/>
  <c r="L6" i="2"/>
  <c r="M6" i="2"/>
  <c r="O6" i="2"/>
  <c r="P6" i="2"/>
  <c r="Q6" i="2"/>
  <c r="R6" i="2"/>
  <c r="S6" i="2"/>
  <c r="U6" i="2"/>
  <c r="F35" i="3" s="1"/>
  <c r="V6" i="2"/>
  <c r="F36" i="3" s="1"/>
  <c r="W6" i="2"/>
  <c r="F37" i="3" s="1"/>
  <c r="X6" i="2"/>
  <c r="F38" i="3" s="1"/>
  <c r="Y6" i="2"/>
  <c r="F39" i="3" s="1"/>
  <c r="Z6" i="2"/>
  <c r="F40" i="3" s="1"/>
  <c r="AA6" i="2"/>
  <c r="F41" i="3" s="1"/>
  <c r="AB6" i="2"/>
  <c r="F42" i="3" s="1"/>
  <c r="AC6" i="2"/>
  <c r="F43" i="3" s="1"/>
  <c r="AD6" i="2"/>
  <c r="F44" i="3" s="1"/>
  <c r="AE6" i="2"/>
  <c r="F45" i="3" s="1"/>
  <c r="AF6" i="2"/>
  <c r="F46" i="3" s="1"/>
  <c r="B7" i="2"/>
  <c r="C7" i="2"/>
  <c r="D7" i="2"/>
  <c r="E7" i="2"/>
  <c r="F7" i="2"/>
  <c r="G7" i="2"/>
  <c r="H7" i="2"/>
  <c r="I7" i="2"/>
  <c r="J7" i="2"/>
  <c r="K7" i="2"/>
  <c r="L7" i="2"/>
  <c r="M7" i="2"/>
  <c r="O7" i="2"/>
  <c r="P7" i="2"/>
  <c r="Q7" i="2"/>
  <c r="R7" i="2"/>
  <c r="S7" i="2"/>
  <c r="U7" i="2"/>
  <c r="G35" i="3" s="1"/>
  <c r="V7" i="2"/>
  <c r="W7" i="2"/>
  <c r="G37" i="3" s="1"/>
  <c r="X7" i="2"/>
  <c r="G38" i="3" s="1"/>
  <c r="Y7" i="2"/>
  <c r="G39" i="3" s="1"/>
  <c r="Z7" i="2"/>
  <c r="G40" i="3" s="1"/>
  <c r="AA7" i="2"/>
  <c r="G41" i="3" s="1"/>
  <c r="AB7" i="2"/>
  <c r="G42" i="3" s="1"/>
  <c r="AC7" i="2"/>
  <c r="G43" i="3" s="1"/>
  <c r="AD7" i="2"/>
  <c r="G44" i="3" s="1"/>
  <c r="AE7" i="2"/>
  <c r="G45" i="3" s="1"/>
  <c r="AF7" i="2"/>
  <c r="G46" i="3" s="1"/>
  <c r="F8" i="2"/>
  <c r="G8" i="2"/>
  <c r="H8" i="2"/>
  <c r="I8" i="2"/>
  <c r="J8" i="2"/>
  <c r="K8" i="2"/>
  <c r="L8" i="2"/>
  <c r="M8" i="2"/>
  <c r="O8" i="2"/>
  <c r="H28" i="3" s="1"/>
  <c r="P8" i="2"/>
  <c r="Q8" i="2"/>
  <c r="R8" i="2"/>
  <c r="S8" i="2"/>
  <c r="U8" i="2"/>
  <c r="H35" i="3" s="1"/>
  <c r="V8" i="2"/>
  <c r="H36" i="3" s="1"/>
  <c r="W8" i="2"/>
  <c r="H37" i="3" s="1"/>
  <c r="X8" i="2"/>
  <c r="H38" i="3" s="1"/>
  <c r="Y8" i="2"/>
  <c r="H39" i="3" s="1"/>
  <c r="Z8" i="2"/>
  <c r="H40" i="3" s="1"/>
  <c r="AA8" i="2"/>
  <c r="H41" i="3" s="1"/>
  <c r="AB8" i="2"/>
  <c r="H42" i="3" s="1"/>
  <c r="AC8" i="2"/>
  <c r="H43" i="3" s="1"/>
  <c r="AD8" i="2"/>
  <c r="H44" i="3" s="1"/>
  <c r="AE8" i="2"/>
  <c r="H45" i="3" s="1"/>
  <c r="AF8" i="2"/>
  <c r="H46" i="3" s="1"/>
  <c r="A3" i="2"/>
  <c r="A4" i="2"/>
  <c r="A5" i="2"/>
  <c r="A6" i="2"/>
  <c r="A7" i="2"/>
  <c r="A8" i="2"/>
  <c r="A2" i="2"/>
  <c r="B1" i="2"/>
  <c r="C1" i="2"/>
  <c r="D1" i="2"/>
  <c r="E1" i="2"/>
  <c r="A20" i="3" s="1"/>
  <c r="F1" i="2"/>
  <c r="A21" i="3" s="1"/>
  <c r="G1" i="2"/>
  <c r="H1" i="2"/>
  <c r="I1" i="2"/>
  <c r="J1" i="2"/>
  <c r="K1" i="2"/>
  <c r="M1" i="2"/>
  <c r="O1" i="2"/>
  <c r="P1" i="2"/>
  <c r="Q1" i="2"/>
  <c r="R1" i="2"/>
  <c r="S1" i="2"/>
  <c r="A33" i="3" s="1"/>
  <c r="U1" i="2"/>
  <c r="A35" i="3" s="1"/>
  <c r="V1" i="2"/>
  <c r="A36" i="3" s="1"/>
  <c r="W1" i="2"/>
  <c r="A37" i="3" s="1"/>
  <c r="X1" i="2"/>
  <c r="A38" i="3" s="1"/>
  <c r="Y1" i="2"/>
  <c r="A39" i="3" s="1"/>
  <c r="Z1" i="2"/>
  <c r="A40" i="3" s="1"/>
  <c r="AA1" i="2"/>
  <c r="A41" i="3" s="1"/>
  <c r="AB1" i="2"/>
  <c r="A42" i="3" s="1"/>
  <c r="AC1" i="2"/>
  <c r="A43" i="3" s="1"/>
  <c r="AD1" i="2"/>
  <c r="A44" i="3" s="1"/>
  <c r="AE1" i="2"/>
  <c r="A45" i="3" s="1"/>
  <c r="AF1" i="2"/>
  <c r="A46" i="3" s="1"/>
  <c r="A1" i="2"/>
  <c r="AB21" i="3"/>
  <c r="AC21" i="3"/>
  <c r="AD21" i="3"/>
  <c r="AE21" i="3"/>
  <c r="AF21" i="3"/>
  <c r="AG21" i="3"/>
  <c r="AH21" i="3"/>
  <c r="AI21" i="3"/>
  <c r="M22" i="3"/>
  <c r="AB22" i="3"/>
  <c r="AC22" i="3"/>
  <c r="AD22" i="3"/>
  <c r="AE22" i="3"/>
  <c r="AF22" i="3"/>
  <c r="AG22" i="3"/>
  <c r="AH22" i="3"/>
  <c r="AI22" i="3"/>
  <c r="X23" i="3"/>
  <c r="AB23" i="3"/>
  <c r="AC23" i="3"/>
  <c r="AD23" i="3"/>
  <c r="AE23" i="3"/>
  <c r="AF23" i="3"/>
  <c r="AG23" i="3"/>
  <c r="AH23" i="3"/>
  <c r="AI23" i="3"/>
  <c r="Q24" i="3"/>
  <c r="AB24" i="3"/>
  <c r="AC24" i="3"/>
  <c r="AD24" i="3"/>
  <c r="AE24" i="3"/>
  <c r="AF24" i="3"/>
  <c r="AG24" i="3"/>
  <c r="AH24" i="3"/>
  <c r="AI24" i="3"/>
  <c r="M25" i="3"/>
  <c r="N25" i="3"/>
  <c r="AB25" i="3"/>
  <c r="AC25" i="3"/>
  <c r="AD25" i="3"/>
  <c r="AE25" i="3"/>
  <c r="AF25" i="3"/>
  <c r="AG25" i="3"/>
  <c r="AH25" i="3"/>
  <c r="AI25" i="3"/>
  <c r="X26" i="3"/>
  <c r="AB26" i="3"/>
  <c r="AC26" i="3"/>
  <c r="AD26" i="3"/>
  <c r="AE26" i="3"/>
  <c r="AF26" i="3"/>
  <c r="AG26" i="3"/>
  <c r="AH26" i="3"/>
  <c r="AI26" i="3"/>
  <c r="L27" i="3"/>
  <c r="AB27" i="3"/>
  <c r="AC27" i="3"/>
  <c r="AD27" i="3"/>
  <c r="AE27" i="3"/>
  <c r="AF27" i="3"/>
  <c r="AG27" i="3"/>
  <c r="AH27" i="3"/>
  <c r="AI27" i="3"/>
  <c r="J28" i="3"/>
  <c r="Q28" i="3"/>
  <c r="S28" i="3"/>
  <c r="T28" i="3"/>
  <c r="V28" i="3"/>
  <c r="AB28" i="3"/>
  <c r="AC28" i="3"/>
  <c r="AD28" i="3"/>
  <c r="AE28" i="3"/>
  <c r="AF28" i="3"/>
  <c r="AG28" i="3"/>
  <c r="AH28" i="3"/>
  <c r="AI28" i="3"/>
  <c r="AB29" i="3"/>
  <c r="AC29" i="3"/>
  <c r="AD29" i="3"/>
  <c r="AE29" i="3"/>
  <c r="AF29" i="3"/>
  <c r="AG29" i="3"/>
  <c r="AH29" i="3"/>
  <c r="AI29" i="3"/>
  <c r="AB30" i="3"/>
  <c r="AC30" i="3"/>
  <c r="AD30" i="3"/>
  <c r="AE30" i="3"/>
  <c r="AF30" i="3"/>
  <c r="AG30" i="3"/>
  <c r="AH30" i="3"/>
  <c r="AI30" i="3"/>
  <c r="AB31" i="3"/>
  <c r="AC31" i="3"/>
  <c r="AD31" i="3"/>
  <c r="AE31" i="3"/>
  <c r="AF31" i="3"/>
  <c r="AG31" i="3"/>
  <c r="AH31" i="3"/>
  <c r="AI31" i="3"/>
  <c r="AB32" i="3"/>
  <c r="AC32" i="3"/>
  <c r="AD32" i="3"/>
  <c r="AE32" i="3"/>
  <c r="AF32" i="3"/>
  <c r="AG32" i="3"/>
  <c r="AH32" i="3"/>
  <c r="AI32" i="3"/>
  <c r="B33" i="3"/>
  <c r="J33" i="3"/>
  <c r="Q33" i="3"/>
  <c r="S33" i="3"/>
  <c r="W33" i="3"/>
  <c r="AA33" i="3"/>
  <c r="AB33" i="3"/>
  <c r="AC33" i="3"/>
  <c r="AD33" i="3"/>
  <c r="AE33" i="3"/>
  <c r="AF33" i="3"/>
  <c r="AG33" i="3"/>
  <c r="AH33" i="3"/>
  <c r="AI33" i="3"/>
  <c r="AB34" i="3"/>
  <c r="AC34" i="3"/>
  <c r="AD34" i="3"/>
  <c r="AE34" i="3"/>
  <c r="AF34" i="3"/>
  <c r="AG34" i="3"/>
  <c r="AH34" i="3"/>
  <c r="AI34" i="3"/>
  <c r="AC35" i="3"/>
  <c r="AD35" i="3"/>
  <c r="AE35" i="3"/>
  <c r="AF35" i="3"/>
  <c r="AG35" i="3"/>
  <c r="AH35" i="3"/>
  <c r="AI35" i="3"/>
  <c r="AD36" i="3"/>
  <c r="AE36" i="3"/>
  <c r="AF36" i="3"/>
  <c r="AG36" i="3"/>
  <c r="AH36" i="3"/>
  <c r="AI36" i="3"/>
  <c r="AC37" i="3"/>
  <c r="AD37" i="3"/>
  <c r="AE37" i="3"/>
  <c r="AF37" i="3"/>
  <c r="AG37" i="3"/>
  <c r="AH37" i="3"/>
  <c r="AI37" i="3"/>
  <c r="AD38" i="3"/>
  <c r="AE38" i="3"/>
  <c r="AF38" i="3"/>
  <c r="AG38" i="3"/>
  <c r="AH38" i="3"/>
  <c r="AI38" i="3"/>
  <c r="AC39" i="3"/>
  <c r="AD39" i="3"/>
  <c r="AE39" i="3"/>
  <c r="AF39" i="3"/>
  <c r="AG39" i="3"/>
  <c r="AH39" i="3"/>
  <c r="AI39" i="3"/>
  <c r="AC40" i="3"/>
  <c r="AD40" i="3"/>
  <c r="AE40" i="3"/>
  <c r="AF40" i="3"/>
  <c r="AG40" i="3"/>
  <c r="AH40" i="3"/>
  <c r="AI40" i="3"/>
  <c r="AC41" i="3"/>
  <c r="AD41" i="3"/>
  <c r="AE41" i="3"/>
  <c r="AF41" i="3"/>
  <c r="AG41" i="3"/>
  <c r="AH41" i="3"/>
  <c r="AI41" i="3"/>
  <c r="AB42" i="3"/>
  <c r="AC42" i="3"/>
  <c r="AD42" i="3"/>
  <c r="AE42" i="3"/>
  <c r="AF42" i="3"/>
  <c r="AG42" i="3"/>
  <c r="AH42" i="3"/>
  <c r="AI42" i="3"/>
  <c r="AB43" i="3"/>
  <c r="AC43" i="3"/>
  <c r="AD43" i="3"/>
  <c r="AE43" i="3"/>
  <c r="AF43" i="3"/>
  <c r="AG43" i="3"/>
  <c r="AH43" i="3"/>
  <c r="AI43" i="3"/>
  <c r="AB44" i="3"/>
  <c r="AC44" i="3"/>
  <c r="AD44" i="3"/>
  <c r="AE44" i="3"/>
  <c r="AF44" i="3"/>
  <c r="AG44" i="3"/>
  <c r="AH44" i="3"/>
  <c r="AI44" i="3"/>
  <c r="AI20" i="3"/>
  <c r="AF20" i="3"/>
  <c r="AG20" i="3"/>
  <c r="AH20" i="3"/>
  <c r="D20" i="3"/>
  <c r="Q20" i="3"/>
  <c r="R20" i="3"/>
  <c r="AB20" i="3"/>
  <c r="AC20" i="3"/>
  <c r="AD20" i="3"/>
  <c r="AE20" i="3"/>
  <c r="C33" i="3" l="1"/>
  <c r="C36" i="3"/>
  <c r="L33" i="3"/>
  <c r="L36" i="3"/>
  <c r="G33" i="3"/>
  <c r="G36" i="3"/>
  <c r="I33" i="3"/>
  <c r="A33" i="9"/>
  <c r="M33" i="3"/>
  <c r="F33" i="3"/>
  <c r="N29" i="3"/>
  <c r="C26" i="3"/>
  <c r="C26" i="9" s="1"/>
  <c r="Y33" i="3"/>
  <c r="W30" i="3"/>
  <c r="W30" i="9" s="1"/>
  <c r="V32" i="3"/>
  <c r="U33" i="3"/>
  <c r="K33" i="3"/>
  <c r="Z30" i="3"/>
  <c r="C23" i="3"/>
  <c r="C23" i="9" s="1"/>
  <c r="B36" i="9"/>
  <c r="X20" i="3"/>
  <c r="C20" i="3"/>
  <c r="T20" i="3"/>
  <c r="AA22" i="3"/>
  <c r="AA22" i="9" s="1"/>
  <c r="W22" i="3"/>
  <c r="W22" i="9" s="1"/>
  <c r="O28" i="3"/>
  <c r="V24" i="3"/>
  <c r="K32" i="3"/>
  <c r="T29" i="3"/>
  <c r="K31" i="3"/>
  <c r="K31" i="9" s="1"/>
  <c r="J195" i="9" s="1"/>
  <c r="K27" i="3"/>
  <c r="Q25" i="3"/>
  <c r="N24" i="3"/>
  <c r="J23" i="3"/>
  <c r="M20" i="3"/>
  <c r="I31" i="3"/>
  <c r="J30" i="3"/>
  <c r="I27" i="3"/>
  <c r="I27" i="9" s="1"/>
  <c r="M24" i="3"/>
  <c r="F35" i="9"/>
  <c r="Q32" i="3"/>
  <c r="V20" i="3"/>
  <c r="T31" i="3"/>
  <c r="R28" i="3"/>
  <c r="K28" i="3"/>
  <c r="X24" i="3"/>
  <c r="Y22" i="3"/>
  <c r="K21" i="3"/>
  <c r="F23" i="3"/>
  <c r="F23" i="9" s="1"/>
  <c r="Z20" i="3"/>
  <c r="P32" i="3"/>
  <c r="P28" i="3"/>
  <c r="Z27" i="3"/>
  <c r="T24" i="3"/>
  <c r="U22" i="3"/>
  <c r="R21" i="3"/>
  <c r="U31" i="3"/>
  <c r="P30" i="3"/>
  <c r="U27" i="3"/>
  <c r="C22" i="3"/>
  <c r="O21" i="3"/>
  <c r="I21" i="3"/>
  <c r="U20" i="3"/>
  <c r="C38" i="9"/>
  <c r="C200" i="9" s="1"/>
  <c r="K207" i="9" s="1"/>
  <c r="L35" i="9"/>
  <c r="T25" i="3"/>
  <c r="P23" i="3"/>
  <c r="V22" i="3"/>
  <c r="Y20" i="3"/>
  <c r="E20" i="3"/>
  <c r="E20" i="9" s="1"/>
  <c r="E190" i="9" s="1"/>
  <c r="S20" i="3"/>
  <c r="I37" i="9"/>
  <c r="N32" i="3"/>
  <c r="N28" i="3"/>
  <c r="AA27" i="3"/>
  <c r="Q26" i="3"/>
  <c r="E24" i="3"/>
  <c r="E24" i="9" s="1"/>
  <c r="Z22" i="3"/>
  <c r="M21" i="3"/>
  <c r="E23" i="3"/>
  <c r="X32" i="3"/>
  <c r="G32" i="3"/>
  <c r="O29" i="3"/>
  <c r="Z28" i="3"/>
  <c r="O25" i="3"/>
  <c r="H24" i="3"/>
  <c r="O22" i="3"/>
  <c r="T21" i="3"/>
  <c r="G21" i="3"/>
  <c r="G21" i="9" s="1"/>
  <c r="B32" i="3"/>
  <c r="E30" i="3"/>
  <c r="C28" i="3"/>
  <c r="F22" i="3"/>
  <c r="C21" i="3"/>
  <c r="B22" i="3"/>
  <c r="B22" i="9" s="1"/>
  <c r="A32" i="3"/>
  <c r="A32" i="9" s="1"/>
  <c r="G27" i="3"/>
  <c r="D30" i="3"/>
  <c r="K26" i="3"/>
  <c r="K26" i="9" s="1"/>
  <c r="N30" i="3"/>
  <c r="N23" i="3"/>
  <c r="X29" i="3"/>
  <c r="F37" i="9"/>
  <c r="B37" i="9"/>
  <c r="K35" i="9"/>
  <c r="L32" i="3"/>
  <c r="AA31" i="3"/>
  <c r="AA31" i="9" s="1"/>
  <c r="M195" i="9" s="1"/>
  <c r="F217" i="9" s="1"/>
  <c r="O30" i="3"/>
  <c r="S27" i="3"/>
  <c r="P26" i="3"/>
  <c r="Z25" i="3"/>
  <c r="Y24" i="3"/>
  <c r="U24" i="3"/>
  <c r="O23" i="3"/>
  <c r="F21" i="3"/>
  <c r="F21" i="9" s="1"/>
  <c r="A31" i="3"/>
  <c r="A27" i="3"/>
  <c r="A24" i="3"/>
  <c r="A24" i="9" s="1"/>
  <c r="H29" i="3"/>
  <c r="H25" i="3"/>
  <c r="H22" i="3"/>
  <c r="H22" i="9" s="1"/>
  <c r="G30" i="3"/>
  <c r="G30" i="9" s="1"/>
  <c r="G26" i="3"/>
  <c r="G23" i="3"/>
  <c r="F24" i="3"/>
  <c r="F20" i="3"/>
  <c r="E28" i="3"/>
  <c r="E21" i="3"/>
  <c r="E21" i="9" s="1"/>
  <c r="D25" i="3"/>
  <c r="D25" i="9" s="1"/>
  <c r="D193" i="9" s="1"/>
  <c r="D208" i="9" s="1"/>
  <c r="D22" i="3"/>
  <c r="D22" i="9" s="1"/>
  <c r="B24" i="3"/>
  <c r="B24" i="9" s="1"/>
  <c r="B20" i="3"/>
  <c r="B20" i="9" s="1"/>
  <c r="B190" i="9" s="1"/>
  <c r="A206" i="9" s="1"/>
  <c r="I25" i="3"/>
  <c r="I25" i="9" s="1"/>
  <c r="I22" i="3"/>
  <c r="L24" i="3"/>
  <c r="L20" i="3"/>
  <c r="L20" i="9" s="1"/>
  <c r="K190" i="9" s="1"/>
  <c r="M29" i="3"/>
  <c r="Q29" i="3"/>
  <c r="Q22" i="3"/>
  <c r="P29" i="3"/>
  <c r="P25" i="3"/>
  <c r="P22" i="3"/>
  <c r="R22" i="3"/>
  <c r="AA29" i="3"/>
  <c r="AA25" i="3"/>
  <c r="AA25" i="9" s="1"/>
  <c r="M193" i="9" s="1"/>
  <c r="D217" i="9" s="1"/>
  <c r="AA23" i="3"/>
  <c r="Z31" i="3"/>
  <c r="Z21" i="3"/>
  <c r="Y29" i="3"/>
  <c r="Y25" i="3"/>
  <c r="Y23" i="3"/>
  <c r="X27" i="3"/>
  <c r="X21" i="3"/>
  <c r="W29" i="3"/>
  <c r="W25" i="3"/>
  <c r="W23" i="3"/>
  <c r="W23" i="9" s="1"/>
  <c r="V31" i="3"/>
  <c r="V21" i="3"/>
  <c r="U29" i="3"/>
  <c r="U25" i="3"/>
  <c r="U23" i="3"/>
  <c r="T27" i="3"/>
  <c r="S29" i="3"/>
  <c r="S25" i="3"/>
  <c r="S23" i="3"/>
  <c r="A28" i="3"/>
  <c r="H23" i="3"/>
  <c r="G24" i="3"/>
  <c r="G24" i="9" s="1"/>
  <c r="F32" i="3"/>
  <c r="F28" i="3"/>
  <c r="E25" i="3"/>
  <c r="E25" i="9" s="1"/>
  <c r="E193" i="9" s="1"/>
  <c r="D23" i="3"/>
  <c r="D23" i="9" s="1"/>
  <c r="C24" i="3"/>
  <c r="J21" i="3"/>
  <c r="J21" i="9" s="1"/>
  <c r="J29" i="3"/>
  <c r="J29" i="9" s="1"/>
  <c r="N26" i="3"/>
  <c r="O26" i="3"/>
  <c r="R30" i="3"/>
  <c r="W20" i="3"/>
  <c r="W36" i="9"/>
  <c r="H35" i="9"/>
  <c r="S31" i="3"/>
  <c r="M30" i="3"/>
  <c r="Y27" i="3"/>
  <c r="M26" i="3"/>
  <c r="X25" i="3"/>
  <c r="K23" i="3"/>
  <c r="X22" i="3"/>
  <c r="T22" i="3"/>
  <c r="A30" i="3"/>
  <c r="A30" i="9" s="1"/>
  <c r="A26" i="3"/>
  <c r="A23" i="3"/>
  <c r="A23" i="9" s="1"/>
  <c r="H27" i="3"/>
  <c r="H27" i="9" s="1"/>
  <c r="H194" i="9" s="1"/>
  <c r="H21" i="3"/>
  <c r="H21" i="9" s="1"/>
  <c r="G29" i="3"/>
  <c r="G29" i="9" s="1"/>
  <c r="G22" i="3"/>
  <c r="G22" i="9" s="1"/>
  <c r="F26" i="3"/>
  <c r="F26" i="9" s="1"/>
  <c r="E27" i="3"/>
  <c r="D27" i="3"/>
  <c r="D21" i="3"/>
  <c r="B38" i="9"/>
  <c r="B200" i="9" s="1"/>
  <c r="K206" i="9" s="1"/>
  <c r="B29" i="3"/>
  <c r="B23" i="3"/>
  <c r="I20" i="3"/>
  <c r="H20" i="3"/>
  <c r="I32" i="3"/>
  <c r="I28" i="3"/>
  <c r="I28" i="9" s="1"/>
  <c r="J24" i="3"/>
  <c r="K37" i="9"/>
  <c r="L29" i="3"/>
  <c r="L23" i="3"/>
  <c r="M32" i="3"/>
  <c r="M28" i="3"/>
  <c r="P21" i="3"/>
  <c r="R32" i="3"/>
  <c r="X31" i="3"/>
  <c r="V27" i="3"/>
  <c r="H30" i="3"/>
  <c r="H26" i="3"/>
  <c r="H26" i="9" s="1"/>
  <c r="G31" i="3"/>
  <c r="G20" i="3"/>
  <c r="E29" i="3"/>
  <c r="E22" i="3"/>
  <c r="E22" i="9" s="1"/>
  <c r="D26" i="3"/>
  <c r="B28" i="3"/>
  <c r="I35" i="9"/>
  <c r="I26" i="3"/>
  <c r="I26" i="9" s="1"/>
  <c r="I23" i="3"/>
  <c r="I23" i="9" s="1"/>
  <c r="J25" i="3"/>
  <c r="J22" i="3"/>
  <c r="J22" i="9" s="1"/>
  <c r="L21" i="3"/>
  <c r="M23" i="3"/>
  <c r="Q21" i="3"/>
  <c r="R23" i="3"/>
  <c r="AA20" i="3"/>
  <c r="AA20" i="9" s="1"/>
  <c r="M190" i="9" s="1"/>
  <c r="A217" i="9" s="1"/>
  <c r="L37" i="9"/>
  <c r="D35" i="9"/>
  <c r="Y31" i="3"/>
  <c r="C31" i="3"/>
  <c r="Z29" i="3"/>
  <c r="N20" i="3"/>
  <c r="E38" i="9"/>
  <c r="E200" i="9" s="1"/>
  <c r="W31" i="3"/>
  <c r="W31" i="9" s="1"/>
  <c r="L195" i="9" s="1"/>
  <c r="Q30" i="3"/>
  <c r="V29" i="3"/>
  <c r="L28" i="3"/>
  <c r="W27" i="3"/>
  <c r="W27" i="9" s="1"/>
  <c r="L194" i="9" s="1"/>
  <c r="V25" i="3"/>
  <c r="AA24" i="3"/>
  <c r="W24" i="3"/>
  <c r="S24" i="3"/>
  <c r="Q23" i="3"/>
  <c r="A29" i="3"/>
  <c r="A25" i="3"/>
  <c r="A25" i="9" s="1"/>
  <c r="A193" i="9" s="1"/>
  <c r="D205" i="9" s="1"/>
  <c r="A22" i="3"/>
  <c r="H31" i="3"/>
  <c r="G28" i="3"/>
  <c r="F25" i="3"/>
  <c r="E26" i="3"/>
  <c r="D31" i="3"/>
  <c r="C32" i="3"/>
  <c r="C32" i="9" s="1"/>
  <c r="B25" i="3"/>
  <c r="B25" i="9" s="1"/>
  <c r="B193" i="9" s="1"/>
  <c r="D206" i="9" s="1"/>
  <c r="I24" i="3"/>
  <c r="K24" i="3"/>
  <c r="K20" i="3"/>
  <c r="N31" i="3"/>
  <c r="P31" i="3"/>
  <c r="P24" i="3"/>
  <c r="O24" i="3"/>
  <c r="R31" i="3"/>
  <c r="R26" i="3"/>
  <c r="R24" i="3"/>
  <c r="AA32" i="3"/>
  <c r="AA28" i="3"/>
  <c r="AA28" i="9" s="1"/>
  <c r="AA21" i="3"/>
  <c r="Z23" i="3"/>
  <c r="Y32" i="3"/>
  <c r="Y28" i="3"/>
  <c r="X30" i="3"/>
  <c r="W32" i="3"/>
  <c r="W28" i="3"/>
  <c r="W28" i="9" s="1"/>
  <c r="W21" i="3"/>
  <c r="V30" i="3"/>
  <c r="V26" i="3"/>
  <c r="V23" i="3"/>
  <c r="U32" i="3"/>
  <c r="U28" i="3"/>
  <c r="U21" i="3"/>
  <c r="T30" i="3"/>
  <c r="T26" i="3"/>
  <c r="T23" i="3"/>
  <c r="K30" i="3"/>
  <c r="K30" i="9" s="1"/>
  <c r="K29" i="3"/>
  <c r="K29" i="9" s="1"/>
  <c r="F27" i="3"/>
  <c r="C29" i="3"/>
  <c r="C29" i="9" s="1"/>
  <c r="C27" i="3"/>
  <c r="F29" i="3"/>
  <c r="F29" i="9" s="1"/>
  <c r="W38" i="9"/>
  <c r="M200" i="9" s="1"/>
  <c r="H38" i="9"/>
  <c r="H200" i="9" s="1"/>
  <c r="D38" i="9"/>
  <c r="D200" i="9" s="1"/>
  <c r="K208" i="9" s="1"/>
  <c r="C37" i="9"/>
  <c r="K36" i="9"/>
  <c r="F36" i="9"/>
  <c r="D34" i="9"/>
  <c r="D196" i="9" s="1"/>
  <c r="G208" i="9" s="1"/>
  <c r="W33" i="9"/>
  <c r="B33" i="9"/>
  <c r="L31" i="9"/>
  <c r="K195" i="9" s="1"/>
  <c r="F215" i="9" s="1"/>
  <c r="B31" i="9"/>
  <c r="B195" i="9" s="1"/>
  <c r="F206" i="9" s="1"/>
  <c r="H28" i="9"/>
  <c r="K22" i="9"/>
  <c r="J20" i="9"/>
  <c r="I190" i="9" s="1"/>
  <c r="W34" i="9"/>
  <c r="L196" i="9" s="1"/>
  <c r="H34" i="9"/>
  <c r="H196" i="9" s="1"/>
  <c r="AA33" i="9"/>
  <c r="I29" i="9"/>
  <c r="L25" i="9"/>
  <c r="K193" i="9" s="1"/>
  <c r="D24" i="9"/>
  <c r="G33" i="9"/>
  <c r="C33" i="9"/>
  <c r="K38" i="9"/>
  <c r="J200" i="9" s="1"/>
  <c r="F38" i="9"/>
  <c r="F200" i="9" s="1"/>
  <c r="E37" i="9"/>
  <c r="AA35" i="9"/>
  <c r="E33" i="9"/>
  <c r="C30" i="9"/>
  <c r="D29" i="9"/>
  <c r="L27" i="9"/>
  <c r="K194" i="9" s="1"/>
  <c r="AA26" i="9"/>
  <c r="J26" i="9"/>
  <c r="K25" i="9"/>
  <c r="J193" i="9" s="1"/>
  <c r="D20" i="9"/>
  <c r="D190" i="9" s="1"/>
  <c r="A208" i="9" s="1"/>
  <c r="J37" i="9"/>
  <c r="G35" i="9"/>
  <c r="C35" i="9"/>
  <c r="J33" i="9"/>
  <c r="D33" i="9"/>
  <c r="J28" i="9"/>
  <c r="L22" i="9"/>
  <c r="R27" i="3"/>
  <c r="Y30" i="3"/>
  <c r="Y26" i="3"/>
  <c r="H32" i="3"/>
  <c r="F30" i="3"/>
  <c r="E31" i="3"/>
  <c r="D32" i="3"/>
  <c r="C25" i="3"/>
  <c r="B26" i="3"/>
  <c r="L26" i="3"/>
  <c r="H33" i="3"/>
  <c r="B27" i="3"/>
  <c r="I30" i="3"/>
  <c r="O27" i="3"/>
  <c r="R25" i="3"/>
  <c r="L30" i="3"/>
  <c r="J31" i="3"/>
  <c r="J27" i="3"/>
  <c r="AA30" i="3"/>
  <c r="S30" i="3"/>
  <c r="R29" i="3"/>
  <c r="Q31" i="3"/>
  <c r="P27" i="3"/>
  <c r="O31" i="3"/>
  <c r="G25" i="3"/>
  <c r="G25" i="9" s="1"/>
  <c r="G193" i="9" s="1"/>
  <c r="F31" i="3"/>
  <c r="B30" i="3"/>
  <c r="W26" i="3"/>
  <c r="O32" i="3"/>
  <c r="J32" i="3"/>
  <c r="E32" i="3"/>
  <c r="M31" i="3"/>
  <c r="N27" i="3"/>
  <c r="D28" i="3"/>
  <c r="K217" i="9" l="1"/>
  <c r="K216" i="9"/>
  <c r="F214" i="9"/>
  <c r="F216" i="9"/>
  <c r="K27" i="9"/>
  <c r="J194" i="9" s="1"/>
  <c r="E214" i="9" s="1"/>
  <c r="K28" i="9"/>
  <c r="L33" i="9"/>
  <c r="I33" i="9"/>
  <c r="F33" i="9"/>
  <c r="AA34" i="9"/>
  <c r="M196" i="9" s="1"/>
  <c r="G217" i="9" s="1"/>
  <c r="W25" i="9"/>
  <c r="L193" i="9" s="1"/>
  <c r="D216" i="9" s="1"/>
  <c r="L34" i="9"/>
  <c r="K196" i="9" s="1"/>
  <c r="AA38" i="9"/>
  <c r="K32" i="9"/>
  <c r="K21" i="9"/>
  <c r="C20" i="9"/>
  <c r="C190" i="9" s="1"/>
  <c r="A207" i="9" s="1"/>
  <c r="J23" i="9"/>
  <c r="C22" i="9"/>
  <c r="E35" i="9"/>
  <c r="J36" i="9"/>
  <c r="B35" i="9"/>
  <c r="K33" i="9"/>
  <c r="L36" i="9"/>
  <c r="F32" i="9"/>
  <c r="G38" i="9"/>
  <c r="G200" i="9" s="1"/>
  <c r="K209" i="9" s="1"/>
  <c r="J34" i="9"/>
  <c r="I196" i="9" s="1"/>
  <c r="A37" i="9"/>
  <c r="AA24" i="9"/>
  <c r="E26" i="9"/>
  <c r="A22" i="9"/>
  <c r="I21" i="9"/>
  <c r="C31" i="9"/>
  <c r="C195" i="9" s="1"/>
  <c r="F207" i="9" s="1"/>
  <c r="G36" i="9"/>
  <c r="D37" i="9"/>
  <c r="C21" i="9"/>
  <c r="I31" i="9"/>
  <c r="G34" i="9"/>
  <c r="G196" i="9" s="1"/>
  <c r="I36" i="9"/>
  <c r="W20" i="9"/>
  <c r="L190" i="9" s="1"/>
  <c r="A216" i="9" s="1"/>
  <c r="W29" i="9"/>
  <c r="C36" i="9"/>
  <c r="K20" i="9"/>
  <c r="J190" i="9" s="1"/>
  <c r="G28" i="9"/>
  <c r="A29" i="9"/>
  <c r="G32" i="9"/>
  <c r="AA23" i="9"/>
  <c r="H24" i="9"/>
  <c r="B32" i="9"/>
  <c r="H29" i="9"/>
  <c r="J30" i="9"/>
  <c r="F27" i="9"/>
  <c r="F194" i="9" s="1"/>
  <c r="W21" i="9"/>
  <c r="I24" i="9"/>
  <c r="A28" i="9"/>
  <c r="AA29" i="9"/>
  <c r="C27" i="9"/>
  <c r="C194" i="9" s="1"/>
  <c r="E207" i="9" s="1"/>
  <c r="W32" i="9"/>
  <c r="D26" i="9"/>
  <c r="AA27" i="9"/>
  <c r="M194" i="9" s="1"/>
  <c r="E217" i="9" s="1"/>
  <c r="E36" i="9"/>
  <c r="E29" i="9"/>
  <c r="E23" i="9"/>
  <c r="I32" i="9"/>
  <c r="L29" i="9"/>
  <c r="B23" i="9"/>
  <c r="E30" i="9"/>
  <c r="W35" i="9"/>
  <c r="L28" i="9"/>
  <c r="L32" i="9"/>
  <c r="H30" i="9"/>
  <c r="K24" i="9"/>
  <c r="H20" i="9"/>
  <c r="H190" i="9" s="1"/>
  <c r="A212" i="9" s="1"/>
  <c r="G31" i="9"/>
  <c r="G195" i="9" s="1"/>
  <c r="W24" i="9"/>
  <c r="J24" i="9"/>
  <c r="B29" i="9"/>
  <c r="A21" i="9"/>
  <c r="D21" i="9"/>
  <c r="AA36" i="9"/>
  <c r="F24" i="9"/>
  <c r="G23" i="9"/>
  <c r="A31" i="9"/>
  <c r="A195" i="9" s="1"/>
  <c r="F205" i="9" s="1"/>
  <c r="L21" i="9"/>
  <c r="L23" i="9"/>
  <c r="K23" i="9"/>
  <c r="A27" i="9"/>
  <c r="A194" i="9" s="1"/>
  <c r="E205" i="9" s="1"/>
  <c r="C28" i="9"/>
  <c r="G27" i="9"/>
  <c r="G194" i="9" s="1"/>
  <c r="F20" i="9"/>
  <c r="F190" i="9" s="1"/>
  <c r="J38" i="9"/>
  <c r="I200" i="9" s="1"/>
  <c r="B28" i="9"/>
  <c r="A34" i="9"/>
  <c r="A196" i="9" s="1"/>
  <c r="G205" i="9" s="1"/>
  <c r="J25" i="9"/>
  <c r="I193" i="9" s="1"/>
  <c r="D213" i="9" s="1"/>
  <c r="D27" i="9"/>
  <c r="D194" i="9" s="1"/>
  <c r="E208" i="9" s="1"/>
  <c r="E28" i="9"/>
  <c r="I20" i="9"/>
  <c r="L24" i="9"/>
  <c r="A20" i="9"/>
  <c r="A190" i="9" s="1"/>
  <c r="A205" i="9" s="1"/>
  <c r="F25" i="9"/>
  <c r="F193" i="9" s="1"/>
  <c r="H31" i="9"/>
  <c r="H195" i="9" s="1"/>
  <c r="B21" i="9"/>
  <c r="C24" i="9"/>
  <c r="AA32" i="9"/>
  <c r="E27" i="9"/>
  <c r="E194" i="9" s="1"/>
  <c r="H25" i="9"/>
  <c r="H193" i="9" s="1"/>
  <c r="G20" i="9"/>
  <c r="G190" i="9" s="1"/>
  <c r="A211" i="9" s="1"/>
  <c r="C34" i="9"/>
  <c r="C196" i="9" s="1"/>
  <c r="G207" i="9" s="1"/>
  <c r="I22" i="9"/>
  <c r="A26" i="9"/>
  <c r="F22" i="9"/>
  <c r="D30" i="9"/>
  <c r="D31" i="9"/>
  <c r="D195" i="9" s="1"/>
  <c r="F208" i="9" s="1"/>
  <c r="AA21" i="9"/>
  <c r="F34" i="9"/>
  <c r="F196" i="9" s="1"/>
  <c r="G210" i="9" s="1"/>
  <c r="G26" i="9"/>
  <c r="A35" i="9"/>
  <c r="F28" i="9"/>
  <c r="H23" i="9"/>
  <c r="L30" i="9"/>
  <c r="I30" i="9"/>
  <c r="B27" i="9"/>
  <c r="B194" i="9" s="1"/>
  <c r="E206" i="9" s="1"/>
  <c r="J35" i="9"/>
  <c r="D32" i="9"/>
  <c r="G37" i="9"/>
  <c r="W37" i="9"/>
  <c r="AA37" i="9"/>
  <c r="B30" i="9"/>
  <c r="D28" i="9"/>
  <c r="F31" i="9"/>
  <c r="F195" i="9" s="1"/>
  <c r="AA30" i="9"/>
  <c r="I34" i="9"/>
  <c r="B26" i="9"/>
  <c r="D36" i="9"/>
  <c r="H32" i="9"/>
  <c r="E32" i="9"/>
  <c r="J32" i="9"/>
  <c r="J27" i="9"/>
  <c r="I194" i="9" s="1"/>
  <c r="K34" i="9"/>
  <c r="J196" i="9" s="1"/>
  <c r="G214" i="9" s="1"/>
  <c r="I38" i="9"/>
  <c r="L26" i="9"/>
  <c r="B34" i="9"/>
  <c r="B196" i="9" s="1"/>
  <c r="G206" i="9" s="1"/>
  <c r="E31" i="9"/>
  <c r="E195" i="9" s="1"/>
  <c r="H36" i="9"/>
  <c r="A38" i="9"/>
  <c r="A200" i="9" s="1"/>
  <c r="K205" i="9" s="1"/>
  <c r="W26" i="9"/>
  <c r="J31" i="9"/>
  <c r="I195" i="9" s="1"/>
  <c r="F213" i="9" s="1"/>
  <c r="H33" i="9"/>
  <c r="L38" i="9"/>
  <c r="K200" i="9" s="1"/>
  <c r="K215" i="9" s="1"/>
  <c r="C25" i="9"/>
  <c r="C193" i="9" s="1"/>
  <c r="D207" i="9" s="1"/>
  <c r="F30" i="9"/>
  <c r="H37" i="9"/>
  <c r="A36" i="9"/>
  <c r="E34" i="9"/>
  <c r="E196" i="9" s="1"/>
  <c r="A214" i="9" l="1"/>
  <c r="G211" i="9"/>
  <c r="G215" i="9"/>
  <c r="E210" i="9"/>
  <c r="F210" i="9"/>
  <c r="E211" i="9"/>
  <c r="E215" i="9"/>
  <c r="K213" i="9"/>
  <c r="F211" i="9"/>
  <c r="D214" i="9"/>
  <c r="D212" i="9"/>
  <c r="D211" i="9"/>
  <c r="G213" i="9"/>
  <c r="G212" i="9"/>
  <c r="K211" i="9"/>
  <c r="K210" i="9"/>
  <c r="G209" i="9"/>
  <c r="E213" i="9"/>
  <c r="E212" i="9"/>
  <c r="D210" i="9"/>
  <c r="D209" i="9"/>
  <c r="A210" i="9"/>
  <c r="E216" i="9"/>
  <c r="F209" i="9"/>
  <c r="E209" i="9"/>
  <c r="F212" i="9"/>
  <c r="A213" i="9"/>
  <c r="A215" i="9"/>
  <c r="G216" i="9"/>
  <c r="A209" i="9"/>
  <c r="D215" i="9"/>
  <c r="K212" i="9"/>
  <c r="K214" i="9"/>
  <c r="Z32" i="9"/>
  <c r="Z20" i="9"/>
  <c r="Z9" i="9"/>
  <c r="Z13" i="9"/>
  <c r="Z29" i="9"/>
  <c r="Z25" i="9"/>
  <c r="Z28" i="9"/>
  <c r="Z18" i="9"/>
  <c r="Z30" i="9"/>
  <c r="Z23" i="9"/>
  <c r="Z7" i="9"/>
  <c r="Z4" i="9"/>
  <c r="Z11" i="9"/>
  <c r="Z36" i="9"/>
  <c r="Z15" i="9"/>
  <c r="Z10" i="9"/>
  <c r="Z37" i="9"/>
  <c r="Z19" i="9"/>
  <c r="Z6" i="9"/>
  <c r="Z34" i="9"/>
  <c r="Z17" i="9"/>
  <c r="Z8" i="9"/>
  <c r="Z38" i="9"/>
  <c r="Z33" i="9"/>
  <c r="Z27" i="9"/>
  <c r="Z35" i="9"/>
  <c r="Z5" i="9"/>
  <c r="Z22" i="9"/>
  <c r="Z12" i="9"/>
  <c r="Z31" i="9"/>
  <c r="Z24" i="9"/>
  <c r="Z21" i="9"/>
  <c r="Z14" i="9"/>
  <c r="Z16" i="9"/>
  <c r="Z26" i="9"/>
  <c r="Y26" i="9"/>
  <c r="Y38" i="9"/>
  <c r="Y13" i="9"/>
  <c r="Y18" i="9"/>
  <c r="Y15" i="9"/>
  <c r="Y8" i="9"/>
  <c r="Y36" i="9"/>
  <c r="Y12" i="9"/>
  <c r="Y34" i="9"/>
  <c r="Y21" i="9"/>
  <c r="Y7" i="9"/>
  <c r="Y20" i="9"/>
  <c r="Y6" i="9"/>
  <c r="Y19" i="9"/>
  <c r="Y17" i="9"/>
  <c r="Y33" i="9"/>
  <c r="Y22" i="9"/>
  <c r="Y24" i="9"/>
  <c r="Y31" i="9"/>
  <c r="Y5" i="9"/>
  <c r="Y14" i="9"/>
  <c r="Y29" i="9"/>
  <c r="Y35" i="9"/>
  <c r="Y32" i="9"/>
  <c r="Y25" i="9"/>
  <c r="Y10" i="9"/>
  <c r="Y30" i="9"/>
  <c r="Y4" i="9"/>
  <c r="Y27" i="9"/>
  <c r="Y23" i="9"/>
  <c r="Y37" i="9"/>
  <c r="Y11" i="9"/>
  <c r="Y9" i="9"/>
  <c r="Y16" i="9"/>
  <c r="Y28" i="9"/>
  <c r="X18" i="9"/>
  <c r="X9" i="9"/>
  <c r="X26" i="9"/>
  <c r="X7" i="9"/>
  <c r="X36" i="9"/>
  <c r="X30" i="9"/>
  <c r="X17" i="9"/>
  <c r="X37" i="9"/>
  <c r="X4" i="9"/>
  <c r="X23" i="9"/>
  <c r="X5" i="9"/>
  <c r="X33" i="9"/>
  <c r="X34" i="9"/>
  <c r="X10" i="9"/>
  <c r="X25" i="9"/>
  <c r="X24" i="9"/>
  <c r="X32" i="9"/>
  <c r="X6" i="9"/>
  <c r="X27" i="9"/>
  <c r="X31" i="9"/>
  <c r="X29" i="9"/>
  <c r="X13" i="9"/>
  <c r="X11" i="9"/>
  <c r="X20" i="9"/>
  <c r="X21" i="9"/>
  <c r="X28" i="9"/>
  <c r="X14" i="9"/>
  <c r="X15" i="9"/>
  <c r="X38" i="9"/>
  <c r="X35" i="9"/>
  <c r="X19" i="9"/>
  <c r="X22" i="9"/>
  <c r="X12" i="9"/>
  <c r="X16" i="9"/>
  <c r="X8" i="9"/>
  <c r="U31" i="9"/>
  <c r="V8" i="9"/>
  <c r="T20" i="9"/>
  <c r="T4" i="9"/>
  <c r="U25" i="9"/>
  <c r="S33" i="9"/>
  <c r="S4" i="9"/>
  <c r="V25" i="9"/>
  <c r="U34" i="9"/>
  <c r="U7" i="9"/>
  <c r="S5" i="9"/>
  <c r="V10" i="9"/>
  <c r="V22" i="9"/>
  <c r="V37" i="9"/>
  <c r="S32" i="9"/>
  <c r="V33" i="9"/>
  <c r="T16" i="9"/>
  <c r="U26" i="9"/>
  <c r="U14" i="9"/>
  <c r="T14" i="9"/>
  <c r="V19" i="9"/>
  <c r="T28" i="9"/>
  <c r="T17" i="9"/>
  <c r="U11" i="9"/>
  <c r="U27" i="9"/>
  <c r="S21" i="9"/>
  <c r="S9" i="9"/>
  <c r="T36" i="9"/>
  <c r="V21" i="9"/>
  <c r="V26" i="9"/>
  <c r="U9" i="9"/>
  <c r="V14" i="9"/>
  <c r="V18" i="9"/>
  <c r="V34" i="9"/>
  <c r="U6" i="9"/>
  <c r="V29" i="9"/>
  <c r="S22" i="9"/>
  <c r="V15" i="9"/>
  <c r="U10" i="9"/>
  <c r="T5" i="9"/>
  <c r="U35" i="9"/>
  <c r="U36" i="9"/>
  <c r="U20" i="9"/>
  <c r="V23" i="9"/>
  <c r="T19" i="9"/>
  <c r="S18" i="9"/>
  <c r="S12" i="9"/>
  <c r="S37" i="9"/>
  <c r="U13" i="9"/>
  <c r="V13" i="9"/>
  <c r="S23" i="9"/>
  <c r="T30" i="9"/>
  <c r="T34" i="9"/>
  <c r="T26" i="9"/>
  <c r="T35" i="9"/>
  <c r="V12" i="9"/>
  <c r="V24" i="9"/>
  <c r="U24" i="9"/>
  <c r="V5" i="9"/>
  <c r="T32" i="9"/>
  <c r="V38" i="9"/>
  <c r="V36" i="9"/>
  <c r="S17" i="9"/>
  <c r="V28" i="9"/>
  <c r="T33" i="9"/>
  <c r="V27" i="9"/>
  <c r="T27" i="9"/>
  <c r="T38" i="9"/>
  <c r="T22" i="9"/>
  <c r="T21" i="9"/>
  <c r="U30" i="9"/>
  <c r="T15" i="9"/>
  <c r="T37" i="9"/>
  <c r="T9" i="9"/>
  <c r="S26" i="9"/>
  <c r="U12" i="9"/>
  <c r="U17" i="9"/>
  <c r="S15" i="9"/>
  <c r="T24" i="9"/>
  <c r="V6" i="9"/>
  <c r="U23" i="9"/>
  <c r="S20" i="9"/>
  <c r="T7" i="9"/>
  <c r="T25" i="9"/>
  <c r="S38" i="9"/>
  <c r="T29" i="9"/>
  <c r="S14" i="9"/>
  <c r="V11" i="9"/>
  <c r="U29" i="9"/>
  <c r="V9" i="9"/>
  <c r="S11" i="9"/>
  <c r="U16" i="9"/>
  <c r="U28" i="9"/>
  <c r="T13" i="9"/>
  <c r="T10" i="9"/>
  <c r="T11" i="9"/>
  <c r="V30" i="9"/>
  <c r="V7" i="9"/>
  <c r="S36" i="9"/>
  <c r="S35" i="9"/>
  <c r="U19" i="9"/>
  <c r="U32" i="9"/>
  <c r="S8" i="9"/>
  <c r="S10" i="9"/>
  <c r="T31" i="9"/>
  <c r="S34" i="9"/>
  <c r="S7" i="9"/>
  <c r="U5" i="9"/>
  <c r="S25" i="9"/>
  <c r="V4" i="9"/>
  <c r="S31" i="9"/>
  <c r="U15" i="9"/>
  <c r="S27" i="9"/>
  <c r="S6" i="9"/>
  <c r="V32" i="9"/>
  <c r="U21" i="9"/>
  <c r="U4" i="9"/>
  <c r="S28" i="9"/>
  <c r="V20" i="9"/>
  <c r="T6" i="9"/>
  <c r="S13" i="9"/>
  <c r="S29" i="9"/>
  <c r="V35" i="9"/>
  <c r="S19" i="9"/>
  <c r="U33" i="9"/>
  <c r="T18" i="9"/>
  <c r="T8" i="9"/>
  <c r="U22" i="9"/>
  <c r="U18" i="9"/>
  <c r="U8" i="9"/>
  <c r="U37" i="9"/>
  <c r="T23" i="9"/>
  <c r="U38" i="9"/>
  <c r="S30" i="9"/>
  <c r="V31" i="9"/>
  <c r="V16" i="9"/>
  <c r="V17" i="9"/>
  <c r="S24" i="9"/>
  <c r="S16" i="9"/>
  <c r="T12" i="9"/>
  <c r="R6" i="9"/>
  <c r="R26" i="9"/>
  <c r="R38" i="9"/>
  <c r="R31" i="9"/>
  <c r="R12" i="9"/>
  <c r="R10" i="9"/>
  <c r="R11" i="9"/>
  <c r="R36" i="9"/>
  <c r="R4" i="9"/>
  <c r="R13" i="9"/>
  <c r="R30" i="9"/>
  <c r="R9" i="9"/>
  <c r="R21" i="9"/>
  <c r="R33" i="9"/>
  <c r="R23" i="9"/>
  <c r="R20" i="9"/>
  <c r="R35" i="9"/>
  <c r="R24" i="9"/>
  <c r="R17" i="9"/>
  <c r="R27" i="9"/>
  <c r="R28" i="9"/>
  <c r="R7" i="9"/>
  <c r="R34" i="9"/>
  <c r="R22" i="9"/>
  <c r="R5" i="9"/>
  <c r="R8" i="9"/>
  <c r="R19" i="9"/>
  <c r="R32" i="9"/>
  <c r="R14" i="9"/>
  <c r="R29" i="9"/>
  <c r="R37" i="9"/>
  <c r="R25" i="9"/>
  <c r="R15" i="9"/>
  <c r="R16" i="9"/>
  <c r="R18" i="9"/>
  <c r="Q20" i="9"/>
  <c r="Q36" i="9"/>
  <c r="Q29" i="9"/>
  <c r="Q23" i="9"/>
  <c r="Q25" i="9"/>
  <c r="Q24" i="9"/>
  <c r="Q13" i="9"/>
  <c r="Q7" i="9"/>
  <c r="Q5" i="9"/>
  <c r="Q21" i="9"/>
  <c r="Q32" i="9"/>
  <c r="Q19" i="9"/>
  <c r="Q4" i="9"/>
  <c r="Q6" i="9"/>
  <c r="Q14" i="9"/>
  <c r="Q35" i="9"/>
  <c r="Q33" i="9"/>
  <c r="Q15" i="9"/>
  <c r="Q37" i="9"/>
  <c r="Q38" i="9"/>
  <c r="Q18" i="9"/>
  <c r="Q31" i="9"/>
  <c r="Q9" i="9"/>
  <c r="Q22" i="9"/>
  <c r="Q30" i="9"/>
  <c r="Q34" i="9"/>
  <c r="Q26" i="9"/>
  <c r="Q17" i="9"/>
  <c r="Q27" i="9"/>
  <c r="Q10" i="9"/>
  <c r="Q11" i="9"/>
  <c r="Q12" i="9"/>
  <c r="Q8" i="9"/>
  <c r="Q16" i="9"/>
  <c r="Q28" i="9"/>
  <c r="P24" i="9"/>
  <c r="P11" i="9"/>
  <c r="P6" i="9"/>
  <c r="P28" i="9"/>
  <c r="P32" i="9"/>
  <c r="P12" i="9"/>
  <c r="P30" i="9"/>
  <c r="P10" i="9"/>
  <c r="P18" i="9"/>
  <c r="P29" i="9"/>
  <c r="P13" i="9"/>
  <c r="P31" i="9"/>
  <c r="P8" i="9"/>
  <c r="P4" i="9"/>
  <c r="P34" i="9"/>
  <c r="P22" i="9"/>
  <c r="P35" i="9"/>
  <c r="P14" i="9"/>
  <c r="P20" i="9"/>
  <c r="P27" i="9"/>
  <c r="P37" i="9"/>
  <c r="P25" i="9"/>
  <c r="P19" i="9"/>
  <c r="P15" i="9"/>
  <c r="P21" i="9"/>
  <c r="P5" i="9"/>
  <c r="P7" i="9"/>
  <c r="P38" i="9"/>
  <c r="P9" i="9"/>
  <c r="P36" i="9"/>
  <c r="P26" i="9"/>
  <c r="P23" i="9"/>
  <c r="P33" i="9"/>
  <c r="P16" i="9"/>
  <c r="P1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1" authorId="0" shapeId="0" xr:uid="{A9B7D196-EA13-B14E-BAC7-11A402D44E20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1" authorId="0" shapeId="0" xr:uid="{211E224E-9072-6D4A-9FCF-268C5EF3A88A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Q1" authorId="0" shapeId="0" xr:uid="{7E9B4759-E018-F149-8DAB-9573D62C6621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  <comment ref="L64" authorId="0" shapeId="0" xr:uid="{266085CF-E00C-D54C-8B03-59019D8CAC26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6.40 m for each
</t>
        </r>
      </text>
    </comment>
    <comment ref="AC80" authorId="0" shapeId="0" xr:uid="{92761843-BB47-7C43-95CF-C4780F7E8087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See email for specs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1" authorId="0" shapeId="0" xr:uid="{50E3D9A8-BF0E-DF48-A4BE-1E67C547B96A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1" authorId="0" shapeId="0" xr:uid="{64F5C2E2-D60F-AC44-9C10-EAEE07D7DEA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Q1" authorId="0" shapeId="0" xr:uid="{6EDCD777-DD3A-D74C-BA18-A7338D4D4C9C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Q7" authorId="0" shapeId="0" xr:uid="{6535A083-ACBE-7048-B062-C74A041945EF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1206
</t>
        </r>
      </text>
    </comment>
    <comment ref="Q8" authorId="0" shapeId="0" xr:uid="{9553AD97-2035-7B4E-A043-876285D3E850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19</t>
        </r>
      </text>
    </comment>
    <comment ref="A21" authorId="0" shapeId="0" xr:uid="{576EAD74-5E24-4A43-8FE7-FFF99BE5B36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Add year of built, 
</t>
        </r>
        <r>
          <rPr>
            <sz val="10"/>
            <color rgb="FF000000"/>
            <rFont val="Tahoma"/>
            <family val="2"/>
          </rPr>
          <t xml:space="preserve">Strcture Width, Length, 
</t>
        </r>
        <r>
          <rPr>
            <sz val="10"/>
            <color rgb="FF000000"/>
            <rFont val="Tahoma"/>
            <family val="2"/>
          </rPr>
          <t xml:space="preserve">Width to Length ratio, Year of Monitoring etc.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2" authorId="0" shapeId="0" xr:uid="{952CED47-CCB3-E24E-B2A4-68BA2DC71F9A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2" authorId="0" shapeId="0" xr:uid="{D4AF35A7-B041-844E-8321-B4BF9CCC230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W2" authorId="0" shapeId="0" xr:uid="{4EBA3C23-6D32-A14E-9BBA-23E560D7139B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  <comment ref="M65" authorId="0" shapeId="0" xr:uid="{E7CADA19-3D81-2B4D-BC97-52F5D8A63C31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6.40 m for each
</t>
        </r>
      </text>
    </comment>
    <comment ref="AO81" authorId="0" shapeId="0" xr:uid="{20AAEAB3-09D7-CE46-B6AB-79470F3C570D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See email for specs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1" authorId="0" shapeId="0" xr:uid="{F86C5D0F-4672-FA44-B2CD-B3709303FDE0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1" authorId="0" shapeId="0" xr:uid="{D8EC3C64-C811-E848-909E-EDDDAD98337B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W1" authorId="0" shapeId="0" xr:uid="{E5218237-FF43-E345-AB81-FC09DCC782B1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  <comment ref="M15" authorId="0" shapeId="0" xr:uid="{8DAAD2A5-761C-194C-9241-2F149C78DDB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6.40 m for each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1" authorId="0" shapeId="0" xr:uid="{51CDA082-75C7-A243-9510-B1205811EB05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1" authorId="0" shapeId="0" xr:uid="{9FB0CF31-6A0B-8B4E-AD96-947CDAEAD518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W1" authorId="0" shapeId="0" xr:uid="{3B66E0ED-4A5E-FB49-8830-6614572278B0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G1" authorId="0" shapeId="0" xr:uid="{F46A9BC3-F9D1-BD42-A4EC-0D53F649C01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H1" authorId="0" shapeId="0" xr:uid="{32981853-03CD-2045-8D6A-95C92F758F9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W1" authorId="0" shapeId="0" xr:uid="{54D7E2ED-7609-5146-8A48-1023CCAFA914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  <comment ref="E51" authorId="0" shapeId="0" xr:uid="{06CEF5FC-A2A0-AF42-8F82-C51A9AA93CF6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Revise
</t>
        </r>
      </text>
    </comment>
    <comment ref="F51" authorId="0" shapeId="0" xr:uid="{C48F0BA6-6B48-EE45-AB18-DD2D75A535A8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Revision / Delete / Replace with something new
</t>
        </r>
      </text>
    </comment>
    <comment ref="U51" authorId="0" shapeId="0" xr:uid="{50565C95-15C1-BA4B-ACE7-498A436BEC18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Needs addtional Data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Brennan</author>
  </authors>
  <commentList>
    <comment ref="Q1" authorId="0" shapeId="0" xr:uid="{79FC6264-7490-E148-986E-D9E9F883B512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Add year of built, 
</t>
        </r>
        <r>
          <rPr>
            <sz val="10"/>
            <color rgb="FF000000"/>
            <rFont val="Tahoma"/>
            <family val="2"/>
          </rPr>
          <t xml:space="preserve">Strcture Width, Length, 
</t>
        </r>
        <r>
          <rPr>
            <sz val="10"/>
            <color rgb="FF000000"/>
            <rFont val="Tahoma"/>
            <family val="2"/>
          </rPr>
          <t xml:space="preserve">Width to Length ratio, Year of Monitoring etc. </t>
        </r>
      </text>
    </comment>
    <comment ref="C17" authorId="0" shapeId="0" xr:uid="{6AF85652-26F1-BF45-AF73-76F059A58098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1206
</t>
        </r>
      </text>
    </comment>
    <comment ref="D17" authorId="0" shapeId="0" xr:uid="{E22E7E4B-8F63-8E46-BFE7-AA40618698D9}">
      <text>
        <r>
          <rPr>
            <b/>
            <sz val="10"/>
            <color rgb="FF000000"/>
            <rFont val="Tahoma"/>
            <family val="2"/>
          </rPr>
          <t>Liam Brennan: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19</t>
        </r>
      </text>
    </comment>
  </commentList>
</comments>
</file>

<file path=xl/sharedStrings.xml><?xml version="1.0" encoding="utf-8"?>
<sst xmlns="http://schemas.openxmlformats.org/spreadsheetml/2006/main" count="3228" uniqueCount="395">
  <si>
    <t>Country</t>
  </si>
  <si>
    <t>State/Province</t>
  </si>
  <si>
    <t>Name (if applicable)</t>
  </si>
  <si>
    <t>Price</t>
  </si>
  <si>
    <t>Year of build</t>
  </si>
  <si>
    <t>Number of lanes spanned</t>
  </si>
  <si>
    <t>Railway Spanned (y/n)</t>
  </si>
  <si>
    <t>Source</t>
  </si>
  <si>
    <t>Other Notes</t>
  </si>
  <si>
    <t>Overpass or Underpass</t>
  </si>
  <si>
    <t>Canada</t>
  </si>
  <si>
    <t>Overpass</t>
  </si>
  <si>
    <t>Targeted Species</t>
  </si>
  <si>
    <t>Grizzly bear, elk, deer</t>
  </si>
  <si>
    <t>Alberta</t>
  </si>
  <si>
    <t>n/a</t>
  </si>
  <si>
    <t>N</t>
  </si>
  <si>
    <t>European Badger, Red Fox, Red Deer, Roe Deer</t>
  </si>
  <si>
    <t>Spanish A-52 Motorway</t>
  </si>
  <si>
    <t>Mata et al., 2008)</t>
  </si>
  <si>
    <t>Colorodo</t>
  </si>
  <si>
    <t>2015-16</t>
  </si>
  <si>
    <t>Mule deer, elk, coyote, bobcat, cougar, black bear</t>
  </si>
  <si>
    <t>Total project: $157551444 (2016 USD)</t>
  </si>
  <si>
    <t>The total project included 7 crossing sturctures, with 2 overpassess and 5 underpasses. Fencing costs were also included</t>
  </si>
  <si>
    <t>(Kintsch et al. 2021)</t>
  </si>
  <si>
    <t>U.S.A.</t>
  </si>
  <si>
    <t>Montana</t>
  </si>
  <si>
    <t>Utah</t>
  </si>
  <si>
    <t>(1750000 per stucture USD)</t>
  </si>
  <si>
    <t>(Clevenger &amp; Waltho, 2005), (Ford et al. 2017)</t>
  </si>
  <si>
    <t>Lat</t>
  </si>
  <si>
    <t>Long</t>
  </si>
  <si>
    <t>Banff National Park Wolverine Overpass</t>
  </si>
  <si>
    <t>Banff National Park Red Earth Overpass</t>
  </si>
  <si>
    <t>Banff National Park LLOP</t>
  </si>
  <si>
    <t>Banff National Park TOP</t>
  </si>
  <si>
    <t>Overpasses</t>
  </si>
  <si>
    <t>State Highway 9 Wildlife Crossings South OP</t>
  </si>
  <si>
    <t>State Highway 9 Wildlife Crossings North OP</t>
  </si>
  <si>
    <t>Parely Canyon Wildlife Crossing</t>
  </si>
  <si>
    <t>Mule deer, elk, moose</t>
  </si>
  <si>
    <t xml:space="preserve">Canada </t>
  </si>
  <si>
    <t>Ontario</t>
  </si>
  <si>
    <t>Highway 69 wildlife overpass</t>
  </si>
  <si>
    <t>Moose, white tailed deer, black bear</t>
  </si>
  <si>
    <t>Healy &amp; Gunson, 2014)</t>
  </si>
  <si>
    <t>Wyomming</t>
  </si>
  <si>
    <t>Pronghorn, mule deer, elk</t>
  </si>
  <si>
    <t>2011-2012</t>
  </si>
  <si>
    <t>Arizona</t>
  </si>
  <si>
    <t xml:space="preserve"> </t>
  </si>
  <si>
    <t>Oracle Rd Wildlife Corsing</t>
  </si>
  <si>
    <t>Mule deer</t>
  </si>
  <si>
    <t>Length determined using Google Earth</t>
  </si>
  <si>
    <t>Desert Bighron Sheep</t>
  </si>
  <si>
    <t>2004-2010</t>
  </si>
  <si>
    <t>Highway 93 desert Big Horn Sheep 1</t>
  </si>
  <si>
    <t>Highway 93 desert Big Horn Sheep 2</t>
  </si>
  <si>
    <t>Highway 93 desert Big Horn Sheep 3</t>
  </si>
  <si>
    <t>Highway 93 North</t>
  </si>
  <si>
    <t>White Tailed Deer, Mule Deer, Black Bear</t>
  </si>
  <si>
    <t>2010-2016</t>
  </si>
  <si>
    <t>Nevada</t>
  </si>
  <si>
    <t>INTERSTATE 80 AND HIGHWAY 93 PEQUOP CROSSINGS NETWORK</t>
  </si>
  <si>
    <t>Mule Deer</t>
  </si>
  <si>
    <t>Bridge measurments mad eusing Google Earth</t>
  </si>
  <si>
    <t>Bridge measurments made using Google Earth</t>
  </si>
  <si>
    <t>(Huijser et al., 2016)</t>
  </si>
  <si>
    <t>(Maxwell et al., 2021)</t>
  </si>
  <si>
    <t>4 Wildlife Overpasses in study, I could only find 2 on Google Maps</t>
  </si>
  <si>
    <t>5 Wildlife Overpasses in study, I could only find 2 on Google Maps</t>
  </si>
  <si>
    <t>Zamora/Orense 1</t>
  </si>
  <si>
    <t>Zamora/Orense 2</t>
  </si>
  <si>
    <t>Woeste Hoeve ecoduct</t>
  </si>
  <si>
    <t>Hoog Buurlo Ecoduct</t>
  </si>
  <si>
    <t>Sterrenberg Ecoduct</t>
  </si>
  <si>
    <t>Wildwissel Terlet Ecoduct</t>
  </si>
  <si>
    <t>Boele Staal Ecoduct</t>
  </si>
  <si>
    <t>Beukbergen ecoduct</t>
  </si>
  <si>
    <t>Hulshorst Ecoduct</t>
  </si>
  <si>
    <t>Leusderheide Ecoduct</t>
  </si>
  <si>
    <t xml:space="preserve"> Twilhaar Ecoduct</t>
  </si>
  <si>
    <t>De Borkeld Ecoduct</t>
  </si>
  <si>
    <t>Groenendaal Ecoduct</t>
  </si>
  <si>
    <t>Kikbeek Ecoduct</t>
  </si>
  <si>
    <t>Wuustwezel Ecoduct</t>
  </si>
  <si>
    <t>Oud-Heverlee Ecoduct</t>
  </si>
  <si>
    <t>Landgoed De Zwaluwenberg</t>
  </si>
  <si>
    <t>Autena Ecoduct</t>
  </si>
  <si>
    <t>Herperduin Ecoduct</t>
  </si>
  <si>
    <t>Leederbos Ecoduct</t>
  </si>
  <si>
    <t>Dwingelderveld Ecoduct</t>
  </si>
  <si>
    <t>Zeeport Ecoduct</t>
  </si>
  <si>
    <t>Maashorst Ecoduct</t>
  </si>
  <si>
    <t>Oldenzaal Ecoduct</t>
  </si>
  <si>
    <t>Duinpoort Ecoduct ( Railway only)</t>
  </si>
  <si>
    <t>Woldhezerheide Ecoduct</t>
  </si>
  <si>
    <t>Maanschoten Ecoduct</t>
  </si>
  <si>
    <t>De Koekendaal Ecoduct</t>
  </si>
  <si>
    <t>Natuurbrug Het Groene Woud</t>
  </si>
  <si>
    <t>Noordnout Ecoduct</t>
  </si>
  <si>
    <t>Red / Roe Deer, Wild Boar, Cattle, Fox, Badger</t>
  </si>
  <si>
    <t>Y (2 tracks)</t>
  </si>
  <si>
    <t>y ( RAILWAY ONLY, 2 TRACKS)</t>
  </si>
  <si>
    <t>Y(2)</t>
  </si>
  <si>
    <t>Aich Wildlife Crossing</t>
  </si>
  <si>
    <t>Beelitz Wildlife Crossing</t>
  </si>
  <si>
    <t>Eckartswiller Wildlife Bridge</t>
  </si>
  <si>
    <t>Heidenheim an der Brenz</t>
  </si>
  <si>
    <t>Hainholz</t>
  </si>
  <si>
    <t>Horka</t>
  </si>
  <si>
    <t>Isenberg</t>
  </si>
  <si>
    <t>Klein-Flothe</t>
  </si>
  <si>
    <t>Stock</t>
  </si>
  <si>
    <t>Suchdol nad Odrou</t>
  </si>
  <si>
    <t>Teupitz</t>
  </si>
  <si>
    <t>Wisenhagen</t>
  </si>
  <si>
    <t>Wildlife Overpass</t>
  </si>
  <si>
    <t>Wilmshagen</t>
  </si>
  <si>
    <t xml:space="preserve">Trepanier Creek </t>
  </si>
  <si>
    <t>Yoho OP</t>
  </si>
  <si>
    <t xml:space="preserve">Holland OP 27  </t>
  </si>
  <si>
    <t xml:space="preserve">Holland OP 2  </t>
  </si>
  <si>
    <t xml:space="preserve">Holland OP 3  </t>
  </si>
  <si>
    <t xml:space="preserve">Holland OP 4  </t>
  </si>
  <si>
    <t xml:space="preserve">Holland OP 5  </t>
  </si>
  <si>
    <t xml:space="preserve">Holland OP 6  </t>
  </si>
  <si>
    <t xml:space="preserve">Holland OP 7  </t>
  </si>
  <si>
    <t xml:space="preserve">Holland OP 8  </t>
  </si>
  <si>
    <t xml:space="preserve">Holland OP 9  </t>
  </si>
  <si>
    <t xml:space="preserve">Holland OP 10 </t>
  </si>
  <si>
    <t xml:space="preserve">Holland OP 11  </t>
  </si>
  <si>
    <t xml:space="preserve">Holland OP 12  </t>
  </si>
  <si>
    <t xml:space="preserve">Holland OP 15  </t>
  </si>
  <si>
    <t xml:space="preserve">Holland OP 16  </t>
  </si>
  <si>
    <t xml:space="preserve">Holland Op 17  </t>
  </si>
  <si>
    <t xml:space="preserve">Holland OP 18  </t>
  </si>
  <si>
    <t xml:space="preserve">Holland OP 19  </t>
  </si>
  <si>
    <t xml:space="preserve">Holland OP 20  </t>
  </si>
  <si>
    <t xml:space="preserve">Holland OP 21  </t>
  </si>
  <si>
    <t xml:space="preserve">Holland OP 22  </t>
  </si>
  <si>
    <t xml:space="preserve">Holland OP 24  </t>
  </si>
  <si>
    <t xml:space="preserve">Holland OP 25  </t>
  </si>
  <si>
    <t xml:space="preserve">Holland OP 26  </t>
  </si>
  <si>
    <t xml:space="preserve">Holland OP 29  </t>
  </si>
  <si>
    <t xml:space="preserve">Germany 1 </t>
  </si>
  <si>
    <t>Germany 2</t>
  </si>
  <si>
    <t>Washington OP</t>
  </si>
  <si>
    <t xml:space="preserve">Belgium OP 1  </t>
  </si>
  <si>
    <t xml:space="preserve">Belgium OP 2  </t>
  </si>
  <si>
    <t xml:space="preserve">Belgiuim OP 3 (with railway)  </t>
  </si>
  <si>
    <t xml:space="preserve">Belgium Op 4  </t>
  </si>
  <si>
    <t>Germany OP 3</t>
  </si>
  <si>
    <t xml:space="preserve">Austria OP 1 	 </t>
  </si>
  <si>
    <t xml:space="preserve">Germany OP 4  </t>
  </si>
  <si>
    <t xml:space="preserve">France OP 1  </t>
  </si>
  <si>
    <t xml:space="preserve">Germany OP 6  </t>
  </si>
  <si>
    <t xml:space="preserve">Germany OP 7  </t>
  </si>
  <si>
    <t xml:space="preserve">Slovakia OP 1  </t>
  </si>
  <si>
    <t xml:space="preserve">Swiss OP 1  </t>
  </si>
  <si>
    <t xml:space="preserve">Germany OP 8  </t>
  </si>
  <si>
    <t xml:space="preserve">Swiss OP 2  </t>
  </si>
  <si>
    <t xml:space="preserve">Czech OP 1  </t>
  </si>
  <si>
    <t xml:space="preserve">Germany OP 9  </t>
  </si>
  <si>
    <t xml:space="preserve">Germany OP 10  </t>
  </si>
  <si>
    <t xml:space="preserve">France OP 2  </t>
  </si>
  <si>
    <t xml:space="preserve">Germany 11 OP  </t>
  </si>
  <si>
    <t>Singapore OP 1</t>
  </si>
  <si>
    <t>Sweden OP 1</t>
  </si>
  <si>
    <t>2(y)</t>
  </si>
  <si>
    <t>https://globalnews.ca/news/4260630/wildlife-overpass-yoho-national-park-parks-canada/</t>
  </si>
  <si>
    <t>2017-18</t>
  </si>
  <si>
    <t>https://structurae.net/en/structures/aich-wildlife-crossing</t>
  </si>
  <si>
    <t>2016-2018</t>
  </si>
  <si>
    <t>ca. Euro 4 600 000</t>
  </si>
  <si>
    <t>https://structurae.net/en/structures/eckartswiller-wildlife-bridge</t>
  </si>
  <si>
    <t>https://structurae.net/en/structures/beelitz-wildlife-crossing</t>
  </si>
  <si>
    <t>Euro 2 850 000</t>
  </si>
  <si>
    <t>Euro 2 450 000</t>
  </si>
  <si>
    <t>https://structurae.net/en/structures/hainholz-green-bridge</t>
  </si>
  <si>
    <t>https://structurae.net/en/structures/grunbrucke-nietheim</t>
  </si>
  <si>
    <t>https://structurae.net/en/structures/horka-wildlife-crossing</t>
  </si>
  <si>
    <t>2006-2007</t>
  </si>
  <si>
    <t>https://structurae.net/en/structures/isenberg-tunnel</t>
  </si>
  <si>
    <t>https://structurae.net/en/structures/klein-flothe-wildlife-overpass</t>
  </si>
  <si>
    <t>https://structurae.net/en/structures/stock-wildlife-crossing</t>
  </si>
  <si>
    <t>https://structurae.net/en/structures/suchdol-nad-odrou-wildlife-crossing-d1</t>
  </si>
  <si>
    <t>2010-2011</t>
  </si>
  <si>
    <t>Euro 4 260 000</t>
  </si>
  <si>
    <t>https://structurae.net/en/structures/wiesenhagen-wildlife-crossing</t>
  </si>
  <si>
    <t>https://structurae.net/en/structures/teupitz-wildlife-crossing</t>
  </si>
  <si>
    <t>https://structurae.net/en/structures/wildlife-overpass</t>
  </si>
  <si>
    <t>(Van Wiren &amp; Worm, 2001), https://structurae.net/en/structures/terlet-wildlife-crossing</t>
  </si>
  <si>
    <t>https://structurae.net/en/structures/kikbeek-wildlife-crossing</t>
  </si>
  <si>
    <t>Washington</t>
  </si>
  <si>
    <t>British Columbia</t>
  </si>
  <si>
    <t>(Sielecki, 2007)</t>
  </si>
  <si>
    <t>Google Earth to make measurements</t>
  </si>
  <si>
    <t>Google Earth</t>
  </si>
  <si>
    <t>Australia</t>
  </si>
  <si>
    <t>Perth OP</t>
  </si>
  <si>
    <t>Kangaroo, Emu</t>
  </si>
  <si>
    <t>Perth</t>
  </si>
  <si>
    <t>https://www.watoday.com.au/national/western-australia/no-humans-allowed-main-roads-building-wa-s-first-animal-bridge-20180726-p4ztre.html</t>
  </si>
  <si>
    <t>Year of build_clean</t>
  </si>
  <si>
    <t>ApproxSize</t>
  </si>
  <si>
    <t>Medium (50-350 lbs)</t>
  </si>
  <si>
    <t>mule deer</t>
  </si>
  <si>
    <t>Large (&gt;350 lbs)</t>
  </si>
  <si>
    <t>Small (&lt;50 lbs)</t>
  </si>
  <si>
    <t>Glenogle</t>
  </si>
  <si>
    <t>Golden Hill</t>
  </si>
  <si>
    <t>Palliser</t>
  </si>
  <si>
    <t xml:space="preserve">Utah </t>
  </si>
  <si>
    <t xml:space="preserve">Known Length (m) </t>
  </si>
  <si>
    <t>Known Width (m)</t>
  </si>
  <si>
    <t>(BC MOTI, 2021)</t>
  </si>
  <si>
    <t>Argentina</t>
  </si>
  <si>
    <t>Australia OP 2</t>
  </si>
  <si>
    <t>Small Mammals</t>
  </si>
  <si>
    <t>Turkey</t>
  </si>
  <si>
    <t>Small Mammals, Wild Boar / Foxes</t>
  </si>
  <si>
    <t>Spain OP 1</t>
  </si>
  <si>
    <t>Spain OP 2</t>
  </si>
  <si>
    <t>Species</t>
  </si>
  <si>
    <t>Elk</t>
  </si>
  <si>
    <t>Moose</t>
  </si>
  <si>
    <t xml:space="preserve">Black Bear </t>
  </si>
  <si>
    <t>Cougar</t>
  </si>
  <si>
    <t xml:space="preserve">Grizzly Bear </t>
  </si>
  <si>
    <t>Big-Horned Sheep</t>
  </si>
  <si>
    <t>Coyote</t>
  </si>
  <si>
    <t>Wolf</t>
  </si>
  <si>
    <t>(McKinney &amp; Smith, 2007), (Gagnon et al., 2017)</t>
  </si>
  <si>
    <t>Approximate number of monitoring days</t>
  </si>
  <si>
    <t>Deer</t>
  </si>
  <si>
    <t>*almost exclusively mule deer</t>
  </si>
  <si>
    <t>** only mule deer</t>
  </si>
  <si>
    <t>1997 - 3A</t>
  </si>
  <si>
    <t>1997-3A</t>
  </si>
  <si>
    <t>1997 - 3B</t>
  </si>
  <si>
    <t>Banff National Park POP</t>
  </si>
  <si>
    <t>Banff National Park COP</t>
  </si>
  <si>
    <t>Period of Monitoring</t>
  </si>
  <si>
    <t>Time between structure build and start of monitoring</t>
  </si>
  <si>
    <t>April 2016-April 2020</t>
  </si>
  <si>
    <t>April 2016-April 2021</t>
  </si>
  <si>
    <t>I-15 A***</t>
  </si>
  <si>
    <t>I-15 B***</t>
  </si>
  <si>
    <t>***two identical overpasses that link towgtehr to cross N/S bound lanes with a median in the middle</t>
  </si>
  <si>
    <t>March 2011-March 2015</t>
  </si>
  <si>
    <t>March 2011-March 2016</t>
  </si>
  <si>
    <t>March 2011-March 2017</t>
  </si>
  <si>
    <t>November 27th 2017 to May 10th 2018</t>
  </si>
  <si>
    <t>November 27th 2017 to May 10th 2019</t>
  </si>
  <si>
    <t>November 27th 2017 to May 10th 2020</t>
  </si>
  <si>
    <t>could't readily find</t>
  </si>
  <si>
    <t>April 8th 2016 to October 29th, 2020</t>
  </si>
  <si>
    <t>Total</t>
  </si>
  <si>
    <t xml:space="preserve">W:L ratio known values </t>
  </si>
  <si>
    <t>1 January 2011 to 31 December 2015</t>
  </si>
  <si>
    <t>Estimates - follow up with Tony/Clayton</t>
  </si>
  <si>
    <t>Estimated Length (m) (including ramps)</t>
  </si>
  <si>
    <t>Y* With green median, 6 lanes of traffic, 2 rail tracks</t>
  </si>
  <si>
    <t xml:space="preserve">Estimated Length (m) ( width of road/rail and median below) </t>
  </si>
  <si>
    <t>Estimated inner Width (m) ( from Google Earth)(in cases where fencing is visible - inner fence/rail where visible)</t>
  </si>
  <si>
    <t>2006-2014</t>
  </si>
  <si>
    <t>2007-2015</t>
  </si>
  <si>
    <t>2011-2015</t>
  </si>
  <si>
    <t>2010-2015</t>
  </si>
  <si>
    <t>Estimated Length (m) ( Headwall)(end to end of physical structure, often indicated by start and stop of guard rail / concreate/metail edge of strcuture)</t>
  </si>
  <si>
    <t>New Jersey</t>
  </si>
  <si>
    <t>South Korea 1</t>
  </si>
  <si>
    <t>South Korea 2</t>
  </si>
  <si>
    <t>South Korea 3</t>
  </si>
  <si>
    <t>South Korea 4</t>
  </si>
  <si>
    <t>South Korea 5</t>
  </si>
  <si>
    <t>South Korea 6</t>
  </si>
  <si>
    <t>South Korea 7</t>
  </si>
  <si>
    <t>South Korea 8</t>
  </si>
  <si>
    <t>South Korea 9</t>
  </si>
  <si>
    <t>South Korea 10</t>
  </si>
  <si>
    <t>South Korea 11</t>
  </si>
  <si>
    <t>South Korea 12</t>
  </si>
  <si>
    <t>South Korea 13</t>
  </si>
  <si>
    <t>South Korea 14</t>
  </si>
  <si>
    <t>South Korea 15</t>
  </si>
  <si>
    <t>South Korea 16</t>
  </si>
  <si>
    <t>South Korea 17</t>
  </si>
  <si>
    <t>South Korea 18</t>
  </si>
  <si>
    <t>South Korea 19</t>
  </si>
  <si>
    <t>South Korea 20</t>
  </si>
  <si>
    <t>South Korea 21</t>
  </si>
  <si>
    <t>South Korea 22</t>
  </si>
  <si>
    <t>South Korea 23</t>
  </si>
  <si>
    <t>South Korea 24</t>
  </si>
  <si>
    <t>South Korea 25</t>
  </si>
  <si>
    <t>South Korea 26</t>
  </si>
  <si>
    <t>South Korea 27</t>
  </si>
  <si>
    <t>South Korea 28</t>
  </si>
  <si>
    <t>South Korea 29</t>
  </si>
  <si>
    <t>South Korea 30</t>
  </si>
  <si>
    <t>South Korea 31</t>
  </si>
  <si>
    <t>South Korea 32</t>
  </si>
  <si>
    <t>South Korea 33</t>
  </si>
  <si>
    <t>South Korea 34</t>
  </si>
  <si>
    <t>South Korea 35</t>
  </si>
  <si>
    <t>Germany OP 12</t>
  </si>
  <si>
    <t>France OP 3</t>
  </si>
  <si>
    <t>France OP 4</t>
  </si>
  <si>
    <t>Germany OP 13</t>
  </si>
  <si>
    <t>Mean Structure Age (years)</t>
  </si>
  <si>
    <t>Mean Lanes crossed</t>
  </si>
  <si>
    <t>Mean</t>
  </si>
  <si>
    <t>n</t>
  </si>
  <si>
    <t>Noth of 40</t>
  </si>
  <si>
    <t>Max</t>
  </si>
  <si>
    <t>Min</t>
  </si>
  <si>
    <t>Estimated Outer Width of concreate infroastructure ( non-usable width)</t>
  </si>
  <si>
    <t>Czech OP 2</t>
  </si>
  <si>
    <t>Germany 3</t>
  </si>
  <si>
    <t>Slovakia OP 2</t>
  </si>
  <si>
    <t>Sweden OP 2</t>
  </si>
  <si>
    <t>Trapper's point U.S. Highway 192</t>
  </si>
  <si>
    <t>Known Width Clean (m)</t>
  </si>
  <si>
    <t>Inner Wdith Clean</t>
  </si>
  <si>
    <t>Outer Width Clean</t>
  </si>
  <si>
    <t>Know Length Clean</t>
  </si>
  <si>
    <t>Width of road clean</t>
  </si>
  <si>
    <t>headwall length clean</t>
  </si>
  <si>
    <t>ramps clean</t>
  </si>
  <si>
    <t>W:L clean (known)</t>
  </si>
  <si>
    <t>W:L clean (estimate)</t>
  </si>
  <si>
    <t>MIN</t>
  </si>
  <si>
    <t>YEAR OF BUILD CLEAN_CLEAN</t>
  </si>
  <si>
    <t>INNER WIDTH CLEAN</t>
  </si>
  <si>
    <t>OUTER WIDTH CLEAN</t>
  </si>
  <si>
    <t>KNOWN LENGTH CLEAN</t>
  </si>
  <si>
    <t>ROADWAY BELOW CLEAN</t>
  </si>
  <si>
    <t xml:space="preserve"> RAMPS CLEAN</t>
  </si>
  <si>
    <t>KNOW W:L CLEAN</t>
  </si>
  <si>
    <t>KNOW WIDTH CLEAN</t>
  </si>
  <si>
    <t>HEADWALL CLEAN</t>
  </si>
  <si>
    <t>https://www.smithsonianmag.com/smart-news/animals-are-using-utahs-largest-wildlife-overpass-earlier-expected-180976420/</t>
  </si>
  <si>
    <t>(Maxwell et al., 2021), https://www.smithsonianmag.com/smart-news/animals-are-using-utahs-largest-wildlife-overpass-earlier-expected-180976420/</t>
  </si>
  <si>
    <t/>
  </si>
  <si>
    <t>Compliance (50m)</t>
  </si>
  <si>
    <t>Compliance (0.8)</t>
  </si>
  <si>
    <t>Structure Age (years)</t>
  </si>
  <si>
    <t>Lanes crossed</t>
  </si>
  <si>
    <t>W(using inner width of sturcture) :L (using the length of headwall) GE values</t>
  </si>
  <si>
    <t>Estimated W (inner):L (headwall)</t>
  </si>
  <si>
    <t>mean</t>
  </si>
  <si>
    <t>Province/State</t>
  </si>
  <si>
    <t>K</t>
  </si>
  <si>
    <t>J</t>
  </si>
  <si>
    <t>L</t>
  </si>
  <si>
    <t>W</t>
  </si>
  <si>
    <t>AA</t>
  </si>
  <si>
    <t>November 2018 to December 2021</t>
  </si>
  <si>
    <t>Total Number of Large Mammal Crossings Per Day</t>
  </si>
  <si>
    <t>U.S.A</t>
  </si>
  <si>
    <t>Banff National Park Temple Overpass</t>
  </si>
  <si>
    <t>Banff National Park Lake Louise Over Pass</t>
  </si>
  <si>
    <t>Banff National Park Castle Overpass</t>
  </si>
  <si>
    <t>Banff National Park Panorama Overpass</t>
  </si>
  <si>
    <t>(WYODT, 2012),  (Center for Large Landscape Conservation, 2018), (Saywer et al. 2016)</t>
  </si>
  <si>
    <t>Trapper's point U.S. Highway 191 OP 1</t>
  </si>
  <si>
    <t>Trapper's point U.S. Highway 191 OP 2</t>
  </si>
  <si>
    <t>Pronghorn, mule deer</t>
  </si>
  <si>
    <t xml:space="preserve"> Total project includes 2 overpasses, 6 underpassess and wildlife fencing</t>
  </si>
  <si>
    <t>Total project: 11M USD, INDIVIDUAL OVERPASS APPROX. 2 M USD</t>
  </si>
  <si>
    <t xml:space="preserve">Ungulates </t>
  </si>
  <si>
    <t>Carnivores</t>
  </si>
  <si>
    <t>Summary Data</t>
  </si>
  <si>
    <t>Sheet Name</t>
  </si>
  <si>
    <t>1-Global (fill this first)</t>
  </si>
  <si>
    <t>Description</t>
  </si>
  <si>
    <t>2- Western NA</t>
  </si>
  <si>
    <t>3-Efficacy Data</t>
  </si>
  <si>
    <t>4-Efficacy Figures</t>
  </si>
  <si>
    <t>5-Global Analysis</t>
  </si>
  <si>
    <t>6-North America</t>
  </si>
  <si>
    <t>7-Europe</t>
  </si>
  <si>
    <t>8-Compliance Evaluation</t>
  </si>
  <si>
    <t>The raw data collected from literature and Google Earth Pro forthe 120 overpasses included in the review</t>
  </si>
  <si>
    <t>Grouping of twelve overpasses included in efficacy analysis</t>
  </si>
  <si>
    <t>Raw overpass use data gathered from grey literature and transportation agencies</t>
  </si>
  <si>
    <t>Performance of  # of crossings/per monitoring day calculation, plotting of figures</t>
  </si>
  <si>
    <t>Calculation of summary data included in results of and appendix section of the study</t>
  </si>
  <si>
    <t>Lat_2</t>
  </si>
  <si>
    <t>Long_2</t>
  </si>
  <si>
    <t>Country_2</t>
  </si>
  <si>
    <t>Estimated Outer Width of concreate infrastructure (non-usable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</si>
</sst>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 (Body)_x0000_"/>
    </font>
    <font>
      <sz val="16"/>
      <color rgb="FF1E1E1E"/>
      <name val="Helvetica Neue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left" vertical="center" wrapText="1"/>
    </xf>
    <xf numFmtId="17" fontId="0" fillId="0" borderId="0" xfId="0" applyNumberFormat="1" applyAlignment="1">
      <alignment wrapText="1"/>
    </xf>
    <xf numFmtId="49" fontId="6" fillId="0" borderId="0" xfId="1" applyNumberFormat="1" applyAlignment="1"/>
    <xf numFmtId="49" fontId="0" fillId="0" borderId="0" xfId="0" applyNumberFormat="1" applyAlignment="1"/>
    <xf numFmtId="0" fontId="6" fillId="0" borderId="0" xfId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9" fillId="0" borderId="0" xfId="0" applyFont="1"/>
    <xf numFmtId="0" fontId="0" fillId="0" borderId="0" xfId="0" applyFont="1" applyFill="1" applyAlignment="1">
      <alignment wrapText="1"/>
    </xf>
    <xf numFmtId="164" fontId="0" fillId="0" borderId="0" xfId="0" applyNumberFormat="1" applyFill="1" applyAlignment="1">
      <alignment wrapText="1"/>
    </xf>
    <xf numFmtId="2" fontId="4" fillId="2" borderId="0" xfId="0" applyNumberFormat="1" applyFont="1" applyFill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5" fillId="0" borderId="0" xfId="0" applyFont="1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 applyFont="1" applyFill="1" applyAlignment="1"/>
    <xf numFmtId="0" fontId="0" fillId="0" borderId="0" xfId="0" quotePrefix="1" applyFill="1" applyAlignment="1">
      <alignment wrapText="1"/>
    </xf>
    <xf numFmtId="0" fontId="3" fillId="0" borderId="0" xfId="0" applyFont="1" applyAlignment="1"/>
    <xf numFmtId="0" fontId="12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3" borderId="0" xfId="0" applyFill="1"/>
    <xf numFmtId="0" fontId="13" fillId="0" borderId="0" xfId="0" applyFont="1"/>
    <xf numFmtId="0" fontId="14" fillId="0" borderId="0" xfId="0" applyFont="1"/>
    <xf numFmtId="1" fontId="13" fillId="0" borderId="0" xfId="0" applyNumberFormat="1" applyFont="1"/>
    <xf numFmtId="0" fontId="14" fillId="3" borderId="0" xfId="0" applyFont="1" applyFill="1"/>
    <xf numFmtId="0" fontId="13" fillId="3" borderId="0" xfId="0" applyFont="1" applyFill="1"/>
    <xf numFmtId="0" fontId="3" fillId="3" borderId="0" xfId="0" applyFont="1" applyFill="1" applyAlignment="1">
      <alignment wrapText="1"/>
    </xf>
    <xf numFmtId="0" fontId="14" fillId="4" borderId="0" xfId="0" applyFont="1" applyFill="1"/>
    <xf numFmtId="0" fontId="13" fillId="4" borderId="0" xfId="0" applyFont="1" applyFill="1"/>
    <xf numFmtId="1" fontId="13" fillId="4" borderId="0" xfId="0" applyNumberFormat="1" applyFont="1" applyFill="1"/>
    <xf numFmtId="0" fontId="0" fillId="5" borderId="0" xfId="0" applyFill="1" applyAlignment="1">
      <alignment wrapText="1"/>
    </xf>
    <xf numFmtId="0" fontId="15" fillId="0" borderId="0" xfId="0" applyFont="1"/>
    <xf numFmtId="0" fontId="0" fillId="5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2" fontId="13" fillId="0" borderId="0" xfId="0" applyNumberFormat="1" applyFont="1" applyAlignment="1">
      <alignment wrapText="1"/>
    </xf>
    <xf numFmtId="3" fontId="13" fillId="5" borderId="0" xfId="0" applyNumberFormat="1" applyFont="1" applyFill="1"/>
    <xf numFmtId="3" fontId="13" fillId="6" borderId="0" xfId="0" applyNumberFormat="1" applyFont="1" applyFill="1"/>
    <xf numFmtId="0" fontId="0" fillId="6" borderId="0" xfId="0" applyFill="1"/>
    <xf numFmtId="0" fontId="13" fillId="6" borderId="0" xfId="0" applyFont="1" applyFill="1"/>
    <xf numFmtId="3" fontId="13" fillId="3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2" fontId="0" fillId="7" borderId="0" xfId="0" applyNumberFormat="1" applyFill="1" applyAlignment="1">
      <alignment wrapText="1"/>
    </xf>
    <xf numFmtId="0" fontId="0" fillId="0" borderId="0" xfId="0" applyBorder="1"/>
    <xf numFmtId="0" fontId="0" fillId="8" borderId="0" xfId="0" applyFill="1"/>
    <xf numFmtId="2" fontId="0" fillId="4" borderId="0" xfId="0" applyNumberFormat="1" applyFill="1" applyAlignment="1">
      <alignment wrapText="1"/>
    </xf>
    <xf numFmtId="0" fontId="4" fillId="9" borderId="0" xfId="0" applyFont="1" applyFill="1" applyAlignment="1">
      <alignment wrapText="1"/>
    </xf>
    <xf numFmtId="0" fontId="0" fillId="9" borderId="0" xfId="0" applyFill="1" applyAlignment="1">
      <alignment wrapText="1"/>
    </xf>
    <xf numFmtId="164" fontId="0" fillId="9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164" fontId="5" fillId="10" borderId="0" xfId="0" applyNumberFormat="1" applyFont="1" applyFill="1" applyAlignment="1">
      <alignment wrapText="1"/>
    </xf>
    <xf numFmtId="0" fontId="8" fillId="5" borderId="0" xfId="0" applyFont="1" applyFill="1" applyAlignment="1">
      <alignment wrapText="1"/>
    </xf>
    <xf numFmtId="2" fontId="0" fillId="5" borderId="1" xfId="0" applyNumberFormat="1" applyFill="1" applyBorder="1"/>
    <xf numFmtId="2" fontId="8" fillId="5" borderId="1" xfId="0" applyNumberFormat="1" applyFont="1" applyFill="1" applyBorder="1"/>
    <xf numFmtId="0" fontId="8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4" fillId="11" borderId="0" xfId="0" applyFont="1" applyFill="1" applyAlignment="1">
      <alignment wrapText="1"/>
    </xf>
    <xf numFmtId="2" fontId="0" fillId="11" borderId="0" xfId="0" applyNumberFormat="1" applyFill="1" applyAlignment="1">
      <alignment wrapText="1"/>
    </xf>
    <xf numFmtId="2" fontId="0" fillId="11" borderId="0" xfId="0" applyNumberFormat="1" applyFill="1"/>
    <xf numFmtId="0" fontId="0" fillId="11" borderId="0" xfId="0" applyFill="1" applyAlignment="1">
      <alignment wrapText="1"/>
    </xf>
    <xf numFmtId="164" fontId="0" fillId="11" borderId="0" xfId="0" applyNumberFormat="1" applyFill="1" applyAlignment="1">
      <alignment wrapText="1"/>
    </xf>
    <xf numFmtId="0" fontId="8" fillId="5" borderId="0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11" borderId="0" xfId="0" applyFill="1"/>
    <xf numFmtId="2" fontId="0" fillId="5" borderId="0" xfId="0" applyNumberFormat="1" applyFill="1"/>
    <xf numFmtId="0" fontId="1" fillId="0" borderId="0" xfId="0" applyFont="1" applyFill="1" applyAlignment="1">
      <alignment wrapText="1"/>
    </xf>
    <xf numFmtId="0" fontId="3" fillId="12" borderId="0" xfId="0" applyFont="1" applyFill="1" applyAlignment="1">
      <alignment wrapText="1"/>
    </xf>
    <xf numFmtId="0" fontId="0" fillId="12" borderId="0" xfId="0" applyFill="1"/>
    <xf numFmtId="2" fontId="12" fillId="13" borderId="0" xfId="0" applyNumberFormat="1" applyFont="1" applyFill="1" applyAlignment="1">
      <alignment wrapText="1"/>
    </xf>
    <xf numFmtId="2" fontId="5" fillId="14" borderId="1" xfId="0" applyNumberFormat="1" applyFont="1" applyFill="1" applyBorder="1"/>
    <xf numFmtId="0" fontId="4" fillId="15" borderId="0" xfId="0" applyFont="1" applyFill="1" applyAlignment="1">
      <alignment wrapText="1"/>
    </xf>
    <xf numFmtId="0" fontId="16" fillId="0" borderId="0" xfId="0" applyFont="1"/>
    <xf numFmtId="0" fontId="1" fillId="4" borderId="0" xfId="0" applyFont="1" applyFill="1"/>
    <xf numFmtId="0" fontId="8" fillId="4" borderId="0" xfId="0" applyFont="1" applyFill="1" applyAlignment="1">
      <alignment horizontal="center"/>
    </xf>
    <xf numFmtId="0" fontId="9" fillId="0" borderId="0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(GE)'!$B$7:$AA$7</c:f>
              <c:numCache>
                <c:formatCode>General</c:formatCode>
                <c:ptCount val="26"/>
                <c:pt idx="0">
                  <c:v>1.8748427672955974</c:v>
                </c:pt>
                <c:pt idx="1">
                  <c:v>2.4779874213836477</c:v>
                </c:pt>
                <c:pt idx="2">
                  <c:v>0.32032301480484521</c:v>
                </c:pt>
                <c:pt idx="3">
                  <c:v>0.2345343303874915</c:v>
                </c:pt>
                <c:pt idx="4">
                  <c:v>0.65966386554621848</c:v>
                </c:pt>
                <c:pt idx="5">
                  <c:v>0.40565253532834578</c:v>
                </c:pt>
                <c:pt idx="6">
                  <c:v>0.82926829268292679</c:v>
                </c:pt>
                <c:pt idx="7">
                  <c:v>#N/A</c:v>
                </c:pt>
                <c:pt idx="8">
                  <c:v>0</c:v>
                </c:pt>
                <c:pt idx="9">
                  <c:v>1.1280487804878048</c:v>
                </c:pt>
                <c:pt idx="10">
                  <c:v>6.0975609756097563E-3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3.3428258488499454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0.46005267778753295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8-7345-B76C-FAE571997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W:L</a:t>
            </a:r>
            <a:r>
              <a:rPr lang="en-US" baseline="0"/>
              <a:t> Ratio for Total Crossings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(GE)'!$B$4:$AA$4</c:f>
              <c:numCache>
                <c:formatCode>General</c:formatCode>
                <c:ptCount val="26"/>
                <c:pt idx="0">
                  <c:v>2.1506289308176099</c:v>
                </c:pt>
                <c:pt idx="1">
                  <c:v>2.7805031446540882</c:v>
                </c:pt>
                <c:pt idx="2">
                  <c:v>0.48721399730820997</c:v>
                </c:pt>
                <c:pt idx="3">
                  <c:v>0.46838885112168593</c:v>
                </c:pt>
                <c:pt idx="4">
                  <c:v>0.90756302521008403</c:v>
                </c:pt>
                <c:pt idx="5">
                  <c:v>0.49293433083956772</c:v>
                </c:pt>
                <c:pt idx="6">
                  <c:v>0.95121951219512191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1.7621951219512195</c:v>
                </c:pt>
                <c:pt idx="10">
                  <c:v>7.3170731707317069E-2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3.4096385542168677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1.9025460930640914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68-9944-9E82-1879C645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W:L</a:t>
                </a:r>
                <a:r>
                  <a:rPr lang="en-US" baseline="0"/>
                  <a:t> to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Crossings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2264734118753"/>
          <c:y val="0.1138681942467243"/>
          <c:w val="0.87226854617359406"/>
          <c:h val="0.74981138524813873"/>
        </c:manualLayout>
      </c:layout>
      <c:scatterChart>
        <c:scatterStyle val="lineMarker"/>
        <c:varyColors val="0"/>
        <c:ser>
          <c:idx val="0"/>
          <c:order val="0"/>
          <c:tx>
            <c:v>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(GE)'!$B$4:$AD$4</c:f>
              <c:numCache>
                <c:formatCode>General</c:formatCode>
                <c:ptCount val="29"/>
                <c:pt idx="0">
                  <c:v>2.1506289308176099</c:v>
                </c:pt>
                <c:pt idx="1">
                  <c:v>2.7805031446540882</c:v>
                </c:pt>
                <c:pt idx="2">
                  <c:v>0.48721399730820997</c:v>
                </c:pt>
                <c:pt idx="3">
                  <c:v>0.46838885112168593</c:v>
                </c:pt>
                <c:pt idx="4">
                  <c:v>0.90756302521008403</c:v>
                </c:pt>
                <c:pt idx="5">
                  <c:v>0.49293433083956772</c:v>
                </c:pt>
                <c:pt idx="6">
                  <c:v>0.95121951219512191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1.7621951219512195</c:v>
                </c:pt>
                <c:pt idx="10">
                  <c:v>7.3170731707317069E-2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3.4096385542168677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1.9025460930640914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C-174C-BF07-072E061B1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(GE)'!$B$7:$AA$7</c:f>
              <c:numCache>
                <c:formatCode>General</c:formatCode>
                <c:ptCount val="26"/>
                <c:pt idx="0">
                  <c:v>1.8748427672955974</c:v>
                </c:pt>
                <c:pt idx="1">
                  <c:v>2.4779874213836477</c:v>
                </c:pt>
                <c:pt idx="2">
                  <c:v>0.32032301480484521</c:v>
                </c:pt>
                <c:pt idx="3">
                  <c:v>0.2345343303874915</c:v>
                </c:pt>
                <c:pt idx="4">
                  <c:v>0.65966386554621848</c:v>
                </c:pt>
                <c:pt idx="5">
                  <c:v>0.40565253532834578</c:v>
                </c:pt>
                <c:pt idx="6">
                  <c:v>0.82926829268292679</c:v>
                </c:pt>
                <c:pt idx="7">
                  <c:v>#N/A</c:v>
                </c:pt>
                <c:pt idx="8">
                  <c:v>0</c:v>
                </c:pt>
                <c:pt idx="9">
                  <c:v>1.1280487804878048</c:v>
                </c:pt>
                <c:pt idx="10">
                  <c:v>6.0975609756097563E-3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3.3428258488499454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0.46005267778753295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C-7C45-886C-C79FD7E8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(GE)'!$B$8:$AA$8</c:f>
              <c:numCache>
                <c:formatCode>General</c:formatCode>
                <c:ptCount val="26"/>
                <c:pt idx="0">
                  <c:v>8.8050314465408803E-3</c:v>
                </c:pt>
                <c:pt idx="1">
                  <c:v>3.7421383647798741E-2</c:v>
                </c:pt>
                <c:pt idx="2">
                  <c:v>5.652759084791386E-2</c:v>
                </c:pt>
                <c:pt idx="3">
                  <c:v>0.13052345343303876</c:v>
                </c:pt>
                <c:pt idx="4">
                  <c:v>9.4117647058823528E-2</c:v>
                </c:pt>
                <c:pt idx="5">
                  <c:v>3.906899418121363E-2</c:v>
                </c:pt>
                <c:pt idx="6">
                  <c:v>0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0</c:v>
                </c:pt>
                <c:pt idx="10">
                  <c:v>6.0975609756097563E-3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1.3143483023001095E-2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1.1633011413520633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B-404B-A09C-04E41DEE3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(GE)'!$B$9:$AA$9</c:f>
              <c:numCache>
                <c:formatCode>General</c:formatCode>
                <c:ptCount val="26"/>
                <c:pt idx="0">
                  <c:v>2.1383647798742137E-2</c:v>
                </c:pt>
                <c:pt idx="1">
                  <c:v>2.9245283018867925E-2</c:v>
                </c:pt>
                <c:pt idx="2">
                  <c:v>3.2974427994616418E-2</c:v>
                </c:pt>
                <c:pt idx="3">
                  <c:v>2.0394289598912306E-3</c:v>
                </c:pt>
                <c:pt idx="4">
                  <c:v>9.2436974789915968E-3</c:v>
                </c:pt>
                <c:pt idx="5">
                  <c:v>4.1562759767248547E-3</c:v>
                </c:pt>
                <c:pt idx="6">
                  <c:v>3.6585365853658534E-2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1.6429353778751369E-3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E4-1940-95B6-F22998B6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</a:t>
            </a:r>
            <a:r>
              <a:rPr lang="en-US" baseline="0"/>
              <a:t> Bear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(GE)'!$B$10:$AA$10</c:f>
              <c:numCache>
                <c:formatCode>General</c:formatCode>
                <c:ptCount val="26"/>
                <c:pt idx="0">
                  <c:v>1.1320754716981131E-2</c:v>
                </c:pt>
                <c:pt idx="1">
                  <c:v>1.1320754716981131E-2</c:v>
                </c:pt>
                <c:pt idx="2">
                  <c:v>2.018842530282638E-3</c:v>
                </c:pt>
                <c:pt idx="3">
                  <c:v>2.7872195785180149E-2</c:v>
                </c:pt>
                <c:pt idx="4">
                  <c:v>7.5630252100840336E-3</c:v>
                </c:pt>
                <c:pt idx="5">
                  <c:v>4.1562759767248547E-3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1.642935377875137E-2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B-7B4A-A061-CDBE9D85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Grizzly</a:t>
            </a:r>
            <a:r>
              <a:rPr lang="en-US" baseline="0"/>
              <a:t> Bear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Grizzly Bear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(GE)'!$B$11:$AA$11</c:f>
              <c:numCache>
                <c:formatCode>General</c:formatCode>
                <c:ptCount val="26"/>
                <c:pt idx="0">
                  <c:v>7.5786163522012576E-2</c:v>
                </c:pt>
                <c:pt idx="1">
                  <c:v>6.2264150943396226E-2</c:v>
                </c:pt>
                <c:pt idx="2">
                  <c:v>3.5666218034993272E-2</c:v>
                </c:pt>
                <c:pt idx="3">
                  <c:v>1.9034670292318152E-2</c:v>
                </c:pt>
                <c:pt idx="4">
                  <c:v>6.4705882352941183E-2</c:v>
                </c:pt>
                <c:pt idx="5">
                  <c:v>1.6625103906899419E-2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7-5445-AA92-86902BDE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Cougar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(GE)'!$B$12:$AA$12</c:f>
              <c:numCache>
                <c:formatCode>General</c:formatCode>
                <c:ptCount val="26"/>
                <c:pt idx="0">
                  <c:v>2.20125786163522E-2</c:v>
                </c:pt>
                <c:pt idx="1">
                  <c:v>3.459119496855346E-3</c:v>
                </c:pt>
                <c:pt idx="2">
                  <c:v>0</c:v>
                </c:pt>
                <c:pt idx="3">
                  <c:v>0</c:v>
                </c:pt>
                <c:pt idx="4">
                  <c:v>1.6806722689075631E-3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0.15853658536585366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3.2858707557502738E-3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2-D844-960D-121A4599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Big-Horned Sheep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Big Horned Sheep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(GE)'!$B$13:$AA$13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0.40243902439024393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17-AE4C-910A-B92B205B5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(GE)'!$B$14:$AA$14</c:f>
              <c:numCache>
                <c:formatCode>General</c:formatCode>
                <c:ptCount val="26"/>
                <c:pt idx="0">
                  <c:v>0.10440251572327044</c:v>
                </c:pt>
                <c:pt idx="1">
                  <c:v>0.13584905660377358</c:v>
                </c:pt>
                <c:pt idx="2">
                  <c:v>1.0094212651413189E-2</c:v>
                </c:pt>
                <c:pt idx="3">
                  <c:v>9.5173351461590762E-3</c:v>
                </c:pt>
                <c:pt idx="4">
                  <c:v>3.8655462184873951E-2</c:v>
                </c:pt>
                <c:pt idx="5">
                  <c:v>4.9875311720698253E-3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1.8292682926829267E-2</c:v>
                </c:pt>
                <c:pt idx="10">
                  <c:v>6.097560975609756E-2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E-EC45-8251-152DCB3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(GE)'!$B$8:$AA$8</c:f>
              <c:numCache>
                <c:formatCode>General</c:formatCode>
                <c:ptCount val="26"/>
                <c:pt idx="0">
                  <c:v>8.8050314465408803E-3</c:v>
                </c:pt>
                <c:pt idx="1">
                  <c:v>3.7421383647798741E-2</c:v>
                </c:pt>
                <c:pt idx="2">
                  <c:v>5.652759084791386E-2</c:v>
                </c:pt>
                <c:pt idx="3">
                  <c:v>0.13052345343303876</c:v>
                </c:pt>
                <c:pt idx="4">
                  <c:v>9.4117647058823528E-2</c:v>
                </c:pt>
                <c:pt idx="5">
                  <c:v>3.906899418121363E-2</c:v>
                </c:pt>
                <c:pt idx="6">
                  <c:v>0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0</c:v>
                </c:pt>
                <c:pt idx="10">
                  <c:v>6.0975609756097563E-3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1.3143483023001095E-2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1.1633011413520633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E-3D49-A55A-5727BFFD5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Coyote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Coyote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(GE)'!$B$15:$AA$15</c:f>
              <c:numCache>
                <c:formatCode>General</c:formatCode>
                <c:ptCount val="26"/>
                <c:pt idx="0">
                  <c:v>3.2075471698113207E-2</c:v>
                </c:pt>
                <c:pt idx="1">
                  <c:v>2.2955974842767294E-2</c:v>
                </c:pt>
                <c:pt idx="2">
                  <c:v>2.9609690444145357E-2</c:v>
                </c:pt>
                <c:pt idx="3">
                  <c:v>4.4867437117607073E-2</c:v>
                </c:pt>
                <c:pt idx="4">
                  <c:v>3.1932773109243695E-2</c:v>
                </c:pt>
                <c:pt idx="5">
                  <c:v>1.828761429758936E-2</c:v>
                </c:pt>
                <c:pt idx="6">
                  <c:v>8.5365853658536592E-2</c:v>
                </c:pt>
                <c:pt idx="7">
                  <c:v>#N/A</c:v>
                </c:pt>
                <c:pt idx="8">
                  <c:v>0</c:v>
                </c:pt>
                <c:pt idx="9">
                  <c:v>5.4878048780487805E-2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3.2311062431544357E-2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0.27919227392449519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7-384B-9813-157FC2B91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W:L to Ratio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Ungulates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2264734118753"/>
          <c:y val="0.1138681942467243"/>
          <c:w val="0.87226854617359406"/>
          <c:h val="0.74981138524813873"/>
        </c:manualLayout>
      </c:layout>
      <c:scatterChart>
        <c:scatterStyle val="lineMarker"/>
        <c:varyColors val="0"/>
        <c:ser>
          <c:idx val="0"/>
          <c:order val="0"/>
          <c:tx>
            <c:v>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(GE)'!$B$5:$AD$5</c:f>
              <c:numCache>
                <c:formatCode>General</c:formatCode>
                <c:ptCount val="29"/>
                <c:pt idx="0">
                  <c:v>1.9050314465408804</c:v>
                </c:pt>
                <c:pt idx="1">
                  <c:v>2.5446540880503141</c:v>
                </c:pt>
                <c:pt idx="2">
                  <c:v>0.40982503364737549</c:v>
                </c:pt>
                <c:pt idx="3">
                  <c:v>0.36709721278042146</c:v>
                </c:pt>
                <c:pt idx="4">
                  <c:v>0.76302521008403357</c:v>
                </c:pt>
                <c:pt idx="5">
                  <c:v>0.44887780548628425</c:v>
                </c:pt>
                <c:pt idx="6">
                  <c:v>0.86585365853658536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1.5304878048780486</c:v>
                </c:pt>
                <c:pt idx="10">
                  <c:v>1.2195121951219513E-2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3.3576122672508215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8-BE43-BC66-07FBC1DC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Carnivores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2264734118753"/>
          <c:y val="0.1138681942467243"/>
          <c:w val="0.87226854617359406"/>
          <c:h val="0.74981138524813873"/>
        </c:manualLayout>
      </c:layout>
      <c:scatterChart>
        <c:scatterStyle val="lineMarker"/>
        <c:varyColors val="0"/>
        <c:ser>
          <c:idx val="0"/>
          <c:order val="0"/>
          <c:tx>
            <c:v>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(GE)'!$B$6:$AD$6</c:f>
              <c:numCache>
                <c:formatCode>General</c:formatCode>
                <c:ptCount val="29"/>
                <c:pt idx="0">
                  <c:v>0.24559748427672956</c:v>
                </c:pt>
                <c:pt idx="1">
                  <c:v>0.23584905660377359</c:v>
                </c:pt>
                <c:pt idx="2">
                  <c:v>7.7388963660834448E-2</c:v>
                </c:pt>
                <c:pt idx="3">
                  <c:v>0.10129163834126445</c:v>
                </c:pt>
                <c:pt idx="4">
                  <c:v>0.14453781512605041</c:v>
                </c:pt>
                <c:pt idx="5">
                  <c:v>4.4056525353283457E-2</c:v>
                </c:pt>
                <c:pt idx="6">
                  <c:v>8.5365853658536592E-2</c:v>
                </c:pt>
                <c:pt idx="7">
                  <c:v>#N/A</c:v>
                </c:pt>
                <c:pt idx="8">
                  <c:v>0</c:v>
                </c:pt>
                <c:pt idx="9">
                  <c:v>0.23170731707317072</c:v>
                </c:pt>
                <c:pt idx="10">
                  <c:v>6.097560975609756E-2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5.2026286966045998E-2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0.27919227392449519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8-234A-8E96-B91C2FFB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W:L</a:t>
            </a:r>
            <a:r>
              <a:rPr lang="en-US" baseline="0"/>
              <a:t> Ratio for Ungulates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(GE)'!$B$5:$AA$5</c:f>
              <c:numCache>
                <c:formatCode>General</c:formatCode>
                <c:ptCount val="26"/>
                <c:pt idx="0">
                  <c:v>1.9050314465408804</c:v>
                </c:pt>
                <c:pt idx="1">
                  <c:v>2.5446540880503141</c:v>
                </c:pt>
                <c:pt idx="2">
                  <c:v>0.40982503364737549</c:v>
                </c:pt>
                <c:pt idx="3">
                  <c:v>0.36709721278042146</c:v>
                </c:pt>
                <c:pt idx="4">
                  <c:v>0.76302521008403357</c:v>
                </c:pt>
                <c:pt idx="5">
                  <c:v>0.44887780548628425</c:v>
                </c:pt>
                <c:pt idx="6">
                  <c:v>0.86585365853658536</c:v>
                </c:pt>
                <c:pt idx="7">
                  <c:v>#N/A</c:v>
                </c:pt>
                <c:pt idx="8">
                  <c:v>4.2682926829268296E-2</c:v>
                </c:pt>
                <c:pt idx="9">
                  <c:v>1.5304878048780486</c:v>
                </c:pt>
                <c:pt idx="10">
                  <c:v>1.2195121951219513E-2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3.3576122672508215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ED-D74D-A26D-B900075B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W:L</a:t>
                </a:r>
                <a:r>
                  <a:rPr lang="en-US" baseline="0"/>
                  <a:t> to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W:L</a:t>
            </a:r>
            <a:r>
              <a:rPr lang="en-US" baseline="0"/>
              <a:t> Ratio for Carnivores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'4-Efficacy Figures (GE)'!$B$34:$AA$34</c:f>
              <c:numCache>
                <c:formatCode>General</c:formatCode>
                <c:ptCount val="26"/>
                <c:pt idx="0">
                  <c:v>0.89431739431739432</c:v>
                </c:pt>
                <c:pt idx="1">
                  <c:v>0.83145689800033606</c:v>
                </c:pt>
                <c:pt idx="2">
                  <c:v>0.79975396391470754</c:v>
                </c:pt>
                <c:pt idx="3">
                  <c:v>0.85488505747126442</c:v>
                </c:pt>
                <c:pt idx="4">
                  <c:v>0.87569769195957148</c:v>
                </c:pt>
                <c:pt idx="5">
                  <c:v>0.852004716981132</c:v>
                </c:pt>
                <c:pt idx="6">
                  <c:v>0.10171287303549355</c:v>
                </c:pt>
                <c:pt idx="7">
                  <c:v>1.0417707961442342</c:v>
                </c:pt>
                <c:pt idx="8">
                  <c:v>0.13954943679599502</c:v>
                </c:pt>
                <c:pt idx="9">
                  <c:v>0.22355769230769229</c:v>
                </c:pt>
                <c:pt idx="10">
                  <c:v>0.19436698271054098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0.64510347075118146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0.45980253878702398</c:v>
                </c:pt>
              </c:numCache>
            </c:numRef>
          </c:xVal>
          <c:yVal>
            <c:numRef>
              <c:f>'4-Efficacy Figures (GE)'!$B$6:$AA$6</c:f>
              <c:numCache>
                <c:formatCode>General</c:formatCode>
                <c:ptCount val="26"/>
                <c:pt idx="0">
                  <c:v>0.24559748427672956</c:v>
                </c:pt>
                <c:pt idx="1">
                  <c:v>0.23584905660377359</c:v>
                </c:pt>
                <c:pt idx="2">
                  <c:v>7.7388963660834448E-2</c:v>
                </c:pt>
                <c:pt idx="3">
                  <c:v>0.10129163834126445</c:v>
                </c:pt>
                <c:pt idx="4">
                  <c:v>0.14453781512605041</c:v>
                </c:pt>
                <c:pt idx="5">
                  <c:v>4.4056525353283457E-2</c:v>
                </c:pt>
                <c:pt idx="6">
                  <c:v>8.5365853658536592E-2</c:v>
                </c:pt>
                <c:pt idx="7">
                  <c:v>#N/A</c:v>
                </c:pt>
                <c:pt idx="8">
                  <c:v>0</c:v>
                </c:pt>
                <c:pt idx="9">
                  <c:v>0.23170731707317072</c:v>
                </c:pt>
                <c:pt idx="10">
                  <c:v>6.097560975609756E-2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5.2026286966045998E-2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0.27919227392449519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F9-854E-A025-0D5133F6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W:L</a:t>
                </a:r>
                <a:r>
                  <a:rPr lang="en-US" baseline="0"/>
                  <a:t> to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(GE)'!$B$9:$AA$9</c:f>
              <c:numCache>
                <c:formatCode>General</c:formatCode>
                <c:ptCount val="26"/>
                <c:pt idx="0">
                  <c:v>2.1383647798742137E-2</c:v>
                </c:pt>
                <c:pt idx="1">
                  <c:v>2.9245283018867925E-2</c:v>
                </c:pt>
                <c:pt idx="2">
                  <c:v>3.2974427994616418E-2</c:v>
                </c:pt>
                <c:pt idx="3">
                  <c:v>2.0394289598912306E-3</c:v>
                </c:pt>
                <c:pt idx="4">
                  <c:v>9.2436974789915968E-3</c:v>
                </c:pt>
                <c:pt idx="5">
                  <c:v>4.1562759767248547E-3</c:v>
                </c:pt>
                <c:pt idx="6">
                  <c:v>3.6585365853658534E-2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1.6429353778751369E-3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0-9C4E-B529-C635DF270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</a:t>
            </a:r>
            <a:r>
              <a:rPr lang="en-US" baseline="0"/>
              <a:t> Bear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(GE)'!$B$10:$AA$10</c:f>
              <c:numCache>
                <c:formatCode>General</c:formatCode>
                <c:ptCount val="26"/>
                <c:pt idx="0">
                  <c:v>1.1320754716981131E-2</c:v>
                </c:pt>
                <c:pt idx="1">
                  <c:v>1.1320754716981131E-2</c:v>
                </c:pt>
                <c:pt idx="2">
                  <c:v>2.018842530282638E-3</c:v>
                </c:pt>
                <c:pt idx="3">
                  <c:v>2.7872195785180149E-2</c:v>
                </c:pt>
                <c:pt idx="4">
                  <c:v>7.5630252100840336E-3</c:v>
                </c:pt>
                <c:pt idx="5">
                  <c:v>4.1562759767248547E-3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1.642935377875137E-2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2-D64E-BCE8-F08661AC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Grizzly</a:t>
            </a:r>
            <a:r>
              <a:rPr lang="en-US" baseline="0"/>
              <a:t> Bear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Grizzly Bear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(GE)'!$B$11:$AA$11</c:f>
              <c:numCache>
                <c:formatCode>General</c:formatCode>
                <c:ptCount val="26"/>
                <c:pt idx="0">
                  <c:v>7.5786163522012576E-2</c:v>
                </c:pt>
                <c:pt idx="1">
                  <c:v>6.2264150943396226E-2</c:v>
                </c:pt>
                <c:pt idx="2">
                  <c:v>3.5666218034993272E-2</c:v>
                </c:pt>
                <c:pt idx="3">
                  <c:v>1.9034670292318152E-2</c:v>
                </c:pt>
                <c:pt idx="4">
                  <c:v>6.4705882352941183E-2</c:v>
                </c:pt>
                <c:pt idx="5">
                  <c:v>1.6625103906899419E-2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0-A04A-8E30-9A2E57E1B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Cougar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(GE)'!$B$12:$AA$12</c:f>
              <c:numCache>
                <c:formatCode>General</c:formatCode>
                <c:ptCount val="26"/>
                <c:pt idx="0">
                  <c:v>2.20125786163522E-2</c:v>
                </c:pt>
                <c:pt idx="1">
                  <c:v>3.459119496855346E-3</c:v>
                </c:pt>
                <c:pt idx="2">
                  <c:v>0</c:v>
                </c:pt>
                <c:pt idx="3">
                  <c:v>0</c:v>
                </c:pt>
                <c:pt idx="4">
                  <c:v>1.6806722689075631E-3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0.15853658536585366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3.2858707557502738E-3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C-B84E-B26E-C8BA22F1E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Big-Horned Sheep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Big Horned Sheep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(GE)'!$B$13:$AA$13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0.40243902439024393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E-604E-9CE3-FDD39BCC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(GE)'!$B$14:$AA$14</c:f>
              <c:numCache>
                <c:formatCode>General</c:formatCode>
                <c:ptCount val="26"/>
                <c:pt idx="0">
                  <c:v>0.10440251572327044</c:v>
                </c:pt>
                <c:pt idx="1">
                  <c:v>0.13584905660377358</c:v>
                </c:pt>
                <c:pt idx="2">
                  <c:v>1.0094212651413189E-2</c:v>
                </c:pt>
                <c:pt idx="3">
                  <c:v>9.5173351461590762E-3</c:v>
                </c:pt>
                <c:pt idx="4">
                  <c:v>3.8655462184873951E-2</c:v>
                </c:pt>
                <c:pt idx="5">
                  <c:v>4.9875311720698253E-3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1.8292682926829267E-2</c:v>
                </c:pt>
                <c:pt idx="10">
                  <c:v>6.097560975609756E-2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E-2B4A-ADE4-C47D3810C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Coyote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'4-Efficacy Figures (GE)'!$B$27:$AA$27</c:f>
              <c:numCache>
                <c:formatCode>General</c:formatCode>
                <c:ptCount val="26"/>
                <c:pt idx="0">
                  <c:v>51.62</c:v>
                </c:pt>
                <c:pt idx="1">
                  <c:v>49.48</c:v>
                </c:pt>
                <c:pt idx="2">
                  <c:v>58.51</c:v>
                </c:pt>
                <c:pt idx="3">
                  <c:v>59.5</c:v>
                </c:pt>
                <c:pt idx="4">
                  <c:v>58.05</c:v>
                </c:pt>
                <c:pt idx="5">
                  <c:v>57.8</c:v>
                </c:pt>
                <c:pt idx="6">
                  <c:v>5.76</c:v>
                </c:pt>
                <c:pt idx="7">
                  <c:v>58.36</c:v>
                </c:pt>
                <c:pt idx="8">
                  <c:v>6.69</c:v>
                </c:pt>
                <c:pt idx="9">
                  <c:v>6.51</c:v>
                </c:pt>
                <c:pt idx="10">
                  <c:v>6.97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55.3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45.64</c:v>
                </c:pt>
              </c:numCache>
            </c:numRef>
          </c:xVal>
          <c:yVal>
            <c:numRef>
              <c:f>'4-Efficacy Figures (GE)'!$B$15:$AA$15</c:f>
              <c:numCache>
                <c:formatCode>General</c:formatCode>
                <c:ptCount val="26"/>
                <c:pt idx="0">
                  <c:v>3.2075471698113207E-2</c:v>
                </c:pt>
                <c:pt idx="1">
                  <c:v>2.2955974842767294E-2</c:v>
                </c:pt>
                <c:pt idx="2">
                  <c:v>2.9609690444145357E-2</c:v>
                </c:pt>
                <c:pt idx="3">
                  <c:v>4.4867437117607073E-2</c:v>
                </c:pt>
                <c:pt idx="4">
                  <c:v>3.1932773109243695E-2</c:v>
                </c:pt>
                <c:pt idx="5">
                  <c:v>1.828761429758936E-2</c:v>
                </c:pt>
                <c:pt idx="6">
                  <c:v>8.5365853658536592E-2</c:v>
                </c:pt>
                <c:pt idx="7">
                  <c:v>#N/A</c:v>
                </c:pt>
                <c:pt idx="8">
                  <c:v>0</c:v>
                </c:pt>
                <c:pt idx="9">
                  <c:v>5.4878048780487805E-2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3.2311062431544357E-2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0.27919227392449519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E-4A4F-BB8F-52BB673B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5231"/>
        <c:axId val="1489510399"/>
      </c:scatterChart>
      <c:valAx>
        <c:axId val="14092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Overpass</a:t>
                </a:r>
                <a:r>
                  <a:rPr lang="en-US" baseline="0"/>
                  <a:t> width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10399"/>
        <c:crosses val="autoZero"/>
        <c:crossBetween val="midCat"/>
      </c:valAx>
      <c:valAx>
        <c:axId val="148951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Succesful Passages 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2620F9C2-FA58-3F43-BA9B-6413E2E6216A}" formatIdx="0">
          <cx:tx>
            <cx:txData>
              <cx:f/>
              <cx:v>Width Box Plot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121710</xdr:colOff>
      <xdr:row>39</xdr:row>
      <xdr:rowOff>83608</xdr:rowOff>
    </xdr:from>
    <xdr:to>
      <xdr:col>8</xdr:col>
      <xdr:colOff>595313</xdr:colOff>
      <xdr:row>61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EA76B-AC72-E64F-BBEA-E5970ECB3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16</xdr:col>
      <xdr:colOff>473604</xdr:colOff>
      <xdr:row>61</xdr:row>
      <xdr:rowOff>35455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AB1C4-E3C0-524E-8A14-64A0E8443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24</xdr:col>
      <xdr:colOff>473604</xdr:colOff>
      <xdr:row>61</xdr:row>
      <xdr:rowOff>35455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FB1CB-2144-0F4F-8265-A2C29E5FC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8</xdr:col>
      <xdr:colOff>473603</xdr:colOff>
      <xdr:row>85</xdr:row>
      <xdr:rowOff>35455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4EB26-D405-F249-9366-3E68A9A11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16</xdr:col>
      <xdr:colOff>473604</xdr:colOff>
      <xdr:row>85</xdr:row>
      <xdr:rowOff>35455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B42C39-7F39-2748-AE04-EFAD834F8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63</xdr:row>
      <xdr:rowOff>0</xdr:rowOff>
    </xdr:from>
    <xdr:to>
      <xdr:col>24</xdr:col>
      <xdr:colOff>473604</xdr:colOff>
      <xdr:row>85</xdr:row>
      <xdr:rowOff>35455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A223B1-48EC-0740-A526-F3D59F58E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8</xdr:col>
      <xdr:colOff>473603</xdr:colOff>
      <xdr:row>109</xdr:row>
      <xdr:rowOff>35455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8CA4CA-5890-644D-BBD3-886E02DCB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87</xdr:row>
      <xdr:rowOff>0</xdr:rowOff>
    </xdr:from>
    <xdr:to>
      <xdr:col>16</xdr:col>
      <xdr:colOff>473604</xdr:colOff>
      <xdr:row>109</xdr:row>
      <xdr:rowOff>35455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1D0B83-B1BA-B54B-87AF-CC282DCAE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87</xdr:row>
      <xdr:rowOff>0</xdr:rowOff>
    </xdr:from>
    <xdr:to>
      <xdr:col>24</xdr:col>
      <xdr:colOff>473605</xdr:colOff>
      <xdr:row>109</xdr:row>
      <xdr:rowOff>35455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F7EF42-1294-FB4A-96E4-E1346B1EF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98451</xdr:colOff>
      <xdr:row>112</xdr:row>
      <xdr:rowOff>21660</xdr:rowOff>
    </xdr:from>
    <xdr:to>
      <xdr:col>31</xdr:col>
      <xdr:colOff>432456</xdr:colOff>
      <xdr:row>134</xdr:row>
      <xdr:rowOff>58591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14AC50-6FDD-924B-B889-11BF9DA56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39</xdr:row>
      <xdr:rowOff>0</xdr:rowOff>
    </xdr:from>
    <xdr:to>
      <xdr:col>32</xdr:col>
      <xdr:colOff>473604</xdr:colOff>
      <xdr:row>61</xdr:row>
      <xdr:rowOff>35455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C30E9C-C3D5-4247-B7C5-327B5AB0E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121710</xdr:colOff>
      <xdr:row>112</xdr:row>
      <xdr:rowOff>83608</xdr:rowOff>
    </xdr:from>
    <xdr:to>
      <xdr:col>8</xdr:col>
      <xdr:colOff>595313</xdr:colOff>
      <xdr:row>134</xdr:row>
      <xdr:rowOff>119063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F6BCD2-7A67-A74D-9066-05FD6D4FB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473604</xdr:colOff>
      <xdr:row>134</xdr:row>
      <xdr:rowOff>35455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3008CA-CF2B-254A-AE2A-AE4364473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473604</xdr:colOff>
      <xdr:row>134</xdr:row>
      <xdr:rowOff>35455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878F696-E40A-BE4A-95F7-2C298327B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8</xdr:col>
      <xdr:colOff>473603</xdr:colOff>
      <xdr:row>158</xdr:row>
      <xdr:rowOff>35455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E9F008D-B600-2948-BA0B-A4CE8038A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136</xdr:row>
      <xdr:rowOff>0</xdr:rowOff>
    </xdr:from>
    <xdr:to>
      <xdr:col>16</xdr:col>
      <xdr:colOff>473604</xdr:colOff>
      <xdr:row>158</xdr:row>
      <xdr:rowOff>35455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BDC3255-189D-0B4D-A42E-F28E67B63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136</xdr:row>
      <xdr:rowOff>0</xdr:rowOff>
    </xdr:from>
    <xdr:to>
      <xdr:col>24</xdr:col>
      <xdr:colOff>473604</xdr:colOff>
      <xdr:row>158</xdr:row>
      <xdr:rowOff>35455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DABFC6B-E893-5541-9F4A-3DFAFE135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8</xdr:col>
      <xdr:colOff>473603</xdr:colOff>
      <xdr:row>182</xdr:row>
      <xdr:rowOff>35455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113A189-2A1E-104D-AA1C-BCEE6850F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160</xdr:row>
      <xdr:rowOff>0</xdr:rowOff>
    </xdr:from>
    <xdr:to>
      <xdr:col>16</xdr:col>
      <xdr:colOff>473604</xdr:colOff>
      <xdr:row>182</xdr:row>
      <xdr:rowOff>35455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B13BF82-F774-2143-A818-63B4E269E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160</xdr:row>
      <xdr:rowOff>0</xdr:rowOff>
    </xdr:from>
    <xdr:to>
      <xdr:col>24</xdr:col>
      <xdr:colOff>473605</xdr:colOff>
      <xdr:row>182</xdr:row>
      <xdr:rowOff>35455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48F389B-1397-9248-BDDF-C6A660078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0</xdr:colOff>
      <xdr:row>63</xdr:row>
      <xdr:rowOff>0</xdr:rowOff>
    </xdr:from>
    <xdr:to>
      <xdr:col>32</xdr:col>
      <xdr:colOff>473604</xdr:colOff>
      <xdr:row>85</xdr:row>
      <xdr:rowOff>35455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F955A26-7BB8-6949-B95A-4F834EEB8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87</xdr:row>
      <xdr:rowOff>0</xdr:rowOff>
    </xdr:from>
    <xdr:to>
      <xdr:col>32</xdr:col>
      <xdr:colOff>473604</xdr:colOff>
      <xdr:row>109</xdr:row>
      <xdr:rowOff>35455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C701D75-28DA-7C42-AA4C-C95673F7E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0</xdr:colOff>
      <xdr:row>136</xdr:row>
      <xdr:rowOff>0</xdr:rowOff>
    </xdr:from>
    <xdr:to>
      <xdr:col>31</xdr:col>
      <xdr:colOff>334005</xdr:colOff>
      <xdr:row>158</xdr:row>
      <xdr:rowOff>36931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CD72ABC-03FF-3D40-8216-CD7165D32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0</xdr:colOff>
      <xdr:row>160</xdr:row>
      <xdr:rowOff>0</xdr:rowOff>
    </xdr:from>
    <xdr:to>
      <xdr:col>31</xdr:col>
      <xdr:colOff>334005</xdr:colOff>
      <xdr:row>182</xdr:row>
      <xdr:rowOff>36932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A07BC40-9BA6-0B43-BC55-B3D6533D4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533400</xdr:colOff>
      <xdr:row>168</xdr:row>
      <xdr:rowOff>76199</xdr:rowOff>
    </xdr:from>
    <xdr:to>
      <xdr:col>21</xdr:col>
      <xdr:colOff>974652</xdr:colOff>
      <xdr:row>207</xdr:row>
      <xdr:rowOff>118140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2A64F03-343A-2B40-8345-D5EB9DFD9D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92100" y="104736899"/>
              <a:ext cx="5051352" cy="74714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ucturae.net/en/structures/wildlife-overpass" TargetMode="External"/><Relationship Id="rId13" Type="http://schemas.openxmlformats.org/officeDocument/2006/relationships/hyperlink" Target="https://structurae.net/en/structures/klein-flothe-wildlife-overpass" TargetMode="External"/><Relationship Id="rId18" Type="http://schemas.openxmlformats.org/officeDocument/2006/relationships/hyperlink" Target="https://structurae.net/en/structures/laarderhoogt-wildlife-crossing" TargetMode="External"/><Relationship Id="rId3" Type="http://schemas.openxmlformats.org/officeDocument/2006/relationships/hyperlink" Target="https://structurae.net/en/structures/isenberg-tunne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structurae.net/en/structures/eckartswiller-wildlife-bridge" TargetMode="External"/><Relationship Id="rId12" Type="http://schemas.openxmlformats.org/officeDocument/2006/relationships/hyperlink" Target="https://structurae.net/en/structures/hainholz-green-bridge" TargetMode="External"/><Relationship Id="rId17" Type="http://schemas.openxmlformats.org/officeDocument/2006/relationships/hyperlink" Target="https://structurae.net/en/structures/rengelbur-wildlife-crossing" TargetMode="External"/><Relationship Id="rId2" Type="http://schemas.openxmlformats.org/officeDocument/2006/relationships/hyperlink" Target="https://www.mdt.mt.gov/other/webdata/external/research/docs/research_proj/wildlife_crossing/phaseii/PHASE_II_FINAL_REPORT.pdf" TargetMode="External"/><Relationship Id="rId16" Type="http://schemas.openxmlformats.org/officeDocument/2006/relationships/hyperlink" Target="https://structurae.net/en/structures/stock-wildlife-crossing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arc-solutions.org/wp-content/uploads/2021/01/ARC-Solutions-Success-Stories-online.pdf," TargetMode="External"/><Relationship Id="rId6" Type="http://schemas.openxmlformats.org/officeDocument/2006/relationships/hyperlink" Target="https://structurae.net/en/structures/suchdol-nad-odrou-wildlife-crossing-d1" TargetMode="External"/><Relationship Id="rId11" Type="http://schemas.openxmlformats.org/officeDocument/2006/relationships/hyperlink" Target="https://structurae.net/en/structures/grunbrucke-nietheim" TargetMode="External"/><Relationship Id="rId5" Type="http://schemas.openxmlformats.org/officeDocument/2006/relationships/hyperlink" Target="https://structurae.net/en/structures/kikbeek-wildlife-crossing" TargetMode="External"/><Relationship Id="rId15" Type="http://schemas.openxmlformats.org/officeDocument/2006/relationships/hyperlink" Target="https://structurae.net/en/structures/horka-wildlife-crossing" TargetMode="External"/><Relationship Id="rId10" Type="http://schemas.openxmlformats.org/officeDocument/2006/relationships/hyperlink" Target="https://structurae.net/en/structures/beelitz-wildlife-crossing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structurae.net/en/structures/aich-wildlife-crossing" TargetMode="External"/><Relationship Id="rId9" Type="http://schemas.openxmlformats.org/officeDocument/2006/relationships/hyperlink" Target="https://structurae.net/en/structures/wiesenhagen-wildlife-crossing" TargetMode="External"/><Relationship Id="rId14" Type="http://schemas.openxmlformats.org/officeDocument/2006/relationships/hyperlink" Target="https://structurae.net/en/structures/teupitz-wildlife-crossing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D647-3B3C-418D-8260-44459FA316D2}">
  <dimension ref="A1:AM125"/>
  <sheetViews>
    <sheetView topLeftCell="A76" zoomScale="83" zoomScaleNormal="55" workbookViewId="0">
      <pane xSplit="1" topLeftCell="F1" activePane="topRight" state="frozen"/>
      <selection activeCell="A7" sqref="A7"/>
      <selection pane="topRight" activeCell="F128" sqref="F128"/>
    </sheetView>
  </sheetViews>
  <sheetFormatPr baseColWidth="10" defaultColWidth="8.6640625" defaultRowHeight="15"/>
  <cols>
    <col min="1" max="1" width="16" style="1" customWidth="1"/>
    <col min="2" max="3" width="17.33203125" style="1" customWidth="1"/>
    <col min="4" max="4" width="15.1640625" style="1" customWidth="1"/>
    <col min="5" max="5" width="33.5" style="1" customWidth="1"/>
    <col min="6" max="6" width="17.5" style="1" customWidth="1"/>
    <col min="7" max="8" width="21.5" style="1" customWidth="1"/>
    <col min="9" max="9" width="16.1640625" style="1" customWidth="1"/>
    <col min="10" max="10" width="18.6640625" style="1" customWidth="1"/>
    <col min="11" max="12" width="8.6640625" style="15"/>
    <col min="13" max="14" width="13.6640625" style="51" customWidth="1"/>
    <col min="15" max="15" width="13.6640625" style="1" customWidth="1"/>
    <col min="16" max="18" width="13.6640625" style="51" customWidth="1"/>
    <col min="19" max="20" width="13.6640625" style="1" customWidth="1"/>
    <col min="21" max="21" width="14.5" style="1" customWidth="1"/>
    <col min="22" max="22" width="33.6640625" style="1" customWidth="1"/>
    <col min="23" max="23" width="32" customWidth="1"/>
  </cols>
  <sheetData>
    <row r="1" spans="1:32" ht="192">
      <c r="A1" s="2" t="s">
        <v>0</v>
      </c>
      <c r="B1" s="2" t="s">
        <v>1</v>
      </c>
      <c r="C1" s="2" t="s">
        <v>31</v>
      </c>
      <c r="D1" s="2" t="s">
        <v>32</v>
      </c>
      <c r="E1" s="2" t="s">
        <v>2</v>
      </c>
      <c r="F1" s="2" t="s">
        <v>9</v>
      </c>
      <c r="G1" s="2" t="s">
        <v>12</v>
      </c>
      <c r="H1" s="1" t="s">
        <v>206</v>
      </c>
      <c r="I1" s="2" t="s">
        <v>3</v>
      </c>
      <c r="J1" s="2" t="s">
        <v>4</v>
      </c>
      <c r="K1" s="13" t="s">
        <v>205</v>
      </c>
      <c r="L1" s="13" t="s">
        <v>216</v>
      </c>
      <c r="M1" s="50" t="s">
        <v>266</v>
      </c>
      <c r="N1" s="50" t="s">
        <v>319</v>
      </c>
      <c r="O1" s="2" t="s">
        <v>215</v>
      </c>
      <c r="P1" s="50" t="s">
        <v>265</v>
      </c>
      <c r="Q1" s="50" t="s">
        <v>271</v>
      </c>
      <c r="R1" s="50" t="s">
        <v>263</v>
      </c>
      <c r="S1" s="2" t="s">
        <v>260</v>
      </c>
      <c r="T1" s="2" t="s">
        <v>351</v>
      </c>
      <c r="U1" s="2" t="s">
        <v>5</v>
      </c>
      <c r="V1" s="2" t="s">
        <v>6</v>
      </c>
      <c r="W1" s="2" t="s">
        <v>8</v>
      </c>
      <c r="X1" s="2" t="s">
        <v>7</v>
      </c>
      <c r="Y1" s="2" t="s">
        <v>51</v>
      </c>
      <c r="Z1" s="2" t="s">
        <v>393</v>
      </c>
      <c r="AA1" s="2" t="s">
        <v>1</v>
      </c>
      <c r="AB1" s="2" t="s">
        <v>391</v>
      </c>
      <c r="AC1" s="2" t="s">
        <v>392</v>
      </c>
      <c r="AD1" s="2" t="s">
        <v>2</v>
      </c>
      <c r="AE1" s="2" t="s">
        <v>9</v>
      </c>
      <c r="AF1" s="2" t="s">
        <v>12</v>
      </c>
    </row>
    <row r="2" spans="1:32" ht="112">
      <c r="A2" t="s">
        <v>154</v>
      </c>
      <c r="C2">
        <v>46.6265</v>
      </c>
      <c r="D2">
        <v>14.799010000000001</v>
      </c>
      <c r="E2" s="1" t="s">
        <v>106</v>
      </c>
      <c r="F2" s="1" t="s">
        <v>11</v>
      </c>
      <c r="J2" s="1" t="s">
        <v>172</v>
      </c>
      <c r="K2" s="14">
        <v>2017</v>
      </c>
      <c r="L2" s="14"/>
      <c r="M2" s="51">
        <v>22.31</v>
      </c>
      <c r="N2" s="51">
        <v>27.35</v>
      </c>
      <c r="P2" s="51">
        <v>23.91</v>
      </c>
      <c r="Q2" s="51">
        <v>52.03</v>
      </c>
      <c r="R2" s="51" t="e">
        <v>#N/A</v>
      </c>
      <c r="S2" s="1" t="e">
        <f>L2/O2</f>
        <v>#DIV/0!</v>
      </c>
      <c r="T2" s="1">
        <f>M2/Q2</f>
        <v>0.42879108206803762</v>
      </c>
      <c r="U2" s="1">
        <v>4</v>
      </c>
      <c r="V2" s="1" t="s">
        <v>16</v>
      </c>
      <c r="W2" s="1" t="s">
        <v>198</v>
      </c>
      <c r="X2" s="7" t="s">
        <v>173</v>
      </c>
      <c r="AA2" s="1"/>
      <c r="AD2" s="1"/>
      <c r="AE2" s="1"/>
      <c r="AF2" s="1"/>
    </row>
    <row r="3" spans="1:32" ht="32">
      <c r="A3" t="s">
        <v>151</v>
      </c>
      <c r="C3" s="1">
        <v>51.413209999999999</v>
      </c>
      <c r="D3" s="1">
        <v>4.7019399999999996</v>
      </c>
      <c r="E3" s="1" t="s">
        <v>86</v>
      </c>
      <c r="F3" s="1" t="s">
        <v>11</v>
      </c>
      <c r="K3" s="14"/>
      <c r="L3" s="14"/>
      <c r="M3" s="51">
        <v>66.36</v>
      </c>
      <c r="N3" s="51">
        <v>67.45</v>
      </c>
      <c r="P3" s="51">
        <v>86.76</v>
      </c>
      <c r="Q3" s="51">
        <v>116.38</v>
      </c>
      <c r="R3" s="51" t="e">
        <v>#N/A</v>
      </c>
      <c r="S3" s="1" t="e">
        <f t="shared" ref="S3:S54" si="0">L3/O3</f>
        <v>#DIV/0!</v>
      </c>
      <c r="T3" s="1">
        <f t="shared" ref="T3:T54" si="1">M3/Q3</f>
        <v>0.57020106547516758</v>
      </c>
      <c r="U3" s="1">
        <v>5</v>
      </c>
      <c r="V3" s="1" t="s">
        <v>105</v>
      </c>
      <c r="W3" s="1" t="s">
        <v>198</v>
      </c>
      <c r="X3" s="1" t="s">
        <v>199</v>
      </c>
      <c r="AA3" s="1"/>
      <c r="AB3" s="1"/>
      <c r="AC3" s="1"/>
      <c r="AD3" s="1"/>
      <c r="AE3" s="1"/>
      <c r="AF3" s="1"/>
    </row>
    <row r="4" spans="1:32" ht="32">
      <c r="A4" t="s">
        <v>149</v>
      </c>
      <c r="C4" s="1">
        <v>50.75468</v>
      </c>
      <c r="D4" s="1">
        <v>4.4349400000000001</v>
      </c>
      <c r="E4" s="1" t="s">
        <v>84</v>
      </c>
      <c r="F4" s="1" t="s">
        <v>11</v>
      </c>
      <c r="K4" s="14"/>
      <c r="L4" s="14"/>
      <c r="M4" s="51">
        <v>60.12</v>
      </c>
      <c r="N4" s="51">
        <v>62.32</v>
      </c>
      <c r="P4" s="51">
        <v>28.63</v>
      </c>
      <c r="Q4" s="51">
        <v>66.86</v>
      </c>
      <c r="R4" s="51">
        <v>92.62</v>
      </c>
      <c r="S4" s="1" t="e">
        <f t="shared" si="0"/>
        <v>#DIV/0!</v>
      </c>
      <c r="T4" s="1">
        <f t="shared" si="1"/>
        <v>0.89919234220759792</v>
      </c>
      <c r="U4" s="1">
        <v>4</v>
      </c>
      <c r="V4" s="1" t="s">
        <v>16</v>
      </c>
      <c r="W4" s="1" t="s">
        <v>198</v>
      </c>
      <c r="X4" s="1" t="s">
        <v>199</v>
      </c>
      <c r="AA4" s="1"/>
      <c r="AB4" s="1"/>
      <c r="AC4" s="1"/>
      <c r="AD4" s="1"/>
      <c r="AE4" s="1"/>
      <c r="AF4" s="1"/>
    </row>
    <row r="5" spans="1:32" ht="59" customHeight="1">
      <c r="A5" t="s">
        <v>150</v>
      </c>
      <c r="C5" s="1">
        <v>50.960329999999999</v>
      </c>
      <c r="D5" s="1">
        <v>5.6415699999999998</v>
      </c>
      <c r="E5" s="1" t="s">
        <v>85</v>
      </c>
      <c r="F5" s="1" t="s">
        <v>11</v>
      </c>
      <c r="J5" s="1">
        <v>2005</v>
      </c>
      <c r="K5" s="14">
        <v>2005</v>
      </c>
      <c r="L5" s="14"/>
      <c r="M5" s="51">
        <v>35.33</v>
      </c>
      <c r="N5" s="51">
        <v>60.79</v>
      </c>
      <c r="P5" s="51">
        <v>34.92</v>
      </c>
      <c r="Q5" s="51">
        <v>56.79</v>
      </c>
      <c r="R5" s="51">
        <v>116.33</v>
      </c>
      <c r="S5" s="1" t="e">
        <f t="shared" si="0"/>
        <v>#DIV/0!</v>
      </c>
      <c r="T5" s="1">
        <f t="shared" si="1"/>
        <v>0.62211656981863006</v>
      </c>
      <c r="U5" s="1">
        <v>4</v>
      </c>
      <c r="V5" s="1" t="s">
        <v>16</v>
      </c>
      <c r="W5" s="1" t="s">
        <v>198</v>
      </c>
      <c r="X5" s="7" t="s">
        <v>194</v>
      </c>
      <c r="AA5" s="1"/>
      <c r="AB5" s="1"/>
      <c r="AC5" s="1"/>
      <c r="AD5" s="1"/>
      <c r="AE5" s="1"/>
      <c r="AF5" s="1"/>
    </row>
    <row r="6" spans="1:32" ht="32">
      <c r="A6" t="s">
        <v>152</v>
      </c>
      <c r="C6" s="1">
        <v>50.799140000000001</v>
      </c>
      <c r="D6" s="1">
        <v>4.7093499999999997</v>
      </c>
      <c r="E6" s="1" t="s">
        <v>87</v>
      </c>
      <c r="F6" s="1" t="s">
        <v>11</v>
      </c>
      <c r="K6" s="14"/>
      <c r="L6" s="14"/>
      <c r="M6" s="51">
        <v>64.13</v>
      </c>
      <c r="N6" s="51">
        <v>64.25</v>
      </c>
      <c r="P6" s="51">
        <v>8.19</v>
      </c>
      <c r="Q6" s="51">
        <v>23.22</v>
      </c>
      <c r="R6" s="51" t="e">
        <v>#N/A</v>
      </c>
      <c r="S6" s="1" t="e">
        <f t="shared" si="0"/>
        <v>#DIV/0!</v>
      </c>
      <c r="T6" s="1">
        <f t="shared" si="1"/>
        <v>2.7618432385874248</v>
      </c>
      <c r="U6" s="1">
        <v>2</v>
      </c>
      <c r="V6" s="1" t="s">
        <v>16</v>
      </c>
      <c r="W6" s="1" t="s">
        <v>198</v>
      </c>
      <c r="X6" s="1" t="s">
        <v>199</v>
      </c>
      <c r="AA6" s="1"/>
      <c r="AB6" s="1"/>
      <c r="AC6" s="1"/>
      <c r="AD6" s="1"/>
      <c r="AE6" s="1"/>
      <c r="AF6" s="1"/>
    </row>
    <row r="7" spans="1:32" ht="38" customHeight="1">
      <c r="A7" s="45" t="s">
        <v>10</v>
      </c>
      <c r="B7" s="9" t="s">
        <v>14</v>
      </c>
      <c r="C7">
        <v>51.161041721639997</v>
      </c>
      <c r="D7">
        <v>-115.714568677785</v>
      </c>
      <c r="E7" t="s">
        <v>33</v>
      </c>
      <c r="F7" s="1" t="s">
        <v>11</v>
      </c>
      <c r="G7" s="1" t="s">
        <v>13</v>
      </c>
      <c r="H7" s="16" t="s">
        <v>209</v>
      </c>
      <c r="I7" s="1" t="s">
        <v>29</v>
      </c>
      <c r="J7" s="33" t="s">
        <v>239</v>
      </c>
      <c r="K7" s="49">
        <v>1996</v>
      </c>
      <c r="L7" s="14">
        <v>52</v>
      </c>
      <c r="M7" s="51">
        <v>51.62</v>
      </c>
      <c r="N7" s="51">
        <v>52.6</v>
      </c>
      <c r="O7" s="1">
        <v>54</v>
      </c>
      <c r="P7" s="51">
        <v>46</v>
      </c>
      <c r="Q7" s="51">
        <v>57.72</v>
      </c>
      <c r="R7" s="51" t="e">
        <v>#N/A</v>
      </c>
      <c r="S7" s="1">
        <f t="shared" si="0"/>
        <v>0.96296296296296291</v>
      </c>
      <c r="T7" s="1">
        <f t="shared" si="1"/>
        <v>0.89431739431739432</v>
      </c>
      <c r="U7" s="1">
        <v>4</v>
      </c>
      <c r="V7" s="1" t="s">
        <v>16</v>
      </c>
      <c r="W7" s="1" t="s">
        <v>198</v>
      </c>
      <c r="X7" s="1" t="s">
        <v>30</v>
      </c>
      <c r="Z7" s="45"/>
      <c r="AA7" s="9"/>
      <c r="AE7" s="1"/>
      <c r="AF7" s="1"/>
    </row>
    <row r="8" spans="1:32" ht="54" customHeight="1">
      <c r="A8" s="45" t="s">
        <v>10</v>
      </c>
      <c r="B8" s="9" t="s">
        <v>14</v>
      </c>
      <c r="C8">
        <v>51.219974434485103</v>
      </c>
      <c r="D8">
        <v>-115.800449970092</v>
      </c>
      <c r="E8" t="s">
        <v>34</v>
      </c>
      <c r="F8" s="1" t="s">
        <v>11</v>
      </c>
      <c r="G8" s="1" t="s">
        <v>13</v>
      </c>
      <c r="H8" s="16" t="s">
        <v>209</v>
      </c>
      <c r="I8" s="1" t="s">
        <v>29</v>
      </c>
      <c r="J8" s="33" t="s">
        <v>240</v>
      </c>
      <c r="K8" s="49">
        <v>1996</v>
      </c>
      <c r="L8" s="14">
        <v>52</v>
      </c>
      <c r="M8" s="51">
        <v>49.48</v>
      </c>
      <c r="N8" s="51">
        <v>52.5</v>
      </c>
      <c r="O8" s="1">
        <v>57</v>
      </c>
      <c r="P8" s="51">
        <v>43.02</v>
      </c>
      <c r="Q8" s="51">
        <v>59.51</v>
      </c>
      <c r="R8" s="51" t="e">
        <v>#N/A</v>
      </c>
      <c r="S8" s="1">
        <f t="shared" si="0"/>
        <v>0.91228070175438591</v>
      </c>
      <c r="T8" s="1">
        <f t="shared" si="1"/>
        <v>0.83145689800033606</v>
      </c>
      <c r="U8" s="1">
        <v>4</v>
      </c>
      <c r="V8" s="1" t="s">
        <v>16</v>
      </c>
      <c r="W8" s="1" t="s">
        <v>198</v>
      </c>
      <c r="X8" s="1" t="s">
        <v>30</v>
      </c>
      <c r="Z8" s="45"/>
      <c r="AA8" s="9"/>
      <c r="AE8" s="1"/>
      <c r="AF8" s="1"/>
    </row>
    <row r="9" spans="1:32" ht="57" customHeight="1">
      <c r="A9" s="45" t="s">
        <v>10</v>
      </c>
      <c r="B9" s="9" t="s">
        <v>14</v>
      </c>
      <c r="C9">
        <v>51.3735867735274</v>
      </c>
      <c r="D9">
        <v>-116.110438880443</v>
      </c>
      <c r="E9" t="s">
        <v>363</v>
      </c>
      <c r="F9" s="1" t="s">
        <v>11</v>
      </c>
      <c r="G9" s="1" t="s">
        <v>13</v>
      </c>
      <c r="H9" s="16" t="s">
        <v>209</v>
      </c>
      <c r="I9" s="1" t="s">
        <v>29</v>
      </c>
      <c r="J9" s="33" t="s">
        <v>241</v>
      </c>
      <c r="K9" s="49">
        <v>2010</v>
      </c>
      <c r="L9" s="14">
        <v>60</v>
      </c>
      <c r="M9" s="51">
        <v>58.51</v>
      </c>
      <c r="N9" s="51">
        <v>60.18</v>
      </c>
      <c r="O9" s="1">
        <v>49</v>
      </c>
      <c r="P9" s="51">
        <v>40.4</v>
      </c>
      <c r="Q9" s="51">
        <v>73.16</v>
      </c>
      <c r="R9" s="51">
        <v>124.09</v>
      </c>
      <c r="S9" s="1">
        <f t="shared" si="0"/>
        <v>1.2244897959183674</v>
      </c>
      <c r="T9" s="1">
        <f t="shared" si="1"/>
        <v>0.79975396391470754</v>
      </c>
      <c r="U9" s="1">
        <v>4</v>
      </c>
      <c r="V9" s="1" t="s">
        <v>16</v>
      </c>
      <c r="W9" s="1" t="s">
        <v>198</v>
      </c>
      <c r="X9" s="1" t="s">
        <v>30</v>
      </c>
      <c r="Z9" s="45"/>
      <c r="AA9" s="9"/>
      <c r="AE9" s="1"/>
      <c r="AF9" s="1"/>
    </row>
    <row r="10" spans="1:32" ht="46" customHeight="1">
      <c r="A10" s="45" t="s">
        <v>10</v>
      </c>
      <c r="B10" s="9" t="s">
        <v>14</v>
      </c>
      <c r="C10">
        <v>51.436327881873297</v>
      </c>
      <c r="D10">
        <v>-116.194189654084</v>
      </c>
      <c r="E10" t="s">
        <v>364</v>
      </c>
      <c r="F10" s="1" t="s">
        <v>11</v>
      </c>
      <c r="G10" s="1" t="s">
        <v>13</v>
      </c>
      <c r="H10" s="1" t="s">
        <v>209</v>
      </c>
      <c r="I10" s="1" t="s">
        <v>29</v>
      </c>
      <c r="J10" s="33" t="s">
        <v>241</v>
      </c>
      <c r="K10" s="49">
        <v>2009</v>
      </c>
      <c r="L10" s="14">
        <v>60</v>
      </c>
      <c r="M10" s="51">
        <v>59.5</v>
      </c>
      <c r="N10" s="51">
        <v>60.44</v>
      </c>
      <c r="O10" s="1">
        <v>57</v>
      </c>
      <c r="P10" s="51">
        <v>43.94</v>
      </c>
      <c r="Q10" s="51">
        <v>69.599999999999994</v>
      </c>
      <c r="R10" s="51">
        <v>126.6</v>
      </c>
      <c r="S10" s="1">
        <f t="shared" si="0"/>
        <v>1.0526315789473684</v>
      </c>
      <c r="T10" s="1">
        <f t="shared" si="1"/>
        <v>0.85488505747126442</v>
      </c>
      <c r="U10" s="1">
        <v>4</v>
      </c>
      <c r="V10" s="1" t="s">
        <v>16</v>
      </c>
      <c r="W10" s="1" t="s">
        <v>198</v>
      </c>
      <c r="X10" s="1" t="s">
        <v>30</v>
      </c>
      <c r="Z10" s="45"/>
      <c r="AA10" s="9"/>
      <c r="AE10" s="1"/>
      <c r="AF10" s="1"/>
    </row>
    <row r="11" spans="1:32" ht="58" customHeight="1">
      <c r="A11" s="45" t="s">
        <v>10</v>
      </c>
      <c r="B11" s="9" t="s">
        <v>14</v>
      </c>
      <c r="C11" s="8">
        <v>51.273895559511203</v>
      </c>
      <c r="D11">
        <v>-115.958480755514</v>
      </c>
      <c r="E11" t="s">
        <v>365</v>
      </c>
      <c r="F11" s="1" t="s">
        <v>11</v>
      </c>
      <c r="G11" s="1" t="s">
        <v>13</v>
      </c>
      <c r="H11" s="1" t="s">
        <v>209</v>
      </c>
      <c r="I11" s="1" t="s">
        <v>29</v>
      </c>
      <c r="J11" s="33" t="s">
        <v>241</v>
      </c>
      <c r="K11" s="49">
        <v>2011</v>
      </c>
      <c r="L11" s="14">
        <v>60</v>
      </c>
      <c r="M11" s="51">
        <v>58.05</v>
      </c>
      <c r="N11" s="51">
        <v>59.78</v>
      </c>
      <c r="O11" s="1">
        <v>67</v>
      </c>
      <c r="P11" s="51">
        <v>42.14</v>
      </c>
      <c r="Q11" s="51">
        <v>66.290000000000006</v>
      </c>
      <c r="R11" s="51" t="e">
        <v>#N/A</v>
      </c>
      <c r="S11" s="1">
        <f t="shared" si="0"/>
        <v>0.89552238805970152</v>
      </c>
      <c r="T11" s="1">
        <f t="shared" si="1"/>
        <v>0.87569769195957148</v>
      </c>
      <c r="U11" s="1">
        <v>4</v>
      </c>
      <c r="V11" s="1" t="s">
        <v>16</v>
      </c>
      <c r="W11" s="1" t="s">
        <v>198</v>
      </c>
      <c r="X11" s="1" t="s">
        <v>30</v>
      </c>
      <c r="Z11" s="45"/>
      <c r="AA11" s="9"/>
      <c r="AB11" s="8"/>
      <c r="AE11" s="1"/>
      <c r="AF11" s="1"/>
    </row>
    <row r="12" spans="1:32" ht="96">
      <c r="A12" s="45" t="s">
        <v>10</v>
      </c>
      <c r="B12" s="9" t="s">
        <v>14</v>
      </c>
      <c r="C12">
        <v>51.300726012983198</v>
      </c>
      <c r="D12">
        <v>-116.01318638114201</v>
      </c>
      <c r="E12" t="s">
        <v>366</v>
      </c>
      <c r="F12" s="1" t="s">
        <v>11</v>
      </c>
      <c r="G12" s="1" t="s">
        <v>13</v>
      </c>
      <c r="H12" s="1" t="s">
        <v>209</v>
      </c>
      <c r="I12" s="1" t="s">
        <v>29</v>
      </c>
      <c r="J12" s="33" t="s">
        <v>241</v>
      </c>
      <c r="K12" s="49">
        <v>2011</v>
      </c>
      <c r="L12" s="14">
        <v>60</v>
      </c>
      <c r="M12" s="51">
        <v>57.8</v>
      </c>
      <c r="N12" s="51">
        <v>59.95</v>
      </c>
      <c r="O12" s="1">
        <v>67</v>
      </c>
      <c r="P12" s="51">
        <v>55.83</v>
      </c>
      <c r="Q12" s="51">
        <v>67.84</v>
      </c>
      <c r="R12" s="51">
        <v>111.66</v>
      </c>
      <c r="S12" s="1">
        <f t="shared" si="0"/>
        <v>0.89552238805970152</v>
      </c>
      <c r="T12" s="1">
        <f t="shared" si="1"/>
        <v>0.852004716981132</v>
      </c>
      <c r="U12" s="1">
        <v>4</v>
      </c>
      <c r="V12" s="1" t="s">
        <v>16</v>
      </c>
      <c r="W12" s="1" t="s">
        <v>198</v>
      </c>
      <c r="X12" s="1" t="s">
        <v>30</v>
      </c>
      <c r="Z12" s="45"/>
      <c r="AA12" s="9"/>
      <c r="AE12" s="1"/>
      <c r="AF12" s="1"/>
    </row>
    <row r="13" spans="1:32" ht="16">
      <c r="A13" s="8" t="s">
        <v>10</v>
      </c>
      <c r="B13" s="9" t="s">
        <v>196</v>
      </c>
      <c r="C13">
        <v>49.811590000000002</v>
      </c>
      <c r="D13">
        <v>-119.75716</v>
      </c>
      <c r="E13" s="1" t="s">
        <v>120</v>
      </c>
      <c r="F13" s="1" t="s">
        <v>11</v>
      </c>
      <c r="G13" s="1" t="s">
        <v>53</v>
      </c>
      <c r="H13" s="1" t="s">
        <v>207</v>
      </c>
      <c r="J13" s="1">
        <v>1990</v>
      </c>
      <c r="K13" s="1">
        <v>1990</v>
      </c>
      <c r="L13" s="1">
        <v>5.9</v>
      </c>
      <c r="M13" s="51">
        <v>5.76</v>
      </c>
      <c r="N13" s="51">
        <v>6.58</v>
      </c>
      <c r="O13" s="1">
        <v>54</v>
      </c>
      <c r="P13" s="51">
        <v>29.63</v>
      </c>
      <c r="Q13" s="51">
        <v>56.63</v>
      </c>
      <c r="R13" s="51" t="e">
        <v>#N/A</v>
      </c>
      <c r="S13" s="1">
        <f t="shared" si="0"/>
        <v>0.10925925925925926</v>
      </c>
      <c r="T13" s="1">
        <f t="shared" si="1"/>
        <v>0.10171287303549355</v>
      </c>
      <c r="U13" s="1">
        <v>4</v>
      </c>
      <c r="V13" s="1" t="s">
        <v>16</v>
      </c>
      <c r="W13" s="1" t="s">
        <v>198</v>
      </c>
      <c r="X13" s="10" t="s">
        <v>197</v>
      </c>
      <c r="Z13" s="8"/>
      <c r="AA13" s="9"/>
      <c r="AD13" s="1"/>
      <c r="AE13" s="1"/>
      <c r="AF13" s="1"/>
    </row>
    <row r="14" spans="1:32" ht="176">
      <c r="A14" s="8" t="s">
        <v>10</v>
      </c>
      <c r="B14" s="9" t="s">
        <v>196</v>
      </c>
      <c r="C14">
        <v>51.44838</v>
      </c>
      <c r="D14">
        <v>-116.32335</v>
      </c>
      <c r="E14" s="1" t="s">
        <v>121</v>
      </c>
      <c r="F14" s="1" t="s">
        <v>11</v>
      </c>
      <c r="G14" s="1" t="s">
        <v>13</v>
      </c>
      <c r="H14" s="1" t="s">
        <v>209</v>
      </c>
      <c r="J14" s="1">
        <v>2018</v>
      </c>
      <c r="K14" s="14">
        <v>2018</v>
      </c>
      <c r="L14" s="14">
        <v>60</v>
      </c>
      <c r="M14" s="51">
        <v>58.36</v>
      </c>
      <c r="N14" s="51">
        <v>60.84</v>
      </c>
      <c r="O14" s="1">
        <v>55.3</v>
      </c>
      <c r="P14" s="51">
        <v>35.07</v>
      </c>
      <c r="Q14" s="51">
        <v>56.02</v>
      </c>
      <c r="R14" s="51">
        <v>84.25</v>
      </c>
      <c r="S14" s="1">
        <f t="shared" si="0"/>
        <v>1.0849909584086799</v>
      </c>
      <c r="T14" s="1">
        <f t="shared" si="1"/>
        <v>1.0417707961442342</v>
      </c>
      <c r="U14" s="1">
        <v>4</v>
      </c>
      <c r="V14" s="1" t="s">
        <v>16</v>
      </c>
      <c r="W14" s="1" t="s">
        <v>198</v>
      </c>
      <c r="X14" s="1" t="s">
        <v>171</v>
      </c>
      <c r="Z14" s="8"/>
      <c r="AA14" s="9"/>
      <c r="AD14" s="1"/>
      <c r="AE14" s="1"/>
      <c r="AF14" s="1"/>
    </row>
    <row r="15" spans="1:32" ht="41" customHeight="1">
      <c r="A15" s="1" t="s">
        <v>42</v>
      </c>
      <c r="B15" s="1" t="s">
        <v>43</v>
      </c>
      <c r="C15" s="1">
        <v>46.237395999999997</v>
      </c>
      <c r="D15" s="1">
        <v>-80.783702000000005</v>
      </c>
      <c r="E15" s="1" t="s">
        <v>44</v>
      </c>
      <c r="F15" s="1" t="s">
        <v>11</v>
      </c>
      <c r="G15" s="1" t="s">
        <v>45</v>
      </c>
      <c r="H15" s="16" t="s">
        <v>209</v>
      </c>
      <c r="J15" s="1">
        <v>2011</v>
      </c>
      <c r="K15" s="14">
        <v>2011</v>
      </c>
      <c r="L15" s="14">
        <v>30</v>
      </c>
      <c r="M15" s="51">
        <v>29.89</v>
      </c>
      <c r="N15" s="51">
        <v>30.81</v>
      </c>
      <c r="P15" s="51">
        <v>51.8</v>
      </c>
      <c r="Q15" s="51">
        <v>66.72</v>
      </c>
      <c r="R15" s="51">
        <v>93.76</v>
      </c>
      <c r="S15" s="1" t="e">
        <f t="shared" si="0"/>
        <v>#DIV/0!</v>
      </c>
      <c r="T15" s="1">
        <f t="shared" si="1"/>
        <v>0.44799160671462829</v>
      </c>
      <c r="U15" s="1">
        <v>4</v>
      </c>
      <c r="V15" s="1" t="s">
        <v>16</v>
      </c>
      <c r="W15" s="1" t="s">
        <v>198</v>
      </c>
      <c r="X15" s="1" t="s">
        <v>46</v>
      </c>
      <c r="Z15" s="1"/>
      <c r="AA15" s="1"/>
      <c r="AB15" s="1"/>
      <c r="AC15" s="1"/>
      <c r="AD15" s="1"/>
      <c r="AE15" s="1"/>
      <c r="AF15" s="1"/>
    </row>
    <row r="16" spans="1:32" ht="160">
      <c r="A16" t="s">
        <v>163</v>
      </c>
      <c r="C16">
        <v>49.670079999999999</v>
      </c>
      <c r="D16">
        <v>17.922429999999999</v>
      </c>
      <c r="E16" s="1" t="s">
        <v>115</v>
      </c>
      <c r="F16" s="1" t="s">
        <v>11</v>
      </c>
      <c r="J16" s="1">
        <v>2008</v>
      </c>
      <c r="K16" s="14">
        <v>2008</v>
      </c>
      <c r="L16" s="14"/>
      <c r="M16" s="51">
        <v>38.770000000000003</v>
      </c>
      <c r="N16" s="51">
        <v>57.18</v>
      </c>
      <c r="P16" s="51">
        <v>28.7</v>
      </c>
      <c r="Q16" s="51">
        <v>64.569999999999993</v>
      </c>
      <c r="R16" s="51">
        <v>111.45</v>
      </c>
      <c r="S16" s="1" t="e">
        <f t="shared" si="0"/>
        <v>#DIV/0!</v>
      </c>
      <c r="T16" s="1">
        <f t="shared" si="1"/>
        <v>0.60043363791234328</v>
      </c>
      <c r="U16" s="1">
        <v>4</v>
      </c>
      <c r="V16" s="1" t="s">
        <v>16</v>
      </c>
      <c r="W16" s="1" t="s">
        <v>198</v>
      </c>
      <c r="X16" s="7" t="s">
        <v>187</v>
      </c>
      <c r="AA16" s="1"/>
      <c r="AD16" s="1"/>
      <c r="AE16" s="1"/>
      <c r="AF16" s="1"/>
    </row>
    <row r="17" spans="1:32" ht="128">
      <c r="A17" t="s">
        <v>156</v>
      </c>
      <c r="C17">
        <v>48.773119999999999</v>
      </c>
      <c r="D17">
        <v>7.3267699999999998</v>
      </c>
      <c r="E17" s="1" t="s">
        <v>108</v>
      </c>
      <c r="F17" s="1" t="s">
        <v>11</v>
      </c>
      <c r="J17" s="1">
        <v>1976</v>
      </c>
      <c r="K17" s="14">
        <v>1976</v>
      </c>
      <c r="L17" s="14"/>
      <c r="M17" s="51">
        <v>10.64</v>
      </c>
      <c r="N17" s="51">
        <v>11.24</v>
      </c>
      <c r="P17" s="51" t="e">
        <v>#N/A</v>
      </c>
      <c r="Q17" s="51">
        <v>65.56</v>
      </c>
      <c r="R17" s="51" t="e">
        <v>#N/A</v>
      </c>
      <c r="S17" s="1" t="e">
        <f t="shared" si="0"/>
        <v>#DIV/0!</v>
      </c>
      <c r="T17" s="1">
        <f t="shared" si="1"/>
        <v>0.162294081757169</v>
      </c>
      <c r="U17" s="1">
        <v>5</v>
      </c>
      <c r="V17" s="1" t="s">
        <v>16</v>
      </c>
      <c r="W17" s="1" t="s">
        <v>198</v>
      </c>
      <c r="X17" s="7" t="s">
        <v>176</v>
      </c>
      <c r="AA17" s="1"/>
      <c r="AD17" s="1"/>
      <c r="AE17" s="1"/>
      <c r="AF17" s="1"/>
    </row>
    <row r="18" spans="1:32" ht="96">
      <c r="A18" t="s">
        <v>166</v>
      </c>
      <c r="C18">
        <v>49.503369999999997</v>
      </c>
      <c r="D18">
        <v>3.5639099999999999</v>
      </c>
      <c r="E18" s="1" t="s">
        <v>118</v>
      </c>
      <c r="F18" s="1" t="s">
        <v>11</v>
      </c>
      <c r="K18" s="14"/>
      <c r="L18" s="14"/>
      <c r="M18" s="51">
        <v>14.72</v>
      </c>
      <c r="N18" s="51">
        <v>17.2</v>
      </c>
      <c r="P18" s="51">
        <v>39.4</v>
      </c>
      <c r="Q18" s="51">
        <v>51.41</v>
      </c>
      <c r="R18" s="51" t="e">
        <v>#N/A</v>
      </c>
      <c r="S18" s="1" t="e">
        <f t="shared" si="0"/>
        <v>#DIV/0!</v>
      </c>
      <c r="T18" s="1">
        <f t="shared" si="1"/>
        <v>0.28632561758412761</v>
      </c>
      <c r="U18" s="1">
        <v>4</v>
      </c>
      <c r="V18" s="1" t="s">
        <v>16</v>
      </c>
      <c r="W18" s="1" t="s">
        <v>198</v>
      </c>
      <c r="X18" s="7" t="s">
        <v>192</v>
      </c>
      <c r="AA18" s="1"/>
      <c r="AD18" s="1"/>
      <c r="AE18" s="1"/>
      <c r="AF18" s="1"/>
    </row>
    <row r="19" spans="1:32" ht="32">
      <c r="A19" t="s">
        <v>146</v>
      </c>
      <c r="C19" s="1">
        <v>51.739600000000003</v>
      </c>
      <c r="D19" s="1">
        <v>8.9747599999999998</v>
      </c>
      <c r="F19" s="1" t="s">
        <v>11</v>
      </c>
      <c r="K19" s="14"/>
      <c r="L19" s="14"/>
      <c r="M19" s="51">
        <v>49.35</v>
      </c>
      <c r="N19" s="51">
        <v>51.18</v>
      </c>
      <c r="P19" s="51">
        <v>12.01</v>
      </c>
      <c r="Q19" s="51">
        <v>46.4</v>
      </c>
      <c r="R19" s="51" t="e">
        <v>#N/A</v>
      </c>
      <c r="S19" s="1" t="e">
        <f t="shared" si="0"/>
        <v>#DIV/0!</v>
      </c>
      <c r="T19" s="1">
        <f t="shared" si="1"/>
        <v>1.0635775862068966</v>
      </c>
      <c r="U19" s="1">
        <v>3</v>
      </c>
      <c r="V19" s="1" t="s">
        <v>16</v>
      </c>
      <c r="W19" s="1" t="s">
        <v>198</v>
      </c>
      <c r="X19" s="1" t="s">
        <v>199</v>
      </c>
      <c r="AA19" s="1"/>
      <c r="AB19" s="1"/>
      <c r="AC19" s="1"/>
      <c r="AD19" s="1"/>
      <c r="AE19" s="1"/>
      <c r="AF19" s="1"/>
    </row>
    <row r="20" spans="1:32" ht="32">
      <c r="A20" t="s">
        <v>167</v>
      </c>
      <c r="C20">
        <v>54.151490000000003</v>
      </c>
      <c r="D20">
        <v>13.16808</v>
      </c>
      <c r="E20" s="1" t="s">
        <v>119</v>
      </c>
      <c r="F20" s="1" t="s">
        <v>11</v>
      </c>
      <c r="K20" s="14"/>
      <c r="L20" s="14"/>
      <c r="M20" s="51">
        <v>44.99</v>
      </c>
      <c r="N20" s="51">
        <v>49.59</v>
      </c>
      <c r="P20" s="51">
        <v>18.079999999999998</v>
      </c>
      <c r="Q20" s="51">
        <v>51.36</v>
      </c>
      <c r="R20" s="51" t="e">
        <v>#N/A</v>
      </c>
      <c r="S20" s="1" t="e">
        <f t="shared" si="0"/>
        <v>#DIV/0!</v>
      </c>
      <c r="T20" s="1">
        <f t="shared" si="1"/>
        <v>0.87597352024922126</v>
      </c>
      <c r="U20" s="1">
        <v>4</v>
      </c>
      <c r="V20" s="1" t="s">
        <v>16</v>
      </c>
      <c r="W20" s="1" t="s">
        <v>198</v>
      </c>
      <c r="X20" s="1" t="s">
        <v>199</v>
      </c>
      <c r="AA20" s="1"/>
      <c r="AD20" s="1"/>
      <c r="AE20" s="1"/>
      <c r="AF20" s="1"/>
    </row>
    <row r="21" spans="1:32" ht="32">
      <c r="A21" t="s">
        <v>147</v>
      </c>
      <c r="C21" s="1">
        <v>50.479900000000001</v>
      </c>
      <c r="D21" s="1">
        <v>6.6851000000000003</v>
      </c>
      <c r="F21" s="1" t="s">
        <v>11</v>
      </c>
      <c r="K21" s="14"/>
      <c r="L21" s="14"/>
      <c r="M21" s="51">
        <v>46.83</v>
      </c>
      <c r="N21" s="51">
        <v>53.07</v>
      </c>
      <c r="P21" s="51">
        <v>24.26</v>
      </c>
      <c r="Q21" s="51">
        <v>74.72</v>
      </c>
      <c r="R21" s="51" t="e">
        <v>#N/A</v>
      </c>
      <c r="S21" s="1" t="e">
        <f t="shared" si="0"/>
        <v>#DIV/0!</v>
      </c>
      <c r="T21" s="1">
        <f t="shared" si="1"/>
        <v>0.62673982869379019</v>
      </c>
      <c r="U21" s="1">
        <v>4</v>
      </c>
      <c r="V21" s="1" t="s">
        <v>16</v>
      </c>
      <c r="W21" s="1" t="s">
        <v>198</v>
      </c>
      <c r="X21" s="1" t="s">
        <v>199</v>
      </c>
      <c r="AA21" s="1"/>
      <c r="AB21" s="1"/>
      <c r="AC21" s="1"/>
      <c r="AD21" s="1"/>
      <c r="AE21" s="1"/>
      <c r="AF21" s="1"/>
    </row>
    <row r="22" spans="1:32" ht="128">
      <c r="A22" t="s">
        <v>165</v>
      </c>
      <c r="C22">
        <v>52.15446</v>
      </c>
      <c r="D22">
        <v>13.24015</v>
      </c>
      <c r="E22" s="1" t="s">
        <v>117</v>
      </c>
      <c r="F22" s="1" t="s">
        <v>11</v>
      </c>
      <c r="J22" s="1" t="s">
        <v>49</v>
      </c>
      <c r="K22" s="14">
        <v>2011</v>
      </c>
      <c r="L22" s="14"/>
      <c r="M22" s="51">
        <v>36.799999999999997</v>
      </c>
      <c r="N22" s="51">
        <v>41.85</v>
      </c>
      <c r="P22" s="51">
        <v>24.42</v>
      </c>
      <c r="Q22" s="51">
        <v>51.09</v>
      </c>
      <c r="R22" s="51">
        <v>75.510000000000005</v>
      </c>
      <c r="S22" s="1" t="e">
        <f t="shared" si="0"/>
        <v>#DIV/0!</v>
      </c>
      <c r="T22" s="1">
        <f t="shared" si="1"/>
        <v>0.72029751419064381</v>
      </c>
      <c r="U22" s="1">
        <v>4</v>
      </c>
      <c r="V22" s="1" t="s">
        <v>16</v>
      </c>
      <c r="W22" s="1" t="s">
        <v>198</v>
      </c>
      <c r="X22" s="7" t="s">
        <v>190</v>
      </c>
      <c r="AA22" s="1"/>
      <c r="AD22" s="1"/>
      <c r="AE22" s="1"/>
      <c r="AF22" s="1"/>
    </row>
    <row r="23" spans="1:32" ht="32">
      <c r="A23" t="s">
        <v>153</v>
      </c>
      <c r="C23">
        <v>53.856200000000001</v>
      </c>
      <c r="D23">
        <v>11.383010000000001</v>
      </c>
      <c r="F23" s="1" t="s">
        <v>11</v>
      </c>
      <c r="K23" s="14"/>
      <c r="L23" s="14"/>
      <c r="M23" s="51">
        <v>39.590000000000003</v>
      </c>
      <c r="N23" s="51">
        <v>40.840000000000003</v>
      </c>
      <c r="P23" s="51">
        <v>29.32</v>
      </c>
      <c r="Q23" s="51">
        <v>61.37</v>
      </c>
      <c r="R23" s="51">
        <v>81.38</v>
      </c>
      <c r="S23" s="1" t="e">
        <f t="shared" si="0"/>
        <v>#DIV/0!</v>
      </c>
      <c r="T23" s="1">
        <f t="shared" si="1"/>
        <v>0.64510347075118146</v>
      </c>
      <c r="U23" s="1">
        <v>4</v>
      </c>
      <c r="V23" s="1" t="s">
        <v>16</v>
      </c>
      <c r="W23" s="1" t="s">
        <v>198</v>
      </c>
      <c r="X23" s="1" t="s">
        <v>199</v>
      </c>
      <c r="AA23" s="1"/>
      <c r="AD23" s="1"/>
      <c r="AE23" s="1"/>
      <c r="AF23" s="1"/>
    </row>
    <row r="24" spans="1:32" ht="112">
      <c r="A24" t="s">
        <v>155</v>
      </c>
      <c r="C24">
        <v>52.241669999999999</v>
      </c>
      <c r="D24">
        <v>12.91675</v>
      </c>
      <c r="E24" s="1" t="s">
        <v>107</v>
      </c>
      <c r="F24" s="1" t="s">
        <v>11</v>
      </c>
      <c r="I24" s="1" t="s">
        <v>175</v>
      </c>
      <c r="J24" s="1" t="s">
        <v>174</v>
      </c>
      <c r="K24" s="14">
        <v>2017</v>
      </c>
      <c r="L24" s="14"/>
      <c r="M24" s="51">
        <v>49.46</v>
      </c>
      <c r="N24" s="51">
        <v>59.95</v>
      </c>
      <c r="P24" s="51">
        <v>34.35</v>
      </c>
      <c r="Q24" s="51">
        <v>87.09</v>
      </c>
      <c r="R24" s="51" t="e">
        <v>#N/A</v>
      </c>
      <c r="S24" s="1" t="e">
        <f t="shared" si="0"/>
        <v>#DIV/0!</v>
      </c>
      <c r="T24" s="1">
        <f t="shared" si="1"/>
        <v>0.56791824549316794</v>
      </c>
      <c r="U24" s="1">
        <v>6</v>
      </c>
      <c r="V24" s="1" t="s">
        <v>16</v>
      </c>
      <c r="W24" s="1" t="s">
        <v>198</v>
      </c>
      <c r="X24" s="7" t="s">
        <v>177</v>
      </c>
      <c r="AA24" s="1"/>
      <c r="AD24" s="1"/>
      <c r="AE24" s="1"/>
      <c r="AF24" s="1"/>
    </row>
    <row r="25" spans="1:32" ht="112">
      <c r="A25" t="s">
        <v>157</v>
      </c>
      <c r="C25">
        <v>48.771949999999997</v>
      </c>
      <c r="D25">
        <v>10.210760000000001</v>
      </c>
      <c r="E25" s="1" t="s">
        <v>109</v>
      </c>
      <c r="F25" s="1" t="s">
        <v>11</v>
      </c>
      <c r="I25" s="1" t="s">
        <v>178</v>
      </c>
      <c r="J25" s="1">
        <v>2011</v>
      </c>
      <c r="K25" s="14">
        <v>2011</v>
      </c>
      <c r="L25" s="14"/>
      <c r="M25" s="51">
        <v>41.72</v>
      </c>
      <c r="N25" s="51">
        <v>57.86</v>
      </c>
      <c r="P25" s="51">
        <v>28.69</v>
      </c>
      <c r="Q25" s="51">
        <v>66.67</v>
      </c>
      <c r="R25" s="51" t="e">
        <v>#N/A</v>
      </c>
      <c r="S25" s="1" t="e">
        <f t="shared" si="0"/>
        <v>#DIV/0!</v>
      </c>
      <c r="T25" s="1">
        <f t="shared" si="1"/>
        <v>0.62576871156442171</v>
      </c>
      <c r="U25" s="1">
        <v>4</v>
      </c>
      <c r="V25" s="1" t="s">
        <v>16</v>
      </c>
      <c r="W25" s="1" t="s">
        <v>198</v>
      </c>
      <c r="X25" s="7" t="s">
        <v>181</v>
      </c>
      <c r="AA25" s="1"/>
      <c r="AD25" s="1"/>
      <c r="AE25" s="1"/>
      <c r="AF25" s="1"/>
    </row>
    <row r="26" spans="1:32" ht="112">
      <c r="A26" s="8" t="s">
        <v>158</v>
      </c>
      <c r="C26" s="8">
        <v>53.918300000000002</v>
      </c>
      <c r="D26">
        <v>10.50155</v>
      </c>
      <c r="E26" s="1" t="s">
        <v>110</v>
      </c>
      <c r="F26" s="1" t="s">
        <v>11</v>
      </c>
      <c r="I26" s="1" t="s">
        <v>179</v>
      </c>
      <c r="J26" s="4" t="s">
        <v>183</v>
      </c>
      <c r="K26" s="14">
        <v>2006</v>
      </c>
      <c r="L26" s="14"/>
      <c r="M26" s="51">
        <v>45.94</v>
      </c>
      <c r="N26" s="51">
        <v>50.57</v>
      </c>
      <c r="P26" s="51">
        <v>28.03</v>
      </c>
      <c r="Q26" s="51">
        <v>66.23</v>
      </c>
      <c r="R26" s="51" t="e">
        <v>#N/A</v>
      </c>
      <c r="S26" s="1" t="e">
        <f t="shared" si="0"/>
        <v>#DIV/0!</v>
      </c>
      <c r="T26" s="1">
        <f t="shared" si="1"/>
        <v>0.69364336403442539</v>
      </c>
      <c r="U26" s="1">
        <v>4</v>
      </c>
      <c r="V26" s="1" t="s">
        <v>16</v>
      </c>
      <c r="W26" s="1" t="s">
        <v>198</v>
      </c>
      <c r="X26" s="7" t="s">
        <v>180</v>
      </c>
      <c r="Z26" s="8"/>
      <c r="AA26" s="1"/>
      <c r="AB26" s="8"/>
      <c r="AD26" s="1"/>
      <c r="AE26" s="1"/>
      <c r="AF26" s="1"/>
    </row>
    <row r="27" spans="1:32" ht="128">
      <c r="A27" t="s">
        <v>161</v>
      </c>
      <c r="C27">
        <v>52.063110000000002</v>
      </c>
      <c r="D27">
        <v>10.502969999999999</v>
      </c>
      <c r="E27" s="1" t="s">
        <v>113</v>
      </c>
      <c r="F27" s="1" t="s">
        <v>11</v>
      </c>
      <c r="J27" s="1">
        <v>1994</v>
      </c>
      <c r="K27" s="14">
        <v>1994</v>
      </c>
      <c r="L27" s="14"/>
      <c r="M27" s="51">
        <v>10.88</v>
      </c>
      <c r="N27" s="51">
        <v>11.35</v>
      </c>
      <c r="P27" s="51">
        <v>23.39</v>
      </c>
      <c r="Q27" s="51">
        <v>77.040000000000006</v>
      </c>
      <c r="R27" s="51" t="e">
        <v>#N/A</v>
      </c>
      <c r="S27" s="1" t="e">
        <f t="shared" si="0"/>
        <v>#DIV/0!</v>
      </c>
      <c r="T27" s="1">
        <f t="shared" si="1"/>
        <v>0.14122533748701974</v>
      </c>
      <c r="U27" s="1">
        <v>4</v>
      </c>
      <c r="V27" s="1" t="s">
        <v>16</v>
      </c>
      <c r="W27" s="1" t="s">
        <v>198</v>
      </c>
      <c r="X27" s="7" t="s">
        <v>185</v>
      </c>
      <c r="AA27" s="1"/>
      <c r="AD27" s="1"/>
      <c r="AE27" s="1"/>
      <c r="AF27" s="1"/>
    </row>
    <row r="28" spans="1:32" ht="112">
      <c r="A28" t="s">
        <v>164</v>
      </c>
      <c r="C28">
        <v>52.109139999999996</v>
      </c>
      <c r="D28">
        <v>13.646430000000001</v>
      </c>
      <c r="E28" s="1" t="s">
        <v>116</v>
      </c>
      <c r="F28" s="1" t="s">
        <v>11</v>
      </c>
      <c r="I28" s="1" t="s">
        <v>189</v>
      </c>
      <c r="J28" s="1" t="s">
        <v>188</v>
      </c>
      <c r="K28" s="14">
        <v>2010</v>
      </c>
      <c r="L28" s="14"/>
      <c r="M28" s="51">
        <v>49.91</v>
      </c>
      <c r="N28" s="51">
        <v>60.44</v>
      </c>
      <c r="P28" s="51">
        <v>27.53</v>
      </c>
      <c r="Q28" s="51">
        <v>85.53</v>
      </c>
      <c r="R28" s="51" t="e">
        <v>#N/A</v>
      </c>
      <c r="S28" s="1" t="e">
        <f t="shared" si="0"/>
        <v>#DIV/0!</v>
      </c>
      <c r="T28" s="1">
        <f t="shared" si="1"/>
        <v>0.58353793990412717</v>
      </c>
      <c r="U28" s="1">
        <v>4</v>
      </c>
      <c r="V28" s="1" t="s">
        <v>16</v>
      </c>
      <c r="W28" s="1" t="s">
        <v>198</v>
      </c>
      <c r="X28" s="7" t="s">
        <v>191</v>
      </c>
      <c r="AA28" s="1"/>
      <c r="AD28" s="1"/>
      <c r="AE28" s="1"/>
      <c r="AF28" s="1"/>
    </row>
    <row r="29" spans="1:32" ht="16">
      <c r="A29" t="s">
        <v>131</v>
      </c>
      <c r="C29" s="9">
        <v>52.36788</v>
      </c>
      <c r="D29" s="1">
        <v>6.4215200000000001</v>
      </c>
      <c r="E29" s="1" t="s">
        <v>82</v>
      </c>
      <c r="F29" s="1" t="s">
        <v>11</v>
      </c>
      <c r="K29" s="14"/>
      <c r="L29" s="14"/>
      <c r="M29" s="51">
        <v>29.53</v>
      </c>
      <c r="N29" s="51">
        <v>33.56</v>
      </c>
      <c r="P29" s="51">
        <v>32.630000000000003</v>
      </c>
      <c r="Q29" s="51">
        <v>35.1</v>
      </c>
      <c r="R29" s="51">
        <v>76.41</v>
      </c>
      <c r="S29" s="1" t="e">
        <f t="shared" si="0"/>
        <v>#DIV/0!</v>
      </c>
      <c r="T29" s="1">
        <f t="shared" si="1"/>
        <v>0.84131054131054128</v>
      </c>
      <c r="U29" s="1">
        <v>4</v>
      </c>
      <c r="V29" s="1" t="s">
        <v>16</v>
      </c>
      <c r="W29" s="1" t="s">
        <v>198</v>
      </c>
      <c r="X29" s="1"/>
      <c r="AA29" s="1"/>
      <c r="AB29" s="9"/>
      <c r="AC29" s="1"/>
      <c r="AD29" s="1"/>
      <c r="AE29" s="1"/>
      <c r="AF29" s="1"/>
    </row>
    <row r="30" spans="1:32" ht="16">
      <c r="A30" t="s">
        <v>132</v>
      </c>
      <c r="C30" s="9">
        <v>52.283250000000002</v>
      </c>
      <c r="D30" s="1">
        <v>6.5163399999999996</v>
      </c>
      <c r="E30" s="1" t="s">
        <v>83</v>
      </c>
      <c r="F30" s="1" t="s">
        <v>11</v>
      </c>
      <c r="K30" s="14"/>
      <c r="L30" s="14"/>
      <c r="M30" s="51">
        <v>16.93</v>
      </c>
      <c r="N30" s="51">
        <v>17.55</v>
      </c>
      <c r="P30" s="51">
        <v>34.08</v>
      </c>
      <c r="Q30" s="51">
        <v>106.34</v>
      </c>
      <c r="R30" s="51" t="e">
        <v>#N/A</v>
      </c>
      <c r="S30" s="1" t="e">
        <f t="shared" si="0"/>
        <v>#DIV/0!</v>
      </c>
      <c r="T30" s="1">
        <f t="shared" si="1"/>
        <v>0.1592063193530186</v>
      </c>
      <c r="U30" s="1">
        <v>6</v>
      </c>
      <c r="V30" s="1" t="s">
        <v>16</v>
      </c>
      <c r="W30" s="1" t="s">
        <v>198</v>
      </c>
      <c r="X30" s="1"/>
      <c r="AA30" s="1"/>
      <c r="AB30" s="9"/>
      <c r="AC30" s="1"/>
      <c r="AD30" s="1"/>
      <c r="AE30" s="1"/>
      <c r="AF30" s="1"/>
    </row>
    <row r="31" spans="1:32" ht="32">
      <c r="A31" t="s">
        <v>133</v>
      </c>
      <c r="C31" s="9">
        <v>52.187109999999997</v>
      </c>
      <c r="D31" s="1">
        <v>5.1851399999999996</v>
      </c>
      <c r="E31" s="1" t="s">
        <v>88</v>
      </c>
      <c r="F31" s="1" t="s">
        <v>11</v>
      </c>
      <c r="K31" s="14"/>
      <c r="L31" s="14"/>
      <c r="M31" s="51">
        <v>49.64</v>
      </c>
      <c r="N31" s="51">
        <v>54.2</v>
      </c>
      <c r="P31" s="51">
        <v>112.57</v>
      </c>
      <c r="Q31" s="51">
        <v>128.80000000000001</v>
      </c>
      <c r="R31" s="51" t="e">
        <v>#N/A</v>
      </c>
      <c r="S31" s="1" t="e">
        <f t="shared" si="0"/>
        <v>#DIV/0!</v>
      </c>
      <c r="T31" s="1">
        <f t="shared" si="1"/>
        <v>0.38540372670807449</v>
      </c>
      <c r="U31" s="1">
        <v>6</v>
      </c>
      <c r="V31" s="1" t="s">
        <v>264</v>
      </c>
      <c r="W31" s="1" t="s">
        <v>198</v>
      </c>
      <c r="X31" s="1"/>
      <c r="AA31" s="1"/>
      <c r="AB31" s="9"/>
      <c r="AC31" s="1"/>
      <c r="AD31" s="1"/>
      <c r="AE31" s="1"/>
      <c r="AF31" s="1"/>
    </row>
    <row r="32" spans="1:32" ht="16">
      <c r="A32" t="s">
        <v>134</v>
      </c>
      <c r="C32" s="9">
        <v>51.962949999999999</v>
      </c>
      <c r="D32" s="1">
        <v>5.11639</v>
      </c>
      <c r="E32" s="1" t="s">
        <v>89</v>
      </c>
      <c r="F32" s="1" t="s">
        <v>11</v>
      </c>
      <c r="K32" s="14"/>
      <c r="L32" s="14"/>
      <c r="M32" s="51">
        <v>15.8</v>
      </c>
      <c r="N32" s="51">
        <v>17.920000000000002</v>
      </c>
      <c r="P32" s="51">
        <v>48.02</v>
      </c>
      <c r="Q32" s="51">
        <v>123.11</v>
      </c>
      <c r="R32" s="51" t="e">
        <v>#N/A</v>
      </c>
      <c r="S32" s="1" t="e">
        <f t="shared" si="0"/>
        <v>#DIV/0!</v>
      </c>
      <c r="T32" s="1">
        <f t="shared" si="1"/>
        <v>0.12834050848834377</v>
      </c>
      <c r="U32" s="1">
        <v>8</v>
      </c>
      <c r="V32" s="1" t="s">
        <v>16</v>
      </c>
      <c r="W32" s="1" t="s">
        <v>198</v>
      </c>
      <c r="X32" s="1"/>
      <c r="AA32" s="1"/>
      <c r="AB32" s="9"/>
      <c r="AC32" s="1"/>
      <c r="AD32" s="1"/>
      <c r="AE32" s="1"/>
      <c r="AF32" s="1"/>
    </row>
    <row r="33" spans="1:32" ht="16">
      <c r="A33" t="s">
        <v>135</v>
      </c>
      <c r="C33" s="9">
        <v>51.743580000000001</v>
      </c>
      <c r="D33" s="1">
        <v>5.5907900000000001</v>
      </c>
      <c r="E33" s="1" t="s">
        <v>90</v>
      </c>
      <c r="F33" s="1" t="s">
        <v>11</v>
      </c>
      <c r="K33" s="14"/>
      <c r="L33" s="14"/>
      <c r="M33" s="51">
        <v>40.68</v>
      </c>
      <c r="N33" s="51">
        <v>41.77</v>
      </c>
      <c r="P33" s="51">
        <v>43.5</v>
      </c>
      <c r="Q33" s="51">
        <v>65.510000000000005</v>
      </c>
      <c r="R33" s="51" t="e">
        <v>#N/A</v>
      </c>
      <c r="S33" s="1" t="e">
        <f t="shared" si="0"/>
        <v>#DIV/0!</v>
      </c>
      <c r="T33" s="1">
        <f t="shared" si="1"/>
        <v>0.62097389711494422</v>
      </c>
      <c r="U33" s="1">
        <v>6</v>
      </c>
      <c r="V33" s="1" t="s">
        <v>16</v>
      </c>
      <c r="W33" s="1" t="s">
        <v>198</v>
      </c>
      <c r="X33" s="1"/>
      <c r="AA33" s="1"/>
      <c r="AB33" s="9"/>
      <c r="AC33" s="1"/>
      <c r="AD33" s="1"/>
      <c r="AE33" s="1"/>
      <c r="AF33" s="1"/>
    </row>
    <row r="34" spans="1:32" ht="16">
      <c r="A34" t="s">
        <v>136</v>
      </c>
      <c r="C34" s="9">
        <v>51.350969999999997</v>
      </c>
      <c r="D34" s="1">
        <v>5.5247700000000002</v>
      </c>
      <c r="E34" s="1" t="s">
        <v>91</v>
      </c>
      <c r="F34" s="1" t="s">
        <v>11</v>
      </c>
      <c r="K34" s="14"/>
      <c r="L34" s="14"/>
      <c r="M34" s="51">
        <v>50.02</v>
      </c>
      <c r="N34" s="51">
        <v>51.74</v>
      </c>
      <c r="P34" s="51">
        <v>8.15</v>
      </c>
      <c r="Q34" s="51">
        <v>48.15</v>
      </c>
      <c r="R34" s="51">
        <v>172.83</v>
      </c>
      <c r="S34" s="1" t="e">
        <f t="shared" si="0"/>
        <v>#DIV/0!</v>
      </c>
      <c r="T34" s="1">
        <f t="shared" si="1"/>
        <v>1.0388369678089304</v>
      </c>
      <c r="U34" s="1">
        <v>2</v>
      </c>
      <c r="V34" s="1" t="s">
        <v>16</v>
      </c>
      <c r="W34" s="1" t="s">
        <v>198</v>
      </c>
      <c r="X34" s="1"/>
      <c r="AA34" s="1"/>
      <c r="AB34" s="9"/>
      <c r="AC34" s="1"/>
      <c r="AD34" s="1"/>
      <c r="AE34" s="1"/>
      <c r="AF34" s="1"/>
    </row>
    <row r="35" spans="1:32" ht="16">
      <c r="A35" t="s">
        <v>137</v>
      </c>
      <c r="C35" s="9">
        <v>52.832610000000003</v>
      </c>
      <c r="D35" s="1">
        <v>6.4770300000000001</v>
      </c>
      <c r="E35" s="1" t="s">
        <v>92</v>
      </c>
      <c r="F35" s="1" t="s">
        <v>11</v>
      </c>
      <c r="K35" s="14"/>
      <c r="L35" s="14"/>
      <c r="M35" s="51">
        <v>61.02</v>
      </c>
      <c r="N35" s="51">
        <v>62.11</v>
      </c>
      <c r="P35" s="51">
        <v>80.930000000000007</v>
      </c>
      <c r="Q35" s="51">
        <v>94.88</v>
      </c>
      <c r="R35" s="51">
        <v>147.24</v>
      </c>
      <c r="S35" s="1" t="e">
        <f t="shared" si="0"/>
        <v>#DIV/0!</v>
      </c>
      <c r="T35" s="1">
        <f t="shared" si="1"/>
        <v>0.64312816188870159</v>
      </c>
      <c r="U35" s="1">
        <v>6</v>
      </c>
      <c r="V35" s="1" t="s">
        <v>16</v>
      </c>
      <c r="W35" s="1" t="s">
        <v>198</v>
      </c>
      <c r="X35" s="1"/>
      <c r="AA35" s="1"/>
      <c r="AB35" s="9"/>
      <c r="AC35" s="1"/>
      <c r="AD35" s="1"/>
      <c r="AE35" s="1"/>
      <c r="AF35" s="1"/>
    </row>
    <row r="36" spans="1:32" ht="16">
      <c r="A36" t="s">
        <v>138</v>
      </c>
      <c r="C36" s="9">
        <v>52.398130000000002</v>
      </c>
      <c r="D36" s="1">
        <v>4.5823499999999999</v>
      </c>
      <c r="E36" s="1" t="s">
        <v>93</v>
      </c>
      <c r="F36" s="1" t="s">
        <v>11</v>
      </c>
      <c r="K36" s="14"/>
      <c r="L36" s="14"/>
      <c r="M36" s="51">
        <v>26.01</v>
      </c>
      <c r="N36" s="51">
        <v>41.34</v>
      </c>
      <c r="P36" s="51">
        <v>42.36</v>
      </c>
      <c r="Q36" s="51">
        <v>64.569999999999993</v>
      </c>
      <c r="R36" s="51">
        <v>87.17</v>
      </c>
      <c r="S36" s="1" t="e">
        <f t="shared" si="0"/>
        <v>#DIV/0!</v>
      </c>
      <c r="T36" s="1">
        <f t="shared" si="1"/>
        <v>0.4028186464302308</v>
      </c>
      <c r="U36" s="1">
        <v>4</v>
      </c>
      <c r="V36" s="1" t="s">
        <v>16</v>
      </c>
      <c r="W36" s="1" t="s">
        <v>198</v>
      </c>
      <c r="X36" s="1"/>
      <c r="AA36" s="1"/>
      <c r="AB36" s="9"/>
      <c r="AC36" s="1"/>
      <c r="AD36" s="1"/>
      <c r="AE36" s="1"/>
      <c r="AF36" s="1"/>
    </row>
    <row r="37" spans="1:32" ht="16">
      <c r="A37" t="s">
        <v>123</v>
      </c>
      <c r="C37" s="9">
        <v>52.111890000000002</v>
      </c>
      <c r="D37" s="1">
        <v>5.9522899999999996</v>
      </c>
      <c r="E37" s="1" t="s">
        <v>74</v>
      </c>
      <c r="F37" s="1" t="s">
        <v>11</v>
      </c>
      <c r="J37" s="1">
        <v>1990</v>
      </c>
      <c r="K37" s="14">
        <v>1990</v>
      </c>
      <c r="L37" s="14">
        <v>50</v>
      </c>
      <c r="M37" s="51">
        <v>47.31</v>
      </c>
      <c r="N37" s="51">
        <v>74.42</v>
      </c>
      <c r="P37" s="51">
        <v>57.09</v>
      </c>
      <c r="Q37" s="51">
        <v>73.069999999999993</v>
      </c>
      <c r="R37" s="51" t="e">
        <v>#N/A</v>
      </c>
      <c r="S37" s="1" t="e">
        <f t="shared" si="0"/>
        <v>#DIV/0!</v>
      </c>
      <c r="T37" s="1">
        <f t="shared" si="1"/>
        <v>0.64746133844258935</v>
      </c>
      <c r="U37" s="1">
        <v>4</v>
      </c>
      <c r="W37" s="1" t="s">
        <v>198</v>
      </c>
      <c r="X37" s="1"/>
      <c r="AA37" s="1"/>
      <c r="AB37" s="9"/>
      <c r="AC37" s="1"/>
      <c r="AD37" s="1"/>
      <c r="AE37" s="1"/>
      <c r="AF37" s="1"/>
    </row>
    <row r="38" spans="1:32" ht="16">
      <c r="A38" t="s">
        <v>139</v>
      </c>
      <c r="C38" s="9">
        <v>51.732750000000003</v>
      </c>
      <c r="D38" s="1">
        <v>5.5827600000000004</v>
      </c>
      <c r="E38" s="1" t="s">
        <v>94</v>
      </c>
      <c r="F38" s="1" t="s">
        <v>11</v>
      </c>
      <c r="K38" s="14"/>
      <c r="L38" s="14"/>
      <c r="M38" s="51">
        <v>34.090000000000003</v>
      </c>
      <c r="N38" s="51">
        <v>42.42</v>
      </c>
      <c r="P38" s="51">
        <v>38.19</v>
      </c>
      <c r="Q38" s="51">
        <v>66</v>
      </c>
      <c r="R38" s="51" t="e">
        <v>#N/A</v>
      </c>
      <c r="S38" s="1" t="e">
        <f t="shared" si="0"/>
        <v>#DIV/0!</v>
      </c>
      <c r="T38" s="1">
        <f t="shared" si="1"/>
        <v>0.51651515151515159</v>
      </c>
      <c r="U38" s="1">
        <v>4</v>
      </c>
      <c r="V38" s="1" t="s">
        <v>16</v>
      </c>
      <c r="W38" s="1" t="s">
        <v>198</v>
      </c>
      <c r="X38" s="1"/>
      <c r="AA38" s="1"/>
      <c r="AB38" s="9"/>
      <c r="AC38" s="1"/>
      <c r="AD38" s="1"/>
      <c r="AE38" s="1"/>
      <c r="AF38" s="1"/>
    </row>
    <row r="39" spans="1:32" ht="16">
      <c r="A39" t="s">
        <v>140</v>
      </c>
      <c r="C39" s="9">
        <v>52.297849999999997</v>
      </c>
      <c r="D39" s="1">
        <v>6.9658699999999998</v>
      </c>
      <c r="E39" s="1" t="s">
        <v>95</v>
      </c>
      <c r="F39" s="1" t="s">
        <v>11</v>
      </c>
      <c r="K39" s="14"/>
      <c r="L39" s="14"/>
      <c r="M39" s="51">
        <v>15.49</v>
      </c>
      <c r="N39" s="51">
        <v>18.190000000000001</v>
      </c>
      <c r="P39" s="51">
        <v>25.15</v>
      </c>
      <c r="Q39" s="51">
        <v>44.48</v>
      </c>
      <c r="R39" s="51" t="e">
        <v>#N/A</v>
      </c>
      <c r="S39" s="1" t="e">
        <f t="shared" si="0"/>
        <v>#DIV/0!</v>
      </c>
      <c r="T39" s="1">
        <f t="shared" si="1"/>
        <v>0.34824640287769787</v>
      </c>
      <c r="U39" s="1">
        <v>4</v>
      </c>
      <c r="V39" s="1" t="s">
        <v>16</v>
      </c>
      <c r="W39" s="1" t="s">
        <v>198</v>
      </c>
      <c r="X39" s="1"/>
      <c r="AA39" s="1"/>
      <c r="AB39" s="9"/>
      <c r="AC39" s="1"/>
      <c r="AD39" s="1"/>
      <c r="AE39" s="1"/>
      <c r="AF39" s="1"/>
    </row>
    <row r="40" spans="1:32" ht="16">
      <c r="A40" t="s">
        <v>141</v>
      </c>
      <c r="C40" s="9">
        <v>52.379860000000001</v>
      </c>
      <c r="D40" s="1">
        <v>4.5714100000000002</v>
      </c>
      <c r="E40" s="1" t="s">
        <v>96</v>
      </c>
      <c r="F40" s="1" t="s">
        <v>11</v>
      </c>
      <c r="K40" s="14"/>
      <c r="L40" s="14"/>
      <c r="M40" s="51">
        <v>39.590000000000003</v>
      </c>
      <c r="N40" s="51">
        <v>45.53</v>
      </c>
      <c r="P40" s="51">
        <v>11.85</v>
      </c>
      <c r="Q40" s="51">
        <v>30.6</v>
      </c>
      <c r="R40" s="51" t="e">
        <v>#N/A</v>
      </c>
      <c r="S40" s="1" t="e">
        <f t="shared" si="0"/>
        <v>#DIV/0!</v>
      </c>
      <c r="T40" s="1">
        <f t="shared" si="1"/>
        <v>1.2937908496732027</v>
      </c>
      <c r="U40" s="1">
        <v>0</v>
      </c>
      <c r="V40" s="1" t="s">
        <v>104</v>
      </c>
      <c r="W40" s="1" t="s">
        <v>198</v>
      </c>
      <c r="X40" s="1"/>
      <c r="AA40" s="1"/>
      <c r="AB40" s="9"/>
      <c r="AC40" s="1"/>
      <c r="AD40" s="1"/>
      <c r="AE40" s="1"/>
      <c r="AF40" s="1"/>
    </row>
    <row r="41" spans="1:32" ht="16">
      <c r="A41" t="s">
        <v>142</v>
      </c>
      <c r="C41" s="9">
        <v>51.99492</v>
      </c>
      <c r="D41" s="1">
        <v>5.7865099999999998</v>
      </c>
      <c r="E41" s="1" t="s">
        <v>97</v>
      </c>
      <c r="F41" s="1" t="s">
        <v>11</v>
      </c>
      <c r="K41" s="14"/>
      <c r="L41" s="14"/>
      <c r="M41" s="51">
        <v>41.53</v>
      </c>
      <c r="N41" s="51">
        <v>46.56</v>
      </c>
      <c r="P41" s="51">
        <v>36.35</v>
      </c>
      <c r="Q41" s="51">
        <v>74.12</v>
      </c>
      <c r="R41" s="51" t="e">
        <v>#N/A</v>
      </c>
      <c r="S41" s="1" t="e">
        <f t="shared" si="0"/>
        <v>#DIV/0!</v>
      </c>
      <c r="T41" s="1">
        <f t="shared" si="1"/>
        <v>0.56030760928224499</v>
      </c>
      <c r="U41" s="1">
        <v>6</v>
      </c>
      <c r="V41" s="1" t="s">
        <v>16</v>
      </c>
      <c r="W41" s="1" t="s">
        <v>198</v>
      </c>
      <c r="X41" s="1"/>
      <c r="AA41" s="1"/>
      <c r="AB41" s="9"/>
      <c r="AC41" s="1"/>
      <c r="AD41" s="1"/>
      <c r="AE41" s="1"/>
      <c r="AF41" s="1"/>
    </row>
    <row r="42" spans="1:32" ht="16">
      <c r="A42" t="s">
        <v>143</v>
      </c>
      <c r="C42" s="9">
        <v>52.195489999999999</v>
      </c>
      <c r="D42" s="1">
        <v>5.7456399999999999</v>
      </c>
      <c r="E42" s="1" t="s">
        <v>98</v>
      </c>
      <c r="F42" s="1" t="s">
        <v>11</v>
      </c>
      <c r="K42" s="14"/>
      <c r="L42" s="14"/>
      <c r="M42" s="51">
        <v>48.61</v>
      </c>
      <c r="N42" s="51">
        <v>65.03</v>
      </c>
      <c r="P42" s="51">
        <v>96.1</v>
      </c>
      <c r="Q42" s="51">
        <v>138.28</v>
      </c>
      <c r="R42" s="51">
        <v>254.96</v>
      </c>
      <c r="S42" s="1" t="e">
        <f t="shared" si="0"/>
        <v>#DIV/0!</v>
      </c>
      <c r="T42" s="1">
        <f t="shared" si="1"/>
        <v>0.3515331212033555</v>
      </c>
      <c r="U42" s="1">
        <v>4</v>
      </c>
      <c r="V42" s="1" t="s">
        <v>16</v>
      </c>
      <c r="W42" s="1" t="s">
        <v>198</v>
      </c>
      <c r="X42" s="1"/>
      <c r="AA42" s="1"/>
      <c r="AB42" s="9"/>
      <c r="AC42" s="1"/>
      <c r="AD42" s="1"/>
      <c r="AE42" s="1"/>
      <c r="AF42" s="1"/>
    </row>
    <row r="43" spans="1:32" ht="16">
      <c r="A43" t="s">
        <v>144</v>
      </c>
      <c r="C43" s="9">
        <v>51.949359999999999</v>
      </c>
      <c r="D43" s="1">
        <v>6.3299599999999998</v>
      </c>
      <c r="E43" s="1" t="s">
        <v>99</v>
      </c>
      <c r="F43" s="1" t="s">
        <v>11</v>
      </c>
      <c r="K43" s="14"/>
      <c r="L43" s="14"/>
      <c r="M43" s="51">
        <v>19.78</v>
      </c>
      <c r="N43" s="51">
        <v>20.69</v>
      </c>
      <c r="P43" s="51">
        <v>27.19</v>
      </c>
      <c r="Q43" s="51">
        <v>84.11</v>
      </c>
      <c r="R43" s="51" t="e">
        <v>#N/A</v>
      </c>
      <c r="S43" s="1" t="e">
        <f t="shared" si="0"/>
        <v>#DIV/0!</v>
      </c>
      <c r="T43" s="1">
        <f t="shared" si="1"/>
        <v>0.23516823207704199</v>
      </c>
      <c r="U43" s="1">
        <v>4</v>
      </c>
      <c r="V43" s="1" t="s">
        <v>16</v>
      </c>
      <c r="W43" s="1" t="s">
        <v>198</v>
      </c>
      <c r="X43" s="1"/>
      <c r="AA43" s="1"/>
      <c r="AB43" s="9"/>
      <c r="AC43" s="1"/>
      <c r="AD43" s="1"/>
      <c r="AE43" s="1"/>
      <c r="AF43" s="1"/>
    </row>
    <row r="44" spans="1:32" ht="16">
      <c r="A44" t="s">
        <v>122</v>
      </c>
      <c r="C44" s="9">
        <v>51.539409999999997</v>
      </c>
      <c r="D44" s="1">
        <v>5.3771599999999999</v>
      </c>
      <c r="E44" s="1" t="s">
        <v>100</v>
      </c>
      <c r="F44" s="1" t="s">
        <v>11</v>
      </c>
      <c r="K44" s="14"/>
      <c r="L44" s="14"/>
      <c r="M44" s="51">
        <v>50.13</v>
      </c>
      <c r="N44" s="51">
        <v>50.42</v>
      </c>
      <c r="P44" s="51">
        <v>34.630000000000003</v>
      </c>
      <c r="Q44" s="51">
        <v>110.51</v>
      </c>
      <c r="R44" s="51" t="e">
        <v>#N/A</v>
      </c>
      <c r="S44" s="1" t="e">
        <f t="shared" si="0"/>
        <v>#DIV/0!</v>
      </c>
      <c r="T44" s="1">
        <f t="shared" si="1"/>
        <v>0.45362410641570899</v>
      </c>
      <c r="U44" s="1">
        <v>6</v>
      </c>
      <c r="V44" s="1" t="s">
        <v>16</v>
      </c>
      <c r="W44" s="1" t="s">
        <v>198</v>
      </c>
      <c r="X44" s="1"/>
      <c r="AA44" s="1"/>
      <c r="AB44" s="9"/>
      <c r="AC44" s="1"/>
      <c r="AD44" s="1"/>
      <c r="AE44" s="1"/>
      <c r="AF44" s="1"/>
    </row>
    <row r="45" spans="1:32" ht="16">
      <c r="A45" t="s">
        <v>145</v>
      </c>
      <c r="C45" s="9">
        <v>52.065570000000001</v>
      </c>
      <c r="D45" s="1">
        <v>5.3246799999999999</v>
      </c>
      <c r="E45" s="1" t="s">
        <v>101</v>
      </c>
      <c r="F45" s="1" t="s">
        <v>11</v>
      </c>
      <c r="K45" s="14"/>
      <c r="L45" s="14"/>
      <c r="M45" s="51">
        <v>52.73</v>
      </c>
      <c r="N45" s="51">
        <v>55.98</v>
      </c>
      <c r="P45" s="51">
        <v>70.069999999999993</v>
      </c>
      <c r="Q45" s="51">
        <v>82.15</v>
      </c>
      <c r="R45" s="51" t="e">
        <v>#N/A</v>
      </c>
      <c r="S45" s="1" t="e">
        <f t="shared" si="0"/>
        <v>#DIV/0!</v>
      </c>
      <c r="T45" s="1">
        <f t="shared" si="1"/>
        <v>0.64187461959829573</v>
      </c>
      <c r="U45" s="1">
        <v>6</v>
      </c>
      <c r="V45" s="1" t="s">
        <v>105</v>
      </c>
      <c r="W45" s="1" t="s">
        <v>198</v>
      </c>
      <c r="X45" s="1"/>
      <c r="AA45" s="1"/>
      <c r="AB45" s="9"/>
      <c r="AC45" s="1"/>
      <c r="AD45" s="1"/>
      <c r="AE45" s="1"/>
      <c r="AF45" s="1"/>
    </row>
    <row r="46" spans="1:32" ht="16">
      <c r="A46" t="s">
        <v>124</v>
      </c>
      <c r="C46" s="9">
        <v>52.187989999999999</v>
      </c>
      <c r="D46" s="1">
        <v>5.8561199999999998</v>
      </c>
      <c r="E46" s="1" t="s">
        <v>75</v>
      </c>
      <c r="F46" s="1" t="s">
        <v>11</v>
      </c>
      <c r="K46" s="14"/>
      <c r="L46" s="14"/>
      <c r="M46" s="51">
        <v>38.39</v>
      </c>
      <c r="N46" s="51">
        <v>57.12</v>
      </c>
      <c r="P46" s="51">
        <v>31.7</v>
      </c>
      <c r="Q46" s="51">
        <v>91.2</v>
      </c>
      <c r="R46" s="51">
        <v>137.87</v>
      </c>
      <c r="S46" s="1" t="e">
        <f t="shared" si="0"/>
        <v>#DIV/0!</v>
      </c>
      <c r="T46" s="1">
        <f t="shared" si="1"/>
        <v>0.42094298245614037</v>
      </c>
      <c r="U46" s="1">
        <v>4</v>
      </c>
      <c r="W46" s="1" t="s">
        <v>198</v>
      </c>
      <c r="X46" s="1"/>
      <c r="AA46" s="1"/>
      <c r="AB46" s="9"/>
      <c r="AC46" s="1"/>
      <c r="AD46" s="1"/>
      <c r="AE46" s="1"/>
      <c r="AF46" s="1"/>
    </row>
    <row r="47" spans="1:32" ht="16">
      <c r="A47" t="s">
        <v>125</v>
      </c>
      <c r="C47" s="9">
        <v>52.109409999999997</v>
      </c>
      <c r="D47" s="1">
        <v>5.2730199999999998</v>
      </c>
      <c r="E47" s="1" t="s">
        <v>76</v>
      </c>
      <c r="F47" s="1" t="s">
        <v>11</v>
      </c>
      <c r="K47" s="14"/>
      <c r="L47" s="14"/>
      <c r="M47" s="51">
        <v>27.86</v>
      </c>
      <c r="N47" s="51">
        <v>41.18</v>
      </c>
      <c r="P47" s="51">
        <v>33.58</v>
      </c>
      <c r="Q47" s="51">
        <v>79.989999999999995</v>
      </c>
      <c r="R47" s="51">
        <v>93.41</v>
      </c>
      <c r="S47" s="1" t="e">
        <f t="shared" si="0"/>
        <v>#DIV/0!</v>
      </c>
      <c r="T47" s="1">
        <f t="shared" si="1"/>
        <v>0.34829353669208651</v>
      </c>
      <c r="U47" s="1">
        <v>6</v>
      </c>
      <c r="W47" s="1" t="s">
        <v>198</v>
      </c>
      <c r="X47" s="1"/>
      <c r="AA47" s="1"/>
      <c r="AB47" s="9"/>
      <c r="AC47" s="1"/>
      <c r="AD47" s="1"/>
      <c r="AE47" s="1"/>
      <c r="AF47" s="1"/>
    </row>
    <row r="48" spans="1:32" ht="40" customHeight="1">
      <c r="A48" t="s">
        <v>126</v>
      </c>
      <c r="C48" s="9">
        <v>52.06606</v>
      </c>
      <c r="D48" s="1">
        <v>5.9435000000000002</v>
      </c>
      <c r="E48" s="1" t="s">
        <v>77</v>
      </c>
      <c r="F48" s="1" t="s">
        <v>11</v>
      </c>
      <c r="G48" s="1" t="s">
        <v>102</v>
      </c>
      <c r="H48" s="1" t="s">
        <v>207</v>
      </c>
      <c r="J48" s="1">
        <v>1990</v>
      </c>
      <c r="K48" s="14">
        <v>1990</v>
      </c>
      <c r="L48" s="14">
        <v>50</v>
      </c>
      <c r="M48" s="51">
        <v>47.7</v>
      </c>
      <c r="N48" s="51">
        <v>65.94</v>
      </c>
      <c r="P48" s="51">
        <v>30.54</v>
      </c>
      <c r="Q48" s="51">
        <v>77.39</v>
      </c>
      <c r="R48" s="51">
        <v>140.36000000000001</v>
      </c>
      <c r="S48" s="1" t="e">
        <f t="shared" si="0"/>
        <v>#DIV/0!</v>
      </c>
      <c r="T48" s="1">
        <f t="shared" si="1"/>
        <v>0.61635870267476423</v>
      </c>
      <c r="U48" s="1">
        <v>5</v>
      </c>
      <c r="V48" s="1" t="s">
        <v>16</v>
      </c>
      <c r="W48" s="1" t="s">
        <v>198</v>
      </c>
      <c r="X48" s="1" t="s">
        <v>193</v>
      </c>
      <c r="AA48" s="1"/>
      <c r="AB48" s="9"/>
      <c r="AC48" s="1"/>
      <c r="AD48" s="1"/>
      <c r="AE48" s="1"/>
      <c r="AF48" s="1"/>
    </row>
    <row r="49" spans="1:32" ht="16">
      <c r="A49" t="s">
        <v>127</v>
      </c>
      <c r="C49" s="9">
        <v>52.132159999999999</v>
      </c>
      <c r="D49" s="1">
        <v>5.32606</v>
      </c>
      <c r="E49" s="1" t="s">
        <v>78</v>
      </c>
      <c r="F49" s="1" t="s">
        <v>11</v>
      </c>
      <c r="K49" s="14"/>
      <c r="L49" s="14"/>
      <c r="M49" s="51">
        <v>52.59</v>
      </c>
      <c r="N49" s="51">
        <v>60.47</v>
      </c>
      <c r="P49" s="51">
        <v>30.77</v>
      </c>
      <c r="Q49" s="51">
        <v>40.479999999999997</v>
      </c>
      <c r="R49" s="51" t="e">
        <v>#N/A</v>
      </c>
      <c r="S49" s="1" t="e">
        <f t="shared" si="0"/>
        <v>#DIV/0!</v>
      </c>
      <c r="T49" s="1">
        <f t="shared" si="1"/>
        <v>1.2991600790513835</v>
      </c>
      <c r="U49" s="1">
        <v>2</v>
      </c>
      <c r="V49" s="1" t="s">
        <v>16</v>
      </c>
      <c r="W49" s="1" t="s">
        <v>198</v>
      </c>
      <c r="X49" s="1"/>
      <c r="AA49" s="1"/>
      <c r="AB49" s="9"/>
      <c r="AC49" s="1"/>
      <c r="AD49" s="1"/>
      <c r="AE49" s="1"/>
      <c r="AF49" s="1"/>
    </row>
    <row r="50" spans="1:32" ht="16">
      <c r="A50" t="s">
        <v>128</v>
      </c>
      <c r="C50" s="9">
        <v>52.115609999999997</v>
      </c>
      <c r="D50" s="1">
        <v>5.2651399999999997</v>
      </c>
      <c r="E50" s="1" t="s">
        <v>79</v>
      </c>
      <c r="F50" s="1" t="s">
        <v>11</v>
      </c>
      <c r="K50" s="14"/>
      <c r="L50" s="14"/>
      <c r="M50" s="51">
        <v>20.440000000000001</v>
      </c>
      <c r="N50" s="51">
        <v>30.92</v>
      </c>
      <c r="P50" s="51">
        <v>32.340000000000003</v>
      </c>
      <c r="Q50" s="51">
        <v>40.71</v>
      </c>
      <c r="R50" s="51" t="e">
        <v>#N/A</v>
      </c>
      <c r="S50" s="1" t="e">
        <f t="shared" si="0"/>
        <v>#DIV/0!</v>
      </c>
      <c r="T50" s="1">
        <f t="shared" si="1"/>
        <v>0.50208793908130678</v>
      </c>
      <c r="U50" s="1">
        <v>5</v>
      </c>
      <c r="V50" s="1" t="s">
        <v>16</v>
      </c>
      <c r="W50" s="1" t="s">
        <v>198</v>
      </c>
      <c r="X50" s="1"/>
      <c r="AA50" s="1"/>
      <c r="AB50" s="9"/>
      <c r="AC50" s="1"/>
      <c r="AD50" s="1"/>
      <c r="AE50" s="1"/>
      <c r="AF50" s="1"/>
    </row>
    <row r="51" spans="1:32" ht="16">
      <c r="A51" t="s">
        <v>129</v>
      </c>
      <c r="C51" s="9">
        <v>52.346110000000003</v>
      </c>
      <c r="D51" s="1">
        <v>5.7147699999999997</v>
      </c>
      <c r="E51" s="1" t="s">
        <v>80</v>
      </c>
      <c r="F51" s="1" t="s">
        <v>11</v>
      </c>
      <c r="K51" s="14"/>
      <c r="L51" s="14"/>
      <c r="M51" s="51">
        <v>52.38</v>
      </c>
      <c r="N51" s="51">
        <v>56.01</v>
      </c>
      <c r="P51" s="51">
        <v>99.04</v>
      </c>
      <c r="Q51" s="51">
        <v>119.45</v>
      </c>
      <c r="R51" s="51" t="e">
        <v>#N/A</v>
      </c>
      <c r="S51" s="1" t="e">
        <f t="shared" si="0"/>
        <v>#DIV/0!</v>
      </c>
      <c r="T51" s="1">
        <f t="shared" si="1"/>
        <v>0.43850983675177901</v>
      </c>
      <c r="U51" s="1">
        <v>4</v>
      </c>
      <c r="V51" s="1" t="s">
        <v>103</v>
      </c>
      <c r="W51" s="1" t="s">
        <v>198</v>
      </c>
      <c r="X51" s="1"/>
      <c r="AA51" s="1"/>
      <c r="AB51" s="9"/>
      <c r="AC51" s="1"/>
      <c r="AD51" s="1"/>
      <c r="AE51" s="1"/>
      <c r="AF51" s="1"/>
    </row>
    <row r="52" spans="1:32" ht="16">
      <c r="A52" t="s">
        <v>130</v>
      </c>
      <c r="C52" s="9">
        <v>52.122129999999999</v>
      </c>
      <c r="D52" s="1">
        <v>5.3379500000000002</v>
      </c>
      <c r="E52" s="1" t="s">
        <v>81</v>
      </c>
      <c r="F52" s="1" t="s">
        <v>11</v>
      </c>
      <c r="K52" s="14"/>
      <c r="L52" s="14"/>
      <c r="M52" s="51">
        <v>48.15</v>
      </c>
      <c r="N52" s="51">
        <v>52.37</v>
      </c>
      <c r="P52" s="51">
        <v>35.67</v>
      </c>
      <c r="Q52" s="51">
        <v>81.37</v>
      </c>
      <c r="R52" s="51" t="e">
        <v>#N/A</v>
      </c>
      <c r="S52" s="1" t="e">
        <f t="shared" si="0"/>
        <v>#DIV/0!</v>
      </c>
      <c r="T52" s="1">
        <f t="shared" si="1"/>
        <v>0.59174142804473384</v>
      </c>
      <c r="U52" s="1">
        <v>6</v>
      </c>
      <c r="V52" s="1" t="s">
        <v>16</v>
      </c>
      <c r="W52" s="1" t="s">
        <v>198</v>
      </c>
      <c r="X52" s="1"/>
      <c r="AA52" s="1"/>
      <c r="AB52" s="9"/>
      <c r="AC52" s="1"/>
      <c r="AD52" s="1"/>
      <c r="AE52" s="1"/>
      <c r="AF52" s="1"/>
    </row>
    <row r="53" spans="1:32" ht="31" customHeight="1">
      <c r="A53" t="s">
        <v>168</v>
      </c>
      <c r="C53" s="8">
        <v>1.35663</v>
      </c>
      <c r="D53">
        <v>103.78353</v>
      </c>
      <c r="F53" s="1" t="s">
        <v>11</v>
      </c>
      <c r="K53" s="14"/>
      <c r="L53" s="14"/>
      <c r="M53" s="51">
        <v>47.43</v>
      </c>
      <c r="N53" s="51">
        <v>51</v>
      </c>
      <c r="P53" s="51">
        <v>31.47</v>
      </c>
      <c r="Q53" s="51">
        <v>71.599999999999994</v>
      </c>
      <c r="R53" s="51" t="e">
        <v>#N/A</v>
      </c>
      <c r="S53" s="1" t="e">
        <f t="shared" si="0"/>
        <v>#DIV/0!</v>
      </c>
      <c r="T53" s="1">
        <f t="shared" si="1"/>
        <v>0.66243016759776541</v>
      </c>
      <c r="U53" s="1">
        <v>6</v>
      </c>
      <c r="V53" s="1" t="s">
        <v>16</v>
      </c>
      <c r="W53" s="1" t="s">
        <v>198</v>
      </c>
      <c r="X53" s="1"/>
      <c r="AA53" s="1"/>
      <c r="AB53" s="8"/>
      <c r="AD53" s="1"/>
      <c r="AE53" s="1"/>
      <c r="AF53" s="1"/>
    </row>
    <row r="54" spans="1:32" ht="112">
      <c r="A54" t="s">
        <v>159</v>
      </c>
      <c r="C54" s="8">
        <v>49.043399999999998</v>
      </c>
      <c r="D54">
        <v>20.391259999999999</v>
      </c>
      <c r="E54" s="1" t="s">
        <v>111</v>
      </c>
      <c r="F54" s="1" t="s">
        <v>11</v>
      </c>
      <c r="K54" s="14"/>
      <c r="L54" s="14"/>
      <c r="M54" s="51">
        <v>13.28</v>
      </c>
      <c r="N54" s="51">
        <v>27.17</v>
      </c>
      <c r="P54" s="51">
        <v>24.56</v>
      </c>
      <c r="Q54" s="51">
        <v>76.95</v>
      </c>
      <c r="R54" s="51" t="e">
        <v>#N/A</v>
      </c>
      <c r="S54" s="1" t="e">
        <f t="shared" si="0"/>
        <v>#DIV/0!</v>
      </c>
      <c r="T54" s="1">
        <f t="shared" si="1"/>
        <v>0.17257959714100063</v>
      </c>
      <c r="U54" s="1">
        <v>4</v>
      </c>
      <c r="V54" s="1" t="s">
        <v>16</v>
      </c>
      <c r="W54" s="1" t="s">
        <v>198</v>
      </c>
      <c r="X54" s="7" t="s">
        <v>182</v>
      </c>
      <c r="AA54" s="1"/>
      <c r="AB54" s="8"/>
      <c r="AD54" s="1"/>
      <c r="AE54" s="1"/>
      <c r="AF54" s="1"/>
    </row>
    <row r="55" spans="1:32" ht="32">
      <c r="A55" s="1" t="s">
        <v>223</v>
      </c>
      <c r="B55" s="1" t="s">
        <v>72</v>
      </c>
      <c r="C55" s="9">
        <v>42.066398</v>
      </c>
      <c r="D55" s="1">
        <v>-7.7010170000000002</v>
      </c>
      <c r="E55" s="1" t="s">
        <v>18</v>
      </c>
      <c r="F55" s="1" t="s">
        <v>11</v>
      </c>
      <c r="G55" s="1" t="s">
        <v>17</v>
      </c>
      <c r="H55" s="1" t="s">
        <v>207</v>
      </c>
      <c r="I55" s="1" t="s">
        <v>15</v>
      </c>
      <c r="J55" s="1" t="s">
        <v>15</v>
      </c>
      <c r="K55" s="14"/>
      <c r="L55" s="14"/>
      <c r="M55" s="51">
        <v>12.5</v>
      </c>
      <c r="N55" s="51">
        <v>15.83</v>
      </c>
      <c r="P55" s="51">
        <v>29.84</v>
      </c>
      <c r="Q55" s="51">
        <v>64.11</v>
      </c>
      <c r="R55" s="51" t="e">
        <v>#N/A</v>
      </c>
      <c r="S55" s="1" t="e">
        <f t="shared" ref="S55:S119" si="2">L55/O55</f>
        <v>#DIV/0!</v>
      </c>
      <c r="T55" s="1">
        <f t="shared" ref="T55:T119" si="3">M55/Q55</f>
        <v>0.19497738262361566</v>
      </c>
      <c r="U55" s="1">
        <v>4</v>
      </c>
      <c r="V55" s="1" t="s">
        <v>16</v>
      </c>
      <c r="W55" s="1" t="s">
        <v>70</v>
      </c>
      <c r="X55" s="1" t="s">
        <v>19</v>
      </c>
      <c r="Z55" s="1"/>
      <c r="AA55" s="1"/>
      <c r="AB55" s="9"/>
      <c r="AC55" s="1"/>
      <c r="AD55" s="1"/>
      <c r="AE55" s="1"/>
      <c r="AF55" s="1"/>
    </row>
    <row r="56" spans="1:32" ht="32">
      <c r="A56" s="1" t="s">
        <v>224</v>
      </c>
      <c r="B56" s="1" t="s">
        <v>73</v>
      </c>
      <c r="C56" s="9">
        <v>42.010160999999997</v>
      </c>
      <c r="D56" s="1">
        <v>-7.5774160000000004</v>
      </c>
      <c r="E56" s="1" t="s">
        <v>18</v>
      </c>
      <c r="F56" s="1" t="s">
        <v>11</v>
      </c>
      <c r="G56" s="1" t="s">
        <v>17</v>
      </c>
      <c r="H56" s="1" t="s">
        <v>207</v>
      </c>
      <c r="I56" s="1" t="s">
        <v>15</v>
      </c>
      <c r="J56" s="1" t="s">
        <v>15</v>
      </c>
      <c r="K56" s="14"/>
      <c r="L56" s="14"/>
      <c r="M56" s="51">
        <v>12.26</v>
      </c>
      <c r="N56" s="51">
        <v>15.85</v>
      </c>
      <c r="P56" s="51">
        <v>29.92</v>
      </c>
      <c r="Q56" s="51">
        <v>59.94</v>
      </c>
      <c r="R56" s="51" t="e">
        <v>#N/A</v>
      </c>
      <c r="S56" s="1" t="e">
        <f t="shared" si="2"/>
        <v>#DIV/0!</v>
      </c>
      <c r="T56" s="1">
        <f t="shared" si="3"/>
        <v>0.20453787120453787</v>
      </c>
      <c r="U56" s="1">
        <v>4</v>
      </c>
      <c r="V56" s="1" t="s">
        <v>16</v>
      </c>
      <c r="W56" s="1" t="s">
        <v>71</v>
      </c>
      <c r="X56" s="1" t="s">
        <v>19</v>
      </c>
      <c r="Z56" s="1"/>
      <c r="AA56" s="1"/>
      <c r="AB56" s="9"/>
      <c r="AC56" s="1"/>
      <c r="AD56" s="1"/>
      <c r="AE56" s="1"/>
      <c r="AF56" s="1"/>
    </row>
    <row r="57" spans="1:32" ht="16">
      <c r="A57" t="s">
        <v>169</v>
      </c>
      <c r="C57" s="8">
        <v>57.529440000000001</v>
      </c>
      <c r="D57">
        <v>12.04928</v>
      </c>
      <c r="F57" s="1" t="s">
        <v>11</v>
      </c>
      <c r="K57" s="14"/>
      <c r="L57" s="14"/>
      <c r="M57" s="51">
        <v>31.57</v>
      </c>
      <c r="N57" s="51">
        <v>32.619999999999997</v>
      </c>
      <c r="P57" s="51">
        <v>26.21</v>
      </c>
      <c r="Q57" s="51">
        <v>93.86</v>
      </c>
      <c r="R57" s="51" t="e">
        <v>#N/A</v>
      </c>
      <c r="S57" s="1" t="e">
        <f t="shared" si="2"/>
        <v>#DIV/0!</v>
      </c>
      <c r="T57" s="1">
        <f t="shared" si="3"/>
        <v>0.33635201363733219</v>
      </c>
      <c r="U57" s="1">
        <v>4</v>
      </c>
      <c r="V57" s="1" t="s">
        <v>16</v>
      </c>
      <c r="W57" s="1" t="s">
        <v>198</v>
      </c>
      <c r="X57" s="1"/>
      <c r="AA57" s="1"/>
      <c r="AB57" s="8"/>
      <c r="AD57" s="1"/>
      <c r="AE57" s="1"/>
      <c r="AF57" s="1"/>
    </row>
    <row r="58" spans="1:32" ht="14.5" customHeight="1">
      <c r="A58" t="s">
        <v>160</v>
      </c>
      <c r="C58" s="8">
        <v>47.281460000000003</v>
      </c>
      <c r="D58">
        <v>8.4265100000000004</v>
      </c>
      <c r="E58" s="1" t="s">
        <v>112</v>
      </c>
      <c r="F58" s="1" t="s">
        <v>11</v>
      </c>
      <c r="J58" s="1">
        <v>2009</v>
      </c>
      <c r="K58" s="14">
        <v>2009</v>
      </c>
      <c r="L58" s="14"/>
      <c r="M58" s="51">
        <v>47.24</v>
      </c>
      <c r="N58" s="51">
        <v>52.95</v>
      </c>
      <c r="P58" s="51">
        <v>25.48</v>
      </c>
      <c r="Q58" s="51">
        <v>36.22</v>
      </c>
      <c r="R58" s="51" t="e">
        <v>#N/A</v>
      </c>
      <c r="S58" s="1" t="e">
        <f t="shared" si="2"/>
        <v>#DIV/0!</v>
      </c>
      <c r="T58" s="1">
        <f t="shared" si="3"/>
        <v>1.3042517945886252</v>
      </c>
      <c r="U58" s="1">
        <v>4</v>
      </c>
      <c r="V58" s="1" t="s">
        <v>16</v>
      </c>
      <c r="W58" s="1" t="s">
        <v>198</v>
      </c>
      <c r="X58" s="7" t="s">
        <v>184</v>
      </c>
      <c r="AA58" s="1"/>
      <c r="AB58" s="8"/>
      <c r="AD58" s="1"/>
      <c r="AE58" s="1"/>
      <c r="AF58" s="1"/>
    </row>
    <row r="59" spans="1:32" ht="112">
      <c r="A59" t="s">
        <v>162</v>
      </c>
      <c r="C59" s="8">
        <v>47.163539999999998</v>
      </c>
      <c r="D59">
        <v>7.3077100000000002</v>
      </c>
      <c r="E59" s="1" t="s">
        <v>114</v>
      </c>
      <c r="F59" s="1" t="s">
        <v>11</v>
      </c>
      <c r="J59" s="1">
        <v>2001</v>
      </c>
      <c r="K59" s="14">
        <v>2001</v>
      </c>
      <c r="L59" s="14"/>
      <c r="M59" s="51">
        <v>76.209999999999994</v>
      </c>
      <c r="N59" s="51">
        <v>99.24</v>
      </c>
      <c r="P59" s="51">
        <v>46.94</v>
      </c>
      <c r="Q59" s="51">
        <v>81.319999999999993</v>
      </c>
      <c r="R59" s="51" t="e">
        <v>#N/A</v>
      </c>
      <c r="S59" s="1" t="e">
        <f t="shared" si="2"/>
        <v>#DIV/0!</v>
      </c>
      <c r="T59" s="1">
        <f t="shared" si="3"/>
        <v>0.93716182980816531</v>
      </c>
      <c r="U59" s="1">
        <v>4</v>
      </c>
      <c r="V59" s="1" t="s">
        <v>170</v>
      </c>
      <c r="W59" s="1" t="s">
        <v>198</v>
      </c>
      <c r="X59" s="7" t="s">
        <v>186</v>
      </c>
      <c r="AA59" s="1"/>
      <c r="AB59" s="8"/>
      <c r="AD59" s="1"/>
      <c r="AE59" s="1"/>
      <c r="AF59" s="1"/>
    </row>
    <row r="60" spans="1:32" ht="48">
      <c r="A60" s="45" t="s">
        <v>26</v>
      </c>
      <c r="B60" s="9" t="s">
        <v>20</v>
      </c>
      <c r="C60" s="9">
        <v>40.005021999999997</v>
      </c>
      <c r="D60" s="1">
        <v>-106.374139</v>
      </c>
      <c r="E60" s="1" t="s">
        <v>39</v>
      </c>
      <c r="F60" s="1" t="s">
        <v>37</v>
      </c>
      <c r="G60" s="1" t="s">
        <v>22</v>
      </c>
      <c r="H60" s="1" t="s">
        <v>207</v>
      </c>
      <c r="I60" s="1" t="s">
        <v>23</v>
      </c>
      <c r="J60" s="1" t="s">
        <v>21</v>
      </c>
      <c r="K60" s="14">
        <v>2015</v>
      </c>
      <c r="L60" s="9">
        <v>30.5</v>
      </c>
      <c r="M60" s="51">
        <v>21.51</v>
      </c>
      <c r="N60" s="51">
        <v>30.78</v>
      </c>
      <c r="O60" s="9">
        <v>20.100000000000001</v>
      </c>
      <c r="P60" s="51">
        <v>11.78</v>
      </c>
      <c r="Q60" s="51">
        <v>38.700000000000003</v>
      </c>
      <c r="R60" s="51" t="e">
        <v>#N/A</v>
      </c>
      <c r="S60" s="1">
        <f t="shared" si="2"/>
        <v>1.5174129353233829</v>
      </c>
      <c r="T60" s="1">
        <f t="shared" si="3"/>
        <v>0.55581395348837215</v>
      </c>
      <c r="U60" s="1">
        <v>2</v>
      </c>
      <c r="V60" s="1" t="s">
        <v>16</v>
      </c>
      <c r="W60" t="s">
        <v>24</v>
      </c>
      <c r="X60" s="1" t="s">
        <v>25</v>
      </c>
      <c r="Z60" s="45"/>
      <c r="AA60" s="9"/>
      <c r="AB60" s="9"/>
      <c r="AC60" s="1"/>
      <c r="AD60" s="1"/>
      <c r="AE60" s="1"/>
      <c r="AF60" s="1"/>
    </row>
    <row r="61" spans="1:32" ht="48">
      <c r="A61" s="45" t="s">
        <v>26</v>
      </c>
      <c r="B61" s="9" t="s">
        <v>20</v>
      </c>
      <c r="C61" s="9">
        <v>39.939518999999997</v>
      </c>
      <c r="D61" s="3">
        <v>-106.34454700000001</v>
      </c>
      <c r="E61" s="1" t="s">
        <v>38</v>
      </c>
      <c r="F61" s="1" t="s">
        <v>37</v>
      </c>
      <c r="G61" s="1" t="s">
        <v>22</v>
      </c>
      <c r="H61" s="1" t="s">
        <v>207</v>
      </c>
      <c r="I61" s="1" t="s">
        <v>23</v>
      </c>
      <c r="J61" s="1" t="s">
        <v>21</v>
      </c>
      <c r="K61" s="14">
        <v>2015</v>
      </c>
      <c r="L61" s="9">
        <v>30.5</v>
      </c>
      <c r="M61" s="51">
        <v>20.25</v>
      </c>
      <c r="N61" s="51">
        <v>30.55</v>
      </c>
      <c r="O61" s="9">
        <v>20.100000000000001</v>
      </c>
      <c r="P61" s="51">
        <v>12.31</v>
      </c>
      <c r="Q61" s="51">
        <v>37.950000000000003</v>
      </c>
      <c r="R61" s="51" t="e">
        <v>#N/A</v>
      </c>
      <c r="S61" s="1">
        <f t="shared" si="2"/>
        <v>1.5174129353233829</v>
      </c>
      <c r="T61" s="1">
        <f t="shared" si="3"/>
        <v>0.53359683794466395</v>
      </c>
      <c r="U61" s="1">
        <v>2</v>
      </c>
      <c r="V61" s="1" t="s">
        <v>16</v>
      </c>
      <c r="W61" t="s">
        <v>24</v>
      </c>
      <c r="X61" s="1" t="s">
        <v>25</v>
      </c>
      <c r="Z61" s="45"/>
      <c r="AA61" s="9"/>
      <c r="AB61" s="9"/>
      <c r="AC61" s="3"/>
      <c r="AD61" s="1"/>
      <c r="AE61" s="1"/>
      <c r="AF61" s="1"/>
    </row>
    <row r="62" spans="1:32" ht="16">
      <c r="A62" s="45" t="s">
        <v>26</v>
      </c>
      <c r="B62" s="9" t="s">
        <v>50</v>
      </c>
      <c r="C62" s="9">
        <v>32.468195000000001</v>
      </c>
      <c r="D62" s="1">
        <v>-110.925286</v>
      </c>
      <c r="E62" s="1" t="s">
        <v>52</v>
      </c>
      <c r="F62" s="1" t="s">
        <v>11</v>
      </c>
      <c r="G62" s="1" t="s">
        <v>53</v>
      </c>
      <c r="H62" s="1" t="s">
        <v>207</v>
      </c>
      <c r="J62" s="1">
        <v>2016</v>
      </c>
      <c r="K62" s="14">
        <v>2016</v>
      </c>
      <c r="L62" s="1">
        <v>45.72</v>
      </c>
      <c r="M62" s="51">
        <v>42.63</v>
      </c>
      <c r="N62" s="51">
        <v>44.46</v>
      </c>
      <c r="P62" s="51">
        <v>38.799999999999997</v>
      </c>
      <c r="Q62" s="51">
        <v>51.28</v>
      </c>
      <c r="R62" s="51" t="e">
        <v>#N/A</v>
      </c>
      <c r="S62" s="1" t="e">
        <f t="shared" si="2"/>
        <v>#DIV/0!</v>
      </c>
      <c r="T62" s="1">
        <f t="shared" si="3"/>
        <v>0.83131825273010929</v>
      </c>
      <c r="U62" s="1">
        <v>4</v>
      </c>
      <c r="V62" s="1" t="s">
        <v>16</v>
      </c>
      <c r="W62" s="1" t="s">
        <v>54</v>
      </c>
      <c r="X62" s="5" t="s">
        <v>69</v>
      </c>
      <c r="Z62" s="45"/>
      <c r="AA62" s="9"/>
      <c r="AB62" s="9"/>
      <c r="AC62" s="1"/>
      <c r="AD62" s="1"/>
      <c r="AE62" s="1"/>
      <c r="AF62" s="1"/>
    </row>
    <row r="63" spans="1:32" ht="16">
      <c r="A63" s="9" t="s">
        <v>26</v>
      </c>
      <c r="B63" s="9" t="s">
        <v>28</v>
      </c>
      <c r="C63" s="9">
        <v>40.753461999999999</v>
      </c>
      <c r="D63" s="1">
        <v>-111.62416</v>
      </c>
      <c r="E63" s="1" t="s">
        <v>40</v>
      </c>
      <c r="F63" s="1" t="s">
        <v>11</v>
      </c>
      <c r="G63" s="1" t="s">
        <v>41</v>
      </c>
      <c r="H63" s="1" t="s">
        <v>207</v>
      </c>
      <c r="J63" s="1">
        <v>2019</v>
      </c>
      <c r="K63" s="14">
        <v>2019</v>
      </c>
      <c r="L63" s="14" t="e">
        <v>#N/A</v>
      </c>
      <c r="M63" s="51">
        <v>12.25</v>
      </c>
      <c r="N63" s="51">
        <v>15.03</v>
      </c>
      <c r="P63" s="51">
        <v>62.09</v>
      </c>
      <c r="Q63" s="51">
        <v>109.29</v>
      </c>
      <c r="R63" s="51" t="e">
        <v>#N/A</v>
      </c>
      <c r="S63" s="1" t="e">
        <f t="shared" si="2"/>
        <v>#N/A</v>
      </c>
      <c r="T63" s="1">
        <f t="shared" si="3"/>
        <v>0.11208710769512306</v>
      </c>
      <c r="U63" s="1">
        <v>8</v>
      </c>
      <c r="V63" s="1" t="s">
        <v>16</v>
      </c>
      <c r="X63" t="s">
        <v>345</v>
      </c>
      <c r="Z63" s="9"/>
      <c r="AA63" s="9"/>
      <c r="AB63" s="9"/>
      <c r="AC63" s="1"/>
      <c r="AD63" s="1"/>
      <c r="AE63" s="1"/>
      <c r="AF63" s="1"/>
    </row>
    <row r="64" spans="1:32" ht="16">
      <c r="A64" s="45" t="s">
        <v>26</v>
      </c>
      <c r="B64" s="9" t="s">
        <v>214</v>
      </c>
      <c r="C64" s="9">
        <v>38.158977999999998</v>
      </c>
      <c r="D64" s="1">
        <v>-112.616452</v>
      </c>
      <c r="E64" s="1" t="s">
        <v>248</v>
      </c>
      <c r="F64" s="1" t="s">
        <v>11</v>
      </c>
      <c r="G64" s="1" t="s">
        <v>208</v>
      </c>
      <c r="H64" s="1" t="s">
        <v>207</v>
      </c>
      <c r="J64" s="1">
        <v>1975</v>
      </c>
      <c r="K64" s="14">
        <v>1975</v>
      </c>
      <c r="L64" s="46" t="e">
        <v>#N/A</v>
      </c>
      <c r="M64" s="51">
        <v>5.75</v>
      </c>
      <c r="N64" s="51">
        <v>6.94</v>
      </c>
      <c r="P64" s="51">
        <v>13.59</v>
      </c>
      <c r="Q64" s="51">
        <v>60.43</v>
      </c>
      <c r="R64" s="51" t="e">
        <v>#N/A</v>
      </c>
      <c r="S64" s="1" t="e">
        <f t="shared" si="2"/>
        <v>#N/A</v>
      </c>
      <c r="T64" s="1">
        <f t="shared" si="3"/>
        <v>9.5151414860168787E-2</v>
      </c>
      <c r="U64" s="1">
        <v>2</v>
      </c>
      <c r="Z64" s="45"/>
      <c r="AA64" s="9"/>
      <c r="AB64" s="9"/>
      <c r="AC64" s="1"/>
      <c r="AD64" s="1"/>
      <c r="AE64" s="1"/>
      <c r="AF64" s="1"/>
    </row>
    <row r="65" spans="1:39" ht="16">
      <c r="A65" s="9" t="s">
        <v>26</v>
      </c>
      <c r="B65" s="9" t="s">
        <v>214</v>
      </c>
      <c r="C65" s="9">
        <v>38.159446000000003</v>
      </c>
      <c r="D65" s="1">
        <v>-112.615543</v>
      </c>
      <c r="E65" s="1" t="s">
        <v>249</v>
      </c>
      <c r="F65" s="1" t="s">
        <v>11</v>
      </c>
      <c r="G65" s="1" t="s">
        <v>208</v>
      </c>
      <c r="H65" s="1" t="s">
        <v>207</v>
      </c>
      <c r="J65" s="1">
        <v>1975</v>
      </c>
      <c r="K65" s="14">
        <v>1975</v>
      </c>
      <c r="L65" s="14" t="e">
        <v>#N/A</v>
      </c>
      <c r="M65" s="51">
        <v>5.6</v>
      </c>
      <c r="N65" s="51">
        <v>6.85</v>
      </c>
      <c r="P65" s="51">
        <v>12.74</v>
      </c>
      <c r="Q65" s="51">
        <v>63.17</v>
      </c>
      <c r="R65" s="51" t="e">
        <v>#N/A</v>
      </c>
      <c r="S65" s="1" t="e">
        <f t="shared" si="2"/>
        <v>#N/A</v>
      </c>
      <c r="T65" s="1">
        <f t="shared" si="3"/>
        <v>8.8649675478866541E-2</v>
      </c>
      <c r="U65" s="1">
        <v>2</v>
      </c>
      <c r="Z65" s="9"/>
      <c r="AA65" s="9"/>
      <c r="AB65" s="9"/>
      <c r="AC65" s="1"/>
      <c r="AD65" s="1"/>
      <c r="AE65" s="1"/>
      <c r="AF65" s="1"/>
    </row>
    <row r="66" spans="1:39" ht="192">
      <c r="A66" s="9" t="s">
        <v>26</v>
      </c>
      <c r="B66" s="9" t="s">
        <v>47</v>
      </c>
      <c r="C66" s="9">
        <v>42.881646000000003</v>
      </c>
      <c r="D66" s="1">
        <v>-109.979007</v>
      </c>
      <c r="E66" s="1" t="s">
        <v>368</v>
      </c>
      <c r="F66" s="1" t="s">
        <v>11</v>
      </c>
      <c r="G66" s="1" t="s">
        <v>370</v>
      </c>
      <c r="H66" s="1" t="s">
        <v>207</v>
      </c>
      <c r="I66" s="1" t="s">
        <v>372</v>
      </c>
      <c r="J66" s="4" t="s">
        <v>49</v>
      </c>
      <c r="K66" s="14">
        <v>2011</v>
      </c>
      <c r="L66" s="14">
        <v>45</v>
      </c>
      <c r="M66" s="51">
        <v>36.6</v>
      </c>
      <c r="N66" s="51">
        <v>46.69</v>
      </c>
      <c r="P66" s="51">
        <v>17.059999999999999</v>
      </c>
      <c r="Q66" s="51">
        <v>93.47</v>
      </c>
      <c r="R66" s="51">
        <v>123.25</v>
      </c>
      <c r="S66" s="1" t="e">
        <f>L66/O66</f>
        <v>#DIV/0!</v>
      </c>
      <c r="T66" s="1">
        <f t="shared" si="3"/>
        <v>0.39156948753610787</v>
      </c>
      <c r="U66" s="1">
        <v>3</v>
      </c>
      <c r="V66" s="1" t="s">
        <v>16</v>
      </c>
      <c r="W66" s="1" t="s">
        <v>371</v>
      </c>
      <c r="X66" s="1" t="s">
        <v>367</v>
      </c>
      <c r="Z66" s="9"/>
      <c r="AA66" s="9"/>
      <c r="AB66" s="9"/>
      <c r="AC66" s="1"/>
      <c r="AD66" s="1"/>
      <c r="AE66" s="1"/>
      <c r="AF66" s="1"/>
      <c r="AM66" t="s">
        <v>344</v>
      </c>
    </row>
    <row r="67" spans="1:39" ht="192">
      <c r="A67" s="9" t="s">
        <v>26</v>
      </c>
      <c r="B67" s="9" t="s">
        <v>47</v>
      </c>
      <c r="C67" s="9">
        <v>42.912953999999999</v>
      </c>
      <c r="D67" s="1">
        <v>-110.078335</v>
      </c>
      <c r="E67" s="1" t="s">
        <v>369</v>
      </c>
      <c r="F67" s="1" t="s">
        <v>11</v>
      </c>
      <c r="G67" s="1" t="s">
        <v>370</v>
      </c>
      <c r="H67" s="1" t="s">
        <v>207</v>
      </c>
      <c r="I67" s="1" t="s">
        <v>372</v>
      </c>
      <c r="J67" s="4" t="s">
        <v>49</v>
      </c>
      <c r="K67" s="14">
        <v>2011</v>
      </c>
      <c r="L67" s="14">
        <v>45</v>
      </c>
      <c r="M67" s="51">
        <v>35.08</v>
      </c>
      <c r="N67" s="51">
        <v>45.69</v>
      </c>
      <c r="P67" s="51">
        <v>14.15</v>
      </c>
      <c r="Q67" s="51">
        <v>67.48</v>
      </c>
      <c r="R67" s="51">
        <v>90.91</v>
      </c>
      <c r="S67" s="1" t="e">
        <f>L67/O67</f>
        <v>#DIV/0!</v>
      </c>
      <c r="T67" s="1">
        <f t="shared" si="3"/>
        <v>0.51985773562537041</v>
      </c>
      <c r="U67" s="1">
        <v>2</v>
      </c>
      <c r="V67" s="1" t="s">
        <v>16</v>
      </c>
      <c r="W67" s="1"/>
      <c r="X67" s="1" t="s">
        <v>367</v>
      </c>
      <c r="Z67" s="9"/>
      <c r="AA67" s="9"/>
      <c r="AB67" s="9"/>
      <c r="AC67" s="1"/>
      <c r="AD67" s="1"/>
      <c r="AE67" s="1"/>
      <c r="AF67" s="1"/>
    </row>
    <row r="68" spans="1:39" ht="16">
      <c r="A68" s="45" t="s">
        <v>26</v>
      </c>
      <c r="B68" s="9" t="s">
        <v>50</v>
      </c>
      <c r="C68" s="9">
        <v>35.888235000000002</v>
      </c>
      <c r="D68" s="1">
        <v>-114.620937</v>
      </c>
      <c r="E68" s="1" t="s">
        <v>57</v>
      </c>
      <c r="F68" s="1" t="s">
        <v>11</v>
      </c>
      <c r="G68" s="1" t="s">
        <v>55</v>
      </c>
      <c r="H68" s="1" t="s">
        <v>207</v>
      </c>
      <c r="J68" s="1" t="s">
        <v>56</v>
      </c>
      <c r="K68" s="14">
        <v>2007</v>
      </c>
      <c r="L68" s="14">
        <v>15.24</v>
      </c>
      <c r="M68" s="51">
        <v>14.37</v>
      </c>
      <c r="N68" s="51">
        <v>15.54</v>
      </c>
      <c r="O68" s="1">
        <v>61.874400000000001</v>
      </c>
      <c r="P68" s="51">
        <v>47.91</v>
      </c>
      <c r="Q68" s="51">
        <v>72.53</v>
      </c>
      <c r="R68" s="51" t="e">
        <v>#N/A</v>
      </c>
      <c r="S68" s="1">
        <f t="shared" si="2"/>
        <v>0.24630541871921183</v>
      </c>
      <c r="T68" s="1">
        <f t="shared" si="3"/>
        <v>0.19812491382876049</v>
      </c>
      <c r="U68" s="1">
        <v>4</v>
      </c>
      <c r="V68" s="1" t="s">
        <v>16</v>
      </c>
      <c r="W68" s="1"/>
      <c r="X68" s="6" t="s">
        <v>234</v>
      </c>
      <c r="Z68" s="45"/>
      <c r="AA68" s="9"/>
      <c r="AB68" s="9"/>
      <c r="AC68" s="1"/>
      <c r="AD68" s="1"/>
      <c r="AE68" s="1"/>
      <c r="AF68" s="1"/>
    </row>
    <row r="69" spans="1:39" ht="16">
      <c r="A69" s="45" t="s">
        <v>26</v>
      </c>
      <c r="B69" s="9" t="s">
        <v>50</v>
      </c>
      <c r="C69" s="9">
        <v>35.970612000000003</v>
      </c>
      <c r="D69" s="1">
        <v>-114.683521</v>
      </c>
      <c r="E69" s="1" t="s">
        <v>58</v>
      </c>
      <c r="F69" s="1" t="s">
        <v>11</v>
      </c>
      <c r="G69" s="1" t="s">
        <v>55</v>
      </c>
      <c r="H69" s="1" t="s">
        <v>207</v>
      </c>
      <c r="J69" s="1" t="s">
        <v>56</v>
      </c>
      <c r="K69" s="14">
        <v>2007</v>
      </c>
      <c r="L69" s="14">
        <v>15.24</v>
      </c>
      <c r="M69" s="51">
        <v>14.03</v>
      </c>
      <c r="N69" s="51">
        <v>15.61</v>
      </c>
      <c r="O69" s="1">
        <v>61.874400000000001</v>
      </c>
      <c r="P69" s="51">
        <v>47.69</v>
      </c>
      <c r="Q69" s="51">
        <v>73.760000000000005</v>
      </c>
      <c r="R69" s="51" t="e">
        <v>#N/A</v>
      </c>
      <c r="S69" s="1">
        <f t="shared" si="2"/>
        <v>0.24630541871921183</v>
      </c>
      <c r="T69" s="1">
        <f t="shared" si="3"/>
        <v>0.19021149674620388</v>
      </c>
      <c r="U69" s="1">
        <v>4</v>
      </c>
      <c r="V69" s="1" t="s">
        <v>16</v>
      </c>
      <c r="W69" s="1"/>
      <c r="X69" s="6" t="s">
        <v>234</v>
      </c>
      <c r="Z69" s="45"/>
      <c r="AA69" s="9"/>
      <c r="AB69" s="9"/>
      <c r="AC69" s="1"/>
      <c r="AD69" s="1"/>
      <c r="AE69" s="1"/>
      <c r="AF69" s="1"/>
    </row>
    <row r="70" spans="1:39" ht="16">
      <c r="A70" s="45" t="s">
        <v>26</v>
      </c>
      <c r="B70" s="9" t="s">
        <v>50</v>
      </c>
      <c r="C70" s="9">
        <v>35.985159000000003</v>
      </c>
      <c r="D70" s="1">
        <v>-114.711747</v>
      </c>
      <c r="E70" s="1" t="s">
        <v>59</v>
      </c>
      <c r="F70" s="1" t="s">
        <v>11</v>
      </c>
      <c r="G70" s="1" t="s">
        <v>55</v>
      </c>
      <c r="H70" s="1" t="s">
        <v>207</v>
      </c>
      <c r="J70" s="1" t="s">
        <v>56</v>
      </c>
      <c r="K70" s="14">
        <v>2007</v>
      </c>
      <c r="L70" s="14">
        <v>30.48</v>
      </c>
      <c r="M70" s="51">
        <v>30.03</v>
      </c>
      <c r="N70" s="51">
        <v>31.29</v>
      </c>
      <c r="O70" s="1">
        <v>61.874400000000001</v>
      </c>
      <c r="P70" s="51">
        <v>41.42</v>
      </c>
      <c r="Q70" s="51">
        <v>73.88</v>
      </c>
      <c r="R70" s="51" t="e">
        <v>#N/A</v>
      </c>
      <c r="S70" s="1">
        <f t="shared" si="2"/>
        <v>0.49261083743842365</v>
      </c>
      <c r="T70" s="1">
        <f t="shared" si="3"/>
        <v>0.40646995127233354</v>
      </c>
      <c r="U70" s="1">
        <v>4</v>
      </c>
      <c r="V70" s="1" t="s">
        <v>16</v>
      </c>
      <c r="W70" s="1"/>
      <c r="X70" s="6" t="s">
        <v>234</v>
      </c>
      <c r="Z70" s="45"/>
      <c r="AA70" s="9"/>
      <c r="AB70" s="9"/>
      <c r="AC70" s="1"/>
      <c r="AD70" s="1"/>
      <c r="AE70" s="1"/>
      <c r="AF70" s="1"/>
    </row>
    <row r="71" spans="1:39" ht="32">
      <c r="A71" s="9" t="s">
        <v>26</v>
      </c>
      <c r="B71" s="9" t="s">
        <v>27</v>
      </c>
      <c r="C71" s="9">
        <v>47.074227999999998</v>
      </c>
      <c r="D71" s="1">
        <v>-114.0538</v>
      </c>
      <c r="E71" s="1" t="s">
        <v>60</v>
      </c>
      <c r="F71" s="1" t="s">
        <v>11</v>
      </c>
      <c r="G71" s="1" t="s">
        <v>61</v>
      </c>
      <c r="H71" s="1" t="s">
        <v>207</v>
      </c>
      <c r="J71" s="1" t="s">
        <v>62</v>
      </c>
      <c r="K71" s="14">
        <v>2013</v>
      </c>
      <c r="L71" s="14">
        <v>60</v>
      </c>
      <c r="M71" s="51">
        <v>55.3</v>
      </c>
      <c r="N71" s="51">
        <v>60.35</v>
      </c>
      <c r="O71" s="1">
        <v>63</v>
      </c>
      <c r="P71" s="51">
        <v>10.54</v>
      </c>
      <c r="Q71" s="51">
        <v>64.64</v>
      </c>
      <c r="R71" s="51" t="e">
        <v>#N/A</v>
      </c>
      <c r="S71" s="1">
        <f t="shared" si="2"/>
        <v>0.95238095238095233</v>
      </c>
      <c r="T71" s="1">
        <f t="shared" si="3"/>
        <v>0.85550742574257421</v>
      </c>
      <c r="U71" s="1">
        <v>2</v>
      </c>
      <c r="V71" s="1" t="s">
        <v>16</v>
      </c>
      <c r="W71" s="1" t="s">
        <v>67</v>
      </c>
      <c r="X71" s="5" t="s">
        <v>68</v>
      </c>
      <c r="Z71" s="9"/>
      <c r="AA71" s="9"/>
      <c r="AB71" s="9"/>
      <c r="AC71" s="1"/>
      <c r="AD71" s="1"/>
      <c r="AE71" s="1"/>
      <c r="AF71" s="1"/>
    </row>
    <row r="72" spans="1:39" ht="32">
      <c r="A72" s="9" t="s">
        <v>26</v>
      </c>
      <c r="B72" s="9" t="s">
        <v>63</v>
      </c>
      <c r="C72" s="9">
        <v>41.348382000000001</v>
      </c>
      <c r="D72" s="1">
        <v>-114.805663</v>
      </c>
      <c r="E72" s="1" t="s">
        <v>64</v>
      </c>
      <c r="F72" s="1" t="s">
        <v>11</v>
      </c>
      <c r="G72" s="1" t="s">
        <v>65</v>
      </c>
      <c r="H72" s="1" t="s">
        <v>207</v>
      </c>
      <c r="J72" s="1">
        <v>2011</v>
      </c>
      <c r="K72" s="14">
        <v>2011</v>
      </c>
      <c r="L72" s="14" t="e">
        <v>#N/A</v>
      </c>
      <c r="M72" s="51">
        <v>28.51</v>
      </c>
      <c r="N72" s="51">
        <v>29.52</v>
      </c>
      <c r="P72" s="51">
        <v>16.89</v>
      </c>
      <c r="Q72" s="51">
        <v>34.15</v>
      </c>
      <c r="R72" s="51">
        <v>45.66</v>
      </c>
      <c r="S72" s="1" t="e">
        <f t="shared" si="2"/>
        <v>#N/A</v>
      </c>
      <c r="T72" s="1">
        <f t="shared" si="3"/>
        <v>0.83484626647144955</v>
      </c>
      <c r="U72" s="1">
        <v>2</v>
      </c>
      <c r="V72" s="1" t="s">
        <v>16</v>
      </c>
      <c r="W72" s="1" t="s">
        <v>67</v>
      </c>
      <c r="X72" s="6" t="s">
        <v>69</v>
      </c>
      <c r="Z72" s="9"/>
      <c r="AA72" s="9"/>
      <c r="AB72" s="9"/>
      <c r="AC72" s="1"/>
      <c r="AD72" s="1"/>
      <c r="AE72" s="1"/>
      <c r="AF72" s="1"/>
    </row>
    <row r="73" spans="1:39" ht="32">
      <c r="A73" s="9" t="s">
        <v>26</v>
      </c>
      <c r="B73" s="9" t="s">
        <v>63</v>
      </c>
      <c r="C73" s="9">
        <v>41.207692000000002</v>
      </c>
      <c r="D73" s="1">
        <v>-114.851051</v>
      </c>
      <c r="E73" s="1" t="s">
        <v>64</v>
      </c>
      <c r="F73" s="1" t="s">
        <v>11</v>
      </c>
      <c r="G73" s="1" t="s">
        <v>65</v>
      </c>
      <c r="H73" s="1" t="s">
        <v>207</v>
      </c>
      <c r="J73" s="1">
        <v>2010</v>
      </c>
      <c r="K73" s="14">
        <v>2010</v>
      </c>
      <c r="L73" s="14" t="e">
        <v>#N/A</v>
      </c>
      <c r="M73" s="51">
        <v>48.21</v>
      </c>
      <c r="N73" s="51">
        <v>50.52</v>
      </c>
      <c r="P73" s="51">
        <v>9.5</v>
      </c>
      <c r="Q73" s="51">
        <v>43.75</v>
      </c>
      <c r="R73" s="51">
        <v>115.7</v>
      </c>
      <c r="S73" s="1" t="e">
        <f t="shared" si="2"/>
        <v>#N/A</v>
      </c>
      <c r="T73" s="1">
        <f t="shared" si="3"/>
        <v>1.1019428571428571</v>
      </c>
      <c r="U73" s="1">
        <v>2</v>
      </c>
      <c r="V73" s="1" t="s">
        <v>16</v>
      </c>
      <c r="W73" s="1" t="s">
        <v>66</v>
      </c>
      <c r="X73" s="6" t="s">
        <v>69</v>
      </c>
      <c r="Z73" s="9"/>
      <c r="AA73" s="9"/>
      <c r="AB73" s="9"/>
      <c r="AC73" s="1"/>
      <c r="AD73" s="1"/>
      <c r="AE73" s="1"/>
      <c r="AF73" s="1"/>
    </row>
    <row r="74" spans="1:39" ht="32">
      <c r="A74" s="9" t="s">
        <v>26</v>
      </c>
      <c r="B74" s="9" t="s">
        <v>63</v>
      </c>
      <c r="C74" s="9">
        <v>40.907497999999997</v>
      </c>
      <c r="D74" s="1">
        <v>-114.3051</v>
      </c>
      <c r="E74" s="1" t="s">
        <v>64</v>
      </c>
      <c r="F74" s="1" t="s">
        <v>11</v>
      </c>
      <c r="G74" s="1" t="s">
        <v>65</v>
      </c>
      <c r="H74" s="1" t="s">
        <v>207</v>
      </c>
      <c r="J74" s="1">
        <v>2013</v>
      </c>
      <c r="K74" s="14">
        <v>2013</v>
      </c>
      <c r="L74" s="14" t="e">
        <v>#N/A</v>
      </c>
      <c r="M74" s="51" t="e">
        <v>#N/A</v>
      </c>
      <c r="N74" s="51" t="e">
        <v>#N/A</v>
      </c>
      <c r="P74" s="51" t="e">
        <v>#N/A</v>
      </c>
      <c r="Q74" s="51" t="e">
        <v>#N/A</v>
      </c>
      <c r="R74" s="51" t="e">
        <v>#N/A</v>
      </c>
      <c r="S74" s="1" t="e">
        <f t="shared" si="2"/>
        <v>#N/A</v>
      </c>
      <c r="T74" s="1" t="e">
        <f t="shared" si="3"/>
        <v>#N/A</v>
      </c>
      <c r="U74" s="1">
        <v>5</v>
      </c>
      <c r="V74" s="1" t="s">
        <v>16</v>
      </c>
      <c r="W74" s="1" t="s">
        <v>66</v>
      </c>
      <c r="X74" s="6" t="s">
        <v>69</v>
      </c>
      <c r="Z74" s="9"/>
      <c r="AA74" s="9"/>
      <c r="AB74" s="9"/>
      <c r="AC74" s="1"/>
      <c r="AD74" s="1"/>
      <c r="AE74" s="1"/>
      <c r="AF74" s="1"/>
    </row>
    <row r="75" spans="1:39" ht="16">
      <c r="A75" s="8" t="s">
        <v>26</v>
      </c>
      <c r="B75" s="9" t="s">
        <v>195</v>
      </c>
      <c r="C75" s="9">
        <v>47.322270000000003</v>
      </c>
      <c r="D75" s="1">
        <v>-121.32447000000001</v>
      </c>
      <c r="E75" s="1" t="s">
        <v>148</v>
      </c>
      <c r="F75" s="1" t="s">
        <v>11</v>
      </c>
      <c r="J75" s="1">
        <v>2018</v>
      </c>
      <c r="K75" s="14">
        <v>2018</v>
      </c>
      <c r="L75" s="14">
        <v>45.72</v>
      </c>
      <c r="M75" s="51">
        <v>45.64</v>
      </c>
      <c r="N75" s="51">
        <v>46.72</v>
      </c>
      <c r="O75" s="1">
        <v>65.531999999999996</v>
      </c>
      <c r="P75" s="51">
        <v>53.64</v>
      </c>
      <c r="Q75" s="51">
        <v>99.26</v>
      </c>
      <c r="R75" s="51" t="e">
        <v>#N/A</v>
      </c>
      <c r="S75" s="1">
        <f t="shared" si="2"/>
        <v>0.69767441860465118</v>
      </c>
      <c r="T75" s="1">
        <f t="shared" si="3"/>
        <v>0.45980253878702398</v>
      </c>
      <c r="U75" s="1">
        <v>6</v>
      </c>
      <c r="V75" s="1" t="s">
        <v>16</v>
      </c>
      <c r="W75" s="1"/>
      <c r="X75" s="1"/>
      <c r="Z75" s="8"/>
      <c r="AA75" s="9"/>
      <c r="AB75" s="9"/>
      <c r="AC75" s="1"/>
      <c r="AD75" s="1"/>
      <c r="AE75" s="1"/>
      <c r="AF75" s="1"/>
    </row>
    <row r="76" spans="1:39" ht="320">
      <c r="A76" s="1" t="s">
        <v>200</v>
      </c>
      <c r="B76" s="1" t="s">
        <v>203</v>
      </c>
      <c r="C76" s="9">
        <v>-31.743182999999998</v>
      </c>
      <c r="D76" s="1">
        <v>115.981769</v>
      </c>
      <c r="E76" s="1" t="s">
        <v>201</v>
      </c>
      <c r="F76" s="1" t="s">
        <v>11</v>
      </c>
      <c r="G76" s="1" t="s">
        <v>202</v>
      </c>
      <c r="H76" s="1" t="s">
        <v>210</v>
      </c>
      <c r="J76" s="1">
        <v>2019</v>
      </c>
      <c r="K76" s="14">
        <v>2019</v>
      </c>
      <c r="L76" s="14"/>
      <c r="M76" s="51">
        <v>12.79</v>
      </c>
      <c r="N76" s="51">
        <v>13.1</v>
      </c>
      <c r="P76" s="51">
        <v>24.53</v>
      </c>
      <c r="Q76" s="51">
        <v>38.89</v>
      </c>
      <c r="R76" s="51" t="e">
        <v>#N/A</v>
      </c>
      <c r="S76" s="1" t="e">
        <f t="shared" si="2"/>
        <v>#DIV/0!</v>
      </c>
      <c r="T76" s="1">
        <f t="shared" si="3"/>
        <v>0.32887631781949084</v>
      </c>
      <c r="U76" s="1">
        <v>4</v>
      </c>
      <c r="V76" s="1" t="s">
        <v>16</v>
      </c>
      <c r="W76" s="1" t="s">
        <v>67</v>
      </c>
      <c r="X76" s="1" t="s">
        <v>204</v>
      </c>
      <c r="Z76" s="1"/>
      <c r="AA76" s="1"/>
      <c r="AB76" s="9"/>
      <c r="AC76" s="1"/>
      <c r="AD76" s="1"/>
      <c r="AE76" s="1"/>
      <c r="AF76" s="1"/>
    </row>
    <row r="77" spans="1:39" ht="32">
      <c r="A77" s="44" t="s">
        <v>10</v>
      </c>
      <c r="B77" s="9" t="s">
        <v>196</v>
      </c>
      <c r="C77" s="8">
        <v>51.275036</v>
      </c>
      <c r="D77">
        <v>-116.768019</v>
      </c>
      <c r="E77" s="1" t="s">
        <v>211</v>
      </c>
      <c r="F77" s="1" t="s">
        <v>11</v>
      </c>
      <c r="J77" s="1">
        <v>2011</v>
      </c>
      <c r="K77" s="15">
        <v>2011</v>
      </c>
      <c r="L77" s="14">
        <v>7.48</v>
      </c>
      <c r="M77" s="51">
        <v>6.69</v>
      </c>
      <c r="N77" s="51">
        <v>7.97</v>
      </c>
      <c r="O77" s="1">
        <v>37.4</v>
      </c>
      <c r="P77" s="51">
        <v>31.92</v>
      </c>
      <c r="Q77" s="51">
        <v>47.94</v>
      </c>
      <c r="R77" s="51" t="e">
        <v>#N/A</v>
      </c>
      <c r="S77" s="1">
        <f t="shared" si="2"/>
        <v>0.2</v>
      </c>
      <c r="T77" s="1">
        <f t="shared" si="3"/>
        <v>0.13954943679599502</v>
      </c>
      <c r="U77" s="1">
        <v>5</v>
      </c>
      <c r="V77" s="1" t="s">
        <v>16</v>
      </c>
      <c r="W77" s="1"/>
      <c r="X77" s="1" t="s">
        <v>217</v>
      </c>
      <c r="Z77" s="44"/>
      <c r="AA77" s="9"/>
      <c r="AB77" s="8"/>
      <c r="AD77" s="1"/>
      <c r="AE77" s="1"/>
      <c r="AF77" s="1"/>
    </row>
    <row r="78" spans="1:39" ht="32">
      <c r="A78" s="44" t="s">
        <v>10</v>
      </c>
      <c r="B78" s="9" t="s">
        <v>196</v>
      </c>
      <c r="C78" s="8">
        <v>51.298845</v>
      </c>
      <c r="D78">
        <v>-116.92934</v>
      </c>
      <c r="E78" s="1" t="s">
        <v>212</v>
      </c>
      <c r="F78" s="1" t="s">
        <v>11</v>
      </c>
      <c r="J78" s="1">
        <v>2011</v>
      </c>
      <c r="K78" s="14">
        <v>2011</v>
      </c>
      <c r="L78" s="14">
        <v>7.2</v>
      </c>
      <c r="M78" s="51">
        <v>6.51</v>
      </c>
      <c r="N78" s="51">
        <v>7.87</v>
      </c>
      <c r="O78" s="1">
        <v>27.5</v>
      </c>
      <c r="P78" s="51">
        <v>21</v>
      </c>
      <c r="Q78" s="51">
        <v>29.12</v>
      </c>
      <c r="R78" s="51" t="e">
        <v>#N/A</v>
      </c>
      <c r="S78" s="1">
        <f t="shared" si="2"/>
        <v>0.26181818181818184</v>
      </c>
      <c r="T78" s="1">
        <f t="shared" si="3"/>
        <v>0.22355769230769229</v>
      </c>
      <c r="U78" s="1">
        <v>4</v>
      </c>
      <c r="V78" s="1" t="s">
        <v>16</v>
      </c>
      <c r="W78" s="1"/>
      <c r="X78" s="1" t="s">
        <v>217</v>
      </c>
      <c r="Z78" s="44"/>
      <c r="AA78" s="9"/>
      <c r="AB78" s="8"/>
      <c r="AD78" s="1"/>
      <c r="AE78" s="1"/>
      <c r="AF78" s="1"/>
    </row>
    <row r="79" spans="1:39" ht="32">
      <c r="A79" s="44" t="s">
        <v>10</v>
      </c>
      <c r="B79" s="9" t="s">
        <v>196</v>
      </c>
      <c r="C79" s="8">
        <v>51.253630999999999</v>
      </c>
      <c r="D79">
        <v>-116.685371</v>
      </c>
      <c r="E79" s="1" t="s">
        <v>213</v>
      </c>
      <c r="F79" s="1" t="s">
        <v>11</v>
      </c>
      <c r="J79" s="1">
        <v>2011</v>
      </c>
      <c r="K79" s="14">
        <v>2011</v>
      </c>
      <c r="L79" s="14">
        <v>8.25</v>
      </c>
      <c r="M79" s="51">
        <v>6.97</v>
      </c>
      <c r="N79" s="51">
        <v>7.73</v>
      </c>
      <c r="O79" s="1">
        <v>30.6</v>
      </c>
      <c r="P79" s="51">
        <v>28.69</v>
      </c>
      <c r="Q79" s="51">
        <v>35.86</v>
      </c>
      <c r="R79" s="51">
        <v>56.32</v>
      </c>
      <c r="S79" s="1">
        <f t="shared" si="2"/>
        <v>0.26960784313725489</v>
      </c>
      <c r="T79" s="1">
        <f t="shared" si="3"/>
        <v>0.19436698271054098</v>
      </c>
      <c r="U79" s="1">
        <v>4</v>
      </c>
      <c r="V79" s="1" t="s">
        <v>16</v>
      </c>
      <c r="W79" s="1"/>
      <c r="X79" s="1" t="s">
        <v>217</v>
      </c>
      <c r="Z79" s="44"/>
      <c r="AA79" s="9"/>
      <c r="AB79" s="8"/>
      <c r="AD79" s="1"/>
      <c r="AE79" s="1"/>
      <c r="AF79" s="1"/>
    </row>
    <row r="80" spans="1:39" ht="16">
      <c r="A80" s="9" t="s">
        <v>218</v>
      </c>
      <c r="B80" s="9"/>
      <c r="C80" s="19">
        <v>-25.864426999999999</v>
      </c>
      <c r="D80" s="17">
        <v>-53.979686000000001</v>
      </c>
      <c r="F80" s="1" t="s">
        <v>11</v>
      </c>
      <c r="K80" s="14"/>
      <c r="M80" s="51" t="e">
        <v>#N/A</v>
      </c>
      <c r="N80" s="51" t="e">
        <v>#N/A</v>
      </c>
      <c r="P80" s="51" t="e">
        <v>#N/A</v>
      </c>
      <c r="Q80" s="51" t="e">
        <v>#N/A</v>
      </c>
      <c r="R80" s="51" t="e">
        <v>#N/A</v>
      </c>
      <c r="S80" s="1" t="e">
        <f t="shared" si="2"/>
        <v>#DIV/0!</v>
      </c>
      <c r="T80" s="1" t="e">
        <f t="shared" si="3"/>
        <v>#N/A</v>
      </c>
      <c r="U80" s="1">
        <v>2</v>
      </c>
      <c r="V80" s="1" t="s">
        <v>16</v>
      </c>
      <c r="W80" s="1"/>
      <c r="X80" s="1"/>
      <c r="Z80" s="9"/>
      <c r="AA80" s="9"/>
      <c r="AB80" s="19"/>
      <c r="AC80" s="17"/>
      <c r="AD80" s="1"/>
      <c r="AE80" s="1"/>
      <c r="AF80" s="1"/>
    </row>
    <row r="81" spans="1:32" ht="16">
      <c r="A81" s="18" t="s">
        <v>219</v>
      </c>
      <c r="B81" s="9"/>
      <c r="C81" s="9">
        <v>-27.616071000000002</v>
      </c>
      <c r="D81" s="9">
        <v>153.08423999999999</v>
      </c>
      <c r="E81" s="9"/>
      <c r="F81" s="9" t="s">
        <v>11</v>
      </c>
      <c r="G81" s="9" t="s">
        <v>220</v>
      </c>
      <c r="H81" s="9" t="s">
        <v>210</v>
      </c>
      <c r="I81" s="9"/>
      <c r="J81" s="9"/>
      <c r="M81" s="51" t="e">
        <v>#N/A</v>
      </c>
      <c r="N81" s="51" t="e">
        <v>#N/A</v>
      </c>
      <c r="O81" s="9"/>
      <c r="P81" s="51" t="e">
        <v>#N/A</v>
      </c>
      <c r="Q81" s="51" t="e">
        <v>#N/A</v>
      </c>
      <c r="R81" s="51" t="e">
        <v>#N/A</v>
      </c>
      <c r="S81" s="1" t="e">
        <f t="shared" si="2"/>
        <v>#DIV/0!</v>
      </c>
      <c r="T81" s="1" t="e">
        <f t="shared" si="3"/>
        <v>#N/A</v>
      </c>
      <c r="U81" s="9" t="e">
        <v>#N/A</v>
      </c>
      <c r="V81" s="9" t="s">
        <v>16</v>
      </c>
      <c r="W81" s="8"/>
      <c r="X81" s="8"/>
      <c r="Z81" s="18"/>
      <c r="AA81" s="9"/>
      <c r="AB81" s="9"/>
      <c r="AC81" s="9"/>
      <c r="AD81" s="9"/>
      <c r="AE81" s="9"/>
      <c r="AF81" s="9"/>
    </row>
    <row r="82" spans="1:32" ht="32">
      <c r="A82" s="9" t="s">
        <v>221</v>
      </c>
      <c r="B82" s="9"/>
      <c r="C82" s="9">
        <v>41.226618000000002</v>
      </c>
      <c r="D82" s="9">
        <v>29.068814</v>
      </c>
      <c r="E82" s="8"/>
      <c r="F82" s="9" t="s">
        <v>11</v>
      </c>
      <c r="G82" s="11" t="s">
        <v>222</v>
      </c>
      <c r="H82" s="11" t="s">
        <v>210</v>
      </c>
      <c r="I82" s="9"/>
      <c r="J82" s="9"/>
      <c r="M82" s="52">
        <v>39.61</v>
      </c>
      <c r="N82" s="52">
        <v>50.49</v>
      </c>
      <c r="O82" s="12"/>
      <c r="P82" s="52">
        <v>46.42</v>
      </c>
      <c r="Q82" s="52">
        <v>133.82</v>
      </c>
      <c r="R82" s="52" t="e">
        <v>#N/A</v>
      </c>
      <c r="S82" s="1" t="e">
        <f t="shared" si="2"/>
        <v>#DIV/0!</v>
      </c>
      <c r="T82" s="1">
        <f t="shared" si="3"/>
        <v>0.29599461963832013</v>
      </c>
      <c r="U82" s="9">
        <v>8</v>
      </c>
      <c r="V82" s="9" t="s">
        <v>16</v>
      </c>
      <c r="W82" s="8"/>
      <c r="X82" s="8"/>
      <c r="Z82" s="9"/>
      <c r="AA82" s="9"/>
      <c r="AB82" s="9"/>
      <c r="AC82" s="9"/>
      <c r="AD82" s="8"/>
      <c r="AE82" s="9"/>
      <c r="AF82" s="11"/>
    </row>
    <row r="83" spans="1:32" ht="16">
      <c r="A83" s="9" t="s">
        <v>26</v>
      </c>
      <c r="B83" s="9" t="s">
        <v>272</v>
      </c>
      <c r="C83">
        <v>40.693390612619702</v>
      </c>
      <c r="D83">
        <v>-74.375064099186801</v>
      </c>
      <c r="E83" s="8"/>
      <c r="F83" s="9" t="s">
        <v>11</v>
      </c>
      <c r="G83" s="11"/>
      <c r="H83" s="11"/>
      <c r="I83" s="9"/>
      <c r="J83" s="9">
        <v>1985</v>
      </c>
      <c r="K83" s="53">
        <v>1985</v>
      </c>
      <c r="M83" s="52">
        <v>64.97</v>
      </c>
      <c r="N83" s="52">
        <v>68.099999999999994</v>
      </c>
      <c r="O83" s="12"/>
      <c r="P83" s="52">
        <v>35.61</v>
      </c>
      <c r="Q83" s="52" t="e">
        <v>#N/A</v>
      </c>
      <c r="R83" s="52" t="e">
        <v>#N/A</v>
      </c>
      <c r="S83" s="1" t="e">
        <f t="shared" si="2"/>
        <v>#DIV/0!</v>
      </c>
      <c r="T83" s="1" t="e">
        <f t="shared" si="3"/>
        <v>#N/A</v>
      </c>
      <c r="U83" s="9">
        <v>6</v>
      </c>
      <c r="V83" s="9" t="s">
        <v>16</v>
      </c>
      <c r="W83" s="8"/>
      <c r="X83" s="8"/>
      <c r="Z83" s="9"/>
      <c r="AA83" s="9"/>
      <c r="AD83" s="8"/>
      <c r="AE83" s="9"/>
      <c r="AF83" s="11"/>
    </row>
    <row r="84" spans="1:32" ht="16">
      <c r="A84" s="9" t="s">
        <v>273</v>
      </c>
      <c r="B84" s="9"/>
      <c r="C84">
        <v>37.620193888888899</v>
      </c>
      <c r="D84">
        <v>128.77269444444499</v>
      </c>
      <c r="E84" s="8"/>
      <c r="F84" s="9" t="s">
        <v>11</v>
      </c>
      <c r="G84" s="11"/>
      <c r="H84" s="11"/>
      <c r="I84" s="9"/>
      <c r="J84">
        <v>2005</v>
      </c>
      <c r="K84" s="15">
        <v>2005</v>
      </c>
      <c r="M84" s="52" t="e">
        <v>#N/A</v>
      </c>
      <c r="N84" s="52" t="e">
        <v>#N/A</v>
      </c>
      <c r="O84" s="12"/>
      <c r="P84" s="52">
        <v>12.7</v>
      </c>
      <c r="Q84" s="52" t="e">
        <v>#N/A</v>
      </c>
      <c r="R84" s="52" t="e">
        <v>#N/A</v>
      </c>
      <c r="S84" s="1" t="e">
        <f t="shared" si="2"/>
        <v>#DIV/0!</v>
      </c>
      <c r="T84" s="1" t="e">
        <f t="shared" si="3"/>
        <v>#N/A</v>
      </c>
      <c r="U84" s="9">
        <v>2</v>
      </c>
      <c r="V84" s="9" t="s">
        <v>16</v>
      </c>
      <c r="W84" s="8"/>
      <c r="X84" s="8"/>
      <c r="Z84" s="9"/>
      <c r="AA84" s="9"/>
      <c r="AD84" s="8"/>
      <c r="AE84" s="9"/>
      <c r="AF84" s="11"/>
    </row>
    <row r="85" spans="1:32" ht="16">
      <c r="A85" s="9" t="s">
        <v>274</v>
      </c>
      <c r="B85" s="9"/>
      <c r="C85">
        <v>36.808998055555598</v>
      </c>
      <c r="D85">
        <v>128.355075</v>
      </c>
      <c r="E85" s="8"/>
      <c r="F85" s="9" t="s">
        <v>11</v>
      </c>
      <c r="G85" s="11"/>
      <c r="H85" s="11"/>
      <c r="I85" s="9"/>
      <c r="J85">
        <v>2009</v>
      </c>
      <c r="K85" s="15">
        <v>2009</v>
      </c>
      <c r="M85" s="52" t="e">
        <v>#N/A</v>
      </c>
      <c r="N85" s="52" t="e">
        <v>#N/A</v>
      </c>
      <c r="O85" s="12"/>
      <c r="P85" s="52">
        <v>10.210000000000001</v>
      </c>
      <c r="Q85" s="52" t="e">
        <v>#N/A</v>
      </c>
      <c r="R85" s="52" t="e">
        <v>#N/A</v>
      </c>
      <c r="S85" s="1" t="e">
        <f t="shared" si="2"/>
        <v>#DIV/0!</v>
      </c>
      <c r="T85" s="1" t="e">
        <f t="shared" si="3"/>
        <v>#N/A</v>
      </c>
      <c r="U85" s="9">
        <v>2</v>
      </c>
      <c r="V85" s="9" t="s">
        <v>16</v>
      </c>
      <c r="W85" s="8"/>
      <c r="X85" s="8"/>
      <c r="Z85" s="9"/>
      <c r="AA85" s="9"/>
      <c r="AD85" s="8"/>
      <c r="AE85" s="9"/>
      <c r="AF85" s="11"/>
    </row>
    <row r="86" spans="1:32" ht="16">
      <c r="A86" s="9" t="s">
        <v>275</v>
      </c>
      <c r="B86" s="9"/>
      <c r="C86">
        <v>36.148741666666702</v>
      </c>
      <c r="D86">
        <v>127.463825</v>
      </c>
      <c r="E86" s="8"/>
      <c r="F86" s="9" t="s">
        <v>11</v>
      </c>
      <c r="G86" s="11"/>
      <c r="H86" s="11"/>
      <c r="I86" s="9"/>
      <c r="J86">
        <v>2007</v>
      </c>
      <c r="K86" s="15">
        <v>2007</v>
      </c>
      <c r="M86" s="52" t="e">
        <v>#N/A</v>
      </c>
      <c r="N86" s="52" t="e">
        <v>#N/A</v>
      </c>
      <c r="O86" s="12"/>
      <c r="P86" s="52">
        <v>5.63</v>
      </c>
      <c r="Q86" s="52" t="e">
        <v>#N/A</v>
      </c>
      <c r="R86" s="52" t="e">
        <v>#N/A</v>
      </c>
      <c r="S86" s="1" t="e">
        <f t="shared" si="2"/>
        <v>#DIV/0!</v>
      </c>
      <c r="T86" s="1" t="e">
        <f t="shared" si="3"/>
        <v>#N/A</v>
      </c>
      <c r="U86" s="9">
        <v>2</v>
      </c>
      <c r="V86" s="9" t="s">
        <v>16</v>
      </c>
      <c r="W86" s="8"/>
      <c r="X86" s="8"/>
      <c r="Z86" s="9"/>
      <c r="AA86" s="9"/>
      <c r="AD86" s="8"/>
      <c r="AE86" s="9"/>
      <c r="AF86" s="11"/>
    </row>
    <row r="87" spans="1:32" ht="16">
      <c r="A87" s="9" t="s">
        <v>276</v>
      </c>
      <c r="B87" s="9"/>
      <c r="C87">
        <v>35.880745426492901</v>
      </c>
      <c r="D87">
        <v>127.597271107254</v>
      </c>
      <c r="E87" s="8"/>
      <c r="F87" s="9" t="s">
        <v>11</v>
      </c>
      <c r="G87" s="11"/>
      <c r="H87" s="11"/>
      <c r="I87" s="9"/>
      <c r="J87">
        <v>2000</v>
      </c>
      <c r="K87" s="15">
        <v>2000</v>
      </c>
      <c r="M87" s="52" t="e">
        <v>#N/A</v>
      </c>
      <c r="N87" s="52" t="e">
        <v>#N/A</v>
      </c>
      <c r="O87" s="12"/>
      <c r="P87" s="52" t="e">
        <v>#N/A</v>
      </c>
      <c r="Q87" s="52" t="e">
        <v>#N/A</v>
      </c>
      <c r="R87" s="52" t="e">
        <v>#N/A</v>
      </c>
      <c r="S87" s="1" t="e">
        <f t="shared" si="2"/>
        <v>#DIV/0!</v>
      </c>
      <c r="T87" s="1" t="e">
        <f t="shared" si="3"/>
        <v>#N/A</v>
      </c>
      <c r="U87" s="9">
        <v>2</v>
      </c>
      <c r="V87" s="9" t="s">
        <v>16</v>
      </c>
      <c r="W87" s="8"/>
      <c r="X87" s="8"/>
      <c r="Z87" s="9"/>
      <c r="AA87" s="9"/>
      <c r="AD87" s="8"/>
      <c r="AE87" s="9"/>
      <c r="AF87" s="11"/>
    </row>
    <row r="88" spans="1:32" ht="16">
      <c r="A88" s="9" t="s">
        <v>277</v>
      </c>
      <c r="B88" s="9"/>
      <c r="C88">
        <v>35.762081790253902</v>
      </c>
      <c r="D88">
        <v>127.63354826708</v>
      </c>
      <c r="E88" s="8"/>
      <c r="F88" s="9" t="s">
        <v>11</v>
      </c>
      <c r="G88" s="11"/>
      <c r="H88" s="11"/>
      <c r="I88" s="9"/>
      <c r="J88">
        <v>2006</v>
      </c>
      <c r="K88" s="15">
        <v>2006</v>
      </c>
      <c r="M88" s="52" t="e">
        <v>#N/A</v>
      </c>
      <c r="N88" s="52" t="e">
        <v>#N/A</v>
      </c>
      <c r="O88" s="12"/>
      <c r="P88" s="52">
        <v>11.33</v>
      </c>
      <c r="Q88" s="54" t="e">
        <v>#N/A</v>
      </c>
      <c r="R88" s="54" t="e">
        <v>#N/A</v>
      </c>
      <c r="S88" s="1" t="e">
        <f t="shared" si="2"/>
        <v>#DIV/0!</v>
      </c>
      <c r="T88" s="1" t="e">
        <f t="shared" si="3"/>
        <v>#N/A</v>
      </c>
      <c r="U88" s="9">
        <v>2</v>
      </c>
      <c r="V88" s="9" t="s">
        <v>16</v>
      </c>
      <c r="W88" s="8"/>
      <c r="X88" s="8"/>
      <c r="Z88" s="9"/>
      <c r="AA88" s="9"/>
      <c r="AD88" s="8"/>
      <c r="AE88" s="9"/>
      <c r="AF88" s="11"/>
    </row>
    <row r="89" spans="1:32" ht="16">
      <c r="A89" s="9" t="s">
        <v>278</v>
      </c>
      <c r="B89" s="9"/>
      <c r="C89">
        <v>35.642430555555599</v>
      </c>
      <c r="D89">
        <v>127.616658055556</v>
      </c>
      <c r="E89" s="8"/>
      <c r="F89" s="9" t="s">
        <v>11</v>
      </c>
      <c r="G89" s="11"/>
      <c r="H89" s="11"/>
      <c r="I89" s="9"/>
      <c r="J89">
        <v>2008</v>
      </c>
      <c r="K89" s="15">
        <v>2008</v>
      </c>
      <c r="M89" s="52">
        <v>73.5</v>
      </c>
      <c r="N89" s="52">
        <v>77.27</v>
      </c>
      <c r="O89" s="12"/>
      <c r="P89" s="54" t="e">
        <v>#N/A</v>
      </c>
      <c r="Q89" s="54" t="e">
        <v>#N/A</v>
      </c>
      <c r="R89" s="54" t="e">
        <v>#N/A</v>
      </c>
      <c r="S89" s="1" t="e">
        <f t="shared" si="2"/>
        <v>#DIV/0!</v>
      </c>
      <c r="T89" s="1" t="e">
        <f t="shared" si="3"/>
        <v>#N/A</v>
      </c>
      <c r="U89" s="9" t="e">
        <v>#N/A</v>
      </c>
      <c r="V89" s="9" t="s">
        <v>16</v>
      </c>
      <c r="W89" s="8"/>
      <c r="X89" s="8"/>
      <c r="Z89" s="9"/>
      <c r="AA89" s="9"/>
      <c r="AD89" s="8"/>
      <c r="AE89" s="9"/>
      <c r="AF89" s="11"/>
    </row>
    <row r="90" spans="1:32" ht="16">
      <c r="A90" s="9" t="s">
        <v>279</v>
      </c>
      <c r="B90" s="9"/>
      <c r="C90">
        <v>35.395026757906997</v>
      </c>
      <c r="D90">
        <v>127.11170328523001</v>
      </c>
      <c r="E90" s="8"/>
      <c r="F90" s="9" t="s">
        <v>11</v>
      </c>
      <c r="G90" s="11"/>
      <c r="H90" s="11"/>
      <c r="I90" s="9"/>
      <c r="J90">
        <v>2006</v>
      </c>
      <c r="K90" s="15">
        <v>2006</v>
      </c>
      <c r="M90" s="54" t="e">
        <v>#N/A</v>
      </c>
      <c r="N90" s="54" t="e">
        <v>#N/A</v>
      </c>
      <c r="O90" s="12"/>
      <c r="P90" s="52">
        <v>11.17</v>
      </c>
      <c r="Q90" s="54" t="e">
        <v>#N/A</v>
      </c>
      <c r="R90" s="54" t="e">
        <v>#N/A</v>
      </c>
      <c r="S90" s="1" t="e">
        <f t="shared" si="2"/>
        <v>#DIV/0!</v>
      </c>
      <c r="T90" s="1" t="e">
        <f t="shared" si="3"/>
        <v>#N/A</v>
      </c>
      <c r="U90" s="9">
        <v>2</v>
      </c>
      <c r="V90" s="9" t="s">
        <v>16</v>
      </c>
      <c r="W90" s="8"/>
      <c r="X90" s="8"/>
      <c r="Z90" s="9"/>
      <c r="AA90" s="9"/>
      <c r="AD90" s="8"/>
      <c r="AE90" s="9"/>
      <c r="AF90" s="11"/>
    </row>
    <row r="91" spans="1:32" ht="16">
      <c r="A91" s="9" t="s">
        <v>280</v>
      </c>
      <c r="B91" s="9"/>
      <c r="C91">
        <v>35.424586172480602</v>
      </c>
      <c r="D91">
        <v>127.10037587256301</v>
      </c>
      <c r="E91" s="8"/>
      <c r="F91" s="9" t="s">
        <v>11</v>
      </c>
      <c r="G91" s="11"/>
      <c r="H91" s="11"/>
      <c r="I91" s="9"/>
      <c r="J91">
        <v>2006</v>
      </c>
      <c r="K91" s="15">
        <v>2006</v>
      </c>
      <c r="M91" s="54" t="e">
        <v>#N/A</v>
      </c>
      <c r="N91" s="54" t="e">
        <v>#N/A</v>
      </c>
      <c r="O91" s="12"/>
      <c r="P91" s="52">
        <v>11.56</v>
      </c>
      <c r="Q91" s="54" t="e">
        <v>#N/A</v>
      </c>
      <c r="R91" s="54" t="e">
        <v>#N/A</v>
      </c>
      <c r="S91" s="1" t="e">
        <f t="shared" si="2"/>
        <v>#DIV/0!</v>
      </c>
      <c r="T91" s="1" t="e">
        <f t="shared" si="3"/>
        <v>#N/A</v>
      </c>
      <c r="U91" s="9">
        <v>2</v>
      </c>
      <c r="V91" s="9" t="s">
        <v>16</v>
      </c>
      <c r="W91" s="8"/>
      <c r="X91" s="8"/>
      <c r="Z91" s="9"/>
      <c r="AA91" s="9"/>
      <c r="AD91" s="8"/>
      <c r="AE91" s="9"/>
      <c r="AF91" s="11"/>
    </row>
    <row r="92" spans="1:32" ht="16">
      <c r="A92" s="9" t="s">
        <v>281</v>
      </c>
      <c r="B92" s="9"/>
      <c r="C92">
        <v>36.650545373207898</v>
      </c>
      <c r="D92">
        <v>128.03672222222201</v>
      </c>
      <c r="E92" s="8"/>
      <c r="F92" s="9" t="s">
        <v>11</v>
      </c>
      <c r="G92" s="9"/>
      <c r="H92" s="9"/>
      <c r="I92" s="9"/>
      <c r="J92">
        <v>2001</v>
      </c>
      <c r="K92" s="15">
        <v>2001</v>
      </c>
      <c r="M92" s="54" t="e">
        <v>#N/A</v>
      </c>
      <c r="N92" s="54" t="e">
        <v>#N/A</v>
      </c>
      <c r="O92" s="9"/>
      <c r="P92" s="54" t="e">
        <v>#N/A</v>
      </c>
      <c r="Q92" s="54" t="e">
        <v>#N/A</v>
      </c>
      <c r="R92" s="54" t="e">
        <v>#N/A</v>
      </c>
      <c r="S92" s="1" t="e">
        <f t="shared" si="2"/>
        <v>#DIV/0!</v>
      </c>
      <c r="T92" s="1" t="e">
        <f t="shared" si="3"/>
        <v>#N/A</v>
      </c>
      <c r="U92" s="9" t="e">
        <v>#N/A</v>
      </c>
      <c r="V92" s="9" t="s">
        <v>16</v>
      </c>
      <c r="W92" s="8"/>
      <c r="X92" s="9"/>
      <c r="Z92" s="9"/>
      <c r="AA92" s="9"/>
      <c r="AD92" s="8"/>
      <c r="AE92" s="9"/>
      <c r="AF92" s="9"/>
    </row>
    <row r="93" spans="1:32" ht="16">
      <c r="A93" s="9" t="s">
        <v>282</v>
      </c>
      <c r="B93" s="9"/>
      <c r="C93">
        <v>36.067363888888899</v>
      </c>
      <c r="D93">
        <v>127.954838055556</v>
      </c>
      <c r="E93" s="8"/>
      <c r="F93" s="9" t="s">
        <v>11</v>
      </c>
      <c r="G93" s="9"/>
      <c r="H93" s="9"/>
      <c r="I93" s="9"/>
      <c r="J93">
        <v>2005</v>
      </c>
      <c r="K93" s="15">
        <v>2005</v>
      </c>
      <c r="M93" s="51">
        <v>14.48</v>
      </c>
      <c r="N93" s="51">
        <v>15.84</v>
      </c>
      <c r="O93" s="9"/>
      <c r="P93" s="54" t="e">
        <v>#N/A</v>
      </c>
      <c r="Q93" s="54" t="e">
        <v>#N/A</v>
      </c>
      <c r="R93" s="54" t="e">
        <v>#N/A</v>
      </c>
      <c r="S93" s="1" t="e">
        <f t="shared" si="2"/>
        <v>#DIV/0!</v>
      </c>
      <c r="T93" s="1" t="e">
        <f t="shared" si="3"/>
        <v>#N/A</v>
      </c>
      <c r="U93" s="9">
        <v>2</v>
      </c>
      <c r="V93" s="9" t="s">
        <v>16</v>
      </c>
      <c r="W93" s="8"/>
      <c r="X93" s="9"/>
      <c r="Z93" s="9"/>
      <c r="AA93" s="9"/>
      <c r="AD93" s="8"/>
      <c r="AE93" s="9"/>
      <c r="AF93" s="9"/>
    </row>
    <row r="94" spans="1:32" ht="16">
      <c r="A94" s="9" t="s">
        <v>283</v>
      </c>
      <c r="B94" s="9"/>
      <c r="C94">
        <v>37.038977777777802</v>
      </c>
      <c r="D94">
        <v>128.79734805555501</v>
      </c>
      <c r="E94" s="9"/>
      <c r="F94" s="9" t="s">
        <v>11</v>
      </c>
      <c r="G94" s="9"/>
      <c r="H94" s="9"/>
      <c r="I94" s="9"/>
      <c r="J94">
        <v>2005</v>
      </c>
      <c r="K94" s="15">
        <v>2005</v>
      </c>
      <c r="M94" s="51">
        <v>20.75</v>
      </c>
      <c r="N94" s="51">
        <v>24.33</v>
      </c>
      <c r="O94" s="9"/>
      <c r="P94" s="54" t="e">
        <v>#N/A</v>
      </c>
      <c r="Q94" s="54" t="e">
        <v>#N/A</v>
      </c>
      <c r="R94" s="54" t="e">
        <v>#N/A</v>
      </c>
      <c r="S94" s="1" t="e">
        <f t="shared" si="2"/>
        <v>#DIV/0!</v>
      </c>
      <c r="T94" s="1" t="e">
        <f t="shared" si="3"/>
        <v>#N/A</v>
      </c>
      <c r="U94" s="16" t="e">
        <v>#N/A</v>
      </c>
      <c r="V94" s="9" t="s">
        <v>16</v>
      </c>
      <c r="W94" s="8"/>
      <c r="X94" s="9"/>
      <c r="Z94" s="9"/>
      <c r="AA94" s="9"/>
      <c r="AD94" s="9"/>
      <c r="AE94" s="9"/>
      <c r="AF94" s="9"/>
    </row>
    <row r="95" spans="1:32" ht="16">
      <c r="A95" s="9" t="s">
        <v>284</v>
      </c>
      <c r="B95" s="9"/>
      <c r="C95">
        <v>36.111222222222203</v>
      </c>
      <c r="D95">
        <v>128.67807888888899</v>
      </c>
      <c r="E95" s="9"/>
      <c r="F95" s="9" t="s">
        <v>11</v>
      </c>
      <c r="G95" s="9"/>
      <c r="H95" s="9"/>
      <c r="I95" s="9"/>
      <c r="J95">
        <v>2010</v>
      </c>
      <c r="K95" s="15">
        <v>2010</v>
      </c>
      <c r="M95" s="54" t="e">
        <v>#N/A</v>
      </c>
      <c r="N95" s="54" t="e">
        <v>#N/A</v>
      </c>
      <c r="O95" s="9"/>
      <c r="P95" s="54" t="e">
        <v>#N/A</v>
      </c>
      <c r="Q95" s="54" t="e">
        <v>#N/A</v>
      </c>
      <c r="R95" s="54" t="e">
        <v>#N/A</v>
      </c>
      <c r="S95" s="1" t="e">
        <f t="shared" si="2"/>
        <v>#DIV/0!</v>
      </c>
      <c r="T95" s="1" t="e">
        <f t="shared" si="3"/>
        <v>#N/A</v>
      </c>
      <c r="U95" s="16" t="e">
        <v>#N/A</v>
      </c>
      <c r="V95" s="9" t="s">
        <v>16</v>
      </c>
      <c r="W95" s="8"/>
      <c r="X95" s="9"/>
      <c r="Z95" s="9"/>
      <c r="AA95" s="9"/>
      <c r="AD95" s="9"/>
      <c r="AE95" s="9"/>
      <c r="AF95" s="9"/>
    </row>
    <row r="96" spans="1:32" ht="16">
      <c r="A96" s="9" t="s">
        <v>285</v>
      </c>
      <c r="B96" s="9"/>
      <c r="C96">
        <v>34.381968055555497</v>
      </c>
      <c r="D96">
        <v>126.660536944444</v>
      </c>
      <c r="E96" s="9"/>
      <c r="F96" s="9" t="s">
        <v>11</v>
      </c>
      <c r="G96" s="9"/>
      <c r="H96" s="9"/>
      <c r="I96" s="9"/>
      <c r="J96">
        <v>2012</v>
      </c>
      <c r="K96" s="15">
        <v>2012</v>
      </c>
      <c r="M96" s="51">
        <v>3.32</v>
      </c>
      <c r="N96" s="51">
        <v>4.67</v>
      </c>
      <c r="O96" s="9"/>
      <c r="P96" s="51">
        <v>20.71</v>
      </c>
      <c r="Q96" s="51">
        <v>47.87</v>
      </c>
      <c r="R96" s="54" t="e">
        <v>#N/A</v>
      </c>
      <c r="S96" s="1" t="e">
        <f t="shared" si="2"/>
        <v>#DIV/0!</v>
      </c>
      <c r="T96" s="1">
        <f t="shared" si="3"/>
        <v>6.9354501775642369E-2</v>
      </c>
      <c r="U96" s="9">
        <v>4</v>
      </c>
      <c r="V96" s="9" t="s">
        <v>16</v>
      </c>
      <c r="W96" s="8"/>
      <c r="X96" s="8"/>
      <c r="Z96" s="9"/>
      <c r="AA96" s="9"/>
      <c r="AD96" s="9"/>
      <c r="AE96" s="9"/>
      <c r="AF96" s="9"/>
    </row>
    <row r="97" spans="1:32" ht="16">
      <c r="A97" s="9" t="s">
        <v>286</v>
      </c>
      <c r="B97" s="9"/>
      <c r="C97">
        <v>34.417113888888899</v>
      </c>
      <c r="D97">
        <v>126.598106944444</v>
      </c>
      <c r="E97" s="8"/>
      <c r="F97" s="9" t="s">
        <v>11</v>
      </c>
      <c r="G97" s="11"/>
      <c r="H97" s="11"/>
      <c r="I97" s="9"/>
      <c r="J97">
        <v>2012</v>
      </c>
      <c r="K97" s="15">
        <v>2012</v>
      </c>
      <c r="M97" s="52">
        <v>45.14</v>
      </c>
      <c r="N97" s="52">
        <v>54.71</v>
      </c>
      <c r="O97" s="12"/>
      <c r="P97" s="52">
        <v>23.57</v>
      </c>
      <c r="Q97" s="52">
        <v>26.36</v>
      </c>
      <c r="R97" s="54" t="e">
        <v>#N/A</v>
      </c>
      <c r="S97" s="1" t="e">
        <f t="shared" si="2"/>
        <v>#DIV/0!</v>
      </c>
      <c r="T97" s="1">
        <f t="shared" si="3"/>
        <v>1.712443095599393</v>
      </c>
      <c r="U97" s="9">
        <v>4</v>
      </c>
      <c r="V97" s="9" t="s">
        <v>16</v>
      </c>
      <c r="W97" s="8"/>
      <c r="X97" s="8"/>
      <c r="Z97" s="9"/>
      <c r="AA97" s="9"/>
      <c r="AD97" s="8"/>
      <c r="AE97" s="9"/>
      <c r="AF97" s="11"/>
    </row>
    <row r="98" spans="1:32" ht="16">
      <c r="A98" s="9" t="s">
        <v>287</v>
      </c>
      <c r="B98" s="9"/>
      <c r="C98">
        <v>35.462192429772202</v>
      </c>
      <c r="D98">
        <v>127.149244802095</v>
      </c>
      <c r="E98" s="8"/>
      <c r="F98" s="9" t="s">
        <v>11</v>
      </c>
      <c r="G98" s="11"/>
      <c r="H98" s="11"/>
      <c r="I98" s="9"/>
      <c r="J98">
        <v>2012</v>
      </c>
      <c r="K98" s="15">
        <v>2012</v>
      </c>
      <c r="M98" s="52">
        <v>29.47</v>
      </c>
      <c r="N98" s="52">
        <v>33.19</v>
      </c>
      <c r="O98" s="12"/>
      <c r="P98" s="52">
        <v>75.86</v>
      </c>
      <c r="Q98" s="54" t="e">
        <v>#N/A</v>
      </c>
      <c r="R98" s="54" t="e">
        <v>#N/A</v>
      </c>
      <c r="S98" s="1" t="e">
        <f t="shared" si="2"/>
        <v>#DIV/0!</v>
      </c>
      <c r="T98" s="1" t="e">
        <f t="shared" si="3"/>
        <v>#N/A</v>
      </c>
      <c r="U98" s="9">
        <v>8</v>
      </c>
      <c r="V98" s="9" t="s">
        <v>16</v>
      </c>
      <c r="W98" s="8"/>
      <c r="X98" s="8"/>
      <c r="Z98" s="9"/>
      <c r="AA98" s="9"/>
      <c r="AD98" s="8"/>
      <c r="AE98" s="9"/>
      <c r="AF98" s="11"/>
    </row>
    <row r="99" spans="1:32" ht="16">
      <c r="A99" s="9" t="s">
        <v>288</v>
      </c>
      <c r="B99" s="9"/>
      <c r="C99">
        <v>35.813615978628903</v>
      </c>
      <c r="D99">
        <v>127.34561300109399</v>
      </c>
      <c r="E99" s="8"/>
      <c r="F99" s="9" t="s">
        <v>11</v>
      </c>
      <c r="G99" s="11"/>
      <c r="H99" s="11"/>
      <c r="I99" s="9"/>
      <c r="J99">
        <v>2013</v>
      </c>
      <c r="K99" s="15">
        <v>2013</v>
      </c>
      <c r="M99" s="52">
        <v>20.62</v>
      </c>
      <c r="N99" s="52">
        <v>25.84</v>
      </c>
      <c r="O99" s="12"/>
      <c r="P99" s="52">
        <v>17</v>
      </c>
      <c r="Q99" s="54">
        <v>25.55</v>
      </c>
      <c r="R99" s="54" t="e">
        <v>#N/A</v>
      </c>
      <c r="S99" s="1" t="e">
        <f t="shared" si="2"/>
        <v>#DIV/0!</v>
      </c>
      <c r="T99" s="1">
        <f t="shared" si="3"/>
        <v>0.80704500978473581</v>
      </c>
      <c r="U99" s="9">
        <v>2</v>
      </c>
      <c r="V99" s="9" t="s">
        <v>16</v>
      </c>
      <c r="W99" s="8"/>
      <c r="X99" s="8"/>
      <c r="Z99" s="9"/>
      <c r="AA99" s="9"/>
      <c r="AD99" s="8"/>
      <c r="AE99" s="9"/>
      <c r="AF99" s="11"/>
    </row>
    <row r="100" spans="1:32" ht="16">
      <c r="A100" s="9" t="s">
        <v>289</v>
      </c>
      <c r="B100" s="9"/>
      <c r="C100">
        <v>35.722597222222198</v>
      </c>
      <c r="D100">
        <v>127.659983888889</v>
      </c>
      <c r="E100" s="8"/>
      <c r="F100" s="9" t="s">
        <v>11</v>
      </c>
      <c r="G100" s="11"/>
      <c r="H100" s="11"/>
      <c r="I100" s="9"/>
      <c r="J100">
        <v>2002</v>
      </c>
      <c r="K100" s="15">
        <v>2002</v>
      </c>
      <c r="M100" s="54" t="e">
        <v>#N/A</v>
      </c>
      <c r="N100" s="54" t="e">
        <v>#N/A</v>
      </c>
      <c r="O100" s="12"/>
      <c r="P100" s="54" t="e">
        <v>#N/A</v>
      </c>
      <c r="Q100" s="54" t="e">
        <v>#N/A</v>
      </c>
      <c r="R100" s="54" t="e">
        <v>#N/A</v>
      </c>
      <c r="S100" s="1" t="e">
        <f t="shared" si="2"/>
        <v>#DIV/0!</v>
      </c>
      <c r="T100" s="1" t="e">
        <f t="shared" si="3"/>
        <v>#N/A</v>
      </c>
      <c r="U100" s="9">
        <v>2</v>
      </c>
      <c r="V100" s="9" t="s">
        <v>16</v>
      </c>
      <c r="W100" s="8"/>
      <c r="X100" s="8"/>
      <c r="Z100" s="9"/>
      <c r="AA100" s="9"/>
      <c r="AD100" s="8"/>
      <c r="AE100" s="9"/>
      <c r="AF100" s="11"/>
    </row>
    <row r="101" spans="1:32" ht="16">
      <c r="A101" s="9" t="s">
        <v>290</v>
      </c>
      <c r="B101" s="9"/>
      <c r="C101">
        <v>35.448749999999997</v>
      </c>
      <c r="D101">
        <v>127.485971944444</v>
      </c>
      <c r="E101" s="8"/>
      <c r="F101" s="9" t="s">
        <v>11</v>
      </c>
      <c r="G101" s="11"/>
      <c r="H101" s="11"/>
      <c r="I101" s="9"/>
      <c r="J101">
        <v>2003</v>
      </c>
      <c r="K101" s="15">
        <v>2003</v>
      </c>
      <c r="M101" s="54" t="e">
        <v>#N/A</v>
      </c>
      <c r="N101" s="54" t="e">
        <v>#N/A</v>
      </c>
      <c r="O101" s="12"/>
      <c r="P101" s="54" t="e">
        <v>#N/A</v>
      </c>
      <c r="Q101" s="54" t="e">
        <v>#N/A</v>
      </c>
      <c r="R101" s="54" t="e">
        <v>#N/A</v>
      </c>
      <c r="S101" s="1" t="e">
        <f t="shared" si="2"/>
        <v>#DIV/0!</v>
      </c>
      <c r="T101" s="1" t="e">
        <f t="shared" si="3"/>
        <v>#N/A</v>
      </c>
      <c r="U101" s="16" t="e">
        <v>#N/A</v>
      </c>
      <c r="V101" s="9" t="s">
        <v>16</v>
      </c>
      <c r="W101" s="8"/>
      <c r="X101" s="8"/>
      <c r="Z101" s="9"/>
      <c r="AA101" s="9"/>
      <c r="AD101" s="8"/>
      <c r="AE101" s="9"/>
      <c r="AF101" s="11"/>
    </row>
    <row r="102" spans="1:32" ht="16">
      <c r="A102" s="9" t="s">
        <v>291</v>
      </c>
      <c r="B102" s="9"/>
      <c r="C102">
        <v>35.940138888888903</v>
      </c>
      <c r="D102">
        <v>127.901555555556</v>
      </c>
      <c r="E102" s="8"/>
      <c r="F102" s="9" t="s">
        <v>11</v>
      </c>
      <c r="G102" s="11"/>
      <c r="H102" s="11"/>
      <c r="I102" s="9"/>
      <c r="J102">
        <v>2003</v>
      </c>
      <c r="K102" s="15">
        <v>2003</v>
      </c>
      <c r="M102" s="54" t="e">
        <v>#N/A</v>
      </c>
      <c r="N102" s="54" t="e">
        <v>#N/A</v>
      </c>
      <c r="O102" s="12"/>
      <c r="P102" s="52">
        <v>12.15</v>
      </c>
      <c r="Q102" s="54" t="e">
        <v>#N/A</v>
      </c>
      <c r="R102" s="54" t="e">
        <v>#N/A</v>
      </c>
      <c r="S102" s="1" t="e">
        <f t="shared" si="2"/>
        <v>#DIV/0!</v>
      </c>
      <c r="T102" s="1" t="e">
        <f t="shared" si="3"/>
        <v>#N/A</v>
      </c>
      <c r="U102" s="16" t="e">
        <v>#N/A</v>
      </c>
      <c r="V102" s="9" t="s">
        <v>16</v>
      </c>
      <c r="W102" s="8"/>
      <c r="X102" s="8"/>
      <c r="Z102" s="9"/>
      <c r="AA102" s="9"/>
      <c r="AD102" s="8"/>
      <c r="AE102" s="9"/>
      <c r="AF102" s="11"/>
    </row>
    <row r="103" spans="1:32" ht="16">
      <c r="A103" s="9" t="s">
        <v>292</v>
      </c>
      <c r="B103" s="9"/>
      <c r="C103">
        <v>37.9089777777778</v>
      </c>
      <c r="D103">
        <v>127.770366111111</v>
      </c>
      <c r="E103" s="8"/>
      <c r="F103" s="9" t="s">
        <v>11</v>
      </c>
      <c r="G103" s="11"/>
      <c r="H103" s="11"/>
      <c r="I103" s="9"/>
      <c r="J103">
        <v>2005</v>
      </c>
      <c r="K103" s="15">
        <v>2005</v>
      </c>
      <c r="M103" s="52">
        <v>10.19</v>
      </c>
      <c r="N103" s="52">
        <v>13.67</v>
      </c>
      <c r="O103" s="12"/>
      <c r="P103" s="52">
        <v>18.72</v>
      </c>
      <c r="Q103" s="54" t="e">
        <v>#N/A</v>
      </c>
      <c r="R103" s="54" t="e">
        <v>#N/A</v>
      </c>
      <c r="S103" s="1" t="e">
        <f t="shared" si="2"/>
        <v>#DIV/0!</v>
      </c>
      <c r="T103" s="1" t="e">
        <f t="shared" si="3"/>
        <v>#N/A</v>
      </c>
      <c r="U103" s="9">
        <v>4</v>
      </c>
      <c r="V103" s="9" t="s">
        <v>16</v>
      </c>
      <c r="W103" s="8"/>
      <c r="X103" s="8"/>
      <c r="Z103" s="9"/>
      <c r="AA103" s="9"/>
      <c r="AD103" s="8"/>
      <c r="AE103" s="9"/>
      <c r="AF103" s="11"/>
    </row>
    <row r="104" spans="1:32" ht="16">
      <c r="A104" s="9" t="s">
        <v>293</v>
      </c>
      <c r="B104" s="9"/>
      <c r="C104">
        <v>37.576930555555599</v>
      </c>
      <c r="D104">
        <v>128.852866944444</v>
      </c>
      <c r="E104" s="8"/>
      <c r="F104" s="9" t="s">
        <v>11</v>
      </c>
      <c r="G104" s="11"/>
      <c r="H104" s="11"/>
      <c r="I104" s="9"/>
      <c r="J104">
        <v>2003</v>
      </c>
      <c r="K104" s="15">
        <v>2003</v>
      </c>
      <c r="M104" s="54" t="e">
        <v>#N/A</v>
      </c>
      <c r="N104" s="54" t="e">
        <v>#N/A</v>
      </c>
      <c r="O104" s="12"/>
      <c r="P104" s="52">
        <v>10.91</v>
      </c>
      <c r="Q104" s="54" t="e">
        <v>#N/A</v>
      </c>
      <c r="R104" s="54" t="e">
        <v>#N/A</v>
      </c>
      <c r="S104" s="1" t="e">
        <f t="shared" si="2"/>
        <v>#DIV/0!</v>
      </c>
      <c r="T104" s="1" t="e">
        <f t="shared" si="3"/>
        <v>#N/A</v>
      </c>
      <c r="U104" s="9">
        <v>2</v>
      </c>
      <c r="V104" s="9" t="s">
        <v>16</v>
      </c>
      <c r="W104" s="8"/>
      <c r="X104" s="8"/>
      <c r="Z104" s="9"/>
      <c r="AA104" s="9"/>
      <c r="AD104" s="8"/>
      <c r="AE104" s="9"/>
      <c r="AF104" s="11"/>
    </row>
    <row r="105" spans="1:32" ht="16">
      <c r="A105" s="9" t="s">
        <v>294</v>
      </c>
      <c r="B105" s="9"/>
      <c r="C105">
        <v>38.278992932719397</v>
      </c>
      <c r="D105">
        <v>128.35571576711999</v>
      </c>
      <c r="E105" s="8"/>
      <c r="F105" s="9" t="s">
        <v>11</v>
      </c>
      <c r="G105" s="11"/>
      <c r="H105" s="11"/>
      <c r="I105" s="9"/>
      <c r="J105">
        <v>2003</v>
      </c>
      <c r="K105" s="15">
        <v>2003</v>
      </c>
      <c r="M105" s="54" t="e">
        <v>#N/A</v>
      </c>
      <c r="N105" s="54" t="e">
        <v>#N/A</v>
      </c>
      <c r="O105" s="12"/>
      <c r="P105" s="52">
        <v>14.38</v>
      </c>
      <c r="Q105" s="54" t="e">
        <v>#N/A</v>
      </c>
      <c r="R105" s="54" t="e">
        <v>#N/A</v>
      </c>
      <c r="S105" s="1" t="e">
        <f t="shared" si="2"/>
        <v>#DIV/0!</v>
      </c>
      <c r="T105" s="1" t="e">
        <f t="shared" si="3"/>
        <v>#N/A</v>
      </c>
      <c r="U105" s="16" t="e">
        <v>#N/A</v>
      </c>
      <c r="V105" s="9" t="s">
        <v>16</v>
      </c>
      <c r="W105" s="8"/>
      <c r="X105" s="8"/>
      <c r="Z105" s="9"/>
      <c r="AA105" s="9"/>
      <c r="AD105" s="8"/>
      <c r="AE105" s="9"/>
      <c r="AF105" s="11"/>
    </row>
    <row r="106" spans="1:32" ht="16">
      <c r="A106" s="9" t="s">
        <v>295</v>
      </c>
      <c r="B106" s="9"/>
      <c r="C106">
        <v>38.559414917691903</v>
      </c>
      <c r="D106">
        <v>128.40167899358099</v>
      </c>
      <c r="E106" s="8"/>
      <c r="F106" s="9" t="s">
        <v>11</v>
      </c>
      <c r="G106" s="11"/>
      <c r="H106" s="11"/>
      <c r="I106" s="9"/>
      <c r="J106">
        <v>2012</v>
      </c>
      <c r="K106" s="15">
        <v>2012</v>
      </c>
      <c r="M106" s="54" t="e">
        <v>#N/A</v>
      </c>
      <c r="N106" s="54" t="e">
        <v>#N/A</v>
      </c>
      <c r="O106" s="12"/>
      <c r="P106" s="52">
        <v>54.79</v>
      </c>
      <c r="Q106" s="54" t="e">
        <v>#N/A</v>
      </c>
      <c r="R106" s="54" t="e">
        <v>#N/A</v>
      </c>
      <c r="S106" s="1" t="e">
        <f t="shared" si="2"/>
        <v>#DIV/0!</v>
      </c>
      <c r="T106" s="1" t="e">
        <f t="shared" si="3"/>
        <v>#N/A</v>
      </c>
      <c r="U106" s="9">
        <v>4</v>
      </c>
      <c r="V106" s="9" t="s">
        <v>16</v>
      </c>
      <c r="W106" s="8"/>
      <c r="X106" s="8"/>
      <c r="Z106" s="9"/>
      <c r="AA106" s="9"/>
      <c r="AD106" s="8"/>
      <c r="AE106" s="9"/>
      <c r="AF106" s="11"/>
    </row>
    <row r="107" spans="1:32" ht="16">
      <c r="A107" s="9" t="s">
        <v>296</v>
      </c>
      <c r="B107" s="9"/>
      <c r="C107">
        <v>37.117344848447999</v>
      </c>
      <c r="D107">
        <v>128.87846383304401</v>
      </c>
      <c r="E107" s="8"/>
      <c r="F107" s="9" t="s">
        <v>11</v>
      </c>
      <c r="G107" s="11"/>
      <c r="H107" s="11"/>
      <c r="I107" s="9"/>
      <c r="J107">
        <v>2003</v>
      </c>
      <c r="K107" s="15">
        <v>2003</v>
      </c>
      <c r="M107" s="54" t="e">
        <v>#N/A</v>
      </c>
      <c r="N107" s="54" t="e">
        <v>#N/A</v>
      </c>
      <c r="O107" s="12"/>
      <c r="P107" s="52">
        <v>11.12</v>
      </c>
      <c r="Q107" s="54" t="e">
        <v>#N/A</v>
      </c>
      <c r="R107" s="54" t="e">
        <v>#N/A</v>
      </c>
      <c r="S107" s="1" t="e">
        <f t="shared" si="2"/>
        <v>#DIV/0!</v>
      </c>
      <c r="T107" s="1" t="e">
        <f t="shared" si="3"/>
        <v>#N/A</v>
      </c>
      <c r="U107" s="9">
        <v>3</v>
      </c>
      <c r="V107" s="9" t="s">
        <v>16</v>
      </c>
      <c r="W107" s="8"/>
      <c r="X107" s="8"/>
      <c r="Z107" s="9"/>
      <c r="AA107" s="9"/>
      <c r="AD107" s="8"/>
      <c r="AE107" s="9"/>
      <c r="AF107" s="11"/>
    </row>
    <row r="108" spans="1:32" ht="16">
      <c r="A108" s="9" t="s">
        <v>297</v>
      </c>
      <c r="B108" s="9"/>
      <c r="C108">
        <v>37.520858333333301</v>
      </c>
      <c r="D108">
        <v>128.90349805555601</v>
      </c>
      <c r="E108" s="8"/>
      <c r="F108" s="9" t="s">
        <v>11</v>
      </c>
      <c r="G108" s="9"/>
      <c r="H108" s="9"/>
      <c r="I108" s="9"/>
      <c r="J108">
        <v>2003</v>
      </c>
      <c r="K108" s="15">
        <v>2003</v>
      </c>
      <c r="M108" s="51">
        <v>29.79</v>
      </c>
      <c r="N108" s="51">
        <v>33.56</v>
      </c>
      <c r="O108" s="9"/>
      <c r="P108" s="51">
        <v>16.61</v>
      </c>
      <c r="Q108" s="51">
        <v>34.58</v>
      </c>
      <c r="R108" s="54" t="e">
        <v>#N/A</v>
      </c>
      <c r="S108" s="1" t="e">
        <f t="shared" si="2"/>
        <v>#DIV/0!</v>
      </c>
      <c r="T108" s="1">
        <f t="shared" si="3"/>
        <v>0.86148062463851938</v>
      </c>
      <c r="U108" s="9">
        <v>2</v>
      </c>
      <c r="V108" s="9" t="s">
        <v>16</v>
      </c>
      <c r="W108" s="8"/>
      <c r="X108" s="9"/>
      <c r="Z108" s="9"/>
      <c r="AA108" s="9"/>
      <c r="AD108" s="8"/>
      <c r="AE108" s="9"/>
      <c r="AF108" s="9"/>
    </row>
    <row r="109" spans="1:32" ht="16">
      <c r="A109" s="9" t="s">
        <v>298</v>
      </c>
      <c r="B109" s="9"/>
      <c r="C109">
        <v>37.187958334104401</v>
      </c>
      <c r="D109">
        <v>128.377661471122</v>
      </c>
      <c r="E109" s="8"/>
      <c r="F109" s="9" t="s">
        <v>11</v>
      </c>
      <c r="G109" s="9"/>
      <c r="H109" s="9"/>
      <c r="I109" s="9"/>
      <c r="J109">
        <v>2004</v>
      </c>
      <c r="K109" s="15">
        <v>2004</v>
      </c>
      <c r="M109" s="51">
        <v>4.6100000000000003</v>
      </c>
      <c r="N109" s="51">
        <v>7.16</v>
      </c>
      <c r="O109" s="9"/>
      <c r="P109" s="51">
        <v>28.91</v>
      </c>
      <c r="Q109" s="51">
        <v>75.739999999999995</v>
      </c>
      <c r="R109" s="54" t="e">
        <v>#N/A</v>
      </c>
      <c r="S109" s="1" t="e">
        <f t="shared" si="2"/>
        <v>#DIV/0!</v>
      </c>
      <c r="T109" s="1">
        <f t="shared" si="3"/>
        <v>6.0866120940058104E-2</v>
      </c>
      <c r="U109" s="9">
        <v>4</v>
      </c>
      <c r="V109" s="9" t="s">
        <v>16</v>
      </c>
      <c r="W109" s="8"/>
      <c r="X109" s="9"/>
      <c r="Z109" s="9"/>
      <c r="AA109" s="9"/>
      <c r="AD109" s="8"/>
      <c r="AE109" s="9"/>
      <c r="AF109" s="9"/>
    </row>
    <row r="110" spans="1:32" ht="16">
      <c r="A110" s="9" t="s">
        <v>299</v>
      </c>
      <c r="B110" s="9"/>
      <c r="C110">
        <v>36.264744444444503</v>
      </c>
      <c r="D110">
        <v>128.317025</v>
      </c>
      <c r="E110" s="9"/>
      <c r="F110" s="9" t="s">
        <v>11</v>
      </c>
      <c r="G110" s="9"/>
      <c r="H110" s="9"/>
      <c r="I110" s="9"/>
      <c r="J110">
        <v>2009</v>
      </c>
      <c r="K110" s="15">
        <v>2009</v>
      </c>
      <c r="M110" s="54" t="e">
        <v>#N/A</v>
      </c>
      <c r="N110" s="54" t="e">
        <v>#N/A</v>
      </c>
      <c r="O110" s="9"/>
      <c r="P110" s="51">
        <v>22.39</v>
      </c>
      <c r="Q110" s="54" t="e">
        <v>#N/A</v>
      </c>
      <c r="R110" s="54" t="e">
        <v>#N/A</v>
      </c>
      <c r="S110" s="1" t="e">
        <f t="shared" si="2"/>
        <v>#DIV/0!</v>
      </c>
      <c r="T110" s="1" t="e">
        <f t="shared" si="3"/>
        <v>#N/A</v>
      </c>
      <c r="U110" s="9">
        <v>4</v>
      </c>
      <c r="V110" s="9" t="s">
        <v>16</v>
      </c>
      <c r="W110" s="8"/>
      <c r="X110" s="9"/>
      <c r="Z110" s="9"/>
      <c r="AA110" s="9"/>
      <c r="AD110" s="9"/>
      <c r="AE110" s="9"/>
      <c r="AF110" s="9"/>
    </row>
    <row r="111" spans="1:32" ht="16">
      <c r="A111" s="9" t="s">
        <v>300</v>
      </c>
      <c r="B111" s="9"/>
      <c r="C111">
        <v>36.6550088091318</v>
      </c>
      <c r="D111">
        <v>128.13084872860901</v>
      </c>
      <c r="E111" s="9"/>
      <c r="F111" s="9" t="s">
        <v>11</v>
      </c>
      <c r="G111" s="9"/>
      <c r="H111" s="9"/>
      <c r="I111" s="9"/>
      <c r="J111">
        <v>1999</v>
      </c>
      <c r="K111" s="15">
        <v>1999</v>
      </c>
      <c r="M111" s="51">
        <v>29.48</v>
      </c>
      <c r="N111" s="51">
        <v>29.68</v>
      </c>
      <c r="O111" s="9"/>
      <c r="P111" s="51">
        <v>19.23</v>
      </c>
      <c r="Q111" s="54" t="e">
        <v>#N/A</v>
      </c>
      <c r="R111" s="54" t="e">
        <v>#N/A</v>
      </c>
      <c r="S111" s="1" t="e">
        <f t="shared" si="2"/>
        <v>#DIV/0!</v>
      </c>
      <c r="T111" s="1" t="e">
        <f t="shared" si="3"/>
        <v>#N/A</v>
      </c>
      <c r="U111" s="9">
        <v>4</v>
      </c>
      <c r="V111" s="9" t="s">
        <v>16</v>
      </c>
      <c r="W111" s="8"/>
      <c r="X111" s="9"/>
      <c r="Z111" s="9"/>
      <c r="AA111" s="9"/>
      <c r="AD111" s="9"/>
      <c r="AE111" s="9"/>
      <c r="AF111" s="9"/>
    </row>
    <row r="112" spans="1:32" ht="16">
      <c r="A112" s="9" t="s">
        <v>301</v>
      </c>
      <c r="B112" s="9"/>
      <c r="C112">
        <v>36.857123929048797</v>
      </c>
      <c r="D112">
        <v>128.70070240484401</v>
      </c>
      <c r="E112" s="9"/>
      <c r="F112" s="9" t="s">
        <v>11</v>
      </c>
      <c r="G112" s="9"/>
      <c r="H112" s="9"/>
      <c r="I112" s="9"/>
      <c r="J112">
        <v>2005</v>
      </c>
      <c r="K112" s="15">
        <v>2005</v>
      </c>
      <c r="M112" s="51">
        <v>13.72</v>
      </c>
      <c r="N112" s="51">
        <v>15.95</v>
      </c>
      <c r="O112" s="9"/>
      <c r="P112" s="51">
        <v>21.28</v>
      </c>
      <c r="Q112" s="51">
        <v>21.6</v>
      </c>
      <c r="R112" s="51">
        <v>38.729999999999997</v>
      </c>
      <c r="S112" s="1" t="e">
        <f t="shared" si="2"/>
        <v>#DIV/0!</v>
      </c>
      <c r="T112" s="1">
        <f t="shared" si="3"/>
        <v>0.63518518518518519</v>
      </c>
      <c r="U112" s="9">
        <v>4</v>
      </c>
      <c r="V112" s="9" t="s">
        <v>16</v>
      </c>
      <c r="W112" s="8"/>
      <c r="X112" s="8"/>
      <c r="Z112" s="9"/>
      <c r="AA112" s="9"/>
      <c r="AD112" s="9"/>
      <c r="AE112" s="9"/>
      <c r="AF112" s="9"/>
    </row>
    <row r="113" spans="1:32" ht="16">
      <c r="A113" s="9" t="s">
        <v>302</v>
      </c>
      <c r="B113" s="9"/>
      <c r="C113">
        <v>36.863019444444397</v>
      </c>
      <c r="D113">
        <v>128.71403111111101</v>
      </c>
      <c r="E113" s="8"/>
      <c r="F113" s="9" t="s">
        <v>11</v>
      </c>
      <c r="G113" s="11"/>
      <c r="H113" s="11"/>
      <c r="I113" s="9"/>
      <c r="J113">
        <v>2005</v>
      </c>
      <c r="K113" s="15">
        <v>2005</v>
      </c>
      <c r="M113" s="52">
        <v>13.11</v>
      </c>
      <c r="N113" s="52">
        <v>16.55</v>
      </c>
      <c r="O113" s="12"/>
      <c r="P113" s="52">
        <v>18.41</v>
      </c>
      <c r="Q113" s="52">
        <v>21.07</v>
      </c>
      <c r="R113" s="52">
        <v>41.3</v>
      </c>
      <c r="S113" s="1" t="e">
        <f t="shared" si="2"/>
        <v>#DIV/0!</v>
      </c>
      <c r="T113" s="1">
        <f t="shared" si="3"/>
        <v>0.62221167536782152</v>
      </c>
      <c r="U113" s="9">
        <v>4</v>
      </c>
      <c r="V113" s="9" t="s">
        <v>16</v>
      </c>
      <c r="W113" s="8"/>
      <c r="X113" s="8"/>
      <c r="Z113" s="9"/>
      <c r="AA113" s="9"/>
      <c r="AD113" s="8"/>
      <c r="AE113" s="9"/>
      <c r="AF113" s="11"/>
    </row>
    <row r="114" spans="1:32" ht="16">
      <c r="A114" s="9" t="s">
        <v>303</v>
      </c>
      <c r="B114" s="9"/>
      <c r="C114">
        <v>36.694630555555598</v>
      </c>
      <c r="D114">
        <v>128.708538888889</v>
      </c>
      <c r="E114" s="8"/>
      <c r="F114" s="9" t="s">
        <v>11</v>
      </c>
      <c r="G114" s="11"/>
      <c r="H114" s="11"/>
      <c r="I114" s="9"/>
      <c r="J114">
        <v>2010</v>
      </c>
      <c r="K114" s="15">
        <v>2010</v>
      </c>
      <c r="M114" s="52">
        <v>25.79</v>
      </c>
      <c r="N114" s="52">
        <v>28.69</v>
      </c>
      <c r="O114" s="12"/>
      <c r="P114" s="52">
        <v>20.63</v>
      </c>
      <c r="Q114" s="52">
        <v>62.26</v>
      </c>
      <c r="R114" s="54" t="e">
        <v>#N/A</v>
      </c>
      <c r="S114" s="1" t="e">
        <f t="shared" si="2"/>
        <v>#DIV/0!</v>
      </c>
      <c r="T114" s="1">
        <f t="shared" si="3"/>
        <v>0.41423064567940893</v>
      </c>
      <c r="U114" s="9">
        <v>4</v>
      </c>
      <c r="V114" s="9" t="s">
        <v>16</v>
      </c>
      <c r="W114" s="8"/>
      <c r="X114" s="8"/>
      <c r="Z114" s="9"/>
      <c r="AA114" s="9"/>
      <c r="AD114" s="8"/>
      <c r="AE114" s="9"/>
      <c r="AF114" s="11"/>
    </row>
    <row r="115" spans="1:32" ht="16">
      <c r="A115" s="9" t="s">
        <v>304</v>
      </c>
      <c r="B115" s="9"/>
      <c r="C115">
        <v>36.162022222222198</v>
      </c>
      <c r="D115">
        <v>126.679722222222</v>
      </c>
      <c r="E115" s="8"/>
      <c r="F115" s="9" t="s">
        <v>11</v>
      </c>
      <c r="G115" s="11"/>
      <c r="H115" s="11"/>
      <c r="I115" s="9"/>
      <c r="J115">
        <v>2014</v>
      </c>
      <c r="K115" s="15">
        <v>2014</v>
      </c>
      <c r="M115" s="52" t="e">
        <v>#N/A</v>
      </c>
      <c r="N115" s="52" t="e">
        <v>#N/A</v>
      </c>
      <c r="O115" s="12"/>
      <c r="P115" s="52">
        <v>22.07</v>
      </c>
      <c r="Q115" s="54" t="e">
        <v>#N/A</v>
      </c>
      <c r="R115" s="54" t="e">
        <v>#N/A</v>
      </c>
      <c r="S115" s="1" t="e">
        <f t="shared" si="2"/>
        <v>#DIV/0!</v>
      </c>
      <c r="T115" s="1" t="e">
        <f t="shared" si="3"/>
        <v>#N/A</v>
      </c>
      <c r="U115" s="9">
        <v>4</v>
      </c>
      <c r="V115" s="9" t="s">
        <v>16</v>
      </c>
      <c r="W115" s="8"/>
      <c r="X115" s="8"/>
      <c r="Z115" s="9"/>
      <c r="AA115" s="9"/>
      <c r="AD115" s="8"/>
      <c r="AE115" s="9"/>
      <c r="AF115" s="11"/>
    </row>
    <row r="116" spans="1:32" ht="16">
      <c r="A116" s="9" t="s">
        <v>305</v>
      </c>
      <c r="B116" s="9"/>
      <c r="C116">
        <v>36.165447222222198</v>
      </c>
      <c r="D116">
        <v>126.684275</v>
      </c>
      <c r="E116" s="8"/>
      <c r="F116" s="9" t="s">
        <v>11</v>
      </c>
      <c r="G116" s="11"/>
      <c r="H116" s="11"/>
      <c r="I116" s="9"/>
      <c r="J116">
        <v>2014</v>
      </c>
      <c r="K116" s="15">
        <v>2014</v>
      </c>
      <c r="M116" s="52" t="e">
        <v>#N/A</v>
      </c>
      <c r="N116" s="52" t="e">
        <v>#N/A</v>
      </c>
      <c r="O116" s="12"/>
      <c r="P116" s="52">
        <v>19.510000000000002</v>
      </c>
      <c r="Q116" s="54" t="e">
        <v>#N/A</v>
      </c>
      <c r="R116" s="54" t="e">
        <v>#N/A</v>
      </c>
      <c r="S116" s="1" t="e">
        <f t="shared" si="2"/>
        <v>#DIV/0!</v>
      </c>
      <c r="T116" s="1" t="e">
        <f t="shared" si="3"/>
        <v>#N/A</v>
      </c>
      <c r="U116" s="9">
        <v>4</v>
      </c>
      <c r="V116" s="9" t="s">
        <v>16</v>
      </c>
      <c r="W116" s="8"/>
      <c r="X116" s="8"/>
      <c r="Z116" s="9"/>
      <c r="AA116" s="9"/>
      <c r="AD116" s="8"/>
      <c r="AE116" s="9"/>
      <c r="AF116" s="11"/>
    </row>
    <row r="117" spans="1:32" ht="16">
      <c r="A117" s="9" t="s">
        <v>306</v>
      </c>
      <c r="B117" s="9"/>
      <c r="C117">
        <v>35.869452777777802</v>
      </c>
      <c r="D117">
        <v>127.826613888889</v>
      </c>
      <c r="E117" s="8"/>
      <c r="F117" s="9" t="s">
        <v>11</v>
      </c>
      <c r="G117" s="11"/>
      <c r="H117" s="11"/>
      <c r="I117" s="9"/>
      <c r="J117">
        <v>2007</v>
      </c>
      <c r="K117" s="15">
        <v>2007</v>
      </c>
      <c r="M117" s="52" t="e">
        <v>#N/A</v>
      </c>
      <c r="N117" s="52" t="e">
        <v>#N/A</v>
      </c>
      <c r="O117" s="12"/>
      <c r="P117" s="54" t="e">
        <v>#N/A</v>
      </c>
      <c r="Q117" s="54" t="e">
        <v>#N/A</v>
      </c>
      <c r="R117" s="54" t="e">
        <v>#N/A</v>
      </c>
      <c r="S117" s="1" t="e">
        <f t="shared" si="2"/>
        <v>#DIV/0!</v>
      </c>
      <c r="T117" s="1" t="e">
        <f t="shared" si="3"/>
        <v>#N/A</v>
      </c>
      <c r="U117" s="16" t="e">
        <v>#N/A</v>
      </c>
      <c r="V117" s="9" t="s">
        <v>16</v>
      </c>
      <c r="W117" s="8"/>
      <c r="X117" s="8"/>
      <c r="Z117" s="9"/>
      <c r="AA117" s="9"/>
      <c r="AD117" s="8"/>
      <c r="AE117" s="9"/>
      <c r="AF117" s="11"/>
    </row>
    <row r="118" spans="1:32" ht="16">
      <c r="A118" s="9" t="s">
        <v>307</v>
      </c>
      <c r="B118" s="9"/>
      <c r="C118">
        <v>36.595930555555498</v>
      </c>
      <c r="D118">
        <v>128.70092500000001</v>
      </c>
      <c r="E118" s="8"/>
      <c r="F118" s="9" t="s">
        <v>11</v>
      </c>
      <c r="G118" s="11"/>
      <c r="H118" s="11"/>
      <c r="I118" s="9"/>
      <c r="J118">
        <v>2014</v>
      </c>
      <c r="K118" s="15">
        <v>2014</v>
      </c>
      <c r="M118" s="52">
        <v>16.059999999999999</v>
      </c>
      <c r="N118" s="52">
        <v>19.54</v>
      </c>
      <c r="O118" s="12"/>
      <c r="P118" s="52">
        <v>31.74</v>
      </c>
      <c r="Q118" s="52">
        <v>50.39</v>
      </c>
      <c r="R118" s="54" t="e">
        <v>#N/A</v>
      </c>
      <c r="S118" s="1" t="e">
        <f t="shared" si="2"/>
        <v>#DIV/0!</v>
      </c>
      <c r="T118" s="1">
        <f t="shared" si="3"/>
        <v>0.31871403056161934</v>
      </c>
      <c r="U118" s="9">
        <v>5</v>
      </c>
      <c r="V118" s="9" t="s">
        <v>16</v>
      </c>
      <c r="W118" s="8"/>
      <c r="X118" s="8"/>
      <c r="Z118" s="9"/>
      <c r="AA118" s="9"/>
      <c r="AD118" s="8"/>
      <c r="AE118" s="9"/>
      <c r="AF118" s="11"/>
    </row>
    <row r="119" spans="1:32" ht="16">
      <c r="A119" s="9" t="s">
        <v>308</v>
      </c>
      <c r="B119" s="9"/>
      <c r="C119" s="9">
        <v>53.562882999999999</v>
      </c>
      <c r="D119" s="9">
        <v>13.497102999999999</v>
      </c>
      <c r="E119" s="8"/>
      <c r="F119" s="9" t="s">
        <v>11</v>
      </c>
      <c r="G119" s="11"/>
      <c r="H119" s="11"/>
      <c r="I119" s="9"/>
      <c r="J119" s="9"/>
      <c r="M119" s="52">
        <v>45.55</v>
      </c>
      <c r="N119" s="52">
        <v>54.53</v>
      </c>
      <c r="O119" s="12"/>
      <c r="P119" s="52">
        <v>25.09</v>
      </c>
      <c r="Q119" s="52">
        <v>55.42</v>
      </c>
      <c r="R119" s="52" t="e">
        <v>#N/A</v>
      </c>
      <c r="S119" s="1" t="e">
        <f t="shared" si="2"/>
        <v>#DIV/0!</v>
      </c>
      <c r="T119" s="1">
        <f t="shared" si="3"/>
        <v>0.82190544929628284</v>
      </c>
      <c r="U119" s="9">
        <v>4</v>
      </c>
      <c r="V119" s="9" t="s">
        <v>16</v>
      </c>
      <c r="W119" s="8"/>
      <c r="X119" s="8"/>
      <c r="Z119" s="9"/>
      <c r="AA119" s="9"/>
      <c r="AB119" s="9"/>
      <c r="AC119" s="9"/>
      <c r="AD119" s="8"/>
      <c r="AE119" s="9"/>
      <c r="AF119" s="11"/>
    </row>
    <row r="120" spans="1:32" ht="16">
      <c r="A120" s="9" t="s">
        <v>309</v>
      </c>
      <c r="B120" s="9"/>
      <c r="C120" s="9">
        <v>50.231493999999998</v>
      </c>
      <c r="D120" s="9">
        <v>1.752033</v>
      </c>
      <c r="E120" s="8"/>
      <c r="F120" s="9" t="s">
        <v>11</v>
      </c>
      <c r="G120" s="11"/>
      <c r="H120" s="11"/>
      <c r="I120" s="9"/>
      <c r="J120" s="9"/>
      <c r="M120" s="52">
        <v>11.79</v>
      </c>
      <c r="N120" s="52">
        <v>28.06</v>
      </c>
      <c r="O120" s="12"/>
      <c r="P120" s="52">
        <v>23.65</v>
      </c>
      <c r="Q120" s="52">
        <v>27.12</v>
      </c>
      <c r="R120" s="52">
        <v>51.72</v>
      </c>
      <c r="S120" s="1" t="e">
        <f t="shared" ref="S120:S121" si="4">L120/O120</f>
        <v>#DIV/0!</v>
      </c>
      <c r="T120" s="1">
        <f t="shared" ref="T120:T121" si="5">M120/Q120</f>
        <v>0.43473451327433621</v>
      </c>
      <c r="U120" s="9">
        <v>4</v>
      </c>
      <c r="V120" s="9" t="s">
        <v>16</v>
      </c>
      <c r="W120" s="8"/>
      <c r="X120" s="8"/>
      <c r="Z120" s="9"/>
      <c r="AA120" s="9"/>
      <c r="AB120" s="9"/>
      <c r="AC120" s="9"/>
      <c r="AD120" s="8"/>
      <c r="AE120" s="9"/>
      <c r="AF120" s="11"/>
    </row>
    <row r="121" spans="1:32" ht="16">
      <c r="A121" s="9" t="s">
        <v>310</v>
      </c>
      <c r="B121" s="9"/>
      <c r="C121" s="9">
        <v>50.258755999999998</v>
      </c>
      <c r="D121" s="9">
        <v>1.7473110000000001</v>
      </c>
      <c r="E121" s="8"/>
      <c r="F121" s="9" t="s">
        <v>11</v>
      </c>
      <c r="G121" s="11"/>
      <c r="H121" s="11"/>
      <c r="I121" s="9"/>
      <c r="J121" s="9"/>
      <c r="M121" s="52">
        <v>10.63</v>
      </c>
      <c r="N121" s="52">
        <v>27.59</v>
      </c>
      <c r="O121" s="12"/>
      <c r="P121" s="52">
        <v>22.62</v>
      </c>
      <c r="Q121" s="52">
        <v>26.66</v>
      </c>
      <c r="R121" s="52">
        <v>76.78</v>
      </c>
      <c r="S121" s="1" t="e">
        <f t="shared" si="4"/>
        <v>#DIV/0!</v>
      </c>
      <c r="T121" s="1">
        <f t="shared" si="5"/>
        <v>0.39872468117029258</v>
      </c>
      <c r="U121" s="9">
        <v>4</v>
      </c>
      <c r="V121" s="9" t="s">
        <v>16</v>
      </c>
      <c r="W121" s="8"/>
      <c r="X121" s="8"/>
      <c r="Z121" s="9"/>
      <c r="AA121" s="9"/>
      <c r="AB121" s="9"/>
      <c r="AC121" s="9"/>
      <c r="AD121" s="8"/>
      <c r="AE121" s="9"/>
      <c r="AF121" s="11"/>
    </row>
    <row r="122" spans="1:32">
      <c r="A122" s="9"/>
      <c r="B122" s="9"/>
      <c r="C122" s="9"/>
      <c r="D122" s="9"/>
      <c r="F122" s="9"/>
      <c r="G122" s="9"/>
      <c r="H122" s="9"/>
      <c r="I122" s="9"/>
      <c r="J122" s="9"/>
      <c r="O122" s="9"/>
      <c r="S122" s="9"/>
      <c r="T122" s="9"/>
      <c r="U122" s="9"/>
      <c r="V122" s="9"/>
      <c r="W122" s="8"/>
      <c r="X122" s="9"/>
    </row>
    <row r="123" spans="1:32">
      <c r="A123" s="9"/>
      <c r="B123" s="9"/>
      <c r="C123" s="9"/>
      <c r="D123" s="9"/>
      <c r="E123" s="9"/>
      <c r="F123" s="9"/>
      <c r="G123" s="9"/>
      <c r="H123" s="9"/>
      <c r="I123" s="9"/>
      <c r="J123" s="9"/>
      <c r="O123" s="9"/>
      <c r="S123" s="9"/>
      <c r="T123" s="9"/>
      <c r="U123" s="9"/>
      <c r="V123" s="9"/>
      <c r="W123" s="8"/>
      <c r="X123" s="9"/>
    </row>
    <row r="124" spans="1:32">
      <c r="A124" s="9"/>
      <c r="B124" s="9"/>
      <c r="C124" s="9"/>
      <c r="D124" s="9"/>
      <c r="E124" s="9"/>
      <c r="F124" s="9"/>
      <c r="G124" s="9"/>
      <c r="H124" s="9"/>
      <c r="I124" s="9"/>
      <c r="J124" s="9"/>
      <c r="O124" s="9"/>
      <c r="S124" s="9"/>
      <c r="T124" s="9"/>
      <c r="U124" s="9"/>
      <c r="V124" s="9"/>
      <c r="W124" s="8"/>
      <c r="X124" s="9"/>
    </row>
    <row r="125" spans="1:32">
      <c r="A125" s="9"/>
      <c r="B125" s="9"/>
      <c r="C125" s="9"/>
      <c r="D125" s="9"/>
      <c r="E125" s="9"/>
      <c r="F125" s="9"/>
      <c r="G125" s="9"/>
      <c r="H125" s="9"/>
      <c r="I125" s="9"/>
      <c r="J125" s="9"/>
      <c r="O125" s="9"/>
      <c r="S125" s="9"/>
      <c r="T125" s="9"/>
      <c r="U125" s="9"/>
      <c r="V125" s="9"/>
      <c r="W125" s="8"/>
      <c r="X125" s="8"/>
    </row>
  </sheetData>
  <autoFilter ref="A1:AG121" xr:uid="{1E1DE758-D4A7-824F-8946-0BF739528EE8}"/>
  <sortState xmlns:xlrd2="http://schemas.microsoft.com/office/spreadsheetml/2017/richdata2" ref="A2:X75">
    <sortCondition ref="A2"/>
  </sortState>
  <phoneticPr fontId="7" type="noConversion"/>
  <hyperlinks>
    <hyperlink ref="X62" r:id="rId1" display="https://arc-solutions.org/wp-content/uploads/2021/01/ARC-Solutions-Success-Stories-online.pdf, " xr:uid="{8BF97473-65A8-42E2-83DA-26B5A4A62629}"/>
    <hyperlink ref="X71" r:id="rId2" display="https://www.mdt.mt.gov/other/webdata/external/research/docs/research_proj/wildlife_crossing/phaseii/PHASE_II_FINAL_REPORT.pdf" xr:uid="{57CBAF13-1123-4F14-B0A3-F2493466E874}"/>
    <hyperlink ref="X58" r:id="rId3" xr:uid="{B2E9F133-1597-4D70-87FA-818A0D0335BC}"/>
    <hyperlink ref="X2" r:id="rId4" xr:uid="{A5522F2F-EDDA-4B11-B103-FBC083CBA660}"/>
    <hyperlink ref="X5" r:id="rId5" xr:uid="{8723E09A-49D5-4D6E-9BEC-4750F09D6A08}"/>
    <hyperlink ref="X16" r:id="rId6" xr:uid="{850BA2B9-0398-4B1E-A916-7CA4F2D9A5F4}"/>
    <hyperlink ref="X17" r:id="rId7" xr:uid="{5B5C63C4-9F1D-4369-B936-9909010E2236}"/>
    <hyperlink ref="X18" r:id="rId8" xr:uid="{A543D97E-4A6B-42F2-9D73-C7DF40032B9E}"/>
    <hyperlink ref="X22" r:id="rId9" xr:uid="{ED7A7502-1A0F-4861-B7AB-387D2CB17BB2}"/>
    <hyperlink ref="X24" r:id="rId10" xr:uid="{E5B8488D-9A5B-4162-8AB8-737126DAB879}"/>
    <hyperlink ref="X25" r:id="rId11" xr:uid="{3CAC96D6-1B18-4BD4-A8CD-D5453C71BAC4}"/>
    <hyperlink ref="X26" r:id="rId12" xr:uid="{C813D881-D753-4240-ABDE-57596678E2F2}"/>
    <hyperlink ref="X27" r:id="rId13" xr:uid="{5D0CC398-9403-463D-9515-0B6B418F7777}"/>
    <hyperlink ref="X28" r:id="rId14" xr:uid="{3FE06668-3022-4FA0-8ED7-A1B6B8313425}"/>
    <hyperlink ref="X54" r:id="rId15" xr:uid="{04147044-0DCD-4646-9930-B67776B9556A}"/>
    <hyperlink ref="X59" r:id="rId16" xr:uid="{D13A7754-32C9-4B8E-81CB-AC1B95AEBB26}"/>
    <hyperlink ref="X53" r:id="rId17" display="https://structurae.net/en/structures/rengelbur-wildlife-crossing" xr:uid="{5E2BD535-95EA-465D-92ED-398D37D9CE7A}"/>
    <hyperlink ref="X29" r:id="rId18" display="https://structurae.net/en/structures/laarderhoogt-wildlife-crossing" xr:uid="{A8610758-1CA9-8B4A-9D0E-447DEC6158A4}"/>
  </hyperlinks>
  <pageMargins left="0.7" right="0.7" top="0.75" bottom="0.75" header="0.3" footer="0.3"/>
  <pageSetup orientation="portrait" r:id="rId19"/>
  <legacyDrawing r:id="rId2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C6C0-A272-B54E-A531-BCF5B808C25E}">
  <dimension ref="A1:I30"/>
  <sheetViews>
    <sheetView workbookViewId="0">
      <selection activeCell="C24" sqref="C24"/>
    </sheetView>
  </sheetViews>
  <sheetFormatPr baseColWidth="10" defaultRowHeight="15"/>
  <cols>
    <col min="1" max="1" width="23.1640625" customWidth="1"/>
    <col min="2" max="2" width="57.1640625" customWidth="1"/>
  </cols>
  <sheetData>
    <row r="1" spans="1:9">
      <c r="A1" s="77" t="s">
        <v>376</v>
      </c>
      <c r="B1" s="77" t="s">
        <v>378</v>
      </c>
    </row>
    <row r="2" spans="1:9" ht="32">
      <c r="A2" t="s">
        <v>377</v>
      </c>
      <c r="B2" s="1" t="s">
        <v>386</v>
      </c>
      <c r="G2" s="78"/>
      <c r="H2" s="47"/>
      <c r="I2" s="47"/>
    </row>
    <row r="3" spans="1:9" ht="16">
      <c r="A3" t="s">
        <v>379</v>
      </c>
      <c r="B3" t="s">
        <v>387</v>
      </c>
      <c r="G3" s="78"/>
      <c r="H3" s="47"/>
      <c r="I3" s="47"/>
    </row>
    <row r="4" spans="1:9" ht="16">
      <c r="A4" t="s">
        <v>380</v>
      </c>
      <c r="B4" t="s">
        <v>388</v>
      </c>
      <c r="G4" s="78"/>
      <c r="H4" s="47"/>
      <c r="I4" s="47"/>
    </row>
    <row r="5" spans="1:9" ht="16">
      <c r="A5" t="s">
        <v>381</v>
      </c>
      <c r="B5" t="s">
        <v>389</v>
      </c>
      <c r="G5" s="78"/>
      <c r="H5" s="47"/>
      <c r="I5" s="47"/>
    </row>
    <row r="6" spans="1:9" ht="16">
      <c r="A6" t="s">
        <v>382</v>
      </c>
      <c r="B6" t="s">
        <v>390</v>
      </c>
      <c r="G6" s="78"/>
      <c r="H6" s="47"/>
      <c r="I6" s="47"/>
    </row>
    <row r="7" spans="1:9" ht="16">
      <c r="A7" t="s">
        <v>383</v>
      </c>
      <c r="B7" t="s">
        <v>390</v>
      </c>
      <c r="G7" s="78"/>
      <c r="H7" s="47"/>
      <c r="I7" s="47"/>
    </row>
    <row r="8" spans="1:9" ht="16">
      <c r="A8" t="s">
        <v>384</v>
      </c>
      <c r="B8" t="s">
        <v>390</v>
      </c>
      <c r="G8" s="78"/>
      <c r="H8" s="47"/>
      <c r="I8" s="47"/>
    </row>
    <row r="9" spans="1:9" ht="16">
      <c r="A9" t="s">
        <v>385</v>
      </c>
      <c r="B9" t="s">
        <v>390</v>
      </c>
      <c r="G9" s="78"/>
      <c r="H9" s="47"/>
      <c r="I9" s="47"/>
    </row>
    <row r="10" spans="1:9" ht="16">
      <c r="G10" s="78"/>
      <c r="H10" s="47"/>
      <c r="I10" s="47"/>
    </row>
    <row r="11" spans="1:9" ht="16">
      <c r="G11" s="78"/>
      <c r="H11" s="47"/>
      <c r="I11" s="47"/>
    </row>
    <row r="12" spans="1:9" ht="16">
      <c r="G12" s="78"/>
      <c r="H12" s="47"/>
      <c r="I12" s="47"/>
    </row>
    <row r="13" spans="1:9" ht="16">
      <c r="G13" s="78"/>
      <c r="H13" s="47"/>
      <c r="I13" s="47"/>
    </row>
    <row r="14" spans="1:9" ht="16">
      <c r="G14" s="78"/>
      <c r="H14" s="47"/>
      <c r="I14" s="47"/>
    </row>
    <row r="15" spans="1:9" ht="16">
      <c r="G15" s="78"/>
      <c r="H15" s="47"/>
      <c r="I15" s="47"/>
    </row>
    <row r="16" spans="1:9" ht="16">
      <c r="G16" s="78"/>
      <c r="H16" s="47"/>
      <c r="I16" s="47"/>
    </row>
    <row r="17" spans="7:9" ht="16">
      <c r="G17" s="78"/>
      <c r="H17" s="47"/>
      <c r="I17" s="47"/>
    </row>
    <row r="18" spans="7:9" ht="16">
      <c r="G18" s="78"/>
      <c r="H18" s="47"/>
      <c r="I18" s="47"/>
    </row>
    <row r="19" spans="7:9" ht="16">
      <c r="G19" s="78"/>
      <c r="H19" s="47"/>
      <c r="I19" s="47"/>
    </row>
    <row r="20" spans="7:9" ht="16">
      <c r="G20" s="78"/>
      <c r="H20" s="47"/>
      <c r="I20" s="47"/>
    </row>
    <row r="21" spans="7:9" ht="16">
      <c r="G21" s="78"/>
      <c r="H21" s="47"/>
      <c r="I21" s="47"/>
    </row>
    <row r="22" spans="7:9">
      <c r="G22" s="47"/>
      <c r="H22" s="47"/>
      <c r="I22" s="47"/>
    </row>
    <row r="23" spans="7:9">
      <c r="G23" s="47"/>
      <c r="H23" s="47"/>
      <c r="I23" s="47"/>
    </row>
    <row r="24" spans="7:9">
      <c r="G24" s="47"/>
      <c r="H24" s="47"/>
      <c r="I24" s="47"/>
    </row>
    <row r="25" spans="7:9">
      <c r="G25" s="47"/>
      <c r="H25" s="47"/>
      <c r="I25" s="47"/>
    </row>
    <row r="26" spans="7:9">
      <c r="G26" s="47"/>
      <c r="H26" s="47"/>
      <c r="I26" s="47"/>
    </row>
    <row r="27" spans="7:9">
      <c r="G27" s="47"/>
      <c r="H27" s="47"/>
      <c r="I27" s="47"/>
    </row>
    <row r="28" spans="7:9">
      <c r="G28" s="47"/>
      <c r="H28" s="47"/>
      <c r="I28" s="47"/>
    </row>
    <row r="29" spans="7:9">
      <c r="G29" s="47"/>
      <c r="H29" s="47"/>
      <c r="I29" s="47"/>
    </row>
    <row r="30" spans="7:9">
      <c r="G30" s="47"/>
      <c r="H30" s="47"/>
      <c r="I30" s="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779E-9D27-4240-BA66-8F53DF04D7C5}">
  <dimension ref="A1:AN27"/>
  <sheetViews>
    <sheetView workbookViewId="0">
      <selection activeCell="B1" sqref="B1:L27"/>
    </sheetView>
  </sheetViews>
  <sheetFormatPr baseColWidth="10" defaultRowHeight="15"/>
  <cols>
    <col min="12" max="12" width="22.6640625" customWidth="1"/>
  </cols>
  <sheetData>
    <row r="1" spans="1:40" s="28" customFormat="1" ht="35">
      <c r="A1" s="27"/>
      <c r="B1" s="27" t="s">
        <v>259</v>
      </c>
      <c r="C1" s="24" t="s">
        <v>236</v>
      </c>
      <c r="D1" s="24" t="s">
        <v>226</v>
      </c>
      <c r="E1" s="24" t="s">
        <v>227</v>
      </c>
      <c r="F1" s="24" t="s">
        <v>228</v>
      </c>
      <c r="G1" s="24" t="s">
        <v>230</v>
      </c>
      <c r="H1" s="24" t="s">
        <v>229</v>
      </c>
      <c r="I1" s="24" t="s">
        <v>231</v>
      </c>
      <c r="J1" s="24" t="s">
        <v>233</v>
      </c>
      <c r="K1" s="24" t="s">
        <v>232</v>
      </c>
      <c r="L1" s="30" t="s">
        <v>235</v>
      </c>
      <c r="M1" s="30" t="s">
        <v>244</v>
      </c>
      <c r="N1" s="30" t="s">
        <v>245</v>
      </c>
      <c r="O1" s="30"/>
      <c r="P1" s="29" t="e">
        <f>INDEX('2-Western NA'!$E$1:$AH$35,COLUMN(#REF!),ROW(#REF!))</f>
        <v>#REF!</v>
      </c>
      <c r="Q1" s="20" t="e">
        <f>INDEX('2-Western NA'!$E$1:$AH$35,COLUMN(#REF!),ROW(#REF!))</f>
        <v>#REF!</v>
      </c>
      <c r="R1" s="20" t="e">
        <f>INDEX('2-Western NA'!$E$1:$AH$35,COLUMN(#REF!),ROW(#REF!))</f>
        <v>#REF!</v>
      </c>
      <c r="S1" s="20" t="e">
        <f>INDEX('2-Western NA'!$E$1:$AH$35,COLUMN(#REF!),ROW(#REF!))</f>
        <v>#REF!</v>
      </c>
      <c r="T1" s="20" t="str">
        <f>INDEX('2-Western NA'!$E$1:$AH$35,COLUMN(A1),ROW(A1))</f>
        <v>Name (if applicable)</v>
      </c>
      <c r="U1" s="20" t="str">
        <f>INDEX('2-Western NA'!$E$1:$AH$35,COLUMN(C1),ROW(C1))</f>
        <v>Banff National Park Red Earth Overpass</v>
      </c>
      <c r="V1" s="20" t="str">
        <f>INDEX('2-Western NA'!$E$1:$AH$35,COLUMN(D1),ROW(D1))</f>
        <v>Banff National Park Temple Overpass</v>
      </c>
      <c r="W1" s="20" t="str">
        <f>INDEX('2-Western NA'!$E$1:$AH$35,COLUMN(E1),ROW(E1))</f>
        <v>Banff National Park Lake Louise Over Pass</v>
      </c>
      <c r="X1" s="20" t="str">
        <f>INDEX('2-Western NA'!$E$1:$AH$35,COLUMN(F1),ROW(F1))</f>
        <v>Banff National Park Castle Overpass</v>
      </c>
      <c r="Y1" s="20" t="str">
        <f>INDEX('2-Western NA'!$E$1:$AH$35,COLUMN(G1),ROW(G1))</f>
        <v>Banff National Park Panorama Overpass</v>
      </c>
      <c r="Z1" s="20" t="str">
        <f>INDEX('2-Western NA'!$E$1:$AH$35,COLUMN(H1),ROW(H1))</f>
        <v xml:space="preserve">Trepanier Creek </v>
      </c>
      <c r="AA1" s="20" t="str">
        <f>INDEX('2-Western NA'!$E$1:$AH$35,COLUMN(I1),ROW(I1))</f>
        <v>Yoho OP</v>
      </c>
      <c r="AB1" s="20" t="str">
        <f>INDEX('2-Western NA'!$E$1:$AH$35,COLUMN(J1),ROW(J1))</f>
        <v>Glenogle</v>
      </c>
      <c r="AC1" s="20" t="str">
        <f>INDEX('2-Western NA'!$E$1:$AH$35,COLUMN(K1),ROW(K1))</f>
        <v>Golden Hill</v>
      </c>
      <c r="AD1" s="20" t="str">
        <f>INDEX('2-Western NA'!$E$1:$AH$35,COLUMN(L1),ROW(L1))</f>
        <v>Palliser</v>
      </c>
      <c r="AE1" s="20" t="str">
        <f>INDEX('2-Western NA'!$E$1:$AH$35,COLUMN(M1),ROW(M1))</f>
        <v>State Highway 9 Wildlife Crossings North OP</v>
      </c>
      <c r="AF1" s="20" t="str">
        <f>INDEX('2-Western NA'!$E$1:$AH$35,COLUMN(N1),ROW(N1))</f>
        <v>State Highway 9 Wildlife Crossings South OP</v>
      </c>
      <c r="AG1" s="20" t="str">
        <f>INDEX('2-Western NA'!$E$1:$AH$35,COLUMN(O1),ROW(O1))</f>
        <v>Oracle Rd Wildlife Corsing</v>
      </c>
      <c r="AH1" s="20" t="str">
        <f>INDEX('2-Western NA'!$E$1:$AH$35,COLUMN(P1),ROW(P1))</f>
        <v>Parely Canyon Wildlife Crossing</v>
      </c>
      <c r="AI1" s="20" t="str">
        <f>INDEX('2-Western NA'!$E$1:$AH$35,COLUMN(Q1),ROW(Q1))</f>
        <v>I-15 A***</v>
      </c>
      <c r="AJ1" s="20" t="str">
        <f>INDEX('2-Western NA'!$E$1:$AH$35,COLUMN(R1),ROW(R1))</f>
        <v>I-15 B***</v>
      </c>
      <c r="AK1" s="20" t="str">
        <f>INDEX('2-Western NA'!$E$1:$AH$35,COLUMN(S1),ROW(S1))</f>
        <v>Trapper's point U.S. Highway 191 OP 1</v>
      </c>
      <c r="AL1" s="20" t="str">
        <f>INDEX('2-Western NA'!$E$1:$AH$35,COLUMN(T1),ROW(T1))</f>
        <v>Highway 93 desert Big Horn Sheep 1</v>
      </c>
      <c r="AM1" s="20" t="str">
        <f>INDEX('2-Western NA'!$E$1:$AH$35,COLUMN(U1),ROW(U1))</f>
        <v>Highway 93 desert Big Horn Sheep 2</v>
      </c>
      <c r="AN1" s="20" t="str">
        <f>INDEX('2-Western NA'!$E$1:$AH$35,COLUMN(V1),ROW(V1))</f>
        <v>Highway 93 desert Big Horn Sheep 3</v>
      </c>
    </row>
    <row r="2" spans="1:40" s="24" customFormat="1" ht="86">
      <c r="A2" s="28"/>
      <c r="B2" s="28">
        <f>SUM(C2:K2)</f>
        <v>6839</v>
      </c>
      <c r="C2" s="24">
        <v>5962</v>
      </c>
      <c r="D2" s="24">
        <v>28</v>
      </c>
      <c r="E2" s="24">
        <v>68</v>
      </c>
      <c r="F2" s="24">
        <v>36</v>
      </c>
      <c r="G2" s="24">
        <v>241</v>
      </c>
      <c r="H2" s="24">
        <v>70</v>
      </c>
      <c r="I2" s="24">
        <v>0</v>
      </c>
      <c r="J2" s="24">
        <v>332</v>
      </c>
      <c r="K2" s="24">
        <v>102</v>
      </c>
      <c r="L2" s="31">
        <v>3180</v>
      </c>
      <c r="M2" s="31" t="s">
        <v>267</v>
      </c>
      <c r="N2" s="31"/>
      <c r="O2" s="31"/>
      <c r="P2" s="29" t="e">
        <f>INDEX('2-Western NA'!$E$1:$AH$35,COLUMN(#REF!),ROW(#REF!))</f>
        <v>#REF!</v>
      </c>
      <c r="Q2" s="20" t="e">
        <f>INDEX('2-Western NA'!$E$1:$AH$35,COLUMN(#REF!),ROW(#REF!))</f>
        <v>#REF!</v>
      </c>
      <c r="R2" s="20" t="e">
        <f>INDEX('2-Western NA'!$E$1:$AH$35,COLUMN(#REF!),ROW(#REF!))</f>
        <v>#REF!</v>
      </c>
      <c r="S2" s="20" t="e">
        <f>INDEX('2-Western NA'!$E$1:$AH$35,COLUMN(#REF!),ROW(#REF!))</f>
        <v>#REF!</v>
      </c>
      <c r="T2" s="20" t="str">
        <f>INDEX('2-Western NA'!$E$1:$AH$35,COLUMN(A2),ROW(A2))</f>
        <v>Overpass or Underpass</v>
      </c>
      <c r="U2" s="20" t="str">
        <f>INDEX('2-Western NA'!$E$1:$AH$35,COLUMN(C2),ROW(C2))</f>
        <v>Overpass</v>
      </c>
      <c r="V2" s="20" t="str">
        <f>INDEX('2-Western NA'!$E$1:$AH$35,COLUMN(D2),ROW(D2))</f>
        <v>Overpass</v>
      </c>
      <c r="W2" s="20" t="str">
        <f>INDEX('2-Western NA'!$E$1:$AH$35,COLUMN(E2),ROW(E2))</f>
        <v>Overpass</v>
      </c>
      <c r="X2" s="20" t="str">
        <f>INDEX('2-Western NA'!$E$1:$AH$35,COLUMN(F2),ROW(F2))</f>
        <v>Overpass</v>
      </c>
      <c r="Y2" s="20" t="str">
        <f>INDEX('2-Western NA'!$E$1:$AH$35,COLUMN(G2),ROW(G2))</f>
        <v>Overpass</v>
      </c>
      <c r="Z2" s="20" t="str">
        <f>INDEX('2-Western NA'!$E$1:$AH$35,COLUMN(H2),ROW(H2))</f>
        <v>Overpass</v>
      </c>
      <c r="AA2" s="20" t="str">
        <f>INDEX('2-Western NA'!$E$1:$AH$35,COLUMN(I2),ROW(I2))</f>
        <v>Overpass</v>
      </c>
      <c r="AB2" s="20" t="str">
        <f>INDEX('2-Western NA'!$E$1:$AH$35,COLUMN(J2),ROW(J2))</f>
        <v>Overpass</v>
      </c>
      <c r="AC2" s="20" t="str">
        <f>INDEX('2-Western NA'!$E$1:$AH$35,COLUMN(K2),ROW(K2))</f>
        <v>Overpass</v>
      </c>
      <c r="AD2" s="20" t="str">
        <f>INDEX('2-Western NA'!$E$1:$AH$35,COLUMN(L2),ROW(L2))</f>
        <v>Overpass</v>
      </c>
      <c r="AE2" s="20" t="str">
        <f>INDEX('2-Western NA'!$E$1:$AH$35,COLUMN(M2),ROW(M2))</f>
        <v>Overpasses</v>
      </c>
      <c r="AF2" s="20" t="str">
        <f>INDEX('2-Western NA'!$E$1:$AH$35,COLUMN(N2),ROW(N2))</f>
        <v>Overpasses</v>
      </c>
      <c r="AG2" s="20" t="str">
        <f>INDEX('2-Western NA'!$E$1:$AH$35,COLUMN(O2),ROW(O2))</f>
        <v>Overpass</v>
      </c>
      <c r="AH2" s="20" t="str">
        <f>INDEX('2-Western NA'!$E$1:$AH$35,COLUMN(P2),ROW(P2))</f>
        <v>Overpass</v>
      </c>
      <c r="AI2" s="20" t="str">
        <f>INDEX('2-Western NA'!$E$1:$AH$35,COLUMN(Q2),ROW(Q2))</f>
        <v>Overpass</v>
      </c>
      <c r="AJ2" s="20" t="str">
        <f>INDEX('2-Western NA'!$E$1:$AH$35,COLUMN(R2),ROW(R2))</f>
        <v>Overpass</v>
      </c>
      <c r="AK2" s="20" t="str">
        <f>INDEX('2-Western NA'!$E$1:$AH$35,COLUMN(S2),ROW(S2))</f>
        <v>Overpass</v>
      </c>
      <c r="AL2" s="20" t="str">
        <f>INDEX('2-Western NA'!$E$1:$AH$35,COLUMN(T2),ROW(T2))</f>
        <v>Overpass</v>
      </c>
      <c r="AM2" s="20" t="str">
        <f>INDEX('2-Western NA'!$E$1:$AH$35,COLUMN(U2),ROW(U2))</f>
        <v>Overpass</v>
      </c>
      <c r="AN2" s="20" t="str">
        <f>INDEX('2-Western NA'!$E$1:$AH$35,COLUMN(V2),ROW(V2))</f>
        <v>Overpass</v>
      </c>
    </row>
    <row r="3" spans="1:40" s="24" customFormat="1" ht="86">
      <c r="A3" s="28"/>
      <c r="B3" s="28">
        <f>SUM(C3:K3)</f>
        <v>8842</v>
      </c>
      <c r="C3" s="24">
        <v>7880</v>
      </c>
      <c r="D3" s="24">
        <v>119</v>
      </c>
      <c r="E3" s="24">
        <v>93</v>
      </c>
      <c r="F3" s="24">
        <v>36</v>
      </c>
      <c r="G3" s="24">
        <v>198</v>
      </c>
      <c r="H3" s="24">
        <v>11</v>
      </c>
      <c r="I3" s="24">
        <v>0</v>
      </c>
      <c r="J3" s="24">
        <v>432</v>
      </c>
      <c r="K3" s="24">
        <v>73</v>
      </c>
      <c r="L3" s="31">
        <v>3180</v>
      </c>
      <c r="M3" s="31" t="s">
        <v>268</v>
      </c>
      <c r="N3" s="31"/>
      <c r="O3" s="31"/>
      <c r="P3" s="29" t="e">
        <f>INDEX('2-Western NA'!$E$1:$AH$35,COLUMN(#REF!),ROW(#REF!))</f>
        <v>#REF!</v>
      </c>
      <c r="Q3" s="20" t="e">
        <f>INDEX('2-Western NA'!$E$1:$AH$35,COLUMN(#REF!),ROW(#REF!))</f>
        <v>#REF!</v>
      </c>
      <c r="R3" s="20" t="e">
        <f>INDEX('2-Western NA'!$E$1:$AH$35,COLUMN(#REF!),ROW(#REF!))</f>
        <v>#REF!</v>
      </c>
      <c r="S3" s="20" t="e">
        <f>INDEX('2-Western NA'!$E$1:$AH$35,COLUMN(#REF!),ROW(#REF!))</f>
        <v>#REF!</v>
      </c>
      <c r="T3" s="20" t="str">
        <f>INDEX('2-Western NA'!$E$1:$AH$35,COLUMN(A3),ROW(A3))</f>
        <v>Targeted Species</v>
      </c>
      <c r="U3" s="20" t="str">
        <f>INDEX('2-Western NA'!$E$1:$AH$35,COLUMN(C3),ROW(C3))</f>
        <v>Grizzly bear, elk, deer</v>
      </c>
      <c r="V3" s="20" t="str">
        <f>INDEX('2-Western NA'!$E$1:$AH$35,COLUMN(D3),ROW(D3))</f>
        <v>Grizzly bear, elk, deer</v>
      </c>
      <c r="W3" s="20" t="str">
        <f>INDEX('2-Western NA'!$E$1:$AH$35,COLUMN(E3),ROW(E3))</f>
        <v>Grizzly bear, elk, deer</v>
      </c>
      <c r="X3" s="20" t="str">
        <f>INDEX('2-Western NA'!$E$1:$AH$35,COLUMN(F3),ROW(F3))</f>
        <v>Grizzly bear, elk, deer</v>
      </c>
      <c r="Y3" s="20" t="str">
        <f>INDEX('2-Western NA'!$E$1:$AH$35,COLUMN(G3),ROW(G3))</f>
        <v>Grizzly bear, elk, deer</v>
      </c>
      <c r="Z3" s="20" t="str">
        <f>INDEX('2-Western NA'!$E$1:$AH$35,COLUMN(H3),ROW(H3))</f>
        <v>Mule deer</v>
      </c>
      <c r="AA3" s="20" t="str">
        <f>INDEX('2-Western NA'!$E$1:$AH$35,COLUMN(I3),ROW(I3))</f>
        <v>Grizzly bear, elk, deer</v>
      </c>
      <c r="AB3" s="20">
        <f>INDEX('2-Western NA'!$E$1:$AH$35,COLUMN(J3),ROW(J3))</f>
        <v>0</v>
      </c>
      <c r="AC3" s="20">
        <f>INDEX('2-Western NA'!$E$1:$AH$35,COLUMN(K3),ROW(K3))</f>
        <v>0</v>
      </c>
      <c r="AD3" s="20">
        <f>INDEX('2-Western NA'!$E$1:$AH$35,COLUMN(L3),ROW(L3))</f>
        <v>0</v>
      </c>
      <c r="AE3" s="20" t="str">
        <f>INDEX('2-Western NA'!$E$1:$AH$35,COLUMN(M3),ROW(M3))</f>
        <v>Mule deer, elk, coyote, bobcat, cougar, black bear</v>
      </c>
      <c r="AF3" s="20" t="str">
        <f>INDEX('2-Western NA'!$E$1:$AH$35,COLUMN(N3),ROW(N3))</f>
        <v>Mule deer, elk, coyote, bobcat, cougar, black bear</v>
      </c>
      <c r="AG3" s="20" t="str">
        <f>INDEX('2-Western NA'!$E$1:$AH$35,COLUMN(O3),ROW(O3))</f>
        <v>Mule deer</v>
      </c>
      <c r="AH3" s="20" t="str">
        <f>INDEX('2-Western NA'!$E$1:$AH$35,COLUMN(P3),ROW(P3))</f>
        <v>Mule deer, elk, moose</v>
      </c>
      <c r="AI3" s="20" t="str">
        <f>INDEX('2-Western NA'!$E$1:$AH$35,COLUMN(Q3),ROW(Q3))</f>
        <v>mule deer</v>
      </c>
      <c r="AJ3" s="20" t="str">
        <f>INDEX('2-Western NA'!$E$1:$AH$35,COLUMN(R3),ROW(R3))</f>
        <v>mule deer</v>
      </c>
      <c r="AK3" s="20" t="str">
        <f>INDEX('2-Western NA'!$E$1:$AH$35,COLUMN(S3),ROW(S3))</f>
        <v>Pronghorn, mule deer</v>
      </c>
      <c r="AL3" s="20" t="str">
        <f>INDEX('2-Western NA'!$E$1:$AH$35,COLUMN(T3),ROW(T3))</f>
        <v>Desert Bighron Sheep</v>
      </c>
      <c r="AM3" s="20" t="str">
        <f>INDEX('2-Western NA'!$E$1:$AH$35,COLUMN(U3),ROW(U3))</f>
        <v>Desert Bighron Sheep</v>
      </c>
      <c r="AN3" s="20" t="str">
        <f>INDEX('2-Western NA'!$E$1:$AH$35,COLUMN(V3),ROW(V3))</f>
        <v>Desert Bighron Sheep</v>
      </c>
    </row>
    <row r="4" spans="1:40" s="24" customFormat="1" ht="86">
      <c r="A4" s="28"/>
      <c r="B4" s="28">
        <f>SUM(C4:K4)</f>
        <v>724</v>
      </c>
      <c r="C4" s="24">
        <v>476</v>
      </c>
      <c r="D4" s="24">
        <v>84</v>
      </c>
      <c r="E4" s="24">
        <v>49</v>
      </c>
      <c r="F4" s="24">
        <v>3</v>
      </c>
      <c r="G4" s="24">
        <v>53</v>
      </c>
      <c r="H4" s="24">
        <v>0</v>
      </c>
      <c r="I4" s="24">
        <v>0</v>
      </c>
      <c r="J4" s="24">
        <v>15</v>
      </c>
      <c r="K4" s="24">
        <v>44</v>
      </c>
      <c r="L4" s="31">
        <v>1486</v>
      </c>
      <c r="M4" s="31" t="s">
        <v>269</v>
      </c>
      <c r="N4" s="31"/>
      <c r="O4" s="31"/>
      <c r="P4" s="29" t="e">
        <f>INDEX('2-Western NA'!$E$1:$AH$35,COLUMN(#REF!),ROW(#REF!))</f>
        <v>#REF!</v>
      </c>
      <c r="Q4" s="20" t="e">
        <f>INDEX('2-Western NA'!$E$1:$AH$35,COLUMN(#REF!),ROW(#REF!))</f>
        <v>#REF!</v>
      </c>
      <c r="R4" s="20" t="e">
        <f>INDEX('2-Western NA'!$E$1:$AH$35,COLUMN(#REF!),ROW(#REF!))</f>
        <v>#REF!</v>
      </c>
      <c r="S4" s="20" t="e">
        <f>INDEX('2-Western NA'!$E$1:$AH$35,COLUMN(#REF!),ROW(#REF!))</f>
        <v>#REF!</v>
      </c>
      <c r="T4" s="20" t="str">
        <f>INDEX('2-Western NA'!$E$1:$AH$35,COLUMN(A4),ROW(A4))</f>
        <v>ApproxSize</v>
      </c>
      <c r="U4" s="20" t="str">
        <f>INDEX('2-Western NA'!$E$1:$AH$35,COLUMN(C4),ROW(C4))</f>
        <v>Large (&gt;350 lbs)</v>
      </c>
      <c r="V4" s="20" t="str">
        <f>INDEX('2-Western NA'!$E$1:$AH$35,COLUMN(D4),ROW(D4))</f>
        <v>Large (&gt;350 lbs)</v>
      </c>
      <c r="W4" s="20" t="str">
        <f>INDEX('2-Western NA'!$E$1:$AH$35,COLUMN(E4),ROW(E4))</f>
        <v>Large (&gt;350 lbs)</v>
      </c>
      <c r="X4" s="20" t="str">
        <f>INDEX('2-Western NA'!$E$1:$AH$35,COLUMN(F4),ROW(F4))</f>
        <v>Large (&gt;350 lbs)</v>
      </c>
      <c r="Y4" s="20" t="str">
        <f>INDEX('2-Western NA'!$E$1:$AH$35,COLUMN(G4),ROW(G4))</f>
        <v>Large (&gt;350 lbs)</v>
      </c>
      <c r="Z4" s="20" t="str">
        <f>INDEX('2-Western NA'!$E$1:$AH$35,COLUMN(H4),ROW(H4))</f>
        <v>Medium (50-350 lbs)</v>
      </c>
      <c r="AA4" s="20" t="str">
        <f>INDEX('2-Western NA'!$E$1:$AH$35,COLUMN(I4),ROW(I4))</f>
        <v>Large (&gt;350 lbs)</v>
      </c>
      <c r="AB4" s="20">
        <f>INDEX('2-Western NA'!$E$1:$AH$35,COLUMN(J4),ROW(J4))</f>
        <v>0</v>
      </c>
      <c r="AC4" s="20">
        <f>INDEX('2-Western NA'!$E$1:$AH$35,COLUMN(K4),ROW(K4))</f>
        <v>0</v>
      </c>
      <c r="AD4" s="20">
        <f>INDEX('2-Western NA'!$E$1:$AH$35,COLUMN(L4),ROW(L4))</f>
        <v>0</v>
      </c>
      <c r="AE4" s="20" t="str">
        <f>INDEX('2-Western NA'!$E$1:$AH$35,COLUMN(M4),ROW(M4))</f>
        <v>Medium (50-350 lbs)</v>
      </c>
      <c r="AF4" s="20" t="str">
        <f>INDEX('2-Western NA'!$E$1:$AH$35,COLUMN(N4),ROW(N4))</f>
        <v>Medium (50-350 lbs)</v>
      </c>
      <c r="AG4" s="20" t="str">
        <f>INDEX('2-Western NA'!$E$1:$AH$35,COLUMN(O4),ROW(O4))</f>
        <v>Medium (50-350 lbs)</v>
      </c>
      <c r="AH4" s="20" t="str">
        <f>INDEX('2-Western NA'!$E$1:$AH$35,COLUMN(P4),ROW(P4))</f>
        <v>Medium (50-350 lbs)</v>
      </c>
      <c r="AI4" s="20" t="str">
        <f>INDEX('2-Western NA'!$E$1:$AH$35,COLUMN(Q4),ROW(Q4))</f>
        <v>Medium (50-350 lbs)</v>
      </c>
      <c r="AJ4" s="20" t="str">
        <f>INDEX('2-Western NA'!$E$1:$AH$35,COLUMN(R4),ROW(R4))</f>
        <v>Medium (50-350 lbs)</v>
      </c>
      <c r="AK4" s="20" t="str">
        <f>INDEX('2-Western NA'!$E$1:$AH$35,COLUMN(S4),ROW(S4))</f>
        <v>Medium (50-350 lbs)</v>
      </c>
      <c r="AL4" s="20" t="str">
        <f>INDEX('2-Western NA'!$E$1:$AH$35,COLUMN(T4),ROW(T4))</f>
        <v>Medium (50-350 lbs)</v>
      </c>
      <c r="AM4" s="20" t="str">
        <f>INDEX('2-Western NA'!$E$1:$AH$35,COLUMN(U4),ROW(U4))</f>
        <v>Medium (50-350 lbs)</v>
      </c>
      <c r="AN4" s="20" t="str">
        <f>INDEX('2-Western NA'!$E$1:$AH$35,COLUMN(V4),ROW(V4))</f>
        <v>Medium (50-350 lbs)</v>
      </c>
    </row>
    <row r="5" spans="1:40" s="24" customFormat="1" ht="86">
      <c r="A5" s="28"/>
      <c r="B5" s="28">
        <f>SUM(C5:K5)</f>
        <v>689</v>
      </c>
      <c r="C5" s="24">
        <v>345</v>
      </c>
      <c r="D5" s="24">
        <v>192</v>
      </c>
      <c r="E5" s="24">
        <v>3</v>
      </c>
      <c r="F5" s="24">
        <v>41</v>
      </c>
      <c r="G5" s="24">
        <v>28</v>
      </c>
      <c r="H5" s="24">
        <v>0</v>
      </c>
      <c r="I5" s="24">
        <v>0</v>
      </c>
      <c r="J5" s="24">
        <v>14</v>
      </c>
      <c r="K5" s="24">
        <v>66</v>
      </c>
      <c r="L5" s="31">
        <v>1471</v>
      </c>
      <c r="M5" s="31" t="s">
        <v>270</v>
      </c>
      <c r="N5" s="31"/>
      <c r="O5" s="31"/>
      <c r="P5" s="29" t="e">
        <f>INDEX('2-Western NA'!$E$1:$AH$35,COLUMN(#REF!),ROW(#REF!))</f>
        <v>#REF!</v>
      </c>
      <c r="Q5" s="20" t="e">
        <f>INDEX('2-Western NA'!$E$1:$AH$35,COLUMN(#REF!),ROW(#REF!))</f>
        <v>#REF!</v>
      </c>
      <c r="R5" s="20" t="e">
        <f>INDEX('2-Western NA'!$E$1:$AH$35,COLUMN(#REF!),ROW(#REF!))</f>
        <v>#REF!</v>
      </c>
      <c r="S5" s="20" t="e">
        <f>INDEX('2-Western NA'!$E$1:$AH$35,COLUMN(#REF!),ROW(#REF!))</f>
        <v>#REF!</v>
      </c>
      <c r="T5" s="20" t="str">
        <f>INDEX('2-Western NA'!$E$1:$AH$35,COLUMN(A5),ROW(A5))</f>
        <v>Price</v>
      </c>
      <c r="U5" s="20" t="str">
        <f>INDEX('2-Western NA'!$E$1:$AH$35,COLUMN(C5),ROW(C5))</f>
        <v>(1750000 per stucture USD)</v>
      </c>
      <c r="V5" s="20" t="str">
        <f>INDEX('2-Western NA'!$E$1:$AH$35,COLUMN(D5),ROW(D5))</f>
        <v>(1750000 per stucture USD)</v>
      </c>
      <c r="W5" s="20" t="str">
        <f>INDEX('2-Western NA'!$E$1:$AH$35,COLUMN(E5),ROW(E5))</f>
        <v>(1750000 per stucture USD)</v>
      </c>
      <c r="X5" s="20" t="str">
        <f>INDEX('2-Western NA'!$E$1:$AH$35,COLUMN(F5),ROW(F5))</f>
        <v>(1750000 per stucture USD)</v>
      </c>
      <c r="Y5" s="20" t="str">
        <f>INDEX('2-Western NA'!$E$1:$AH$35,COLUMN(G5),ROW(G5))</f>
        <v>(1750000 per stucture USD)</v>
      </c>
      <c r="Z5" s="20">
        <f>INDEX('2-Western NA'!$E$1:$AH$35,COLUMN(H5),ROW(H5))</f>
        <v>0</v>
      </c>
      <c r="AA5" s="20">
        <f>INDEX('2-Western NA'!$E$1:$AH$35,COLUMN(I5),ROW(I5))</f>
        <v>0</v>
      </c>
      <c r="AB5" s="20">
        <f>INDEX('2-Western NA'!$E$1:$AH$35,COLUMN(J5),ROW(J5))</f>
        <v>0</v>
      </c>
      <c r="AC5" s="20">
        <f>INDEX('2-Western NA'!$E$1:$AH$35,COLUMN(K5),ROW(K5))</f>
        <v>0</v>
      </c>
      <c r="AD5" s="20">
        <f>INDEX('2-Western NA'!$E$1:$AH$35,COLUMN(L5),ROW(L5))</f>
        <v>0</v>
      </c>
      <c r="AE5" s="20" t="str">
        <f>INDEX('2-Western NA'!$E$1:$AH$35,COLUMN(M5),ROW(M5))</f>
        <v>Total project: $157551444 (2016 USD)</v>
      </c>
      <c r="AF5" s="20" t="str">
        <f>INDEX('2-Western NA'!$E$1:$AH$35,COLUMN(N5),ROW(N5))</f>
        <v>Total project: $157551444 (2016 USD)</v>
      </c>
      <c r="AG5" s="20">
        <f>INDEX('2-Western NA'!$E$1:$AH$35,COLUMN(O5),ROW(O5))</f>
        <v>0</v>
      </c>
      <c r="AH5" s="20">
        <f>INDEX('2-Western NA'!$E$1:$AH$35,COLUMN(P5),ROW(P5))</f>
        <v>0</v>
      </c>
      <c r="AI5" s="20">
        <f>INDEX('2-Western NA'!$E$1:$AH$35,COLUMN(Q5),ROW(Q5))</f>
        <v>0</v>
      </c>
      <c r="AJ5" s="20">
        <f>INDEX('2-Western NA'!$E$1:$AH$35,COLUMN(R5),ROW(R5))</f>
        <v>0</v>
      </c>
      <c r="AK5" s="20" t="str">
        <f>INDEX('2-Western NA'!$E$1:$AH$35,COLUMN(S5),ROW(S5))</f>
        <v>Total project: 11M USD, INDIVIDUAL OVERPASS APPROX. 2 M USD</v>
      </c>
      <c r="AL5" s="20">
        <f>INDEX('2-Western NA'!$E$1:$AH$35,COLUMN(T5),ROW(T5))</f>
        <v>0</v>
      </c>
      <c r="AM5" s="20">
        <f>INDEX('2-Western NA'!$E$1:$AH$35,COLUMN(U5),ROW(U5))</f>
        <v>0</v>
      </c>
      <c r="AN5" s="20">
        <f>INDEX('2-Western NA'!$E$1:$AH$35,COLUMN(V5),ROW(V5))</f>
        <v>0</v>
      </c>
    </row>
    <row r="6" spans="1:40" s="24" customFormat="1" ht="69">
      <c r="A6" s="28"/>
      <c r="B6" s="28">
        <f>SUM(C6:K6)</f>
        <v>1080</v>
      </c>
      <c r="C6" s="24">
        <v>785</v>
      </c>
      <c r="D6" s="24">
        <v>112</v>
      </c>
      <c r="E6" s="24">
        <v>11</v>
      </c>
      <c r="F6" s="24">
        <v>9</v>
      </c>
      <c r="G6" s="24">
        <v>77</v>
      </c>
      <c r="H6" s="24">
        <v>2</v>
      </c>
      <c r="I6" s="24">
        <v>0</v>
      </c>
      <c r="J6" s="24">
        <v>46</v>
      </c>
      <c r="K6" s="24">
        <v>38</v>
      </c>
      <c r="L6" s="31">
        <v>1190</v>
      </c>
      <c r="M6" s="31" t="s">
        <v>269</v>
      </c>
      <c r="N6" s="31"/>
      <c r="O6" s="31"/>
      <c r="P6" s="29" t="e">
        <f>INDEX('2-Western NA'!$E$1:$AH$35,COLUMN(#REF!),ROW(#REF!))</f>
        <v>#REF!</v>
      </c>
      <c r="Q6" s="20" t="e">
        <f>INDEX('2-Western NA'!$E$1:$AH$35,COLUMN(#REF!),ROW(#REF!))</f>
        <v>#REF!</v>
      </c>
      <c r="R6" s="20" t="e">
        <f>INDEX('2-Western NA'!$E$1:$AH$35,COLUMN(#REF!),ROW(#REF!))</f>
        <v>#REF!</v>
      </c>
      <c r="S6" s="20" t="e">
        <f>INDEX('2-Western NA'!$E$1:$AH$35,COLUMN(#REF!),ROW(#REF!))</f>
        <v>#REF!</v>
      </c>
      <c r="T6" s="20" t="str">
        <f>INDEX('2-Western NA'!$E$1:$AH$35,COLUMN(A6),ROW(A6))</f>
        <v>Year of build</v>
      </c>
      <c r="U6" s="20" t="str">
        <f>INDEX('2-Western NA'!$E$1:$AH$35,COLUMN(C6),ROW(C6))</f>
        <v>1997-3A</v>
      </c>
      <c r="V6" s="20" t="str">
        <f>INDEX('2-Western NA'!$E$1:$AH$35,COLUMN(D6),ROW(D6))</f>
        <v>1997 - 3B</v>
      </c>
      <c r="W6" s="20" t="str">
        <f>INDEX('2-Western NA'!$E$1:$AH$35,COLUMN(E6),ROW(E6))</f>
        <v>1997 - 3B</v>
      </c>
      <c r="X6" s="20" t="str">
        <f>INDEX('2-Western NA'!$E$1:$AH$35,COLUMN(F6),ROW(F6))</f>
        <v>1997 - 3B</v>
      </c>
      <c r="Y6" s="20" t="str">
        <f>INDEX('2-Western NA'!$E$1:$AH$35,COLUMN(G6),ROW(G6))</f>
        <v>1997 - 3B</v>
      </c>
      <c r="Z6" s="20">
        <f>INDEX('2-Western NA'!$E$1:$AH$35,COLUMN(H6),ROW(H6))</f>
        <v>1990</v>
      </c>
      <c r="AA6" s="20">
        <f>INDEX('2-Western NA'!$E$1:$AH$35,COLUMN(I6),ROW(I6))</f>
        <v>2018</v>
      </c>
      <c r="AB6" s="20">
        <f>INDEX('2-Western NA'!$E$1:$AH$35,COLUMN(J6),ROW(J6))</f>
        <v>2011</v>
      </c>
      <c r="AC6" s="20">
        <f>INDEX('2-Western NA'!$E$1:$AH$35,COLUMN(K6),ROW(K6))</f>
        <v>2011</v>
      </c>
      <c r="AD6" s="20">
        <f>INDEX('2-Western NA'!$E$1:$AH$35,COLUMN(L6),ROW(L6))</f>
        <v>2011</v>
      </c>
      <c r="AE6" s="20" t="str">
        <f>INDEX('2-Western NA'!$E$1:$AH$35,COLUMN(M6),ROW(M6))</f>
        <v>2015-16</v>
      </c>
      <c r="AF6" s="20" t="str">
        <f>INDEX('2-Western NA'!$E$1:$AH$35,COLUMN(N6),ROW(N6))</f>
        <v>2015-16</v>
      </c>
      <c r="AG6" s="20">
        <f>INDEX('2-Western NA'!$E$1:$AH$35,COLUMN(O6),ROW(O6))</f>
        <v>2016</v>
      </c>
      <c r="AH6" s="20">
        <f>INDEX('2-Western NA'!$E$1:$AH$35,COLUMN(P6),ROW(P6))</f>
        <v>2019</v>
      </c>
      <c r="AI6" s="20">
        <f>INDEX('2-Western NA'!$E$1:$AH$35,COLUMN(Q6),ROW(Q6))</f>
        <v>1975</v>
      </c>
      <c r="AJ6" s="20">
        <f>INDEX('2-Western NA'!$E$1:$AH$35,COLUMN(R6),ROW(R6))</f>
        <v>1975</v>
      </c>
      <c r="AK6" s="20" t="str">
        <f>INDEX('2-Western NA'!$E$1:$AH$35,COLUMN(S6),ROW(S6))</f>
        <v>2011-2012</v>
      </c>
      <c r="AL6" s="20" t="str">
        <f>INDEX('2-Western NA'!$E$1:$AH$35,COLUMN(T6),ROW(T6))</f>
        <v>2004-2010</v>
      </c>
      <c r="AM6" s="20" t="str">
        <f>INDEX('2-Western NA'!$E$1:$AH$35,COLUMN(U6),ROW(U6))</f>
        <v>2004-2010</v>
      </c>
      <c r="AN6" s="20" t="str">
        <f>INDEX('2-Western NA'!$E$1:$AH$35,COLUMN(V6),ROW(V6))</f>
        <v>2004-2010</v>
      </c>
    </row>
    <row r="7" spans="1:40" s="24" customFormat="1" ht="86">
      <c r="A7" s="28"/>
      <c r="B7" s="28">
        <f>SUM(C7:K7)</f>
        <v>593</v>
      </c>
      <c r="C7" s="24">
        <v>488</v>
      </c>
      <c r="D7" s="24">
        <v>47</v>
      </c>
      <c r="E7" s="24">
        <v>5</v>
      </c>
      <c r="F7" s="24">
        <v>5</v>
      </c>
      <c r="G7" s="24">
        <v>20</v>
      </c>
      <c r="H7" s="24">
        <v>0</v>
      </c>
      <c r="I7" s="24">
        <v>0</v>
      </c>
      <c r="J7" s="24">
        <v>6</v>
      </c>
      <c r="K7" s="24">
        <v>22</v>
      </c>
      <c r="L7" s="31">
        <v>1203</v>
      </c>
      <c r="M7" s="31" t="s">
        <v>269</v>
      </c>
      <c r="N7" s="31"/>
      <c r="O7" s="31"/>
      <c r="P7" s="29" t="e">
        <f>INDEX('2-Western NA'!$E$1:$AH$35,COLUMN(#REF!),ROW(#REF!))</f>
        <v>#REF!</v>
      </c>
      <c r="Q7" s="20" t="e">
        <f>INDEX('2-Western NA'!$E$1:$AH$35,COLUMN(#REF!),ROW(#REF!))</f>
        <v>#REF!</v>
      </c>
      <c r="R7" s="20" t="e">
        <f>INDEX('2-Western NA'!$E$1:$AH$35,COLUMN(#REF!),ROW(#REF!))</f>
        <v>#REF!</v>
      </c>
      <c r="S7" s="20" t="e">
        <f>INDEX('2-Western NA'!$E$1:$AH$35,COLUMN(#REF!),ROW(#REF!))</f>
        <v>#REF!</v>
      </c>
      <c r="T7" s="20" t="str">
        <f>INDEX('2-Western NA'!$E$1:$AH$35,COLUMN(A7),ROW(A7))</f>
        <v>Year of build_clean</v>
      </c>
      <c r="U7" s="20">
        <f>INDEX('2-Western NA'!$E$1:$AH$35,COLUMN(C7),ROW(C7))</f>
        <v>1996</v>
      </c>
      <c r="V7" s="20">
        <f>INDEX('2-Western NA'!$E$1:$AH$35,COLUMN(D7),ROW(D7))</f>
        <v>2010</v>
      </c>
      <c r="W7" s="20">
        <f>INDEX('2-Western NA'!$E$1:$AH$35,COLUMN(E7),ROW(E7))</f>
        <v>2009</v>
      </c>
      <c r="X7" s="20">
        <f>INDEX('2-Western NA'!$E$1:$AH$35,COLUMN(F7),ROW(F7))</f>
        <v>2011</v>
      </c>
      <c r="Y7" s="20">
        <f>INDEX('2-Western NA'!$E$1:$AH$35,COLUMN(G7),ROW(G7))</f>
        <v>2011</v>
      </c>
      <c r="Z7" s="20">
        <f>INDEX('2-Western NA'!$E$1:$AH$35,COLUMN(H7),ROW(H7))</f>
        <v>1990</v>
      </c>
      <c r="AA7" s="20">
        <f>INDEX('2-Western NA'!$E$1:$AH$35,COLUMN(I7),ROW(I7))</f>
        <v>2018</v>
      </c>
      <c r="AB7" s="20">
        <f>INDEX('2-Western NA'!$E$1:$AH$35,COLUMN(J7),ROW(J7))</f>
        <v>2011</v>
      </c>
      <c r="AC7" s="20">
        <f>INDEX('2-Western NA'!$E$1:$AH$35,COLUMN(K7),ROW(K7))</f>
        <v>2011</v>
      </c>
      <c r="AD7" s="20">
        <f>INDEX('2-Western NA'!$E$1:$AH$35,COLUMN(L7),ROW(L7))</f>
        <v>2011</v>
      </c>
      <c r="AE7" s="20">
        <f>INDEX('2-Western NA'!$E$1:$AH$35,COLUMN(M7),ROW(M7))</f>
        <v>2015</v>
      </c>
      <c r="AF7" s="20">
        <f>INDEX('2-Western NA'!$E$1:$AH$35,COLUMN(N7),ROW(N7))</f>
        <v>2015</v>
      </c>
      <c r="AG7" s="20">
        <f>INDEX('2-Western NA'!$E$1:$AH$35,COLUMN(O7),ROW(O7))</f>
        <v>2016</v>
      </c>
      <c r="AH7" s="20">
        <f>INDEX('2-Western NA'!$E$1:$AH$35,COLUMN(P7),ROW(P7))</f>
        <v>2019</v>
      </c>
      <c r="AI7" s="20">
        <f>INDEX('2-Western NA'!$E$1:$AH$35,COLUMN(Q7),ROW(Q7))</f>
        <v>1975</v>
      </c>
      <c r="AJ7" s="20">
        <f>INDEX('2-Western NA'!$E$1:$AH$35,COLUMN(R7),ROW(R7))</f>
        <v>1975</v>
      </c>
      <c r="AK7" s="20">
        <f>INDEX('2-Western NA'!$E$1:$AH$35,COLUMN(S7),ROW(S7))</f>
        <v>2011</v>
      </c>
      <c r="AL7" s="20">
        <f>INDEX('2-Western NA'!$E$1:$AH$35,COLUMN(T7),ROW(T7))</f>
        <v>2007</v>
      </c>
      <c r="AM7" s="20">
        <f>INDEX('2-Western NA'!$E$1:$AH$35,COLUMN(U7),ROW(U7))</f>
        <v>2007</v>
      </c>
      <c r="AN7" s="20">
        <f>INDEX('2-Western NA'!$E$1:$AH$35,COLUMN(V7),ROW(V7))</f>
        <v>2007</v>
      </c>
    </row>
    <row r="8" spans="1:40" s="24" customFormat="1" ht="35">
      <c r="A8" s="28"/>
      <c r="B8" s="28">
        <f>SUM(C8,D8,E8,H8,I8,J8,K8)</f>
        <v>156</v>
      </c>
      <c r="C8" s="24">
        <v>136</v>
      </c>
      <c r="D8" s="24">
        <v>0</v>
      </c>
      <c r="E8" s="24">
        <v>6</v>
      </c>
      <c r="F8" s="24" t="e">
        <v>#N/A</v>
      </c>
      <c r="G8" s="24" t="e">
        <v>#N/A</v>
      </c>
      <c r="H8" s="24">
        <v>0</v>
      </c>
      <c r="I8" s="24">
        <v>0</v>
      </c>
      <c r="J8" s="24">
        <v>0</v>
      </c>
      <c r="K8" s="24">
        <v>14</v>
      </c>
      <c r="L8" s="31">
        <v>164</v>
      </c>
      <c r="M8" s="31" t="s">
        <v>254</v>
      </c>
      <c r="N8" s="31"/>
      <c r="O8" s="31"/>
      <c r="P8" s="29" t="e">
        <f>INDEX('2-Western NA'!$E$1:$AH$35,COLUMN(#REF!),ROW(#REF!))</f>
        <v>#REF!</v>
      </c>
      <c r="Q8" s="20" t="e">
        <f>INDEX('2-Western NA'!$E$1:$AH$35,COLUMN(#REF!),ROW(#REF!))</f>
        <v>#REF!</v>
      </c>
      <c r="R8" s="20" t="e">
        <f>INDEX('2-Western NA'!$E$1:$AH$35,COLUMN(#REF!),ROW(#REF!))</f>
        <v>#REF!</v>
      </c>
      <c r="S8" s="20" t="e">
        <f>INDEX('2-Western NA'!$E$1:$AH$35,COLUMN(#REF!),ROW(#REF!))</f>
        <v>#REF!</v>
      </c>
      <c r="T8" s="20" t="str">
        <f>INDEX('2-Western NA'!$E$1:$AH$35,COLUMN(A8),ROW(A8))</f>
        <v>Known Width (m)</v>
      </c>
      <c r="U8" s="20">
        <f>INDEX('2-Western NA'!$E$1:$AH$35,COLUMN(C8),ROW(C8))</f>
        <v>52</v>
      </c>
      <c r="V8" s="20">
        <f>INDEX('2-Western NA'!$E$1:$AH$35,COLUMN(D8),ROW(D8))</f>
        <v>60</v>
      </c>
      <c r="W8" s="20">
        <f>INDEX('2-Western NA'!$E$1:$AH$35,COLUMN(E8),ROW(E8))</f>
        <v>60</v>
      </c>
      <c r="X8" s="20">
        <f>INDEX('2-Western NA'!$E$1:$AH$35,COLUMN(F8),ROW(F8))</f>
        <v>60</v>
      </c>
      <c r="Y8" s="20">
        <f>INDEX('2-Western NA'!$E$1:$AH$35,COLUMN(G8),ROW(G8))</f>
        <v>60</v>
      </c>
      <c r="Z8" s="20">
        <f>INDEX('2-Western NA'!$E$1:$AH$35,COLUMN(H8),ROW(H8))</f>
        <v>5.9</v>
      </c>
      <c r="AA8" s="20">
        <f>INDEX('2-Western NA'!$E$1:$AH$35,COLUMN(I8),ROW(I8))</f>
        <v>60</v>
      </c>
      <c r="AB8" s="20">
        <f>INDEX('2-Western NA'!$E$1:$AH$35,COLUMN(J8),ROW(J8))</f>
        <v>7.48</v>
      </c>
      <c r="AC8" s="20">
        <f>INDEX('2-Western NA'!$E$1:$AH$35,COLUMN(K8),ROW(K8))</f>
        <v>7.2</v>
      </c>
      <c r="AD8" s="20">
        <f>INDEX('2-Western NA'!$E$1:$AH$35,COLUMN(L8),ROW(L8))</f>
        <v>8.25</v>
      </c>
      <c r="AE8" s="20">
        <f>INDEX('2-Western NA'!$E$1:$AH$35,COLUMN(M8),ROW(M8))</f>
        <v>30.5</v>
      </c>
      <c r="AF8" s="20">
        <f>INDEX('2-Western NA'!$E$1:$AH$35,COLUMN(N8),ROW(N8))</f>
        <v>30.5</v>
      </c>
      <c r="AG8" s="20">
        <f>INDEX('2-Western NA'!$E$1:$AH$35,COLUMN(O8),ROW(O8))</f>
        <v>45.72</v>
      </c>
      <c r="AH8" s="20" t="e">
        <f>INDEX('2-Western NA'!$E$1:$AH$35,COLUMN(P8),ROW(P8))</f>
        <v>#N/A</v>
      </c>
      <c r="AI8" s="20" t="e">
        <f>INDEX('2-Western NA'!$E$1:$AH$35,COLUMN(Q8),ROW(Q8))</f>
        <v>#N/A</v>
      </c>
      <c r="AJ8" s="20" t="e">
        <f>INDEX('2-Western NA'!$E$1:$AH$35,COLUMN(R8),ROW(R8))</f>
        <v>#N/A</v>
      </c>
      <c r="AK8" s="20">
        <f>INDEX('2-Western NA'!$E$1:$AH$35,COLUMN(S8),ROW(S8))</f>
        <v>45</v>
      </c>
      <c r="AL8" s="20">
        <f>INDEX('2-Western NA'!$E$1:$AH$35,COLUMN(T8),ROW(T8))</f>
        <v>15.24</v>
      </c>
      <c r="AM8" s="20">
        <f>INDEX('2-Western NA'!$E$1:$AH$35,COLUMN(U8),ROW(U8))</f>
        <v>15.24</v>
      </c>
      <c r="AN8" s="20">
        <f>INDEX('2-Western NA'!$E$1:$AH$35,COLUMN(V8),ROW(V8))</f>
        <v>30.48</v>
      </c>
    </row>
    <row r="9" spans="1:40" s="24" customFormat="1" ht="19">
      <c r="A9" s="28"/>
      <c r="B9" s="28" t="e">
        <f>SUM(C9:K9)</f>
        <v>#N/A</v>
      </c>
      <c r="C9" s="38" t="e">
        <v>#N/A</v>
      </c>
      <c r="D9" s="38" t="e">
        <v>#N/A</v>
      </c>
      <c r="E9" s="38" t="e">
        <v>#N/A</v>
      </c>
      <c r="F9" s="38" t="e">
        <v>#N/A</v>
      </c>
      <c r="G9" s="38" t="e">
        <v>#N/A</v>
      </c>
      <c r="H9" s="38" t="e">
        <v>#N/A</v>
      </c>
      <c r="I9" s="38" t="e">
        <v>#N/A</v>
      </c>
      <c r="J9" s="38" t="e">
        <v>#N/A</v>
      </c>
      <c r="K9" s="38" t="e">
        <v>#N/A</v>
      </c>
      <c r="L9" s="31"/>
      <c r="M9" s="31"/>
      <c r="N9" s="31"/>
      <c r="O9" s="31"/>
      <c r="P9" s="29" t="e">
        <f>INDEX('2-Western NA'!$E$1:$AH$35,COLUMN(#REF!),ROW(#REF!))</f>
        <v>#REF!</v>
      </c>
      <c r="Q9" s="20" t="e">
        <f>INDEX('2-Western NA'!$E$1:$AH$35,COLUMN(#REF!),ROW(#REF!))</f>
        <v>#REF!</v>
      </c>
      <c r="R9" s="20" t="e">
        <f>INDEX('2-Western NA'!$E$1:$AH$35,COLUMN(#REF!),ROW(#REF!))</f>
        <v>#REF!</v>
      </c>
      <c r="S9" s="20" t="e">
        <f>INDEX('2-Western NA'!$E$1:$AH$35,COLUMN(#REF!),ROW(#REF!))</f>
        <v>#REF!</v>
      </c>
      <c r="T9" s="20" t="str">
        <f>INDEX('2-Western NA'!$E$1:$AH$35,COLUMN(A9),ROW(A9))</f>
        <v>Estimated inner Width (m) ( from Google Earth)(in cases where fencing is visible - inner fence/rail where visible)</v>
      </c>
      <c r="U9" s="20">
        <f>INDEX('2-Western NA'!$E$1:$AH$35,COLUMN(C9),ROW(C9))</f>
        <v>49.48</v>
      </c>
      <c r="V9" s="20">
        <f>INDEX('2-Western NA'!$E$1:$AH$35,COLUMN(D9),ROW(D9))</f>
        <v>58.51</v>
      </c>
      <c r="W9" s="20">
        <f>INDEX('2-Western NA'!$E$1:$AH$35,COLUMN(E9),ROW(E9))</f>
        <v>59.5</v>
      </c>
      <c r="X9" s="20">
        <f>INDEX('2-Western NA'!$E$1:$AH$35,COLUMN(F9),ROW(F9))</f>
        <v>58.05</v>
      </c>
      <c r="Y9" s="20">
        <f>INDEX('2-Western NA'!$E$1:$AH$35,COLUMN(G9),ROW(G9))</f>
        <v>57.8</v>
      </c>
      <c r="Z9" s="20">
        <f>INDEX('2-Western NA'!$E$1:$AH$35,COLUMN(H9),ROW(H9))</f>
        <v>5.76</v>
      </c>
      <c r="AA9" s="20">
        <f>INDEX('2-Western NA'!$E$1:$AH$35,COLUMN(I9),ROW(I9))</f>
        <v>58.36</v>
      </c>
      <c r="AB9" s="20">
        <f>INDEX('2-Western NA'!$E$1:$AH$35,COLUMN(J9),ROW(J9))</f>
        <v>6.69</v>
      </c>
      <c r="AC9" s="20">
        <f>INDEX('2-Western NA'!$E$1:$AH$35,COLUMN(K9),ROW(K9))</f>
        <v>6.51</v>
      </c>
      <c r="AD9" s="20">
        <f>INDEX('2-Western NA'!$E$1:$AH$35,COLUMN(L9),ROW(L9))</f>
        <v>6.97</v>
      </c>
      <c r="AE9" s="20">
        <f>INDEX('2-Western NA'!$E$1:$AH$35,COLUMN(M9),ROW(M9))</f>
        <v>21.51</v>
      </c>
      <c r="AF9" s="20">
        <f>INDEX('2-Western NA'!$E$1:$AH$35,COLUMN(N9),ROW(N9))</f>
        <v>20.25</v>
      </c>
      <c r="AG9" s="20">
        <f>INDEX('2-Western NA'!$E$1:$AH$35,COLUMN(O9),ROW(O9))</f>
        <v>42.63</v>
      </c>
      <c r="AH9" s="20">
        <f>INDEX('2-Western NA'!$E$1:$AH$35,COLUMN(P9),ROW(P9))</f>
        <v>12.25</v>
      </c>
      <c r="AI9" s="20">
        <f>INDEX('2-Western NA'!$E$1:$AH$35,COLUMN(Q9),ROW(Q9))</f>
        <v>5.75</v>
      </c>
      <c r="AJ9" s="20">
        <f>INDEX('2-Western NA'!$E$1:$AH$35,COLUMN(R9),ROW(R9))</f>
        <v>5.6</v>
      </c>
      <c r="AK9" s="20">
        <f>INDEX('2-Western NA'!$E$1:$AH$35,COLUMN(S9),ROW(S9))</f>
        <v>36.6</v>
      </c>
      <c r="AL9" s="20">
        <f>INDEX('2-Western NA'!$E$1:$AH$35,COLUMN(T9),ROW(T9))</f>
        <v>14.37</v>
      </c>
      <c r="AM9" s="20">
        <f>INDEX('2-Western NA'!$E$1:$AH$35,COLUMN(U9),ROW(U9))</f>
        <v>14.03</v>
      </c>
      <c r="AN9" s="20">
        <f>INDEX('2-Western NA'!$E$1:$AH$35,COLUMN(V9),ROW(V9))</f>
        <v>30.03</v>
      </c>
    </row>
    <row r="10" spans="1:40" s="24" customFormat="1" ht="19">
      <c r="A10" s="28"/>
      <c r="B10" s="28">
        <f>SUM(C10,D10,E10,H10,I10,J10,K10)</f>
        <v>7</v>
      </c>
      <c r="C10" s="24">
        <v>0</v>
      </c>
      <c r="D10" s="24">
        <v>7</v>
      </c>
      <c r="E10" s="24">
        <v>0</v>
      </c>
      <c r="F10" s="24" t="e">
        <v>#N/A</v>
      </c>
      <c r="G10" s="24" t="e">
        <v>#N/A</v>
      </c>
      <c r="H10" s="24">
        <v>0</v>
      </c>
      <c r="I10" s="24">
        <v>0</v>
      </c>
      <c r="J10" s="24">
        <v>0</v>
      </c>
      <c r="K10" s="24">
        <v>0</v>
      </c>
      <c r="L10" s="31">
        <v>164</v>
      </c>
      <c r="M10" s="31" t="s">
        <v>254</v>
      </c>
      <c r="N10" s="31"/>
      <c r="O10" s="31"/>
      <c r="P10" s="29" t="e">
        <f>INDEX('2-Western NA'!$E$1:$AH$35,COLUMN(#REF!),ROW(#REF!))</f>
        <v>#REF!</v>
      </c>
      <c r="Q10" s="20" t="e">
        <f>INDEX('2-Western NA'!$E$1:$AH$35,COLUMN(#REF!),ROW(#REF!))</f>
        <v>#REF!</v>
      </c>
      <c r="R10" s="20" t="e">
        <f>INDEX('2-Western NA'!$E$1:$AH$35,COLUMN(#REF!),ROW(#REF!))</f>
        <v>#REF!</v>
      </c>
      <c r="S10" s="20" t="e">
        <f>INDEX('2-Western NA'!$E$1:$AH$35,COLUMN(#REF!),ROW(#REF!))</f>
        <v>#REF!</v>
      </c>
      <c r="T10" s="20" t="str">
        <f>INDEX('2-Western NA'!$E$1:$AH$35,COLUMN(A10),ROW(A10))</f>
        <v>Estimated Outer Width of concreate infroastructure ( non-usable width)</v>
      </c>
      <c r="U10" s="20">
        <f>INDEX('2-Western NA'!$E$1:$AH$35,COLUMN(C10),ROW(C10))</f>
        <v>52.5</v>
      </c>
      <c r="V10" s="20">
        <f>INDEX('2-Western NA'!$E$1:$AH$35,COLUMN(D10),ROW(D10))</f>
        <v>60.18</v>
      </c>
      <c r="W10" s="20">
        <f>INDEX('2-Western NA'!$E$1:$AH$35,COLUMN(E10),ROW(E10))</f>
        <v>60.44</v>
      </c>
      <c r="X10" s="20">
        <f>INDEX('2-Western NA'!$E$1:$AH$35,COLUMN(F10),ROW(F10))</f>
        <v>59.78</v>
      </c>
      <c r="Y10" s="20">
        <f>INDEX('2-Western NA'!$E$1:$AH$35,COLUMN(G10),ROW(G10))</f>
        <v>59.95</v>
      </c>
      <c r="Z10" s="20">
        <f>INDEX('2-Western NA'!$E$1:$AH$35,COLUMN(H10),ROW(H10))</f>
        <v>6.58</v>
      </c>
      <c r="AA10" s="20">
        <f>INDEX('2-Western NA'!$E$1:$AH$35,COLUMN(I10),ROW(I10))</f>
        <v>60.84</v>
      </c>
      <c r="AB10" s="20">
        <f>INDEX('2-Western NA'!$E$1:$AH$35,COLUMN(J10),ROW(J10))</f>
        <v>7.97</v>
      </c>
      <c r="AC10" s="20">
        <f>INDEX('2-Western NA'!$E$1:$AH$35,COLUMN(K10),ROW(K10))</f>
        <v>7.87</v>
      </c>
      <c r="AD10" s="20">
        <f>INDEX('2-Western NA'!$E$1:$AH$35,COLUMN(L10),ROW(L10))</f>
        <v>7.73</v>
      </c>
      <c r="AE10" s="20">
        <f>INDEX('2-Western NA'!$E$1:$AH$35,COLUMN(M10),ROW(M10))</f>
        <v>30.78</v>
      </c>
      <c r="AF10" s="20">
        <f>INDEX('2-Western NA'!$E$1:$AH$35,COLUMN(N10),ROW(N10))</f>
        <v>30.55</v>
      </c>
      <c r="AG10" s="20">
        <f>INDEX('2-Western NA'!$E$1:$AH$35,COLUMN(O10),ROW(O10))</f>
        <v>44.46</v>
      </c>
      <c r="AH10" s="20">
        <f>INDEX('2-Western NA'!$E$1:$AH$35,COLUMN(P10),ROW(P10))</f>
        <v>15.03</v>
      </c>
      <c r="AI10" s="20">
        <f>INDEX('2-Western NA'!$E$1:$AH$35,COLUMN(Q10),ROW(Q10))</f>
        <v>6.94</v>
      </c>
      <c r="AJ10" s="20">
        <f>INDEX('2-Western NA'!$E$1:$AH$35,COLUMN(R10),ROW(R10))</f>
        <v>6.85</v>
      </c>
      <c r="AK10" s="20">
        <f>INDEX('2-Western NA'!$E$1:$AH$35,COLUMN(S10),ROW(S10))</f>
        <v>46.69</v>
      </c>
      <c r="AL10" s="20">
        <f>INDEX('2-Western NA'!$E$1:$AH$35,COLUMN(T10),ROW(T10))</f>
        <v>15.54</v>
      </c>
      <c r="AM10" s="20">
        <f>INDEX('2-Western NA'!$E$1:$AH$35,COLUMN(U10),ROW(U10))</f>
        <v>15.61</v>
      </c>
      <c r="AN10" s="20">
        <f>INDEX('2-Western NA'!$E$1:$AH$35,COLUMN(V10),ROW(V10))</f>
        <v>31.29</v>
      </c>
    </row>
    <row r="11" spans="1:40" ht="19">
      <c r="A11" s="28"/>
      <c r="B11" s="28">
        <f>SUM(C11,D11,E11,H11,I11,J11,K11)</f>
        <v>289</v>
      </c>
      <c r="C11" s="24">
        <v>185</v>
      </c>
      <c r="D11" s="24">
        <v>0</v>
      </c>
      <c r="E11" s="24">
        <v>0</v>
      </c>
      <c r="F11" s="24" t="e">
        <v>#N/A</v>
      </c>
      <c r="G11" s="24" t="e">
        <v>#N/A</v>
      </c>
      <c r="H11" s="24">
        <v>26</v>
      </c>
      <c r="I11" s="24">
        <v>66</v>
      </c>
      <c r="J11" s="24">
        <v>3</v>
      </c>
      <c r="K11" s="24">
        <v>9</v>
      </c>
      <c r="L11" s="31">
        <v>164</v>
      </c>
      <c r="M11" s="31" t="s">
        <v>255</v>
      </c>
      <c r="N11" s="31"/>
      <c r="O11" s="31"/>
      <c r="P11" s="29" t="e">
        <f>INDEX('2-Western NA'!$E$1:$AH$35,COLUMN(#REF!),ROW(#REF!))</f>
        <v>#REF!</v>
      </c>
      <c r="Q11" s="20" t="e">
        <f>INDEX('2-Western NA'!$E$1:$AH$35,COLUMN(#REF!),ROW(#REF!))</f>
        <v>#REF!</v>
      </c>
      <c r="R11" s="20" t="e">
        <f>INDEX('2-Western NA'!$E$1:$AH$35,COLUMN(#REF!),ROW(#REF!))</f>
        <v>#REF!</v>
      </c>
      <c r="S11" s="20" t="e">
        <f>INDEX('2-Western NA'!$E$1:$AH$35,COLUMN(#REF!),ROW(#REF!))</f>
        <v>#REF!</v>
      </c>
      <c r="T11" s="20" t="str">
        <f>INDEX('2-Western NA'!$E$1:$AH$35,COLUMN(A11),ROW(A11))</f>
        <v xml:space="preserve">Known Length (m) </v>
      </c>
      <c r="U11" s="20">
        <f>INDEX('2-Western NA'!$E$1:$AH$35,COLUMN(C11),ROW(C11))</f>
        <v>57</v>
      </c>
      <c r="V11" s="20">
        <f>INDEX('2-Western NA'!$E$1:$AH$35,COLUMN(D11),ROW(D11))</f>
        <v>49</v>
      </c>
      <c r="W11" s="20">
        <f>INDEX('2-Western NA'!$E$1:$AH$35,COLUMN(E11),ROW(E11))</f>
        <v>57</v>
      </c>
      <c r="X11" s="20">
        <f>INDEX('2-Western NA'!$E$1:$AH$35,COLUMN(F11),ROW(F11))</f>
        <v>67</v>
      </c>
      <c r="Y11" s="20">
        <f>INDEX('2-Western NA'!$E$1:$AH$35,COLUMN(G11),ROW(G11))</f>
        <v>67</v>
      </c>
      <c r="Z11" s="20">
        <f>INDEX('2-Western NA'!$E$1:$AH$35,COLUMN(H11),ROW(H11))</f>
        <v>54</v>
      </c>
      <c r="AA11" s="20">
        <f>INDEX('2-Western NA'!$E$1:$AH$35,COLUMN(I11),ROW(I11))</f>
        <v>55.3</v>
      </c>
      <c r="AB11" s="20">
        <f>INDEX('2-Western NA'!$E$1:$AH$35,COLUMN(J11),ROW(J11))</f>
        <v>37.4</v>
      </c>
      <c r="AC11" s="20">
        <f>INDEX('2-Western NA'!$E$1:$AH$35,COLUMN(K11),ROW(K11))</f>
        <v>27.5</v>
      </c>
      <c r="AD11" s="20">
        <f>INDEX('2-Western NA'!$E$1:$AH$35,COLUMN(L11),ROW(L11))</f>
        <v>30.6</v>
      </c>
      <c r="AE11" s="20">
        <f>INDEX('2-Western NA'!$E$1:$AH$35,COLUMN(M11),ROW(M11))</f>
        <v>20.100000000000001</v>
      </c>
      <c r="AF11" s="20">
        <f>INDEX('2-Western NA'!$E$1:$AH$35,COLUMN(N11),ROW(N11))</f>
        <v>20.100000000000001</v>
      </c>
      <c r="AG11" s="20">
        <f>INDEX('2-Western NA'!$E$1:$AH$35,COLUMN(O11),ROW(O11))</f>
        <v>0</v>
      </c>
      <c r="AH11" s="20">
        <f>INDEX('2-Western NA'!$E$1:$AH$35,COLUMN(P11),ROW(P11))</f>
        <v>0</v>
      </c>
      <c r="AI11" s="20">
        <f>INDEX('2-Western NA'!$E$1:$AH$35,COLUMN(Q11),ROW(Q11))</f>
        <v>0</v>
      </c>
      <c r="AJ11" s="20">
        <f>INDEX('2-Western NA'!$E$1:$AH$35,COLUMN(R11),ROW(R11))</f>
        <v>0</v>
      </c>
      <c r="AK11" s="20">
        <f>INDEX('2-Western NA'!$E$1:$AH$35,COLUMN(S11),ROW(S11))</f>
        <v>0</v>
      </c>
      <c r="AL11" s="20">
        <f>INDEX('2-Western NA'!$E$1:$AH$35,COLUMN(T11),ROW(T11))</f>
        <v>61.874400000000001</v>
      </c>
      <c r="AM11" s="20">
        <f>INDEX('2-Western NA'!$E$1:$AH$35,COLUMN(U11),ROW(U11))</f>
        <v>61.874400000000001</v>
      </c>
      <c r="AN11" s="20">
        <f>INDEX('2-Western NA'!$E$1:$AH$35,COLUMN(V11),ROW(V11))</f>
        <v>61.874400000000001</v>
      </c>
    </row>
    <row r="12" spans="1:40" ht="19">
      <c r="A12" s="28"/>
      <c r="B12" s="28">
        <f>SUM(C12,D12,E12,H12,I12,J12,K12)</f>
        <v>12</v>
      </c>
      <c r="C12" s="24">
        <v>1</v>
      </c>
      <c r="D12" s="24">
        <v>1</v>
      </c>
      <c r="E12" s="24">
        <v>0</v>
      </c>
      <c r="F12" s="24" t="e">
        <v>#N/A</v>
      </c>
      <c r="G12" s="24" t="e">
        <v>#N/A</v>
      </c>
      <c r="H12" s="24">
        <v>0</v>
      </c>
      <c r="I12" s="24">
        <v>0</v>
      </c>
      <c r="J12" s="24">
        <v>10</v>
      </c>
      <c r="K12" s="24">
        <v>0</v>
      </c>
      <c r="L12" s="31">
        <v>164</v>
      </c>
      <c r="M12" s="31" t="s">
        <v>256</v>
      </c>
      <c r="N12" s="31"/>
      <c r="O12" s="31"/>
      <c r="P12" s="29" t="e">
        <f>INDEX('2-Western NA'!$E$1:$AH$35,COLUMN(#REF!),ROW(#REF!))</f>
        <v>#REF!</v>
      </c>
      <c r="Q12" s="20" t="e">
        <f>INDEX('2-Western NA'!$E$1:$AH$35,COLUMN(#REF!),ROW(#REF!))</f>
        <v>#REF!</v>
      </c>
      <c r="R12" s="20" t="e">
        <f>INDEX('2-Western NA'!$E$1:$AH$35,COLUMN(#REF!),ROW(#REF!))</f>
        <v>#REF!</v>
      </c>
      <c r="S12" s="20" t="e">
        <f>INDEX('2-Western NA'!$E$1:$AH$35,COLUMN(#REF!),ROW(#REF!))</f>
        <v>#REF!</v>
      </c>
      <c r="T12" s="20" t="str">
        <f>INDEX('2-Western NA'!$E$1:$AH$35,COLUMN(A12),ROW(A12))</f>
        <v xml:space="preserve">Estimated Length (m) ( width of road/rail and median below) </v>
      </c>
      <c r="U12" s="20">
        <f>INDEX('2-Western NA'!$E$1:$AH$35,COLUMN(C12),ROW(C12))</f>
        <v>43.02</v>
      </c>
      <c r="V12" s="20">
        <f>INDEX('2-Western NA'!$E$1:$AH$35,COLUMN(D12),ROW(D12))</f>
        <v>40.4</v>
      </c>
      <c r="W12" s="20">
        <f>INDEX('2-Western NA'!$E$1:$AH$35,COLUMN(E12),ROW(E12))</f>
        <v>43.94</v>
      </c>
      <c r="X12" s="20">
        <f>INDEX('2-Western NA'!$E$1:$AH$35,COLUMN(F12),ROW(F12))</f>
        <v>42.14</v>
      </c>
      <c r="Y12" s="20">
        <f>INDEX('2-Western NA'!$E$1:$AH$35,COLUMN(G12),ROW(G12))</f>
        <v>55.83</v>
      </c>
      <c r="Z12" s="20">
        <f>INDEX('2-Western NA'!$E$1:$AH$35,COLUMN(H12),ROW(H12))</f>
        <v>29.63</v>
      </c>
      <c r="AA12" s="20">
        <f>INDEX('2-Western NA'!$E$1:$AH$35,COLUMN(I12),ROW(I12))</f>
        <v>35.07</v>
      </c>
      <c r="AB12" s="20">
        <f>INDEX('2-Western NA'!$E$1:$AH$35,COLUMN(J12),ROW(J12))</f>
        <v>31.92</v>
      </c>
      <c r="AC12" s="20">
        <f>INDEX('2-Western NA'!$E$1:$AH$35,COLUMN(K12),ROW(K12))</f>
        <v>21</v>
      </c>
      <c r="AD12" s="20">
        <f>INDEX('2-Western NA'!$E$1:$AH$35,COLUMN(L12),ROW(L12))</f>
        <v>28.69</v>
      </c>
      <c r="AE12" s="20">
        <f>INDEX('2-Western NA'!$E$1:$AH$35,COLUMN(M12),ROW(M12))</f>
        <v>11.78</v>
      </c>
      <c r="AF12" s="20">
        <f>INDEX('2-Western NA'!$E$1:$AH$35,COLUMN(N12),ROW(N12))</f>
        <v>12.31</v>
      </c>
      <c r="AG12" s="20">
        <f>INDEX('2-Western NA'!$E$1:$AH$35,COLUMN(O12),ROW(O12))</f>
        <v>38.799999999999997</v>
      </c>
      <c r="AH12" s="20">
        <f>INDEX('2-Western NA'!$E$1:$AH$35,COLUMN(P12),ROW(P12))</f>
        <v>62.09</v>
      </c>
      <c r="AI12" s="20">
        <f>INDEX('2-Western NA'!$E$1:$AH$35,COLUMN(Q12),ROW(Q12))</f>
        <v>13.59</v>
      </c>
      <c r="AJ12" s="20">
        <f>INDEX('2-Western NA'!$E$1:$AH$35,COLUMN(R12),ROW(R12))</f>
        <v>12.74</v>
      </c>
      <c r="AK12" s="20">
        <f>INDEX('2-Western NA'!$E$1:$AH$35,COLUMN(S12),ROW(S12))</f>
        <v>17.059999999999999</v>
      </c>
      <c r="AL12" s="20">
        <f>INDEX('2-Western NA'!$E$1:$AH$35,COLUMN(T12),ROW(T12))</f>
        <v>47.91</v>
      </c>
      <c r="AM12" s="20">
        <f>INDEX('2-Western NA'!$E$1:$AH$35,COLUMN(U12),ROW(U12))</f>
        <v>47.69</v>
      </c>
      <c r="AN12" s="20">
        <f>INDEX('2-Western NA'!$E$1:$AH$35,COLUMN(V12),ROW(V12))</f>
        <v>41.42</v>
      </c>
    </row>
    <row r="13" spans="1:40" ht="86">
      <c r="A13" s="28"/>
      <c r="B13" s="43">
        <f>SUM(C13,D13,E13,F13,H13,I13,K13)</f>
        <v>29511</v>
      </c>
      <c r="C13" s="39">
        <v>28923</v>
      </c>
      <c r="D13" s="24">
        <v>62</v>
      </c>
      <c r="E13" s="24">
        <v>13</v>
      </c>
      <c r="F13" s="24">
        <v>3</v>
      </c>
      <c r="G13" s="24" t="e">
        <v>#N/A</v>
      </c>
      <c r="H13" s="24">
        <v>7</v>
      </c>
      <c r="I13" s="24">
        <v>8</v>
      </c>
      <c r="J13" s="24" t="e">
        <v>#N/A</v>
      </c>
      <c r="K13" s="24">
        <v>495</v>
      </c>
      <c r="L13" s="32">
        <v>1598</v>
      </c>
      <c r="M13" s="32" t="s">
        <v>246</v>
      </c>
      <c r="N13" s="32"/>
      <c r="O13" s="32"/>
      <c r="P13" s="29" t="e">
        <f>INDEX('2-Western NA'!$E$1:$AH$35,COLUMN(#REF!),ROW(#REF!))</f>
        <v>#REF!</v>
      </c>
      <c r="Q13" s="20" t="e">
        <f>INDEX('2-Western NA'!$E$1:$AH$35,COLUMN(#REF!),ROW(#REF!))</f>
        <v>#REF!</v>
      </c>
      <c r="R13" s="20" t="e">
        <f>INDEX('2-Western NA'!$E$1:$AH$35,COLUMN(#REF!),ROW(#REF!))</f>
        <v>#REF!</v>
      </c>
      <c r="S13" s="20" t="e">
        <f>INDEX('2-Western NA'!$E$1:$AH$35,COLUMN(#REF!),ROW(#REF!))</f>
        <v>#REF!</v>
      </c>
      <c r="T13" s="20" t="str">
        <f>INDEX('2-Western NA'!$E$1:$AH$35,COLUMN(A13),ROW(A13))</f>
        <v>Estimated Length (m) ( Headwall)(end to end of physical structure, often indicated by start and stop of guard rail / concreate/metail edge of strcuture)</v>
      </c>
      <c r="U13" s="20">
        <f>INDEX('2-Western NA'!$E$1:$AH$35,COLUMN(C13),ROW(C13))</f>
        <v>59.51</v>
      </c>
      <c r="V13" s="20">
        <f>INDEX('2-Western NA'!$E$1:$AH$35,COLUMN(D13),ROW(D13))</f>
        <v>73.16</v>
      </c>
      <c r="W13" s="20">
        <f>INDEX('2-Western NA'!$E$1:$AH$35,COLUMN(E13),ROW(E13))</f>
        <v>69.599999999999994</v>
      </c>
      <c r="X13" s="20">
        <f>INDEX('2-Western NA'!$E$1:$AH$35,COLUMN(F13),ROW(F13))</f>
        <v>66.290000000000006</v>
      </c>
      <c r="Y13" s="20">
        <f>INDEX('2-Western NA'!$E$1:$AH$35,COLUMN(G13),ROW(G13))</f>
        <v>67.84</v>
      </c>
      <c r="Z13" s="20">
        <f>INDEX('2-Western NA'!$E$1:$AH$35,COLUMN(H13),ROW(H13))</f>
        <v>56.63</v>
      </c>
      <c r="AA13" s="20">
        <f>INDEX('2-Western NA'!$E$1:$AH$35,COLUMN(I13),ROW(I13))</f>
        <v>56.02</v>
      </c>
      <c r="AB13" s="20">
        <f>INDEX('2-Western NA'!$E$1:$AH$35,COLUMN(J13),ROW(J13))</f>
        <v>47.94</v>
      </c>
      <c r="AC13" s="20">
        <f>INDEX('2-Western NA'!$E$1:$AH$35,COLUMN(K13),ROW(K13))</f>
        <v>29.12</v>
      </c>
      <c r="AD13" s="20">
        <f>INDEX('2-Western NA'!$E$1:$AH$35,COLUMN(L13),ROW(L13))</f>
        <v>35.86</v>
      </c>
      <c r="AE13" s="20">
        <f>INDEX('2-Western NA'!$E$1:$AH$35,COLUMN(M13),ROW(M13))</f>
        <v>38.700000000000003</v>
      </c>
      <c r="AF13" s="20">
        <f>INDEX('2-Western NA'!$E$1:$AH$35,COLUMN(N13),ROW(N13))</f>
        <v>37.950000000000003</v>
      </c>
      <c r="AG13" s="20">
        <f>INDEX('2-Western NA'!$E$1:$AH$35,COLUMN(O13),ROW(O13))</f>
        <v>51.28</v>
      </c>
      <c r="AH13" s="20">
        <f>INDEX('2-Western NA'!$E$1:$AH$35,COLUMN(P13),ROW(P13))</f>
        <v>109.29</v>
      </c>
      <c r="AI13" s="20">
        <f>INDEX('2-Western NA'!$E$1:$AH$35,COLUMN(Q13),ROW(Q13))</f>
        <v>60.43</v>
      </c>
      <c r="AJ13" s="20">
        <f>INDEX('2-Western NA'!$E$1:$AH$35,COLUMN(R13),ROW(R13))</f>
        <v>63.17</v>
      </c>
      <c r="AK13" s="20">
        <f>INDEX('2-Western NA'!$E$1:$AH$35,COLUMN(S13),ROW(S13))</f>
        <v>93.47</v>
      </c>
      <c r="AL13" s="20">
        <f>INDEX('2-Western NA'!$E$1:$AH$35,COLUMN(T13),ROW(T13))</f>
        <v>72.53</v>
      </c>
      <c r="AM13" s="20">
        <f>INDEX('2-Western NA'!$E$1:$AH$35,COLUMN(U13),ROW(U13))</f>
        <v>73.760000000000005</v>
      </c>
      <c r="AN13" s="20">
        <f>INDEX('2-Western NA'!$E$1:$AH$35,COLUMN(V13),ROW(V13))</f>
        <v>73.88</v>
      </c>
    </row>
    <row r="14" spans="1:40" ht="86">
      <c r="A14" s="28"/>
      <c r="B14" s="43">
        <f>SUM(C14,D14,E14,F14,H14,I14,K14)</f>
        <v>21199</v>
      </c>
      <c r="C14" s="40">
        <v>20053</v>
      </c>
      <c r="D14" s="24">
        <v>27</v>
      </c>
      <c r="E14" s="24">
        <v>0</v>
      </c>
      <c r="F14" s="24">
        <v>1</v>
      </c>
      <c r="G14" s="24" t="e">
        <v>#N/A</v>
      </c>
      <c r="H14" s="24">
        <v>0</v>
      </c>
      <c r="I14" s="24">
        <v>10</v>
      </c>
      <c r="J14" s="24" t="e">
        <v>#N/A</v>
      </c>
      <c r="K14" s="24">
        <v>1108</v>
      </c>
      <c r="L14" s="32">
        <v>1247</v>
      </c>
      <c r="M14" s="32" t="s">
        <v>247</v>
      </c>
      <c r="N14" s="32"/>
      <c r="O14" s="32"/>
      <c r="P14" s="29" t="e">
        <f>INDEX('2-Western NA'!$E$1:$AH$35,COLUMN(#REF!),ROW(#REF!))</f>
        <v>#REF!</v>
      </c>
      <c r="Q14" s="20" t="e">
        <f>INDEX('2-Western NA'!$E$1:$AH$35,COLUMN(#REF!),ROW(#REF!))</f>
        <v>#REF!</v>
      </c>
      <c r="R14" s="20" t="e">
        <f>INDEX('2-Western NA'!$E$1:$AH$35,COLUMN(#REF!),ROW(#REF!))</f>
        <v>#REF!</v>
      </c>
      <c r="S14" s="20" t="e">
        <f>INDEX('2-Western NA'!$E$1:$AH$35,COLUMN(#REF!),ROW(#REF!))</f>
        <v>#REF!</v>
      </c>
      <c r="T14" s="20" t="str">
        <f>INDEX('2-Western NA'!$E$1:$AH$35,COLUMN(A14),ROW(A14))</f>
        <v>Estimated Length (m) (including ramps)</v>
      </c>
      <c r="U14" s="20" t="e">
        <f>INDEX('2-Western NA'!$E$1:$AH$35,COLUMN(C14),ROW(C14))</f>
        <v>#N/A</v>
      </c>
      <c r="V14" s="20">
        <f>INDEX('2-Western NA'!$E$1:$AH$35,COLUMN(D14),ROW(D14))</f>
        <v>124.09</v>
      </c>
      <c r="W14" s="20">
        <f>INDEX('2-Western NA'!$E$1:$AH$35,COLUMN(E14),ROW(E14))</f>
        <v>126.6</v>
      </c>
      <c r="X14" s="20" t="e">
        <f>INDEX('2-Western NA'!$E$1:$AH$35,COLUMN(F14),ROW(F14))</f>
        <v>#N/A</v>
      </c>
      <c r="Y14" s="20">
        <f>INDEX('2-Western NA'!$E$1:$AH$35,COLUMN(G14),ROW(G14))</f>
        <v>111.66</v>
      </c>
      <c r="Z14" s="20" t="e">
        <f>INDEX('2-Western NA'!$E$1:$AH$35,COLUMN(H14),ROW(H14))</f>
        <v>#N/A</v>
      </c>
      <c r="AA14" s="20">
        <f>INDEX('2-Western NA'!$E$1:$AH$35,COLUMN(I14),ROW(I14))</f>
        <v>84.25</v>
      </c>
      <c r="AB14" s="20" t="e">
        <f>INDEX('2-Western NA'!$E$1:$AH$35,COLUMN(J14),ROW(J14))</f>
        <v>#N/A</v>
      </c>
      <c r="AC14" s="20" t="e">
        <f>INDEX('2-Western NA'!$E$1:$AH$35,COLUMN(K14),ROW(K14))</f>
        <v>#N/A</v>
      </c>
      <c r="AD14" s="20">
        <f>INDEX('2-Western NA'!$E$1:$AH$35,COLUMN(L14),ROW(L14))</f>
        <v>56.32</v>
      </c>
      <c r="AE14" s="20" t="e">
        <f>INDEX('2-Western NA'!$E$1:$AH$35,COLUMN(M14),ROW(M14))</f>
        <v>#N/A</v>
      </c>
      <c r="AF14" s="20" t="e">
        <f>INDEX('2-Western NA'!$E$1:$AH$35,COLUMN(N14),ROW(N14))</f>
        <v>#N/A</v>
      </c>
      <c r="AG14" s="20" t="e">
        <f>INDEX('2-Western NA'!$E$1:$AH$35,COLUMN(O14),ROW(O14))</f>
        <v>#N/A</v>
      </c>
      <c r="AH14" s="20" t="e">
        <f>INDEX('2-Western NA'!$E$1:$AH$35,COLUMN(P14),ROW(P14))</f>
        <v>#N/A</v>
      </c>
      <c r="AI14" s="20" t="e">
        <f>INDEX('2-Western NA'!$E$1:$AH$35,COLUMN(Q14),ROW(Q14))</f>
        <v>#N/A</v>
      </c>
      <c r="AJ14" s="20" t="e">
        <f>INDEX('2-Western NA'!$E$1:$AH$35,COLUMN(R14),ROW(R14))</f>
        <v>#N/A</v>
      </c>
      <c r="AK14" s="20">
        <f>INDEX('2-Western NA'!$E$1:$AH$35,COLUMN(S14),ROW(S14))</f>
        <v>123.25</v>
      </c>
      <c r="AL14" s="20" t="e">
        <f>INDEX('2-Western NA'!$E$1:$AH$35,COLUMN(T14),ROW(T14))</f>
        <v>#N/A</v>
      </c>
      <c r="AM14" s="20" t="e">
        <f>INDEX('2-Western NA'!$E$1:$AH$35,COLUMN(U14),ROW(U14))</f>
        <v>#N/A</v>
      </c>
      <c r="AN14" s="20" t="e">
        <f>INDEX('2-Western NA'!$E$1:$AH$35,COLUMN(V14),ROW(V14))</f>
        <v>#N/A</v>
      </c>
    </row>
    <row r="15" spans="1:40" ht="52">
      <c r="A15" s="28"/>
      <c r="B15" s="28">
        <f>SUM(C15,K15)</f>
        <v>5787</v>
      </c>
      <c r="C15" s="24">
        <v>5211</v>
      </c>
      <c r="D15" s="24" t="e">
        <v>#N/A</v>
      </c>
      <c r="E15" s="24" t="e">
        <v>#N/A</v>
      </c>
      <c r="F15" s="24" t="e">
        <v>#N/A</v>
      </c>
      <c r="G15" s="24" t="e">
        <v>#N/A</v>
      </c>
      <c r="H15" s="24" t="e">
        <v>#N/A</v>
      </c>
      <c r="I15" s="24" t="e">
        <v>#N/A</v>
      </c>
      <c r="J15" s="24" t="e">
        <v>#N/A</v>
      </c>
      <c r="K15" s="24">
        <v>576</v>
      </c>
      <c r="L15" s="31">
        <v>1665</v>
      </c>
      <c r="M15" s="31" t="s">
        <v>258</v>
      </c>
      <c r="N15" s="31"/>
      <c r="O15" s="31"/>
      <c r="P15" s="29" t="e">
        <f>INDEX('2-Western NA'!$E$1:$AH$35,COLUMN(#REF!),ROW(#REF!))</f>
        <v>#REF!</v>
      </c>
      <c r="Q15" s="20" t="e">
        <f>INDEX('2-Western NA'!$E$1:$AH$35,COLUMN(#REF!),ROW(#REF!))</f>
        <v>#REF!</v>
      </c>
      <c r="R15" s="20" t="e">
        <f>INDEX('2-Western NA'!$E$1:$AH$35,COLUMN(#REF!),ROW(#REF!))</f>
        <v>#REF!</v>
      </c>
      <c r="S15" s="20" t="e">
        <f>INDEX('2-Western NA'!$E$1:$AH$35,COLUMN(#REF!),ROW(#REF!))</f>
        <v>#REF!</v>
      </c>
      <c r="T15" s="20" t="str">
        <f>INDEX('2-Western NA'!$E$1:$AH$35,COLUMN(A15),ROW(A15))</f>
        <v xml:space="preserve">W:L ratio known values </v>
      </c>
      <c r="U15" s="20">
        <f>INDEX('2-Western NA'!$E$1:$AH$35,COLUMN(C15),ROW(C15))</f>
        <v>0.91228070175438591</v>
      </c>
      <c r="V15" s="20">
        <f>INDEX('2-Western NA'!$E$1:$AH$35,COLUMN(D15),ROW(D15))</f>
        <v>1.2244897959183674</v>
      </c>
      <c r="W15" s="20">
        <f>INDEX('2-Western NA'!$E$1:$AH$35,COLUMN(E15),ROW(E15))</f>
        <v>1.0526315789473684</v>
      </c>
      <c r="X15" s="20">
        <f>INDEX('2-Western NA'!$E$1:$AH$35,COLUMN(F15),ROW(F15))</f>
        <v>0.89552238805970152</v>
      </c>
      <c r="Y15" s="20">
        <f>INDEX('2-Western NA'!$E$1:$AH$35,COLUMN(G15),ROW(G15))</f>
        <v>0.89552238805970152</v>
      </c>
      <c r="Z15" s="20">
        <f>INDEX('2-Western NA'!$E$1:$AH$35,COLUMN(H15),ROW(H15))</f>
        <v>0.10925925925925926</v>
      </c>
      <c r="AA15" s="20">
        <f>INDEX('2-Western NA'!$E$1:$AH$35,COLUMN(I15),ROW(I15))</f>
        <v>1.0849909584086799</v>
      </c>
      <c r="AB15" s="20">
        <f>INDEX('2-Western NA'!$E$1:$AH$35,COLUMN(J15),ROW(J15))</f>
        <v>0.2</v>
      </c>
      <c r="AC15" s="20">
        <f>INDEX('2-Western NA'!$E$1:$AH$35,COLUMN(K15),ROW(K15))</f>
        <v>0.26181818181818184</v>
      </c>
      <c r="AD15" s="20">
        <f>INDEX('2-Western NA'!$E$1:$AH$35,COLUMN(L15),ROW(L15))</f>
        <v>0.26960784313725489</v>
      </c>
      <c r="AE15" s="20">
        <f>INDEX('2-Western NA'!$E$1:$AH$35,COLUMN(M15),ROW(M15))</f>
        <v>1.5174129353233829</v>
      </c>
      <c r="AF15" s="20">
        <f>INDEX('2-Western NA'!$E$1:$AH$35,COLUMN(N15),ROW(N15))</f>
        <v>1.5174129353233829</v>
      </c>
      <c r="AG15" s="20" t="e">
        <f>INDEX('2-Western NA'!$E$1:$AH$35,COLUMN(O15),ROW(O15))</f>
        <v>#DIV/0!</v>
      </c>
      <c r="AH15" s="20" t="e">
        <f>INDEX('2-Western NA'!$E$1:$AH$35,COLUMN(P15),ROW(P15))</f>
        <v>#N/A</v>
      </c>
      <c r="AI15" s="20" t="e">
        <f>INDEX('2-Western NA'!$E$1:$AH$35,COLUMN(Q15),ROW(Q15))</f>
        <v>#N/A</v>
      </c>
      <c r="AJ15" s="20" t="e">
        <f>INDEX('2-Western NA'!$E$1:$AH$35,COLUMN(R15),ROW(R15))</f>
        <v>#N/A</v>
      </c>
      <c r="AK15" s="20" t="e">
        <f>INDEX('2-Western NA'!$E$1:$AH$35,COLUMN(S15),ROW(S15))</f>
        <v>#DIV/0!</v>
      </c>
      <c r="AL15" s="20">
        <f>INDEX('2-Western NA'!$E$1:$AH$35,COLUMN(T15),ROW(T15))</f>
        <v>0.24630541871921183</v>
      </c>
      <c r="AM15" s="20">
        <f>INDEX('2-Western NA'!$E$1:$AH$35,COLUMN(U15),ROW(U15))</f>
        <v>0.24630541871921183</v>
      </c>
      <c r="AN15" s="20">
        <f>INDEX('2-Western NA'!$E$1:$AH$35,COLUMN(V15),ROW(V15))</f>
        <v>0.49261083743842365</v>
      </c>
    </row>
    <row r="16" spans="1:40" ht="69">
      <c r="A16" s="28"/>
      <c r="B16" s="28" t="e">
        <f>SUM(C16:K16)</f>
        <v>#N/A</v>
      </c>
      <c r="C16" s="24" t="e">
        <v>#N/A</v>
      </c>
      <c r="D16" s="24" t="e">
        <v>#N/A</v>
      </c>
      <c r="E16" s="24" t="e">
        <v>#N/A</v>
      </c>
      <c r="F16" s="24" t="e">
        <v>#N/A</v>
      </c>
      <c r="G16" s="24" t="e">
        <v>#N/A</v>
      </c>
      <c r="H16" s="24" t="e">
        <v>#N/A</v>
      </c>
      <c r="I16" s="24" t="e">
        <v>#N/A</v>
      </c>
      <c r="J16" s="24" t="e">
        <v>#N/A</v>
      </c>
      <c r="K16" s="24" t="e">
        <v>#N/A</v>
      </c>
      <c r="L16" s="31"/>
      <c r="M16" s="31"/>
      <c r="N16" s="31"/>
      <c r="O16" s="31"/>
      <c r="P16" s="29" t="e">
        <f>INDEX('2-Western NA'!$E$1:$AH$35,COLUMN(#REF!),ROW(#REF!))</f>
        <v>#REF!</v>
      </c>
      <c r="Q16" s="20" t="e">
        <f>INDEX('2-Western NA'!$E$1:$AH$35,COLUMN(#REF!),ROW(#REF!))</f>
        <v>#REF!</v>
      </c>
      <c r="R16" s="20" t="e">
        <f>INDEX('2-Western NA'!$E$1:$AH$35,COLUMN(#REF!),ROW(#REF!))</f>
        <v>#REF!</v>
      </c>
      <c r="S16" s="20" t="e">
        <f>INDEX('2-Western NA'!$E$1:$AH$35,COLUMN(#REF!),ROW(#REF!))</f>
        <v>#REF!</v>
      </c>
      <c r="T16" s="20" t="str">
        <f>INDEX('2-Western NA'!$E$1:$AH$35,COLUMN(A16),ROW(A16))</f>
        <v>W(using inner width of sturcture) :L (using the length of headwall) GE values</v>
      </c>
      <c r="U16" s="20">
        <f>INDEX('2-Western NA'!$E$1:$AH$35,COLUMN(C16),ROW(C16))</f>
        <v>0.83145689800033606</v>
      </c>
      <c r="V16" s="20">
        <f>INDEX('2-Western NA'!$E$1:$AH$35,COLUMN(D16),ROW(D16))</f>
        <v>0.79975396391470754</v>
      </c>
      <c r="W16" s="20">
        <f>INDEX('2-Western NA'!$E$1:$AH$35,COLUMN(E16),ROW(E16))</f>
        <v>0.85488505747126442</v>
      </c>
      <c r="X16" s="20">
        <f>INDEX('2-Western NA'!$E$1:$AH$35,COLUMN(F16),ROW(F16))</f>
        <v>0.87569769195957148</v>
      </c>
      <c r="Y16" s="20">
        <f>INDEX('2-Western NA'!$E$1:$AH$35,COLUMN(G16),ROW(G16))</f>
        <v>0.852004716981132</v>
      </c>
      <c r="Z16" s="20">
        <f>INDEX('2-Western NA'!$E$1:$AH$35,COLUMN(H16),ROW(H16))</f>
        <v>0.10171287303549355</v>
      </c>
      <c r="AA16" s="20">
        <f>INDEX('2-Western NA'!$E$1:$AH$35,COLUMN(I16),ROW(I16))</f>
        <v>1.0417707961442342</v>
      </c>
      <c r="AB16" s="20">
        <f>INDEX('2-Western NA'!$E$1:$AH$35,COLUMN(J16),ROW(J16))</f>
        <v>0.13954943679599502</v>
      </c>
      <c r="AC16" s="20">
        <f>INDEX('2-Western NA'!$E$1:$AH$35,COLUMN(K16),ROW(K16))</f>
        <v>0.22355769230769229</v>
      </c>
      <c r="AD16" s="20">
        <f>INDEX('2-Western NA'!$E$1:$AH$35,COLUMN(L16),ROW(L16))</f>
        <v>0.19436698271054098</v>
      </c>
      <c r="AE16" s="20">
        <f>INDEX('2-Western NA'!$E$1:$AH$35,COLUMN(M16),ROW(M16))</f>
        <v>0.55581395348837215</v>
      </c>
      <c r="AF16" s="20">
        <f>INDEX('2-Western NA'!$E$1:$AH$35,COLUMN(N16),ROW(N16))</f>
        <v>0.53359683794466395</v>
      </c>
      <c r="AG16" s="20">
        <f>INDEX('2-Western NA'!$E$1:$AH$35,COLUMN(O16),ROW(O16))</f>
        <v>0.83131825273010929</v>
      </c>
      <c r="AH16" s="20">
        <f>INDEX('2-Western NA'!$E$1:$AH$35,COLUMN(P16),ROW(P16))</f>
        <v>0.11208710769512306</v>
      </c>
      <c r="AI16" s="20">
        <f>INDEX('2-Western NA'!$E$1:$AH$35,COLUMN(Q16),ROW(Q16))</f>
        <v>9.5151414860168787E-2</v>
      </c>
      <c r="AJ16" s="20">
        <f>INDEX('2-Western NA'!$E$1:$AH$35,COLUMN(R16),ROW(R16))</f>
        <v>8.8649675478866541E-2</v>
      </c>
      <c r="AK16" s="20">
        <f>INDEX('2-Western NA'!$E$1:$AH$35,COLUMN(S16),ROW(S16))</f>
        <v>0.39156948753610787</v>
      </c>
      <c r="AL16" s="20">
        <f>INDEX('2-Western NA'!$E$1:$AH$35,COLUMN(T16),ROW(T16))</f>
        <v>0.19812491382876049</v>
      </c>
      <c r="AM16" s="20">
        <f>INDEX('2-Western NA'!$E$1:$AH$35,COLUMN(U16),ROW(U16))</f>
        <v>0.19021149674620388</v>
      </c>
      <c r="AN16" s="20">
        <f>INDEX('2-Western NA'!$E$1:$AH$35,COLUMN(V16),ROW(V16))</f>
        <v>0.40646995127233354</v>
      </c>
    </row>
    <row r="17" spans="1:40" ht="19">
      <c r="A17" s="28"/>
      <c r="B17" s="28" t="e">
        <f>SUM(C17,D17)</f>
        <v>#N/A</v>
      </c>
      <c r="C17" s="42" t="e">
        <v>#N/A</v>
      </c>
      <c r="D17" s="24" t="e">
        <v>#N/A</v>
      </c>
      <c r="E17" s="24" t="e">
        <v>#N/A</v>
      </c>
      <c r="F17" s="24" t="e">
        <v>#N/A</v>
      </c>
      <c r="G17" s="24" t="e">
        <v>#N/A</v>
      </c>
      <c r="H17" s="24" t="e">
        <v>#N/A</v>
      </c>
      <c r="I17" s="24" t="e">
        <v>#N/A</v>
      </c>
      <c r="J17" s="24" t="e">
        <v>#N/A</v>
      </c>
      <c r="K17" s="24" t="e">
        <v>#N/A</v>
      </c>
      <c r="L17" s="31">
        <v>738</v>
      </c>
      <c r="M17" s="31" t="s">
        <v>257</v>
      </c>
      <c r="N17" s="31"/>
      <c r="O17" s="31"/>
      <c r="P17" s="29" t="e">
        <f>INDEX('2-Western NA'!$E$1:$AH$35,COLUMN(#REF!),ROW(#REF!))</f>
        <v>#REF!</v>
      </c>
      <c r="Q17" s="20" t="e">
        <f>INDEX('2-Western NA'!$E$1:$AH$35,COLUMN(#REF!),ROW(#REF!))</f>
        <v>#REF!</v>
      </c>
      <c r="R17" s="20" t="e">
        <f>INDEX('2-Western NA'!$E$1:$AH$35,COLUMN(#REF!),ROW(#REF!))</f>
        <v>#REF!</v>
      </c>
      <c r="S17" s="20" t="e">
        <f>INDEX('2-Western NA'!$E$1:$AH$35,COLUMN(#REF!),ROW(#REF!))</f>
        <v>#REF!</v>
      </c>
      <c r="T17" s="20" t="str">
        <f>INDEX('2-Western NA'!$E$1:$AH$35,COLUMN(A17),ROW(A17))</f>
        <v>Number of lanes spanned</v>
      </c>
      <c r="U17" s="20">
        <f>INDEX('2-Western NA'!$E$1:$AH$35,COLUMN(C17),ROW(C17))</f>
        <v>4</v>
      </c>
      <c r="V17" s="20">
        <f>INDEX('2-Western NA'!$E$1:$AH$35,COLUMN(D17),ROW(D17))</f>
        <v>4</v>
      </c>
      <c r="W17" s="20">
        <f>INDEX('2-Western NA'!$E$1:$AH$35,COLUMN(E17),ROW(E17))</f>
        <v>4</v>
      </c>
      <c r="X17" s="20">
        <f>INDEX('2-Western NA'!$E$1:$AH$35,COLUMN(F17),ROW(F17))</f>
        <v>4</v>
      </c>
      <c r="Y17" s="20">
        <f>INDEX('2-Western NA'!$E$1:$AH$35,COLUMN(G17),ROW(G17))</f>
        <v>4</v>
      </c>
      <c r="Z17" s="20">
        <f>INDEX('2-Western NA'!$E$1:$AH$35,COLUMN(H17),ROW(H17))</f>
        <v>4</v>
      </c>
      <c r="AA17" s="20">
        <f>INDEX('2-Western NA'!$E$1:$AH$35,COLUMN(I17),ROW(I17))</f>
        <v>4</v>
      </c>
      <c r="AB17" s="20">
        <f>INDEX('2-Western NA'!$E$1:$AH$35,COLUMN(J17),ROW(J17))</f>
        <v>5</v>
      </c>
      <c r="AC17" s="20">
        <f>INDEX('2-Western NA'!$E$1:$AH$35,COLUMN(K17),ROW(K17))</f>
        <v>4</v>
      </c>
      <c r="AD17" s="20">
        <f>INDEX('2-Western NA'!$E$1:$AH$35,COLUMN(L17),ROW(L17))</f>
        <v>4</v>
      </c>
      <c r="AE17" s="20">
        <f>INDEX('2-Western NA'!$E$1:$AH$35,COLUMN(M17),ROW(M17))</f>
        <v>2</v>
      </c>
      <c r="AF17" s="20">
        <f>INDEX('2-Western NA'!$E$1:$AH$35,COLUMN(N17),ROW(N17))</f>
        <v>2</v>
      </c>
      <c r="AG17" s="20">
        <f>INDEX('2-Western NA'!$E$1:$AH$35,COLUMN(O17),ROW(O17))</f>
        <v>4</v>
      </c>
      <c r="AH17" s="20">
        <f>INDEX('2-Western NA'!$E$1:$AH$35,COLUMN(P17),ROW(P17))</f>
        <v>8</v>
      </c>
      <c r="AI17" s="20">
        <f>INDEX('2-Western NA'!$E$1:$AH$35,COLUMN(Q17),ROW(Q17))</f>
        <v>2</v>
      </c>
      <c r="AJ17" s="20">
        <f>INDEX('2-Western NA'!$E$1:$AH$35,COLUMN(R17),ROW(R17))</f>
        <v>2</v>
      </c>
      <c r="AK17" s="20">
        <f>INDEX('2-Western NA'!$E$1:$AH$35,COLUMN(S17),ROW(S17))</f>
        <v>3</v>
      </c>
      <c r="AL17" s="20">
        <f>INDEX('2-Western NA'!$E$1:$AH$35,COLUMN(T17),ROW(T17))</f>
        <v>4</v>
      </c>
      <c r="AM17" s="20">
        <f>INDEX('2-Western NA'!$E$1:$AH$35,COLUMN(U17),ROW(U17))</f>
        <v>4</v>
      </c>
      <c r="AN17" s="20">
        <f>INDEX('2-Western NA'!$E$1:$AH$35,COLUMN(V17),ROW(V17))</f>
        <v>4</v>
      </c>
    </row>
    <row r="18" spans="1:40" ht="19">
      <c r="A18" s="28"/>
      <c r="B18" s="28" t="e">
        <f>SUM(C18:K18)</f>
        <v>#N/A</v>
      </c>
      <c r="C18" s="24" t="e">
        <v>#N/A</v>
      </c>
      <c r="D18" s="24" t="e">
        <v>#N/A</v>
      </c>
      <c r="E18" s="24" t="e">
        <v>#N/A</v>
      </c>
      <c r="F18" s="24" t="e">
        <v>#N/A</v>
      </c>
      <c r="G18" s="24" t="e">
        <v>#N/A</v>
      </c>
      <c r="H18" s="24" t="e">
        <v>#N/A</v>
      </c>
      <c r="I18" s="24" t="e">
        <v>#N/A</v>
      </c>
      <c r="J18" s="24" t="e">
        <v>#N/A</v>
      </c>
      <c r="K18" s="24" t="e">
        <v>#N/A</v>
      </c>
      <c r="L18" s="31"/>
      <c r="M18" s="31"/>
      <c r="N18" s="31"/>
      <c r="O18" s="31"/>
      <c r="P18" s="29" t="e">
        <f>INDEX('2-Western NA'!$E$1:$AH$35,COLUMN(#REF!),ROW(#REF!))</f>
        <v>#REF!</v>
      </c>
      <c r="Q18" s="20" t="e">
        <f>INDEX('2-Western NA'!$E$1:$AH$35,COLUMN(#REF!),ROW(#REF!))</f>
        <v>#REF!</v>
      </c>
      <c r="R18" s="20" t="e">
        <f>INDEX('2-Western NA'!$E$1:$AH$35,COLUMN(#REF!),ROW(#REF!))</f>
        <v>#REF!</v>
      </c>
      <c r="S18" s="20" t="e">
        <f>INDEX('2-Western NA'!$E$1:$AH$35,COLUMN(#REF!),ROW(#REF!))</f>
        <v>#REF!</v>
      </c>
      <c r="T18" s="20" t="str">
        <f>INDEX('2-Western NA'!$E$1:$AH$35,COLUMN(A18),ROW(A18))</f>
        <v>Railway Spanned (y/n)</v>
      </c>
      <c r="U18" s="20" t="str">
        <f>INDEX('2-Western NA'!$E$1:$AH$35,COLUMN(C18),ROW(C18))</f>
        <v>N</v>
      </c>
      <c r="V18" s="20" t="str">
        <f>INDEX('2-Western NA'!$E$1:$AH$35,COLUMN(D18),ROW(D18))</f>
        <v>N</v>
      </c>
      <c r="W18" s="20" t="str">
        <f>INDEX('2-Western NA'!$E$1:$AH$35,COLUMN(E18),ROW(E18))</f>
        <v>N</v>
      </c>
      <c r="X18" s="20" t="str">
        <f>INDEX('2-Western NA'!$E$1:$AH$35,COLUMN(F18),ROW(F18))</f>
        <v>N</v>
      </c>
      <c r="Y18" s="20" t="str">
        <f>INDEX('2-Western NA'!$E$1:$AH$35,COLUMN(G18),ROW(G18))</f>
        <v>N</v>
      </c>
      <c r="Z18" s="20" t="str">
        <f>INDEX('2-Western NA'!$E$1:$AH$35,COLUMN(H18),ROW(H18))</f>
        <v>N</v>
      </c>
      <c r="AA18" s="20" t="str">
        <f>INDEX('2-Western NA'!$E$1:$AH$35,COLUMN(I18),ROW(I18))</f>
        <v>N</v>
      </c>
      <c r="AB18" s="20" t="str">
        <f>INDEX('2-Western NA'!$E$1:$AH$35,COLUMN(J18),ROW(J18))</f>
        <v>N</v>
      </c>
      <c r="AC18" s="20" t="str">
        <f>INDEX('2-Western NA'!$E$1:$AH$35,COLUMN(K18),ROW(K18))</f>
        <v>N</v>
      </c>
      <c r="AD18" s="20" t="str">
        <f>INDEX('2-Western NA'!$E$1:$AH$35,COLUMN(L18),ROW(L18))</f>
        <v>N</v>
      </c>
      <c r="AE18" s="20" t="str">
        <f>INDEX('2-Western NA'!$E$1:$AH$35,COLUMN(M18),ROW(M18))</f>
        <v>N</v>
      </c>
      <c r="AF18" s="20" t="str">
        <f>INDEX('2-Western NA'!$E$1:$AH$35,COLUMN(N18),ROW(N18))</f>
        <v>N</v>
      </c>
      <c r="AG18" s="20" t="str">
        <f>INDEX('2-Western NA'!$E$1:$AH$35,COLUMN(O18),ROW(O18))</f>
        <v>N</v>
      </c>
      <c r="AH18" s="20" t="str">
        <f>INDEX('2-Western NA'!$E$1:$AH$35,COLUMN(P18),ROW(P18))</f>
        <v>N</v>
      </c>
      <c r="AI18" s="20">
        <f>INDEX('2-Western NA'!$E$1:$AH$35,COLUMN(Q18),ROW(Q18))</f>
        <v>0</v>
      </c>
      <c r="AJ18" s="20">
        <f>INDEX('2-Western NA'!$E$1:$AH$35,COLUMN(R18),ROW(R18))</f>
        <v>0</v>
      </c>
      <c r="AK18" s="20" t="str">
        <f>INDEX('2-Western NA'!$E$1:$AH$35,COLUMN(S18),ROW(S18))</f>
        <v>N</v>
      </c>
      <c r="AL18" s="20" t="str">
        <f>INDEX('2-Western NA'!$E$1:$AH$35,COLUMN(T18),ROW(T18))</f>
        <v>N</v>
      </c>
      <c r="AM18" s="20" t="str">
        <f>INDEX('2-Western NA'!$E$1:$AH$35,COLUMN(U18),ROW(U18))</f>
        <v>N</v>
      </c>
      <c r="AN18" s="20" t="str">
        <f>INDEX('2-Western NA'!$E$1:$AH$35,COLUMN(V18),ROW(V18))</f>
        <v>N</v>
      </c>
    </row>
    <row r="19" spans="1:40" ht="69">
      <c r="A19" s="28"/>
      <c r="B19" s="28" t="e">
        <f>SUM(C19:K19)</f>
        <v>#N/A</v>
      </c>
      <c r="C19" s="24" t="e">
        <v>#N/A</v>
      </c>
      <c r="D19" s="24" t="e">
        <v>#N/A</v>
      </c>
      <c r="E19" s="24" t="e">
        <v>#N/A</v>
      </c>
      <c r="F19" s="24" t="e">
        <v>#N/A</v>
      </c>
      <c r="G19" s="24" t="e">
        <v>#N/A</v>
      </c>
      <c r="H19" s="24" t="e">
        <v>#N/A</v>
      </c>
      <c r="I19" s="24" t="e">
        <v>#N/A</v>
      </c>
      <c r="J19" s="24" t="e">
        <v>#N/A</v>
      </c>
      <c r="K19" s="24" t="e">
        <v>#N/A</v>
      </c>
      <c r="L19" s="31"/>
      <c r="M19" s="31"/>
      <c r="N19" s="31"/>
      <c r="O19" s="31"/>
      <c r="P19" s="29" t="e">
        <f>INDEX('2-Western NA'!$E$1:$AH$35,COLUMN(#REF!),ROW(#REF!))</f>
        <v>#REF!</v>
      </c>
      <c r="Q19" s="20" t="e">
        <f>INDEX('2-Western NA'!$E$1:$AH$35,COLUMN(#REF!),ROW(#REF!))</f>
        <v>#REF!</v>
      </c>
      <c r="R19" s="20" t="e">
        <f>INDEX('2-Western NA'!$E$1:$AH$35,COLUMN(#REF!),ROW(#REF!))</f>
        <v>#REF!</v>
      </c>
      <c r="S19" s="20" t="e">
        <f>INDEX('2-Western NA'!$E$1:$AH$35,COLUMN(#REF!),ROW(#REF!))</f>
        <v>#REF!</v>
      </c>
      <c r="T19" s="20" t="str">
        <f>INDEX('2-Western NA'!$E$1:$AH$35,COLUMN(A19),ROW(A19))</f>
        <v>Other Notes</v>
      </c>
      <c r="U19" s="20" t="str">
        <f>INDEX('2-Western NA'!$E$1:$AH$35,COLUMN(C19),ROW(C19))</f>
        <v>Google Earth to make measurements</v>
      </c>
      <c r="V19" s="20" t="str">
        <f>INDEX('2-Western NA'!$E$1:$AH$35,COLUMN(D19),ROW(D19))</f>
        <v>Google Earth to make measurements</v>
      </c>
      <c r="W19" s="20" t="str">
        <f>INDEX('2-Western NA'!$E$1:$AH$35,COLUMN(E19),ROW(E19))</f>
        <v>Google Earth to make measurements</v>
      </c>
      <c r="X19" s="20" t="str">
        <f>INDEX('2-Western NA'!$E$1:$AH$35,COLUMN(F19),ROW(F19))</f>
        <v>Google Earth to make measurements</v>
      </c>
      <c r="Y19" s="20" t="str">
        <f>INDEX('2-Western NA'!$E$1:$AH$35,COLUMN(G19),ROW(G19))</f>
        <v>Google Earth to make measurements</v>
      </c>
      <c r="Z19" s="20" t="str">
        <f>INDEX('2-Western NA'!$E$1:$AH$35,COLUMN(H19),ROW(H19))</f>
        <v>Google Earth to make measurements</v>
      </c>
      <c r="AA19" s="20" t="str">
        <f>INDEX('2-Western NA'!$E$1:$AH$35,COLUMN(I19),ROW(I19))</f>
        <v>Google Earth to make measurements</v>
      </c>
      <c r="AB19" s="20">
        <f>INDEX('2-Western NA'!$E$1:$AH$35,COLUMN(J19),ROW(J19))</f>
        <v>0</v>
      </c>
      <c r="AC19" s="20">
        <f>INDEX('2-Western NA'!$E$1:$AH$35,COLUMN(K19),ROW(K19))</f>
        <v>0</v>
      </c>
      <c r="AD19" s="20">
        <f>INDEX('2-Western NA'!$E$1:$AH$35,COLUMN(L19),ROW(L19))</f>
        <v>0</v>
      </c>
      <c r="AE19" s="20" t="str">
        <f>INDEX('2-Western NA'!$E$1:$AH$35,COLUMN(M19),ROW(M19))</f>
        <v>The total project included 7 crossing sturctures, with 2 overpassess and 5 underpasses. Fencing costs were also included</v>
      </c>
      <c r="AF19" s="20" t="str">
        <f>INDEX('2-Western NA'!$E$1:$AH$35,COLUMN(N19),ROW(N19))</f>
        <v>The total project included 7 crossing sturctures, with 2 overpassess and 5 underpasses. Fencing costs were also included</v>
      </c>
      <c r="AG19" s="20" t="str">
        <f>INDEX('2-Western NA'!$E$1:$AH$35,COLUMN(O19),ROW(O19))</f>
        <v>Length determined using Google Earth</v>
      </c>
      <c r="AH19" s="20">
        <f>INDEX('2-Western NA'!$E$1:$AH$35,COLUMN(P19),ROW(P19))</f>
        <v>0</v>
      </c>
      <c r="AI19" s="20">
        <f>INDEX('2-Western NA'!$E$1:$AH$35,COLUMN(Q19),ROW(Q19))</f>
        <v>0</v>
      </c>
      <c r="AJ19" s="20">
        <f>INDEX('2-Western NA'!$E$1:$AH$35,COLUMN(R19),ROW(R19))</f>
        <v>0</v>
      </c>
      <c r="AK19" s="20" t="str">
        <f>INDEX('2-Western NA'!$E$1:$AH$35,COLUMN(S19),ROW(S19))</f>
        <v xml:space="preserve"> Total project includes 2 overpasses, 6 underpassess and wildlife fencing</v>
      </c>
      <c r="AL19" s="20">
        <f>INDEX('2-Western NA'!$E$1:$AH$35,COLUMN(T19),ROW(T19))</f>
        <v>0</v>
      </c>
      <c r="AM19" s="20">
        <f>INDEX('2-Western NA'!$E$1:$AH$35,COLUMN(U19),ROW(U19))</f>
        <v>0</v>
      </c>
      <c r="AN19" s="20">
        <f>INDEX('2-Western NA'!$E$1:$AH$35,COLUMN(V19),ROW(V19))</f>
        <v>0</v>
      </c>
    </row>
    <row r="20" spans="1:40" ht="69">
      <c r="A20" s="28"/>
      <c r="B20" s="28">
        <f>SUM(C20,I20,K20)</f>
        <v>2236</v>
      </c>
      <c r="C20" s="24">
        <v>2</v>
      </c>
      <c r="D20" s="24" t="e">
        <v>#N/A</v>
      </c>
      <c r="E20" s="24" t="e">
        <v>#N/A</v>
      </c>
      <c r="F20" s="24" t="e">
        <v>#N/A</v>
      </c>
      <c r="G20" s="24" t="e">
        <v>#N/A</v>
      </c>
      <c r="H20" s="24" t="e">
        <v>#N/A</v>
      </c>
      <c r="I20" s="24">
        <v>2201</v>
      </c>
      <c r="J20" s="24" t="e">
        <v>#N/A</v>
      </c>
      <c r="K20" s="24">
        <v>33</v>
      </c>
      <c r="L20" s="31">
        <v>1461</v>
      </c>
      <c r="M20" s="31" t="s">
        <v>251</v>
      </c>
      <c r="N20" s="31"/>
      <c r="O20" s="31"/>
      <c r="P20" s="29" t="e">
        <f>INDEX('2-Western NA'!$E$1:$AH$35,COLUMN(#REF!),ROW(#REF!))</f>
        <v>#REF!</v>
      </c>
      <c r="Q20" s="20" t="e">
        <f>INDEX('2-Western NA'!$E$1:$AH$35,COLUMN(#REF!),ROW(#REF!))</f>
        <v>#REF!</v>
      </c>
      <c r="R20" s="20" t="e">
        <f>INDEX('2-Western NA'!$E$1:$AH$35,COLUMN(#REF!),ROW(#REF!))</f>
        <v>#REF!</v>
      </c>
      <c r="S20" s="20" t="e">
        <f>INDEX('2-Western NA'!$E$1:$AH$35,COLUMN(#REF!),ROW(#REF!))</f>
        <v>#REF!</v>
      </c>
      <c r="T20" s="20" t="str">
        <f>INDEX('2-Western NA'!$E$1:$AH$35,COLUMN(A20),ROW(A20))</f>
        <v>Source</v>
      </c>
      <c r="U20" s="20" t="str">
        <f>INDEX('2-Western NA'!$E$1:$AH$35,COLUMN(C20),ROW(C20))</f>
        <v>(Clevenger &amp; Waltho, 2005), (Ford et al. 2017)</v>
      </c>
      <c r="V20" s="20" t="str">
        <f>INDEX('2-Western NA'!$E$1:$AH$35,COLUMN(D20),ROW(D20))</f>
        <v>(Clevenger &amp; Waltho, 2005), (Ford et al. 2017)</v>
      </c>
      <c r="W20" s="20" t="str">
        <f>INDEX('2-Western NA'!$E$1:$AH$35,COLUMN(E20),ROW(E20))</f>
        <v>(Clevenger &amp; Waltho, 2005), (Ford et al. 2017)</v>
      </c>
      <c r="X20" s="20" t="str">
        <f>INDEX('2-Western NA'!$E$1:$AH$35,COLUMN(F20),ROW(F20))</f>
        <v>(Clevenger &amp; Waltho, 2005), (Ford et al. 2017)</v>
      </c>
      <c r="Y20" s="20" t="str">
        <f>INDEX('2-Western NA'!$E$1:$AH$35,COLUMN(G20),ROW(G20))</f>
        <v>(Clevenger &amp; Waltho, 2005), (Ford et al. 2017)</v>
      </c>
      <c r="Z20" s="20" t="str">
        <f>INDEX('2-Western NA'!$E$1:$AH$35,COLUMN(H20),ROW(H20))</f>
        <v>(Sielecki, 2007)</v>
      </c>
      <c r="AA20" s="20" t="str">
        <f>INDEX('2-Western NA'!$E$1:$AH$35,COLUMN(I20),ROW(I20))</f>
        <v>https://globalnews.ca/news/4260630/wildlife-overpass-yoho-national-park-parks-canada/</v>
      </c>
      <c r="AB20" s="20" t="str">
        <f>INDEX('2-Western NA'!$E$1:$AH$35,COLUMN(J20),ROW(J20))</f>
        <v>(BC MOTI, 2021)</v>
      </c>
      <c r="AC20" s="20" t="str">
        <f>INDEX('2-Western NA'!$E$1:$AH$35,COLUMN(K20),ROW(K20))</f>
        <v>(BC MOTI, 2021)</v>
      </c>
      <c r="AD20" s="20" t="str">
        <f>INDEX('2-Western NA'!$E$1:$AH$35,COLUMN(L20),ROW(L20))</f>
        <v>(BC MOTI, 2021)</v>
      </c>
      <c r="AE20" s="20" t="str">
        <f>INDEX('2-Western NA'!$E$1:$AH$35,COLUMN(M20),ROW(M20))</f>
        <v>(Kintsch et al. 2021)</v>
      </c>
      <c r="AF20" s="20" t="str">
        <f>INDEX('2-Western NA'!$E$1:$AH$35,COLUMN(N20),ROW(N20))</f>
        <v>(Kintsch et al. 2021)</v>
      </c>
      <c r="AG20" s="20" t="str">
        <f>INDEX('2-Western NA'!$E$1:$AH$35,COLUMN(O20),ROW(O20))</f>
        <v>(Maxwell et al., 2021)</v>
      </c>
      <c r="AH20" s="20" t="str">
        <f>INDEX('2-Western NA'!$E$1:$AH$35,COLUMN(P20),ROW(P20))</f>
        <v>(Maxwell et al., 2021), https://www.smithsonianmag.com/smart-news/animals-are-using-utahs-largest-wildlife-overpass-earlier-expected-180976420/</v>
      </c>
      <c r="AI20" s="20">
        <f>INDEX('2-Western NA'!$E$1:$AH$35,COLUMN(Q20),ROW(Q20))</f>
        <v>0</v>
      </c>
      <c r="AJ20" s="20">
        <f>INDEX('2-Western NA'!$E$1:$AH$35,COLUMN(R20),ROW(R20))</f>
        <v>0</v>
      </c>
      <c r="AK20" s="20" t="str">
        <f>INDEX('2-Western NA'!$E$1:$AH$35,COLUMN(S20),ROW(S20))</f>
        <v>(WYODT, 2012),  (Center for Large Landscape Conservation, 2018), (Saywer et al. 2016)</v>
      </c>
      <c r="AL20" s="20" t="str">
        <f>INDEX('2-Western NA'!$E$1:$AH$35,COLUMN(T20),ROW(T20))</f>
        <v>(McKinney &amp; Smith, 2007), (Gagnon et al., 2017)</v>
      </c>
      <c r="AM20" s="20" t="str">
        <f>INDEX('2-Western NA'!$E$1:$AH$35,COLUMN(U20),ROW(U20))</f>
        <v>(McKinney &amp; Smith, 2007), (Gagnon et al., 2017)</v>
      </c>
      <c r="AN20" s="20" t="str">
        <f>INDEX('2-Western NA'!$E$1:$AH$35,COLUMN(V20),ROW(V20))</f>
        <v>(McKinney &amp; Smith, 2007), (Gagnon et al., 2017)</v>
      </c>
    </row>
    <row r="21" spans="1:40" ht="69">
      <c r="A21" s="28"/>
      <c r="B21" s="28">
        <f>SUM(C21,I21,K21)</f>
        <v>2289</v>
      </c>
      <c r="C21" s="24">
        <v>0</v>
      </c>
      <c r="D21" s="24" t="e">
        <v>#N/A</v>
      </c>
      <c r="E21" s="24" t="e">
        <v>#N/A</v>
      </c>
      <c r="F21" s="24" t="e">
        <v>#N/A</v>
      </c>
      <c r="G21" s="24" t="e">
        <v>#N/A</v>
      </c>
      <c r="H21" s="24" t="e">
        <v>#N/A</v>
      </c>
      <c r="I21" s="24">
        <v>2286</v>
      </c>
      <c r="J21" s="24" t="e">
        <v>#N/A</v>
      </c>
      <c r="K21" s="24">
        <v>3</v>
      </c>
      <c r="L21" s="31">
        <v>1461</v>
      </c>
      <c r="M21" s="31" t="s">
        <v>252</v>
      </c>
      <c r="N21" s="31"/>
      <c r="O21" s="31"/>
      <c r="P21" s="29" t="e">
        <f>INDEX('2-Western NA'!$E$1:$AH$35,COLUMN(#REF!),ROW(#REF!))</f>
        <v>#REF!</v>
      </c>
      <c r="Q21" s="20" t="e">
        <f>INDEX('2-Western NA'!$E$1:$AH$35,COLUMN(#REF!),ROW(#REF!))</f>
        <v>#REF!</v>
      </c>
      <c r="R21" s="20" t="e">
        <f>INDEX('2-Western NA'!$E$1:$AH$35,COLUMN(#REF!),ROW(#REF!))</f>
        <v>#REF!</v>
      </c>
      <c r="S21" s="20" t="e">
        <f>INDEX('2-Western NA'!$E$1:$AH$35,COLUMN(#REF!),ROW(#REF!))</f>
        <v>#REF!</v>
      </c>
      <c r="T21" s="20" t="str">
        <f>INDEX('2-Western NA'!$E$1:$AH$35,COLUMN(A21),ROW(A21))</f>
        <v xml:space="preserve"> </v>
      </c>
      <c r="U21" s="20">
        <f>INDEX('2-Western NA'!$E$1:$AH$35,COLUMN(C21),ROW(C21))</f>
        <v>0</v>
      </c>
      <c r="V21" s="20">
        <f>INDEX('2-Western NA'!$E$1:$AH$35,COLUMN(D21),ROW(D21))</f>
        <v>0</v>
      </c>
      <c r="W21" s="20">
        <f>INDEX('2-Western NA'!$E$1:$AH$35,COLUMN(E21),ROW(E21))</f>
        <v>0</v>
      </c>
      <c r="X21" s="20">
        <f>INDEX('2-Western NA'!$E$1:$AH$35,COLUMN(F21),ROW(F21))</f>
        <v>0</v>
      </c>
      <c r="Y21" s="20">
        <f>INDEX('2-Western NA'!$E$1:$AH$35,COLUMN(G21),ROW(G21))</f>
        <v>0</v>
      </c>
      <c r="Z21" s="20">
        <f>INDEX('2-Western NA'!$E$1:$AH$35,COLUMN(H21),ROW(H21))</f>
        <v>0</v>
      </c>
      <c r="AA21" s="20">
        <f>INDEX('2-Western NA'!$E$1:$AH$35,COLUMN(I21),ROW(I21))</f>
        <v>0</v>
      </c>
      <c r="AB21" s="20">
        <f>INDEX('2-Western NA'!$E$1:$AH$35,COLUMN(J21),ROW(J21))</f>
        <v>0</v>
      </c>
      <c r="AC21" s="20">
        <f>INDEX('2-Western NA'!$E$1:$AH$35,COLUMN(K21),ROW(K21))</f>
        <v>0</v>
      </c>
      <c r="AD21" s="20">
        <f>INDEX('2-Western NA'!$E$1:$AH$35,COLUMN(L21),ROW(L21))</f>
        <v>0</v>
      </c>
      <c r="AE21" s="20">
        <f>INDEX('2-Western NA'!$E$1:$AH$35,COLUMN(M21),ROW(M21))</f>
        <v>0</v>
      </c>
      <c r="AF21" s="20">
        <f>INDEX('2-Western NA'!$E$1:$AH$35,COLUMN(N21),ROW(N21))</f>
        <v>0</v>
      </c>
      <c r="AG21" s="20">
        <f>INDEX('2-Western NA'!$E$1:$AH$35,COLUMN(O21),ROW(O21))</f>
        <v>0</v>
      </c>
      <c r="AH21" s="20">
        <f>INDEX('2-Western NA'!$E$1:$AH$35,COLUMN(P21),ROW(P21))</f>
        <v>0</v>
      </c>
      <c r="AI21" s="20">
        <f>INDEX('2-Western NA'!$E$1:$AH$35,COLUMN(Q21),ROW(Q21))</f>
        <v>0</v>
      </c>
      <c r="AJ21" s="20">
        <f>INDEX('2-Western NA'!$E$1:$AH$35,COLUMN(R21),ROW(R21))</f>
        <v>0</v>
      </c>
      <c r="AK21" s="20">
        <f>INDEX('2-Western NA'!$E$1:$AH$35,COLUMN(S21),ROW(S21))</f>
        <v>0</v>
      </c>
      <c r="AL21" s="20">
        <f>INDEX('2-Western NA'!$E$1:$AH$35,COLUMN(T21),ROW(T21))</f>
        <v>0</v>
      </c>
      <c r="AM21" s="20">
        <f>INDEX('2-Western NA'!$E$1:$AH$35,COLUMN(U21),ROW(U21))</f>
        <v>0</v>
      </c>
      <c r="AN21" s="20">
        <f>INDEX('2-Western NA'!$E$1:$AH$35,COLUMN(V21),ROW(V21))</f>
        <v>0</v>
      </c>
    </row>
    <row r="22" spans="1:40" ht="69">
      <c r="A22" s="28"/>
      <c r="B22" s="28">
        <f>SUM(C22,I22,K22)</f>
        <v>1482</v>
      </c>
      <c r="C22" s="24">
        <v>0</v>
      </c>
      <c r="D22" s="24" t="e">
        <v>#N/A</v>
      </c>
      <c r="E22" s="24" t="e">
        <v>#N/A</v>
      </c>
      <c r="F22" s="24" t="e">
        <v>#N/A</v>
      </c>
      <c r="G22" s="24" t="e">
        <v>#N/A</v>
      </c>
      <c r="H22" s="24" t="e">
        <v>#N/A</v>
      </c>
      <c r="I22" s="24">
        <v>1407</v>
      </c>
      <c r="J22" s="24" t="e">
        <v>#N/A</v>
      </c>
      <c r="K22" s="24">
        <v>75</v>
      </c>
      <c r="L22" s="31">
        <v>1461</v>
      </c>
      <c r="M22" s="31" t="s">
        <v>253</v>
      </c>
      <c r="N22" s="31"/>
      <c r="O22" s="31"/>
      <c r="P22" s="29" t="e">
        <f>INDEX('2-Western NA'!$E$1:$AH$35,COLUMN(#REF!),ROW(#REF!))</f>
        <v>#REF!</v>
      </c>
      <c r="Q22" s="20" t="e">
        <f>INDEX('2-Western NA'!$E$1:$AH$35,COLUMN(#REF!),ROW(#REF!))</f>
        <v>#REF!</v>
      </c>
      <c r="R22" s="20" t="e">
        <f>INDEX('2-Western NA'!$E$1:$AH$35,COLUMN(#REF!),ROW(#REF!))</f>
        <v>#REF!</v>
      </c>
      <c r="S22" s="20" t="e">
        <f>INDEX('2-Western NA'!$E$1:$AH$35,COLUMN(#REF!),ROW(#REF!))</f>
        <v>#REF!</v>
      </c>
      <c r="T22" s="20" t="str">
        <f>INDEX('2-Western NA'!$E$1:$AH$35,COLUMN(A22),ROW(A22))</f>
        <v>Country_2</v>
      </c>
      <c r="U22" s="20">
        <f>INDEX('2-Western NA'!$E$1:$AH$35,COLUMN(C22),ROW(C22))</f>
        <v>0</v>
      </c>
      <c r="V22" s="20">
        <f>INDEX('2-Western NA'!$E$1:$AH$35,COLUMN(D22),ROW(D22))</f>
        <v>0</v>
      </c>
      <c r="W22" s="20">
        <f>INDEX('2-Western NA'!$E$1:$AH$35,COLUMN(E22),ROW(E22))</f>
        <v>0</v>
      </c>
      <c r="X22" s="20">
        <f>INDEX('2-Western NA'!$E$1:$AH$35,COLUMN(F22),ROW(F22))</f>
        <v>0</v>
      </c>
      <c r="Y22" s="20">
        <f>INDEX('2-Western NA'!$E$1:$AH$35,COLUMN(G22),ROW(G22))</f>
        <v>0</v>
      </c>
      <c r="Z22" s="20">
        <f>INDEX('2-Western NA'!$E$1:$AH$35,COLUMN(H22),ROW(H22))</f>
        <v>0</v>
      </c>
      <c r="AA22" s="20">
        <f>INDEX('2-Western NA'!$E$1:$AH$35,COLUMN(I22),ROW(I22))</f>
        <v>0</v>
      </c>
      <c r="AB22" s="20">
        <f>INDEX('2-Western NA'!$E$1:$AH$35,COLUMN(J22),ROW(J22))</f>
        <v>0</v>
      </c>
      <c r="AC22" s="20">
        <f>INDEX('2-Western NA'!$E$1:$AH$35,COLUMN(K22),ROW(K22))</f>
        <v>0</v>
      </c>
      <c r="AD22" s="20">
        <f>INDEX('2-Western NA'!$E$1:$AH$35,COLUMN(L22),ROW(L22))</f>
        <v>0</v>
      </c>
      <c r="AE22" s="20">
        <f>INDEX('2-Western NA'!$E$1:$AH$35,COLUMN(M22),ROW(M22))</f>
        <v>0</v>
      </c>
      <c r="AF22" s="20">
        <f>INDEX('2-Western NA'!$E$1:$AH$35,COLUMN(N22),ROW(N22))</f>
        <v>0</v>
      </c>
      <c r="AG22" s="20">
        <f>INDEX('2-Western NA'!$E$1:$AH$35,COLUMN(O22),ROW(O22))</f>
        <v>0</v>
      </c>
      <c r="AH22" s="20">
        <f>INDEX('2-Western NA'!$E$1:$AH$35,COLUMN(P22),ROW(P22))</f>
        <v>0</v>
      </c>
      <c r="AI22" s="20">
        <f>INDEX('2-Western NA'!$E$1:$AH$35,COLUMN(Q22),ROW(Q22))</f>
        <v>0</v>
      </c>
      <c r="AJ22" s="20">
        <f>INDEX('2-Western NA'!$E$1:$AH$35,COLUMN(R22),ROW(R22))</f>
        <v>0</v>
      </c>
      <c r="AK22" s="20">
        <f>INDEX('2-Western NA'!$E$1:$AH$35,COLUMN(S22),ROW(S22))</f>
        <v>0</v>
      </c>
      <c r="AL22" s="20">
        <f>INDEX('2-Western NA'!$E$1:$AH$35,COLUMN(T22),ROW(T22))</f>
        <v>0</v>
      </c>
      <c r="AM22" s="20">
        <f>INDEX('2-Western NA'!$E$1:$AH$35,COLUMN(U22),ROW(U22))</f>
        <v>0</v>
      </c>
      <c r="AN22" s="20">
        <f>INDEX('2-Western NA'!$E$1:$AH$35,COLUMN(V22),ROW(V22))</f>
        <v>0</v>
      </c>
    </row>
    <row r="23" spans="1:40" ht="35">
      <c r="A23" s="28"/>
      <c r="B23" s="28">
        <f>SUM(C23,D23,E23,F23,H23,K23)</f>
        <v>6226</v>
      </c>
      <c r="C23" s="24">
        <v>6104</v>
      </c>
      <c r="D23" s="24">
        <v>24</v>
      </c>
      <c r="E23" s="24">
        <v>3</v>
      </c>
      <c r="F23" s="24">
        <v>30</v>
      </c>
      <c r="G23" s="24" t="e">
        <v>#N/A</v>
      </c>
      <c r="H23" s="24">
        <v>6</v>
      </c>
      <c r="I23" s="24" t="e">
        <v>#N/A</v>
      </c>
      <c r="J23" s="24" t="e">
        <v>#N/A</v>
      </c>
      <c r="K23" s="24">
        <v>59</v>
      </c>
      <c r="L23" s="31">
        <v>1826</v>
      </c>
      <c r="M23" s="31" t="s">
        <v>261</v>
      </c>
      <c r="N23" s="31"/>
      <c r="O23" s="31"/>
      <c r="P23" s="29" t="e">
        <f>INDEX('2-Western NA'!$E$1:$AH$35,COLUMN(#REF!),ROW(#REF!))</f>
        <v>#REF!</v>
      </c>
      <c r="Q23" s="20" t="e">
        <f>INDEX('2-Western NA'!$E$1:$AH$35,COLUMN(#REF!),ROW(#REF!))</f>
        <v>#REF!</v>
      </c>
      <c r="R23" s="20" t="e">
        <f>INDEX('2-Western NA'!$E$1:$AH$35,COLUMN(#REF!),ROW(#REF!))</f>
        <v>#REF!</v>
      </c>
      <c r="S23" s="20" t="e">
        <f>INDEX('2-Western NA'!$E$1:$AH$35,COLUMN(#REF!),ROW(#REF!))</f>
        <v>#REF!</v>
      </c>
      <c r="T23" s="20" t="str">
        <f>INDEX('2-Western NA'!$E$1:$AH$35,COLUMN(A23),ROW(A23))</f>
        <v>State/Province</v>
      </c>
      <c r="U23" s="20">
        <f>INDEX('2-Western NA'!$E$1:$AH$35,COLUMN(C23),ROW(C23))</f>
        <v>0</v>
      </c>
      <c r="V23" s="20">
        <f>INDEX('2-Western NA'!$E$1:$AH$35,COLUMN(D23),ROW(D23))</f>
        <v>0</v>
      </c>
      <c r="W23" s="20">
        <f>INDEX('2-Western NA'!$E$1:$AH$35,COLUMN(E23),ROW(E23))</f>
        <v>0</v>
      </c>
      <c r="X23" s="20">
        <f>INDEX('2-Western NA'!$E$1:$AH$35,COLUMN(F23),ROW(F23))</f>
        <v>0</v>
      </c>
      <c r="Y23" s="20">
        <f>INDEX('2-Western NA'!$E$1:$AH$35,COLUMN(G23),ROW(G23))</f>
        <v>0</v>
      </c>
      <c r="Z23" s="20">
        <f>INDEX('2-Western NA'!$E$1:$AH$35,COLUMN(H23),ROW(H23))</f>
        <v>0</v>
      </c>
      <c r="AA23" s="20">
        <f>INDEX('2-Western NA'!$E$1:$AH$35,COLUMN(I23),ROW(I23))</f>
        <v>0</v>
      </c>
      <c r="AB23" s="20">
        <f>INDEX('2-Western NA'!$E$1:$AH$35,COLUMN(J23),ROW(J23))</f>
        <v>0</v>
      </c>
      <c r="AC23" s="20">
        <f>INDEX('2-Western NA'!$E$1:$AH$35,COLUMN(K23),ROW(K23))</f>
        <v>0</v>
      </c>
      <c r="AD23" s="20">
        <f>INDEX('2-Western NA'!$E$1:$AH$35,COLUMN(L23),ROW(L23))</f>
        <v>0</v>
      </c>
      <c r="AE23" s="20">
        <f>INDEX('2-Western NA'!$E$1:$AH$35,COLUMN(M23),ROW(M23))</f>
        <v>0</v>
      </c>
      <c r="AF23" s="20">
        <f>INDEX('2-Western NA'!$E$1:$AH$35,COLUMN(N23),ROW(N23))</f>
        <v>0</v>
      </c>
      <c r="AG23" s="20">
        <f>INDEX('2-Western NA'!$E$1:$AH$35,COLUMN(O23),ROW(O23))</f>
        <v>0</v>
      </c>
      <c r="AH23" s="20">
        <f>INDEX('2-Western NA'!$E$1:$AH$35,COLUMN(P23),ROW(P23))</f>
        <v>0</v>
      </c>
      <c r="AI23" s="20">
        <f>INDEX('2-Western NA'!$E$1:$AH$35,COLUMN(Q23),ROW(Q23))</f>
        <v>0</v>
      </c>
      <c r="AJ23" s="20">
        <f>INDEX('2-Western NA'!$E$1:$AH$35,COLUMN(R23),ROW(R23))</f>
        <v>0</v>
      </c>
      <c r="AK23" s="20">
        <f>INDEX('2-Western NA'!$E$1:$AH$35,COLUMN(S23),ROW(S23))</f>
        <v>0</v>
      </c>
      <c r="AL23" s="20">
        <f>INDEX('2-Western NA'!$E$1:$AH$35,COLUMN(T23),ROW(T23))</f>
        <v>0</v>
      </c>
      <c r="AM23" s="20">
        <f>INDEX('2-Western NA'!$E$1:$AH$35,COLUMN(U23),ROW(U23))</f>
        <v>0</v>
      </c>
      <c r="AN23" s="20">
        <f>INDEX('2-Western NA'!$E$1:$AH$35,COLUMN(V23),ROW(V23))</f>
        <v>0</v>
      </c>
    </row>
    <row r="24" spans="1:40" ht="103">
      <c r="A24" s="28"/>
      <c r="B24" s="28" t="e">
        <f>SUM(C24:K24)</f>
        <v>#N/A</v>
      </c>
      <c r="C24" s="24" t="e">
        <v>#N/A</v>
      </c>
      <c r="D24" s="24" t="e">
        <v>#N/A</v>
      </c>
      <c r="E24" s="24" t="e">
        <v>#N/A</v>
      </c>
      <c r="F24" s="24" t="e">
        <v>#N/A</v>
      </c>
      <c r="G24" s="24" t="e">
        <v>#N/A</v>
      </c>
      <c r="H24" s="24" t="e">
        <v>#N/A</v>
      </c>
      <c r="I24" s="24" t="e">
        <v>#N/A</v>
      </c>
      <c r="J24" s="24" t="e">
        <v>#N/A</v>
      </c>
      <c r="K24" s="24" t="e">
        <v>#N/A</v>
      </c>
      <c r="L24" s="31"/>
      <c r="M24" s="31"/>
      <c r="N24" s="31"/>
      <c r="O24" s="31"/>
      <c r="P24" s="29" t="e">
        <f>INDEX('2-Western NA'!$E$1:$AH$35,COLUMN(#REF!),ROW(#REF!))</f>
        <v>#REF!</v>
      </c>
      <c r="Q24" s="20" t="e">
        <f>INDEX('2-Western NA'!$E$1:$AH$35,COLUMN(#REF!),ROW(#REF!))</f>
        <v>#REF!</v>
      </c>
      <c r="R24" s="20" t="e">
        <f>INDEX('2-Western NA'!$E$1:$AH$35,COLUMN(#REF!),ROW(#REF!))</f>
        <v>#REF!</v>
      </c>
      <c r="S24" s="20" t="e">
        <f>INDEX('2-Western NA'!$E$1:$AH$35,COLUMN(#REF!),ROW(#REF!))</f>
        <v>#REF!</v>
      </c>
      <c r="T24" s="20" t="str">
        <f>INDEX('2-Western NA'!$E$1:$AH$35,COLUMN(A24),ROW(A24))</f>
        <v>Lat_2</v>
      </c>
      <c r="U24" s="20">
        <f>INDEX('2-Western NA'!$E$1:$AH$35,COLUMN(C24),ROW(C24))</f>
        <v>0</v>
      </c>
      <c r="V24" s="20">
        <f>INDEX('2-Western NA'!$E$1:$AH$35,COLUMN(D24),ROW(D24))</f>
        <v>0</v>
      </c>
      <c r="W24" s="20">
        <f>INDEX('2-Western NA'!$E$1:$AH$35,COLUMN(E24),ROW(E24))</f>
        <v>0</v>
      </c>
      <c r="X24" s="20">
        <f>INDEX('2-Western NA'!$E$1:$AH$35,COLUMN(F24),ROW(F24))</f>
        <v>0</v>
      </c>
      <c r="Y24" s="20">
        <f>INDEX('2-Western NA'!$E$1:$AH$35,COLUMN(G24),ROW(G24))</f>
        <v>0</v>
      </c>
      <c r="Z24" s="20">
        <f>INDEX('2-Western NA'!$E$1:$AH$35,COLUMN(H24),ROW(H24))</f>
        <v>0</v>
      </c>
      <c r="AA24" s="20">
        <f>INDEX('2-Western NA'!$E$1:$AH$35,COLUMN(I24),ROW(I24))</f>
        <v>0</v>
      </c>
      <c r="AB24" s="20">
        <f>INDEX('2-Western NA'!$E$1:$AH$35,COLUMN(J24),ROW(J24))</f>
        <v>0</v>
      </c>
      <c r="AC24" s="20">
        <f>INDEX('2-Western NA'!$E$1:$AH$35,COLUMN(K24),ROW(K24))</f>
        <v>0</v>
      </c>
      <c r="AD24" s="20">
        <f>INDEX('2-Western NA'!$E$1:$AH$35,COLUMN(L24),ROW(L24))</f>
        <v>0</v>
      </c>
      <c r="AE24" s="20">
        <f>INDEX('2-Western NA'!$E$1:$AH$35,COLUMN(M24),ROW(M24))</f>
        <v>0</v>
      </c>
      <c r="AF24" s="20">
        <f>INDEX('2-Western NA'!$E$1:$AH$35,COLUMN(N24),ROW(N24))</f>
        <v>0</v>
      </c>
      <c r="AG24" s="20">
        <f>INDEX('2-Western NA'!$E$1:$AH$35,COLUMN(O24),ROW(O24))</f>
        <v>0</v>
      </c>
      <c r="AH24" s="20">
        <f>INDEX('2-Western NA'!$E$1:$AH$35,COLUMN(P24),ROW(P24))</f>
        <v>0</v>
      </c>
      <c r="AI24" s="20">
        <f>INDEX('2-Western NA'!$E$1:$AH$35,COLUMN(Q24),ROW(Q24))</f>
        <v>0</v>
      </c>
      <c r="AJ24" s="20">
        <f>INDEX('2-Western NA'!$E$1:$AH$35,COLUMN(R24),ROW(R24))</f>
        <v>0</v>
      </c>
      <c r="AK24" s="20">
        <f>INDEX('2-Western NA'!$E$1:$AH$35,COLUMN(S24),ROW(S24))</f>
        <v>0</v>
      </c>
      <c r="AL24" s="20">
        <f>INDEX('2-Western NA'!$E$1:$AH$35,COLUMN(T24),ROW(T24))</f>
        <v>0</v>
      </c>
      <c r="AM24" s="20">
        <f>INDEX('2-Western NA'!$E$1:$AH$35,COLUMN(U24),ROW(U24))</f>
        <v>0</v>
      </c>
      <c r="AN24" s="20">
        <f>INDEX('2-Western NA'!$E$1:$AH$35,COLUMN(V24),ROW(V24))</f>
        <v>0</v>
      </c>
    </row>
    <row r="25" spans="1:40" ht="103">
      <c r="A25" s="28"/>
      <c r="B25" s="28" t="e">
        <f>SUM(C25:K25)</f>
        <v>#N/A</v>
      </c>
      <c r="C25" s="24" t="e">
        <v>#N/A</v>
      </c>
      <c r="D25" s="24" t="e">
        <v>#N/A</v>
      </c>
      <c r="E25" s="24" t="e">
        <v>#N/A</v>
      </c>
      <c r="F25" s="24" t="e">
        <v>#N/A</v>
      </c>
      <c r="G25" s="24" t="e">
        <v>#N/A</v>
      </c>
      <c r="H25" s="24" t="e">
        <v>#N/A</v>
      </c>
      <c r="I25" s="24" t="e">
        <v>#N/A</v>
      </c>
      <c r="J25" s="24" t="e">
        <v>#N/A</v>
      </c>
      <c r="K25" s="24" t="e">
        <v>#N/A</v>
      </c>
      <c r="L25" s="31"/>
      <c r="M25" s="31"/>
      <c r="N25" s="31"/>
      <c r="O25" s="31"/>
      <c r="P25" s="29" t="e">
        <f>INDEX('2-Western NA'!$E$1:$AH$35,COLUMN(#REF!),ROW(#REF!))</f>
        <v>#REF!</v>
      </c>
      <c r="Q25" s="20" t="e">
        <f>INDEX('2-Western NA'!$E$1:$AH$35,COLUMN(#REF!),ROW(#REF!))</f>
        <v>#REF!</v>
      </c>
      <c r="R25" s="20" t="e">
        <f>INDEX('2-Western NA'!$E$1:$AH$35,COLUMN(#REF!),ROW(#REF!))</f>
        <v>#REF!</v>
      </c>
      <c r="S25" s="20" t="e">
        <f>INDEX('2-Western NA'!$E$1:$AH$35,COLUMN(#REF!),ROW(#REF!))</f>
        <v>#REF!</v>
      </c>
      <c r="T25" s="20" t="str">
        <f>INDEX('2-Western NA'!$E$1:$AH$35,COLUMN(A25),ROW(A25))</f>
        <v>Long_2</v>
      </c>
      <c r="U25" s="20">
        <f>INDEX('2-Western NA'!$E$1:$AH$35,COLUMN(C25),ROW(C25))</f>
        <v>0</v>
      </c>
      <c r="V25" s="20">
        <f>INDEX('2-Western NA'!$E$1:$AH$35,COLUMN(D25),ROW(D25))</f>
        <v>0</v>
      </c>
      <c r="W25" s="20">
        <f>INDEX('2-Western NA'!$E$1:$AH$35,COLUMN(E25),ROW(E25))</f>
        <v>0</v>
      </c>
      <c r="X25" s="20">
        <f>INDEX('2-Western NA'!$E$1:$AH$35,COLUMN(F25),ROW(F25))</f>
        <v>0</v>
      </c>
      <c r="Y25" s="20">
        <f>INDEX('2-Western NA'!$E$1:$AH$35,COLUMN(G25),ROW(G25))</f>
        <v>0</v>
      </c>
      <c r="Z25" s="20">
        <f>INDEX('2-Western NA'!$E$1:$AH$35,COLUMN(H25),ROW(H25))</f>
        <v>0</v>
      </c>
      <c r="AA25" s="20">
        <f>INDEX('2-Western NA'!$E$1:$AH$35,COLUMN(I25),ROW(I25))</f>
        <v>0</v>
      </c>
      <c r="AB25" s="20">
        <f>INDEX('2-Western NA'!$E$1:$AH$35,COLUMN(J25),ROW(J25))</f>
        <v>0</v>
      </c>
      <c r="AC25" s="20">
        <f>INDEX('2-Western NA'!$E$1:$AH$35,COLUMN(K25),ROW(K25))</f>
        <v>0</v>
      </c>
      <c r="AD25" s="20">
        <f>INDEX('2-Western NA'!$E$1:$AH$35,COLUMN(L25),ROW(L25))</f>
        <v>0</v>
      </c>
      <c r="AE25" s="20">
        <f>INDEX('2-Western NA'!$E$1:$AH$35,COLUMN(M25),ROW(M25))</f>
        <v>0</v>
      </c>
      <c r="AF25" s="20">
        <f>INDEX('2-Western NA'!$E$1:$AH$35,COLUMN(N25),ROW(N25))</f>
        <v>0</v>
      </c>
      <c r="AG25" s="20">
        <f>INDEX('2-Western NA'!$E$1:$AH$35,COLUMN(O25),ROW(O25))</f>
        <v>0</v>
      </c>
      <c r="AH25" s="20">
        <f>INDEX('2-Western NA'!$E$1:$AH$35,COLUMN(P25),ROW(P25))</f>
        <v>0</v>
      </c>
      <c r="AI25" s="20">
        <f>INDEX('2-Western NA'!$E$1:$AH$35,COLUMN(Q25),ROW(Q25))</f>
        <v>0</v>
      </c>
      <c r="AJ25" s="20">
        <f>INDEX('2-Western NA'!$E$1:$AH$35,COLUMN(R25),ROW(R25))</f>
        <v>0</v>
      </c>
      <c r="AK25" s="20">
        <f>INDEX('2-Western NA'!$E$1:$AH$35,COLUMN(S25),ROW(S25))</f>
        <v>0</v>
      </c>
      <c r="AL25" s="20">
        <f>INDEX('2-Western NA'!$E$1:$AH$35,COLUMN(T25),ROW(T25))</f>
        <v>0</v>
      </c>
      <c r="AM25" s="20">
        <f>INDEX('2-Western NA'!$E$1:$AH$35,COLUMN(U25),ROW(U25))</f>
        <v>0</v>
      </c>
      <c r="AN25" s="20">
        <f>INDEX('2-Western NA'!$E$1:$AH$35,COLUMN(V25),ROW(V25))</f>
        <v>0</v>
      </c>
    </row>
    <row r="26" spans="1:40" ht="103">
      <c r="A26" s="28"/>
      <c r="B26" s="28" t="e">
        <f>SUM(C26:K26)</f>
        <v>#N/A</v>
      </c>
      <c r="C26" s="24" t="e">
        <v>#N/A</v>
      </c>
      <c r="D26" s="24" t="e">
        <v>#N/A</v>
      </c>
      <c r="E26" s="24" t="e">
        <v>#N/A</v>
      </c>
      <c r="F26" s="24" t="e">
        <v>#N/A</v>
      </c>
      <c r="G26" s="24" t="e">
        <v>#N/A</v>
      </c>
      <c r="H26" s="24" t="e">
        <v>#N/A</v>
      </c>
      <c r="I26" s="24" t="e">
        <v>#N/A</v>
      </c>
      <c r="J26" s="24" t="e">
        <v>#N/A</v>
      </c>
      <c r="K26" s="24" t="e">
        <v>#N/A</v>
      </c>
      <c r="L26" s="31"/>
      <c r="M26" s="31"/>
      <c r="N26" s="31"/>
      <c r="O26" s="31"/>
      <c r="P26" s="29" t="e">
        <f>INDEX('2-Western NA'!$E$1:$AH$35,COLUMN(#REF!),ROW(#REF!))</f>
        <v>#REF!</v>
      </c>
      <c r="Q26" s="20" t="e">
        <f>INDEX('2-Western NA'!$E$1:$AH$35,COLUMN(#REF!),ROW(#REF!))</f>
        <v>#REF!</v>
      </c>
      <c r="R26" s="20" t="e">
        <f>INDEX('2-Western NA'!$E$1:$AH$35,COLUMN(#REF!),ROW(#REF!))</f>
        <v>#REF!</v>
      </c>
      <c r="S26" s="20" t="e">
        <f>INDEX('2-Western NA'!$E$1:$AH$35,COLUMN(#REF!),ROW(#REF!))</f>
        <v>#REF!</v>
      </c>
      <c r="T26" s="20" t="str">
        <f>INDEX('2-Western NA'!$E$1:$AH$35,COLUMN(A26),ROW(A26))</f>
        <v>Name (if applicable)</v>
      </c>
      <c r="U26" s="20">
        <f>INDEX('2-Western NA'!$E$1:$AH$35,COLUMN(C26),ROW(C26))</f>
        <v>0</v>
      </c>
      <c r="V26" s="20">
        <f>INDEX('2-Western NA'!$E$1:$AH$35,COLUMN(D26),ROW(D26))</f>
        <v>0</v>
      </c>
      <c r="W26" s="20">
        <f>INDEX('2-Western NA'!$E$1:$AH$35,COLUMN(E26),ROW(E26))</f>
        <v>0</v>
      </c>
      <c r="X26" s="20">
        <f>INDEX('2-Western NA'!$E$1:$AH$35,COLUMN(F26),ROW(F26))</f>
        <v>0</v>
      </c>
      <c r="Y26" s="20">
        <f>INDEX('2-Western NA'!$E$1:$AH$35,COLUMN(G26),ROW(G26))</f>
        <v>0</v>
      </c>
      <c r="Z26" s="20">
        <f>INDEX('2-Western NA'!$E$1:$AH$35,COLUMN(H26),ROW(H26))</f>
        <v>0</v>
      </c>
      <c r="AA26" s="20">
        <f>INDEX('2-Western NA'!$E$1:$AH$35,COLUMN(I26),ROW(I26))</f>
        <v>0</v>
      </c>
      <c r="AB26" s="20">
        <f>INDEX('2-Western NA'!$E$1:$AH$35,COLUMN(J26),ROW(J26))</f>
        <v>0</v>
      </c>
      <c r="AC26" s="20">
        <f>INDEX('2-Western NA'!$E$1:$AH$35,COLUMN(K26),ROW(K26))</f>
        <v>0</v>
      </c>
      <c r="AD26" s="20">
        <f>INDEX('2-Western NA'!$E$1:$AH$35,COLUMN(L26),ROW(L26))</f>
        <v>0</v>
      </c>
      <c r="AE26" s="20">
        <f>INDEX('2-Western NA'!$E$1:$AH$35,COLUMN(M26),ROW(M26))</f>
        <v>0</v>
      </c>
      <c r="AF26" s="20">
        <f>INDEX('2-Western NA'!$E$1:$AH$35,COLUMN(N26),ROW(N26))</f>
        <v>0</v>
      </c>
      <c r="AG26" s="20">
        <f>INDEX('2-Western NA'!$E$1:$AH$35,COLUMN(O26),ROW(O26))</f>
        <v>0</v>
      </c>
      <c r="AH26" s="20">
        <f>INDEX('2-Western NA'!$E$1:$AH$35,COLUMN(P26),ROW(P26))</f>
        <v>0</v>
      </c>
      <c r="AI26" s="20">
        <f>INDEX('2-Western NA'!$E$1:$AH$35,COLUMN(Q26),ROW(Q26))</f>
        <v>0</v>
      </c>
      <c r="AJ26" s="20">
        <f>INDEX('2-Western NA'!$E$1:$AH$35,COLUMN(R26),ROW(R26))</f>
        <v>0</v>
      </c>
      <c r="AK26" s="20">
        <f>INDEX('2-Western NA'!$E$1:$AH$35,COLUMN(S26),ROW(S26))</f>
        <v>0</v>
      </c>
      <c r="AL26" s="20">
        <f>INDEX('2-Western NA'!$E$1:$AH$35,COLUMN(T26),ROW(T26))</f>
        <v>0</v>
      </c>
      <c r="AM26" s="20">
        <f>INDEX('2-Western NA'!$E$1:$AH$35,COLUMN(U26),ROW(U26))</f>
        <v>0</v>
      </c>
      <c r="AN26" s="20">
        <f>INDEX('2-Western NA'!$E$1:$AH$35,COLUMN(V26),ROW(V26))</f>
        <v>0</v>
      </c>
    </row>
    <row r="27" spans="1:40" ht="35">
      <c r="A27" s="28"/>
      <c r="B27" s="28">
        <f>SUM(C27,D27,F27,H27,K27)</f>
        <v>2167</v>
      </c>
      <c r="C27" s="24">
        <v>524</v>
      </c>
      <c r="D27" s="24">
        <v>1325</v>
      </c>
      <c r="E27" s="24" t="e">
        <v>#N/A</v>
      </c>
      <c r="F27" s="24">
        <v>0</v>
      </c>
      <c r="G27" s="24" t="e">
        <v>#N/A</v>
      </c>
      <c r="H27" s="24">
        <v>0</v>
      </c>
      <c r="I27" s="24" t="e">
        <v>#N/A</v>
      </c>
      <c r="J27" s="24" t="e">
        <v>#N/A</v>
      </c>
      <c r="K27" s="24">
        <v>318</v>
      </c>
      <c r="L27" s="31">
        <v>1139</v>
      </c>
      <c r="M27" s="31" t="s">
        <v>360</v>
      </c>
      <c r="N27" s="31"/>
      <c r="O27" s="31"/>
      <c r="P27" s="29" t="e">
        <f>INDEX('2-Western NA'!$E$1:$AH$35,COLUMN(#REF!),ROW(#REF!))</f>
        <v>#REF!</v>
      </c>
      <c r="Q27" s="20" t="e">
        <f>INDEX('2-Western NA'!$E$1:$AH$35,COLUMN(#REF!),ROW(#REF!))</f>
        <v>#REF!</v>
      </c>
      <c r="R27" s="20" t="e">
        <f>INDEX('2-Western NA'!$E$1:$AH$35,COLUMN(#REF!),ROW(#REF!))</f>
        <v>#REF!</v>
      </c>
      <c r="S27" s="20" t="e">
        <f>INDEX('2-Western NA'!$E$1:$AH$35,COLUMN(#REF!),ROW(#REF!))</f>
        <v>#REF!</v>
      </c>
      <c r="T27" s="20" t="str">
        <f>INDEX('2-Western NA'!$E$1:$AH$35,COLUMN(A27),ROW(A27))</f>
        <v>Overpass or Underpass</v>
      </c>
      <c r="U27" s="20">
        <f>INDEX('2-Western NA'!$E$1:$AH$35,COLUMN(C27),ROW(C27))</f>
        <v>0</v>
      </c>
      <c r="V27" s="20">
        <f>INDEX('2-Western NA'!$E$1:$AH$35,COLUMN(D27),ROW(D27))</f>
        <v>0</v>
      </c>
      <c r="W27" s="20">
        <f>INDEX('2-Western NA'!$E$1:$AH$35,COLUMN(E27),ROW(E27))</f>
        <v>0</v>
      </c>
      <c r="X27" s="20">
        <f>INDEX('2-Western NA'!$E$1:$AH$35,COLUMN(F27),ROW(F27))</f>
        <v>0</v>
      </c>
      <c r="Y27" s="20">
        <f>INDEX('2-Western NA'!$E$1:$AH$35,COLUMN(G27),ROW(G27))</f>
        <v>0</v>
      </c>
      <c r="Z27" s="20">
        <f>INDEX('2-Western NA'!$E$1:$AH$35,COLUMN(H27),ROW(H27))</f>
        <v>0</v>
      </c>
      <c r="AA27" s="20">
        <f>INDEX('2-Western NA'!$E$1:$AH$35,COLUMN(I27),ROW(I27))</f>
        <v>0</v>
      </c>
      <c r="AB27" s="20">
        <f>INDEX('2-Western NA'!$E$1:$AH$35,COLUMN(J27),ROW(J27))</f>
        <v>0</v>
      </c>
      <c r="AC27" s="20">
        <f>INDEX('2-Western NA'!$E$1:$AH$35,COLUMN(K27),ROW(K27))</f>
        <v>0</v>
      </c>
      <c r="AD27" s="20">
        <f>INDEX('2-Western NA'!$E$1:$AH$35,COLUMN(L27),ROW(L27))</f>
        <v>0</v>
      </c>
      <c r="AE27" s="20">
        <f>INDEX('2-Western NA'!$E$1:$AH$35,COLUMN(M27),ROW(M27))</f>
        <v>0</v>
      </c>
      <c r="AF27" s="20">
        <f>INDEX('2-Western NA'!$E$1:$AH$35,COLUMN(N27),ROW(N27))</f>
        <v>0</v>
      </c>
      <c r="AG27" s="20">
        <f>INDEX('2-Western NA'!$E$1:$AH$35,COLUMN(O27),ROW(O27))</f>
        <v>0</v>
      </c>
      <c r="AH27" s="20">
        <f>INDEX('2-Western NA'!$E$1:$AH$35,COLUMN(P27),ROW(P27))</f>
        <v>0</v>
      </c>
      <c r="AI27" s="20">
        <f>INDEX('2-Western NA'!$E$1:$AH$35,COLUMN(Q27),ROW(Q27))</f>
        <v>0</v>
      </c>
      <c r="AJ27" s="20">
        <f>INDEX('2-Western NA'!$E$1:$AH$35,COLUMN(R27),ROW(R27))</f>
        <v>0</v>
      </c>
      <c r="AK27" s="20">
        <f>INDEX('2-Western NA'!$E$1:$AH$35,COLUMN(S27),ROW(S27))</f>
        <v>0</v>
      </c>
      <c r="AL27" s="20">
        <f>INDEX('2-Western NA'!$E$1:$AH$35,COLUMN(T27),ROW(T27))</f>
        <v>0</v>
      </c>
      <c r="AM27" s="20">
        <f>INDEX('2-Western NA'!$E$1:$AH$35,COLUMN(U27),ROW(U27))</f>
        <v>0</v>
      </c>
      <c r="AN27" s="20">
        <f>INDEX('2-Western NA'!$E$1:$AH$35,COLUMN(V27),ROW(V27))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BF5B-C2EB-3747-BB1E-9A61E8E784AE}">
  <dimension ref="A1:AF27"/>
  <sheetViews>
    <sheetView zoomScale="75" workbookViewId="0">
      <selection activeCell="B3" sqref="B3"/>
    </sheetView>
  </sheetViews>
  <sheetFormatPr baseColWidth="10" defaultRowHeight="15"/>
  <cols>
    <col min="2" max="2" width="15.6640625" customWidth="1"/>
    <col min="3" max="3" width="12.1640625" bestFit="1" customWidth="1"/>
    <col min="4" max="4" width="12.83203125" bestFit="1" customWidth="1"/>
    <col min="7" max="11" width="11.1640625" bestFit="1" customWidth="1"/>
    <col min="12" max="12" width="11.1640625" style="71" bestFit="1" customWidth="1"/>
    <col min="13" max="13" width="11.1640625" bestFit="1" customWidth="1"/>
    <col min="14" max="14" width="11.1640625" customWidth="1"/>
    <col min="15" max="18" width="11.1640625" bestFit="1" customWidth="1"/>
    <col min="19" max="19" width="13.33203125" bestFit="1" customWidth="1"/>
    <col min="20" max="20" width="13.33203125" customWidth="1"/>
    <col min="21" max="26" width="11.1640625" bestFit="1" customWidth="1"/>
    <col min="27" max="27" width="20.6640625" customWidth="1"/>
    <col min="28" max="32" width="11.1640625" bestFit="1" customWidth="1"/>
  </cols>
  <sheetData>
    <row r="1" spans="1:32" ht="272">
      <c r="A1" s="21" t="str">
        <f>'1-Global (fill this first)'!A1</f>
        <v>Country</v>
      </c>
      <c r="B1" s="21" t="str">
        <f>'1-Global (fill this first)'!B1</f>
        <v>State/Province</v>
      </c>
      <c r="C1" s="21" t="str">
        <f>'1-Global (fill this first)'!C1</f>
        <v>Lat</v>
      </c>
      <c r="D1" s="21" t="str">
        <f>'1-Global (fill this first)'!D1</f>
        <v>Long</v>
      </c>
      <c r="E1" s="21" t="str">
        <f>'1-Global (fill this first)'!E1</f>
        <v>Name (if applicable)</v>
      </c>
      <c r="F1" s="21" t="str">
        <f>'1-Global (fill this first)'!F1</f>
        <v>Overpass or Underpass</v>
      </c>
      <c r="G1" s="21" t="str">
        <f>'1-Global (fill this first)'!G1</f>
        <v>Targeted Species</v>
      </c>
      <c r="H1" s="21" t="str">
        <f>'1-Global (fill this first)'!H1</f>
        <v>ApproxSize</v>
      </c>
      <c r="I1" s="21" t="str">
        <f>'1-Global (fill this first)'!I1</f>
        <v>Price</v>
      </c>
      <c r="J1" s="21" t="str">
        <f>'1-Global (fill this first)'!J1</f>
        <v>Year of build</v>
      </c>
      <c r="K1" s="21" t="str">
        <f>'1-Global (fill this first)'!K1</f>
        <v>Year of build_clean</v>
      </c>
      <c r="L1" s="72" t="str">
        <f>'1-Global (fill this first)'!L1</f>
        <v>Known Width (m)</v>
      </c>
      <c r="M1" s="21" t="str">
        <f>'1-Global (fill this first)'!M1</f>
        <v>Estimated inner Width (m) ( from Google Earth)(in cases where fencing is visible - inner fence/rail where visible)</v>
      </c>
      <c r="N1" s="21" t="str">
        <f>'1-Global (fill this first)'!N1</f>
        <v>Estimated Outer Width of concreate infroastructure ( non-usable width)</v>
      </c>
      <c r="O1" s="21" t="str">
        <f>'1-Global (fill this first)'!O1</f>
        <v xml:space="preserve">Known Length (m) </v>
      </c>
      <c r="P1" s="21" t="str">
        <f>'1-Global (fill this first)'!P1</f>
        <v xml:space="preserve">Estimated Length (m) ( width of road/rail and median below) </v>
      </c>
      <c r="Q1" s="21" t="str">
        <f>'1-Global (fill this first)'!Q1</f>
        <v>Estimated Length (m) ( Headwall)(end to end of physical structure, often indicated by start and stop of guard rail / concreate/metail edge of strcuture)</v>
      </c>
      <c r="R1" s="21" t="str">
        <f>'1-Global (fill this first)'!R1</f>
        <v>Estimated Length (m) (including ramps)</v>
      </c>
      <c r="S1" s="21" t="str">
        <f>'1-Global (fill this first)'!S1</f>
        <v xml:space="preserve">W:L ratio known values </v>
      </c>
      <c r="T1" s="21" t="str">
        <f>'1-Global (fill this first)'!T1</f>
        <v>W(using inner width of sturcture) :L (using the length of headwall) GE values</v>
      </c>
      <c r="U1" s="21" t="str">
        <f>'1-Global (fill this first)'!U1</f>
        <v>Number of lanes spanned</v>
      </c>
      <c r="V1" s="21" t="str">
        <f>'1-Global (fill this first)'!V1</f>
        <v>Railway Spanned (y/n)</v>
      </c>
      <c r="W1" s="21" t="str">
        <f>'1-Global (fill this first)'!W1</f>
        <v>Other Notes</v>
      </c>
      <c r="X1" s="21" t="str">
        <f>'1-Global (fill this first)'!X1</f>
        <v>Source</v>
      </c>
      <c r="Y1" s="21" t="str">
        <f>'1-Global (fill this first)'!Y1</f>
        <v xml:space="preserve"> </v>
      </c>
      <c r="Z1" s="21" t="str">
        <f>'1-Global (fill this first)'!Z1</f>
        <v>Country_2</v>
      </c>
      <c r="AA1" s="21" t="str">
        <f>'1-Global (fill this first)'!AA1</f>
        <v>State/Province</v>
      </c>
      <c r="AB1" s="21" t="str">
        <f>'1-Global (fill this first)'!AB1</f>
        <v>Lat_2</v>
      </c>
      <c r="AC1" s="21" t="str">
        <f>'1-Global (fill this first)'!AC1</f>
        <v>Long_2</v>
      </c>
      <c r="AD1" s="21" t="str">
        <f>'1-Global (fill this first)'!AD1</f>
        <v>Name (if applicable)</v>
      </c>
      <c r="AE1" s="21" t="str">
        <f>'1-Global (fill this first)'!AE1</f>
        <v>Overpass or Underpass</v>
      </c>
      <c r="AF1" s="21" t="str">
        <f>'1-Global (fill this first)'!AF1</f>
        <v>Targeted Species</v>
      </c>
    </row>
    <row r="2" spans="1:32" ht="85">
      <c r="A2" s="22" t="str">
        <f>'1-Global (fill this first)'!A7</f>
        <v>Canada</v>
      </c>
      <c r="B2" s="22" t="str">
        <f>'1-Global (fill this first)'!B7</f>
        <v>Alberta</v>
      </c>
      <c r="C2" s="22">
        <f>'1-Global (fill this first)'!C7</f>
        <v>51.161041721639997</v>
      </c>
      <c r="D2" s="22">
        <f>'1-Global (fill this first)'!D7</f>
        <v>-115.714568677785</v>
      </c>
      <c r="E2" s="22" t="str">
        <f>'1-Global (fill this first)'!E7</f>
        <v>Banff National Park Wolverine Overpass</v>
      </c>
      <c r="F2" s="22" t="str">
        <f>'1-Global (fill this first)'!F7</f>
        <v>Overpass</v>
      </c>
      <c r="G2" s="22" t="str">
        <f>'1-Global (fill this first)'!G7</f>
        <v>Grizzly bear, elk, deer</v>
      </c>
      <c r="H2" s="22" t="str">
        <f>'1-Global (fill this first)'!H7</f>
        <v>Large (&gt;350 lbs)</v>
      </c>
      <c r="I2" s="22" t="str">
        <f>'1-Global (fill this first)'!I7</f>
        <v>(1750000 per stucture USD)</v>
      </c>
      <c r="J2" s="22" t="str">
        <f>'1-Global (fill this first)'!J7</f>
        <v>1997 - 3A</v>
      </c>
      <c r="K2" s="22">
        <f>'1-Global (fill this first)'!K7</f>
        <v>1996</v>
      </c>
      <c r="L2" s="70">
        <f>'1-Global (fill this first)'!L7</f>
        <v>52</v>
      </c>
      <c r="M2" s="22">
        <f>'1-Global (fill this first)'!M7</f>
        <v>51.62</v>
      </c>
      <c r="N2" s="22">
        <f>'1-Global (fill this first)'!N7</f>
        <v>52.6</v>
      </c>
      <c r="O2" s="22">
        <f>'1-Global (fill this first)'!O7</f>
        <v>54</v>
      </c>
      <c r="P2" s="22">
        <f>'1-Global (fill this first)'!P7</f>
        <v>46</v>
      </c>
      <c r="Q2" s="22">
        <f>'1-Global (fill this first)'!Q7</f>
        <v>57.72</v>
      </c>
      <c r="R2" s="22" t="e">
        <f>'1-Global (fill this first)'!R7</f>
        <v>#N/A</v>
      </c>
      <c r="S2" s="22">
        <f>'1-Global (fill this first)'!S7</f>
        <v>0.96296296296296291</v>
      </c>
      <c r="T2" s="22">
        <f>'1-Global (fill this first)'!T7</f>
        <v>0.89431739431739432</v>
      </c>
      <c r="U2" s="22">
        <f>'1-Global (fill this first)'!U7</f>
        <v>4</v>
      </c>
      <c r="V2" s="22" t="str">
        <f>'1-Global (fill this first)'!V7</f>
        <v>N</v>
      </c>
      <c r="W2" s="22" t="str">
        <f>'1-Global (fill this first)'!W7</f>
        <v>Google Earth to make measurements</v>
      </c>
      <c r="X2" s="22" t="str">
        <f>'1-Global (fill this first)'!X7</f>
        <v>(Clevenger &amp; Waltho, 2005), (Ford et al. 2017)</v>
      </c>
      <c r="Y2" s="22">
        <f>'1-Global (fill this first)'!Y7</f>
        <v>0</v>
      </c>
      <c r="Z2" s="22">
        <f>'1-Global (fill this first)'!Z7</f>
        <v>0</v>
      </c>
      <c r="AA2" s="22">
        <f>'1-Global (fill this first)'!AA7</f>
        <v>0</v>
      </c>
      <c r="AB2" s="22">
        <f>'1-Global (fill this first)'!AB7</f>
        <v>0</v>
      </c>
      <c r="AC2" s="22">
        <f>'1-Global (fill this first)'!AC7</f>
        <v>0</v>
      </c>
      <c r="AD2" s="22">
        <f>'1-Global (fill this first)'!AD7</f>
        <v>0</v>
      </c>
      <c r="AE2" s="22">
        <f>'1-Global (fill this first)'!AE7</f>
        <v>0</v>
      </c>
      <c r="AF2" s="22">
        <f>'1-Global (fill this first)'!AF7</f>
        <v>0</v>
      </c>
    </row>
    <row r="3" spans="1:32" ht="85">
      <c r="A3" s="22" t="str">
        <f>'1-Global (fill this first)'!A8</f>
        <v>Canada</v>
      </c>
      <c r="B3" s="22" t="str">
        <f>'1-Global (fill this first)'!B8</f>
        <v>Alberta</v>
      </c>
      <c r="C3" s="22">
        <f>'1-Global (fill this first)'!C8</f>
        <v>51.219974434485103</v>
      </c>
      <c r="D3" s="22">
        <f>'1-Global (fill this first)'!D8</f>
        <v>-115.800449970092</v>
      </c>
      <c r="E3" s="22" t="str">
        <f>'1-Global (fill this first)'!E8</f>
        <v>Banff National Park Red Earth Overpass</v>
      </c>
      <c r="F3" s="22" t="str">
        <f>'1-Global (fill this first)'!F8</f>
        <v>Overpass</v>
      </c>
      <c r="G3" s="22" t="str">
        <f>'1-Global (fill this first)'!G8</f>
        <v>Grizzly bear, elk, deer</v>
      </c>
      <c r="H3" s="22" t="str">
        <f>'1-Global (fill this first)'!H8</f>
        <v>Large (&gt;350 lbs)</v>
      </c>
      <c r="I3" s="22" t="str">
        <f>'1-Global (fill this first)'!I8</f>
        <v>(1750000 per stucture USD)</v>
      </c>
      <c r="J3" s="22" t="str">
        <f>'1-Global (fill this first)'!J8</f>
        <v>1997-3A</v>
      </c>
      <c r="K3" s="22">
        <f>'1-Global (fill this first)'!K8</f>
        <v>1996</v>
      </c>
      <c r="L3" s="70">
        <f>'1-Global (fill this first)'!L8</f>
        <v>52</v>
      </c>
      <c r="M3" s="22">
        <f>'1-Global (fill this first)'!M8</f>
        <v>49.48</v>
      </c>
      <c r="N3" s="22">
        <f>'1-Global (fill this first)'!N8</f>
        <v>52.5</v>
      </c>
      <c r="O3" s="22">
        <f>'1-Global (fill this first)'!O8</f>
        <v>57</v>
      </c>
      <c r="P3" s="22">
        <f>'1-Global (fill this first)'!P8</f>
        <v>43.02</v>
      </c>
      <c r="Q3" s="22">
        <f>'1-Global (fill this first)'!Q8</f>
        <v>59.51</v>
      </c>
      <c r="R3" s="22" t="e">
        <f>'1-Global (fill this first)'!R8</f>
        <v>#N/A</v>
      </c>
      <c r="S3" s="22">
        <f>'1-Global (fill this first)'!S8</f>
        <v>0.91228070175438591</v>
      </c>
      <c r="T3" s="22">
        <f>'1-Global (fill this first)'!T8</f>
        <v>0.83145689800033606</v>
      </c>
      <c r="U3" s="22">
        <f>'1-Global (fill this first)'!U8</f>
        <v>4</v>
      </c>
      <c r="V3" s="22" t="str">
        <f>'1-Global (fill this first)'!V8</f>
        <v>N</v>
      </c>
      <c r="W3" s="22" t="str">
        <f>'1-Global (fill this first)'!W8</f>
        <v>Google Earth to make measurements</v>
      </c>
      <c r="X3" s="22" t="str">
        <f>'1-Global (fill this first)'!X8</f>
        <v>(Clevenger &amp; Waltho, 2005), (Ford et al. 2017)</v>
      </c>
      <c r="Y3" s="22">
        <f>'1-Global (fill this first)'!Y8</f>
        <v>0</v>
      </c>
      <c r="Z3" s="22">
        <f>'1-Global (fill this first)'!Z8</f>
        <v>0</v>
      </c>
      <c r="AA3" s="22">
        <f>'1-Global (fill this first)'!AA8</f>
        <v>0</v>
      </c>
      <c r="AB3" s="22">
        <f>'1-Global (fill this first)'!AB8</f>
        <v>0</v>
      </c>
      <c r="AC3" s="22">
        <f>'1-Global (fill this first)'!AC8</f>
        <v>0</v>
      </c>
      <c r="AD3" s="22">
        <f>'1-Global (fill this first)'!AD8</f>
        <v>0</v>
      </c>
      <c r="AE3" s="22">
        <f>'1-Global (fill this first)'!AE8</f>
        <v>0</v>
      </c>
      <c r="AF3" s="22">
        <f>'1-Global (fill this first)'!AF8</f>
        <v>0</v>
      </c>
    </row>
    <row r="4" spans="1:32" ht="85">
      <c r="A4" s="22" t="str">
        <f>'1-Global (fill this first)'!A9</f>
        <v>Canada</v>
      </c>
      <c r="B4" s="22" t="str">
        <f>'1-Global (fill this first)'!B9</f>
        <v>Alberta</v>
      </c>
      <c r="C4" s="22">
        <f>'1-Global (fill this first)'!C9</f>
        <v>51.3735867735274</v>
      </c>
      <c r="D4" s="22">
        <f>'1-Global (fill this first)'!D9</f>
        <v>-116.110438880443</v>
      </c>
      <c r="E4" s="22" t="str">
        <f>'1-Global (fill this first)'!E9</f>
        <v>Banff National Park Temple Overpass</v>
      </c>
      <c r="F4" s="22" t="str">
        <f>'1-Global (fill this first)'!F9</f>
        <v>Overpass</v>
      </c>
      <c r="G4" s="22" t="str">
        <f>'1-Global (fill this first)'!G9</f>
        <v>Grizzly bear, elk, deer</v>
      </c>
      <c r="H4" s="22" t="str">
        <f>'1-Global (fill this first)'!H9</f>
        <v>Large (&gt;350 lbs)</v>
      </c>
      <c r="I4" s="22" t="str">
        <f>'1-Global (fill this first)'!I9</f>
        <v>(1750000 per stucture USD)</v>
      </c>
      <c r="J4" s="22" t="str">
        <f>'1-Global (fill this first)'!J9</f>
        <v>1997 - 3B</v>
      </c>
      <c r="K4" s="22">
        <f>'1-Global (fill this first)'!K9</f>
        <v>2010</v>
      </c>
      <c r="L4" s="70">
        <f>'1-Global (fill this first)'!L9</f>
        <v>60</v>
      </c>
      <c r="M4" s="22">
        <f>'1-Global (fill this first)'!M9</f>
        <v>58.51</v>
      </c>
      <c r="N4" s="22">
        <f>'1-Global (fill this first)'!N9</f>
        <v>60.18</v>
      </c>
      <c r="O4" s="22">
        <f>'1-Global (fill this first)'!O9</f>
        <v>49</v>
      </c>
      <c r="P4" s="22">
        <f>'1-Global (fill this first)'!P9</f>
        <v>40.4</v>
      </c>
      <c r="Q4" s="22">
        <f>'1-Global (fill this first)'!Q9</f>
        <v>73.16</v>
      </c>
      <c r="R4" s="22">
        <f>'1-Global (fill this first)'!R9</f>
        <v>124.09</v>
      </c>
      <c r="S4" s="22">
        <f>'1-Global (fill this first)'!S9</f>
        <v>1.2244897959183674</v>
      </c>
      <c r="T4" s="22">
        <f>'1-Global (fill this first)'!T9</f>
        <v>0.79975396391470754</v>
      </c>
      <c r="U4" s="22">
        <f>'1-Global (fill this first)'!U9</f>
        <v>4</v>
      </c>
      <c r="V4" s="22" t="str">
        <f>'1-Global (fill this first)'!V9</f>
        <v>N</v>
      </c>
      <c r="W4" s="22" t="str">
        <f>'1-Global (fill this first)'!W9</f>
        <v>Google Earth to make measurements</v>
      </c>
      <c r="X4" s="22" t="str">
        <f>'1-Global (fill this first)'!X9</f>
        <v>(Clevenger &amp; Waltho, 2005), (Ford et al. 2017)</v>
      </c>
      <c r="Y4" s="22">
        <f>'1-Global (fill this first)'!Y9</f>
        <v>0</v>
      </c>
      <c r="Z4" s="22">
        <f>'1-Global (fill this first)'!Z9</f>
        <v>0</v>
      </c>
      <c r="AA4" s="22">
        <f>'1-Global (fill this first)'!AA9</f>
        <v>0</v>
      </c>
      <c r="AB4" s="22">
        <f>'1-Global (fill this first)'!AB9</f>
        <v>0</v>
      </c>
      <c r="AC4" s="22">
        <f>'1-Global (fill this first)'!AC9</f>
        <v>0</v>
      </c>
      <c r="AD4" s="22">
        <f>'1-Global (fill this first)'!AD9</f>
        <v>0</v>
      </c>
      <c r="AE4" s="22">
        <f>'1-Global (fill this first)'!AE9</f>
        <v>0</v>
      </c>
      <c r="AF4" s="22">
        <f>'1-Global (fill this first)'!AF9</f>
        <v>0</v>
      </c>
    </row>
    <row r="5" spans="1:32" ht="85">
      <c r="A5" s="22" t="str">
        <f>'1-Global (fill this first)'!A10</f>
        <v>Canada</v>
      </c>
      <c r="B5" s="22" t="str">
        <f>'1-Global (fill this first)'!B10</f>
        <v>Alberta</v>
      </c>
      <c r="C5" s="22">
        <f>'1-Global (fill this first)'!C10</f>
        <v>51.436327881873297</v>
      </c>
      <c r="D5" s="22">
        <f>'1-Global (fill this first)'!D10</f>
        <v>-116.194189654084</v>
      </c>
      <c r="E5" s="22" t="str">
        <f>'1-Global (fill this first)'!E10</f>
        <v>Banff National Park Lake Louise Over Pass</v>
      </c>
      <c r="F5" s="22" t="str">
        <f>'1-Global (fill this first)'!F10</f>
        <v>Overpass</v>
      </c>
      <c r="G5" s="22" t="str">
        <f>'1-Global (fill this first)'!G10</f>
        <v>Grizzly bear, elk, deer</v>
      </c>
      <c r="H5" s="22" t="str">
        <f>'1-Global (fill this first)'!H10</f>
        <v>Large (&gt;350 lbs)</v>
      </c>
      <c r="I5" s="22" t="str">
        <f>'1-Global (fill this first)'!I10</f>
        <v>(1750000 per stucture USD)</v>
      </c>
      <c r="J5" s="22" t="str">
        <f>'1-Global (fill this first)'!J10</f>
        <v>1997 - 3B</v>
      </c>
      <c r="K5" s="22">
        <f>'1-Global (fill this first)'!K10</f>
        <v>2009</v>
      </c>
      <c r="L5" s="70">
        <f>'1-Global (fill this first)'!L10</f>
        <v>60</v>
      </c>
      <c r="M5" s="22">
        <f>'1-Global (fill this first)'!M10</f>
        <v>59.5</v>
      </c>
      <c r="N5" s="22">
        <f>'1-Global (fill this first)'!N10</f>
        <v>60.44</v>
      </c>
      <c r="O5" s="22">
        <f>'1-Global (fill this first)'!O10</f>
        <v>57</v>
      </c>
      <c r="P5" s="22">
        <f>'1-Global (fill this first)'!P10</f>
        <v>43.94</v>
      </c>
      <c r="Q5" s="22">
        <f>'1-Global (fill this first)'!Q10</f>
        <v>69.599999999999994</v>
      </c>
      <c r="R5" s="22">
        <f>'1-Global (fill this first)'!R10</f>
        <v>126.6</v>
      </c>
      <c r="S5" s="22">
        <f>'1-Global (fill this first)'!S10</f>
        <v>1.0526315789473684</v>
      </c>
      <c r="T5" s="22">
        <f>'1-Global (fill this first)'!T10</f>
        <v>0.85488505747126442</v>
      </c>
      <c r="U5" s="22">
        <f>'1-Global (fill this first)'!U10</f>
        <v>4</v>
      </c>
      <c r="V5" s="22" t="str">
        <f>'1-Global (fill this first)'!V10</f>
        <v>N</v>
      </c>
      <c r="W5" s="22" t="str">
        <f>'1-Global (fill this first)'!W10</f>
        <v>Google Earth to make measurements</v>
      </c>
      <c r="X5" s="22" t="str">
        <f>'1-Global (fill this first)'!X10</f>
        <v>(Clevenger &amp; Waltho, 2005), (Ford et al. 2017)</v>
      </c>
      <c r="Y5" s="22">
        <f>'1-Global (fill this first)'!Y10</f>
        <v>0</v>
      </c>
      <c r="Z5" s="22">
        <f>'1-Global (fill this first)'!Z10</f>
        <v>0</v>
      </c>
      <c r="AA5" s="22">
        <f>'1-Global (fill this first)'!AA10</f>
        <v>0</v>
      </c>
      <c r="AB5" s="22">
        <f>'1-Global (fill this first)'!AB10</f>
        <v>0</v>
      </c>
      <c r="AC5" s="22">
        <f>'1-Global (fill this first)'!AC10</f>
        <v>0</v>
      </c>
      <c r="AD5" s="22">
        <f>'1-Global (fill this first)'!AD10</f>
        <v>0</v>
      </c>
      <c r="AE5" s="22">
        <f>'1-Global (fill this first)'!AE10</f>
        <v>0</v>
      </c>
      <c r="AF5" s="22">
        <f>'1-Global (fill this first)'!AF10</f>
        <v>0</v>
      </c>
    </row>
    <row r="6" spans="1:32" ht="85">
      <c r="A6" s="22" t="str">
        <f>'1-Global (fill this first)'!A11</f>
        <v>Canada</v>
      </c>
      <c r="B6" s="22" t="str">
        <f>'1-Global (fill this first)'!B11</f>
        <v>Alberta</v>
      </c>
      <c r="C6" s="22">
        <f>'1-Global (fill this first)'!C11</f>
        <v>51.273895559511203</v>
      </c>
      <c r="D6" s="22">
        <f>'1-Global (fill this first)'!D11</f>
        <v>-115.958480755514</v>
      </c>
      <c r="E6" s="22" t="str">
        <f>'1-Global (fill this first)'!E11</f>
        <v>Banff National Park Castle Overpass</v>
      </c>
      <c r="F6" s="22" t="str">
        <f>'1-Global (fill this first)'!F11</f>
        <v>Overpass</v>
      </c>
      <c r="G6" s="22" t="str">
        <f>'1-Global (fill this first)'!G11</f>
        <v>Grizzly bear, elk, deer</v>
      </c>
      <c r="H6" s="22" t="str">
        <f>'1-Global (fill this first)'!H11</f>
        <v>Large (&gt;350 lbs)</v>
      </c>
      <c r="I6" s="22" t="str">
        <f>'1-Global (fill this first)'!I11</f>
        <v>(1750000 per stucture USD)</v>
      </c>
      <c r="J6" s="22" t="str">
        <f>'1-Global (fill this first)'!J11</f>
        <v>1997 - 3B</v>
      </c>
      <c r="K6" s="22">
        <f>'1-Global (fill this first)'!K11</f>
        <v>2011</v>
      </c>
      <c r="L6" s="70">
        <f>'1-Global (fill this first)'!L11</f>
        <v>60</v>
      </c>
      <c r="M6" s="22">
        <f>'1-Global (fill this first)'!M11</f>
        <v>58.05</v>
      </c>
      <c r="N6" s="22">
        <f>'1-Global (fill this first)'!N11</f>
        <v>59.78</v>
      </c>
      <c r="O6" s="22">
        <f>'1-Global (fill this first)'!O11</f>
        <v>67</v>
      </c>
      <c r="P6" s="22">
        <f>'1-Global (fill this first)'!P11</f>
        <v>42.14</v>
      </c>
      <c r="Q6" s="22">
        <f>'1-Global (fill this first)'!Q11</f>
        <v>66.290000000000006</v>
      </c>
      <c r="R6" s="22" t="e">
        <f>'1-Global (fill this first)'!R11</f>
        <v>#N/A</v>
      </c>
      <c r="S6" s="22">
        <f>'1-Global (fill this first)'!S11</f>
        <v>0.89552238805970152</v>
      </c>
      <c r="T6" s="22">
        <f>'1-Global (fill this first)'!T11</f>
        <v>0.87569769195957148</v>
      </c>
      <c r="U6" s="22">
        <f>'1-Global (fill this first)'!U11</f>
        <v>4</v>
      </c>
      <c r="V6" s="22" t="str">
        <f>'1-Global (fill this first)'!V11</f>
        <v>N</v>
      </c>
      <c r="W6" s="22" t="str">
        <f>'1-Global (fill this first)'!W11</f>
        <v>Google Earth to make measurements</v>
      </c>
      <c r="X6" s="22" t="str">
        <f>'1-Global (fill this first)'!X11</f>
        <v>(Clevenger &amp; Waltho, 2005), (Ford et al. 2017)</v>
      </c>
      <c r="Y6" s="22">
        <f>'1-Global (fill this first)'!Y11</f>
        <v>0</v>
      </c>
      <c r="Z6" s="22">
        <f>'1-Global (fill this first)'!Z11</f>
        <v>0</v>
      </c>
      <c r="AA6" s="22">
        <f>'1-Global (fill this first)'!AA11</f>
        <v>0</v>
      </c>
      <c r="AB6" s="22">
        <f>'1-Global (fill this first)'!AB11</f>
        <v>0</v>
      </c>
      <c r="AC6" s="22">
        <f>'1-Global (fill this first)'!AC11</f>
        <v>0</v>
      </c>
      <c r="AD6" s="22">
        <f>'1-Global (fill this first)'!AD11</f>
        <v>0</v>
      </c>
      <c r="AE6" s="22">
        <f>'1-Global (fill this first)'!AE11</f>
        <v>0</v>
      </c>
      <c r="AF6" s="22">
        <f>'1-Global (fill this first)'!AF11</f>
        <v>0</v>
      </c>
    </row>
    <row r="7" spans="1:32" ht="85">
      <c r="A7" s="22" t="str">
        <f>'1-Global (fill this first)'!A12</f>
        <v>Canada</v>
      </c>
      <c r="B7" s="22" t="str">
        <f>'1-Global (fill this first)'!B12</f>
        <v>Alberta</v>
      </c>
      <c r="C7" s="22">
        <f>'1-Global (fill this first)'!C12</f>
        <v>51.300726012983198</v>
      </c>
      <c r="D7" s="22">
        <f>'1-Global (fill this first)'!D12</f>
        <v>-116.01318638114201</v>
      </c>
      <c r="E7" s="22" t="str">
        <f>'1-Global (fill this first)'!E12</f>
        <v>Banff National Park Panorama Overpass</v>
      </c>
      <c r="F7" s="22" t="str">
        <f>'1-Global (fill this first)'!F12</f>
        <v>Overpass</v>
      </c>
      <c r="G7" s="22" t="str">
        <f>'1-Global (fill this first)'!G12</f>
        <v>Grizzly bear, elk, deer</v>
      </c>
      <c r="H7" s="22" t="str">
        <f>'1-Global (fill this first)'!H12</f>
        <v>Large (&gt;350 lbs)</v>
      </c>
      <c r="I7" s="22" t="str">
        <f>'1-Global (fill this first)'!I12</f>
        <v>(1750000 per stucture USD)</v>
      </c>
      <c r="J7" s="22" t="str">
        <f>'1-Global (fill this first)'!J12</f>
        <v>1997 - 3B</v>
      </c>
      <c r="K7" s="22">
        <f>'1-Global (fill this first)'!K12</f>
        <v>2011</v>
      </c>
      <c r="L7" s="70">
        <f>'1-Global (fill this first)'!L12</f>
        <v>60</v>
      </c>
      <c r="M7" s="22">
        <f>'1-Global (fill this first)'!M12</f>
        <v>57.8</v>
      </c>
      <c r="N7" s="69">
        <f>'1-Global (fill this first)'!N12</f>
        <v>59.95</v>
      </c>
      <c r="O7" s="22">
        <f>'1-Global (fill this first)'!O12</f>
        <v>67</v>
      </c>
      <c r="P7" s="22">
        <f>'1-Global (fill this first)'!P12</f>
        <v>55.83</v>
      </c>
      <c r="Q7" s="22">
        <f>'1-Global (fill this first)'!Q12</f>
        <v>67.84</v>
      </c>
      <c r="R7" s="22">
        <f>'1-Global (fill this first)'!R12</f>
        <v>111.66</v>
      </c>
      <c r="S7" s="22">
        <f>'1-Global (fill this first)'!S12</f>
        <v>0.89552238805970152</v>
      </c>
      <c r="T7" s="22">
        <f>'1-Global (fill this first)'!T12</f>
        <v>0.852004716981132</v>
      </c>
      <c r="U7" s="22">
        <f>'1-Global (fill this first)'!U12</f>
        <v>4</v>
      </c>
      <c r="V7" s="22" t="str">
        <f>'1-Global (fill this first)'!V12</f>
        <v>N</v>
      </c>
      <c r="W7" s="22" t="str">
        <f>'1-Global (fill this first)'!W12</f>
        <v>Google Earth to make measurements</v>
      </c>
      <c r="X7" s="22" t="str">
        <f>'1-Global (fill this first)'!X12</f>
        <v>(Clevenger &amp; Waltho, 2005), (Ford et al. 2017)</v>
      </c>
      <c r="Y7" s="22">
        <f>'1-Global (fill this first)'!Y12</f>
        <v>0</v>
      </c>
      <c r="Z7" s="22">
        <f>'1-Global (fill this first)'!Z12</f>
        <v>0</v>
      </c>
      <c r="AA7" s="22">
        <f>'1-Global (fill this first)'!AA12</f>
        <v>0</v>
      </c>
      <c r="AB7" s="22">
        <f>'1-Global (fill this first)'!AB12</f>
        <v>0</v>
      </c>
      <c r="AC7" s="22">
        <f>'1-Global (fill this first)'!AC12</f>
        <v>0</v>
      </c>
      <c r="AD7" s="22">
        <f>'1-Global (fill this first)'!AD12</f>
        <v>0</v>
      </c>
      <c r="AE7" s="22">
        <f>'1-Global (fill this first)'!AE12</f>
        <v>0</v>
      </c>
      <c r="AF7" s="22">
        <f>'1-Global (fill this first)'!AF12</f>
        <v>0</v>
      </c>
    </row>
    <row r="8" spans="1:32" ht="85">
      <c r="A8" s="22" t="str">
        <f>'1-Global (fill this first)'!A13</f>
        <v>Canada</v>
      </c>
      <c r="B8" s="22" t="str">
        <f>'1-Global (fill this first)'!B13</f>
        <v>British Columbia</v>
      </c>
      <c r="C8" s="22">
        <f>'1-Global (fill this first)'!C13</f>
        <v>49.811590000000002</v>
      </c>
      <c r="D8" s="22">
        <f>'1-Global (fill this first)'!D13</f>
        <v>-119.75716</v>
      </c>
      <c r="E8" s="22" t="str">
        <f>'1-Global (fill this first)'!E13</f>
        <v xml:space="preserve">Trepanier Creek </v>
      </c>
      <c r="F8" s="22" t="str">
        <f>'1-Global (fill this first)'!F13</f>
        <v>Overpass</v>
      </c>
      <c r="G8" s="22" t="str">
        <f>'1-Global (fill this first)'!G13</f>
        <v>Mule deer</v>
      </c>
      <c r="H8" s="22" t="str">
        <f>'1-Global (fill this first)'!H13</f>
        <v>Medium (50-350 lbs)</v>
      </c>
      <c r="I8" s="22">
        <f>'1-Global (fill this first)'!I13</f>
        <v>0</v>
      </c>
      <c r="J8" s="22">
        <f>'1-Global (fill this first)'!J13</f>
        <v>1990</v>
      </c>
      <c r="K8" s="22">
        <f>'1-Global (fill this first)'!K13</f>
        <v>1990</v>
      </c>
      <c r="L8" s="70">
        <f>'1-Global (fill this first)'!L13</f>
        <v>5.9</v>
      </c>
      <c r="M8" s="22">
        <f>'1-Global (fill this first)'!M13</f>
        <v>5.76</v>
      </c>
      <c r="N8" s="69">
        <f>'1-Global (fill this first)'!N13</f>
        <v>6.58</v>
      </c>
      <c r="O8" s="22">
        <f>'1-Global (fill this first)'!O13</f>
        <v>54</v>
      </c>
      <c r="P8" s="22">
        <f>'1-Global (fill this first)'!P13</f>
        <v>29.63</v>
      </c>
      <c r="Q8" s="22">
        <f>'1-Global (fill this first)'!Q13</f>
        <v>56.63</v>
      </c>
      <c r="R8" s="22" t="e">
        <f>'1-Global (fill this first)'!R13</f>
        <v>#N/A</v>
      </c>
      <c r="S8" s="22">
        <f>'1-Global (fill this first)'!S13</f>
        <v>0.10925925925925926</v>
      </c>
      <c r="T8" s="22">
        <f>'1-Global (fill this first)'!T13</f>
        <v>0.10171287303549355</v>
      </c>
      <c r="U8" s="22">
        <f>'1-Global (fill this first)'!U13</f>
        <v>4</v>
      </c>
      <c r="V8" s="22" t="str">
        <f>'1-Global (fill this first)'!V13</f>
        <v>N</v>
      </c>
      <c r="W8" s="22" t="str">
        <f>'1-Global (fill this first)'!W13</f>
        <v>Google Earth to make measurements</v>
      </c>
      <c r="X8" s="22" t="str">
        <f>'1-Global (fill this first)'!X13</f>
        <v>(Sielecki, 2007)</v>
      </c>
      <c r="Y8" s="22">
        <f>'1-Global (fill this first)'!Y13</f>
        <v>0</v>
      </c>
      <c r="Z8" s="22">
        <f>'1-Global (fill this first)'!Z13</f>
        <v>0</v>
      </c>
      <c r="AA8" s="22">
        <f>'1-Global (fill this first)'!AA13</f>
        <v>0</v>
      </c>
      <c r="AB8" s="22">
        <f>'1-Global (fill this first)'!AB13</f>
        <v>0</v>
      </c>
      <c r="AC8" s="22">
        <f>'1-Global (fill this first)'!AC13</f>
        <v>0</v>
      </c>
      <c r="AD8" s="22">
        <f>'1-Global (fill this first)'!AD13</f>
        <v>0</v>
      </c>
      <c r="AE8" s="22">
        <f>'1-Global (fill this first)'!AE13</f>
        <v>0</v>
      </c>
      <c r="AF8" s="22">
        <f>'1-Global (fill this first)'!AF13</f>
        <v>0</v>
      </c>
    </row>
    <row r="9" spans="1:32" ht="153">
      <c r="A9" s="22" t="str">
        <f>'1-Global (fill this first)'!A14</f>
        <v>Canada</v>
      </c>
      <c r="B9" s="22" t="str">
        <f>'1-Global (fill this first)'!B14</f>
        <v>British Columbia</v>
      </c>
      <c r="C9" s="22">
        <f>'1-Global (fill this first)'!C14</f>
        <v>51.44838</v>
      </c>
      <c r="D9" s="22">
        <f>'1-Global (fill this first)'!D14</f>
        <v>-116.32335</v>
      </c>
      <c r="E9" s="22" t="str">
        <f>'1-Global (fill this first)'!E14</f>
        <v>Yoho OP</v>
      </c>
      <c r="F9" s="22" t="str">
        <f>'1-Global (fill this first)'!F14</f>
        <v>Overpass</v>
      </c>
      <c r="G9" s="22" t="str">
        <f>'1-Global (fill this first)'!G14</f>
        <v>Grizzly bear, elk, deer</v>
      </c>
      <c r="H9" s="22" t="str">
        <f>'1-Global (fill this first)'!H14</f>
        <v>Large (&gt;350 lbs)</v>
      </c>
      <c r="I9" s="22">
        <f>'1-Global (fill this first)'!I14</f>
        <v>0</v>
      </c>
      <c r="J9" s="22">
        <f>'1-Global (fill this first)'!J14</f>
        <v>2018</v>
      </c>
      <c r="K9" s="22">
        <f>'1-Global (fill this first)'!K14</f>
        <v>2018</v>
      </c>
      <c r="L9" s="70">
        <f>'1-Global (fill this first)'!L14</f>
        <v>60</v>
      </c>
      <c r="M9" s="22">
        <f>'1-Global (fill this first)'!M14</f>
        <v>58.36</v>
      </c>
      <c r="N9" s="69">
        <f>'1-Global (fill this first)'!N14</f>
        <v>60.84</v>
      </c>
      <c r="O9" s="22">
        <f>'1-Global (fill this first)'!O14</f>
        <v>55.3</v>
      </c>
      <c r="P9" s="22">
        <f>'1-Global (fill this first)'!P14</f>
        <v>35.07</v>
      </c>
      <c r="Q9" s="22">
        <f>'1-Global (fill this first)'!Q14</f>
        <v>56.02</v>
      </c>
      <c r="R9" s="22">
        <f>'1-Global (fill this first)'!R14</f>
        <v>84.25</v>
      </c>
      <c r="S9" s="22">
        <f>'1-Global (fill this first)'!S14</f>
        <v>1.0849909584086799</v>
      </c>
      <c r="T9" s="22">
        <f>'1-Global (fill this first)'!T14</f>
        <v>1.0417707961442342</v>
      </c>
      <c r="U9" s="22">
        <f>'1-Global (fill this first)'!U14</f>
        <v>4</v>
      </c>
      <c r="V9" s="22" t="str">
        <f>'1-Global (fill this first)'!V14</f>
        <v>N</v>
      </c>
      <c r="W9" s="22" t="str">
        <f>'1-Global (fill this first)'!W14</f>
        <v>Google Earth to make measurements</v>
      </c>
      <c r="X9" s="22" t="str">
        <f>'1-Global (fill this first)'!X14</f>
        <v>https://globalnews.ca/news/4260630/wildlife-overpass-yoho-national-park-parks-canada/</v>
      </c>
      <c r="Y9" s="22">
        <f>'1-Global (fill this first)'!Y14</f>
        <v>0</v>
      </c>
      <c r="Z9" s="22">
        <f>'1-Global (fill this first)'!Z14</f>
        <v>0</v>
      </c>
      <c r="AA9" s="22">
        <f>'1-Global (fill this first)'!AA14</f>
        <v>0</v>
      </c>
      <c r="AB9" s="22">
        <f>'1-Global (fill this first)'!AB14</f>
        <v>0</v>
      </c>
      <c r="AC9" s="22">
        <f>'1-Global (fill this first)'!AC14</f>
        <v>0</v>
      </c>
      <c r="AD9" s="22">
        <f>'1-Global (fill this first)'!AD14</f>
        <v>0</v>
      </c>
      <c r="AE9" s="22">
        <f>'1-Global (fill this first)'!AE14</f>
        <v>0</v>
      </c>
      <c r="AF9" s="22">
        <f>'1-Global (fill this first)'!AF14</f>
        <v>0</v>
      </c>
    </row>
    <row r="10" spans="1:32" ht="34">
      <c r="A10" s="22" t="str">
        <f>'1-Global (fill this first)'!A77</f>
        <v>Canada</v>
      </c>
      <c r="B10" s="22" t="str">
        <f>'1-Global (fill this first)'!B77</f>
        <v>British Columbia</v>
      </c>
      <c r="C10" s="22">
        <f>'1-Global (fill this first)'!C77</f>
        <v>51.275036</v>
      </c>
      <c r="D10" s="22">
        <f>'1-Global (fill this first)'!D77</f>
        <v>-116.768019</v>
      </c>
      <c r="E10" s="22" t="str">
        <f>'1-Global (fill this first)'!E77</f>
        <v>Glenogle</v>
      </c>
      <c r="F10" s="22" t="str">
        <f>'1-Global (fill this first)'!F77</f>
        <v>Overpass</v>
      </c>
      <c r="G10" s="22">
        <f>'1-Global (fill this first)'!G77</f>
        <v>0</v>
      </c>
      <c r="H10" s="22">
        <f>'1-Global (fill this first)'!H77</f>
        <v>0</v>
      </c>
      <c r="I10" s="22">
        <f>'1-Global (fill this first)'!I77</f>
        <v>0</v>
      </c>
      <c r="J10" s="22">
        <f>'1-Global (fill this first)'!J77</f>
        <v>2011</v>
      </c>
      <c r="K10" s="22">
        <f>'1-Global (fill this first)'!K77</f>
        <v>2011</v>
      </c>
      <c r="L10" s="70">
        <f>'1-Global (fill this first)'!L77</f>
        <v>7.48</v>
      </c>
      <c r="M10" s="22">
        <f>'1-Global (fill this first)'!M77</f>
        <v>6.69</v>
      </c>
      <c r="N10" s="69">
        <f>'1-Global (fill this first)'!N77</f>
        <v>7.97</v>
      </c>
      <c r="O10" s="22">
        <f>'1-Global (fill this first)'!O77</f>
        <v>37.4</v>
      </c>
      <c r="P10" s="22">
        <f>'1-Global (fill this first)'!P77</f>
        <v>31.92</v>
      </c>
      <c r="Q10" s="22">
        <f>'1-Global (fill this first)'!Q77</f>
        <v>47.94</v>
      </c>
      <c r="R10" s="22" t="e">
        <f>'1-Global (fill this first)'!R77</f>
        <v>#N/A</v>
      </c>
      <c r="S10" s="22">
        <f>'1-Global (fill this first)'!S77</f>
        <v>0.2</v>
      </c>
      <c r="T10" s="22">
        <f>'1-Global (fill this first)'!T77</f>
        <v>0.13954943679599502</v>
      </c>
      <c r="U10" s="22">
        <f>'1-Global (fill this first)'!U77</f>
        <v>5</v>
      </c>
      <c r="V10" s="22" t="str">
        <f>'1-Global (fill this first)'!V77</f>
        <v>N</v>
      </c>
      <c r="W10" s="22">
        <f>'1-Global (fill this first)'!W77</f>
        <v>0</v>
      </c>
      <c r="X10" s="22" t="str">
        <f>'1-Global (fill this first)'!X77</f>
        <v>(BC MOTI, 2021)</v>
      </c>
      <c r="Y10" s="22">
        <f>'1-Global (fill this first)'!Y77</f>
        <v>0</v>
      </c>
      <c r="Z10" s="22">
        <f>'1-Global (fill this first)'!Z77</f>
        <v>0</v>
      </c>
      <c r="AA10" s="22">
        <f>'1-Global (fill this first)'!AA77</f>
        <v>0</v>
      </c>
      <c r="AB10" s="22">
        <f>'1-Global (fill this first)'!AB77</f>
        <v>0</v>
      </c>
      <c r="AC10" s="22">
        <f>'1-Global (fill this first)'!AC77</f>
        <v>0</v>
      </c>
      <c r="AD10" s="22">
        <f>'1-Global (fill this first)'!AD77</f>
        <v>0</v>
      </c>
      <c r="AE10" s="22">
        <f>'1-Global (fill this first)'!AE77</f>
        <v>0</v>
      </c>
      <c r="AF10" s="22">
        <f>'1-Global (fill this first)'!AF77</f>
        <v>0</v>
      </c>
    </row>
    <row r="11" spans="1:32" ht="34">
      <c r="A11" s="22" t="str">
        <f>'1-Global (fill this first)'!A78</f>
        <v>Canada</v>
      </c>
      <c r="B11" s="22" t="str">
        <f>'1-Global (fill this first)'!B78</f>
        <v>British Columbia</v>
      </c>
      <c r="C11" s="22">
        <f>'1-Global (fill this first)'!C78</f>
        <v>51.298845</v>
      </c>
      <c r="D11" s="22">
        <f>'1-Global (fill this first)'!D78</f>
        <v>-116.92934</v>
      </c>
      <c r="E11" s="22" t="str">
        <f>'1-Global (fill this first)'!E78</f>
        <v>Golden Hill</v>
      </c>
      <c r="F11" s="22" t="str">
        <f>'1-Global (fill this first)'!F78</f>
        <v>Overpass</v>
      </c>
      <c r="G11" s="22">
        <f>'1-Global (fill this first)'!G78</f>
        <v>0</v>
      </c>
      <c r="H11" s="22">
        <f>'1-Global (fill this first)'!H78</f>
        <v>0</v>
      </c>
      <c r="I11" s="22">
        <f>'1-Global (fill this first)'!I78</f>
        <v>0</v>
      </c>
      <c r="J11" s="22">
        <f>'1-Global (fill this first)'!J78</f>
        <v>2011</v>
      </c>
      <c r="K11" s="22">
        <f>'1-Global (fill this first)'!K78</f>
        <v>2011</v>
      </c>
      <c r="L11" s="70">
        <f>'1-Global (fill this first)'!L78</f>
        <v>7.2</v>
      </c>
      <c r="M11" s="22">
        <f>'1-Global (fill this first)'!M78</f>
        <v>6.51</v>
      </c>
      <c r="N11" s="69">
        <f>'1-Global (fill this first)'!N78</f>
        <v>7.87</v>
      </c>
      <c r="O11" s="22">
        <f>'1-Global (fill this first)'!O78</f>
        <v>27.5</v>
      </c>
      <c r="P11" s="22">
        <f>'1-Global (fill this first)'!P78</f>
        <v>21</v>
      </c>
      <c r="Q11" s="22">
        <f>'1-Global (fill this first)'!Q78</f>
        <v>29.12</v>
      </c>
      <c r="R11" s="22" t="e">
        <f>'1-Global (fill this first)'!R78</f>
        <v>#N/A</v>
      </c>
      <c r="S11" s="22">
        <f>'1-Global (fill this first)'!S78</f>
        <v>0.26181818181818184</v>
      </c>
      <c r="T11" s="22">
        <f>'1-Global (fill this first)'!T78</f>
        <v>0.22355769230769229</v>
      </c>
      <c r="U11" s="22">
        <f>'1-Global (fill this first)'!U78</f>
        <v>4</v>
      </c>
      <c r="V11" s="22" t="str">
        <f>'1-Global (fill this first)'!V78</f>
        <v>N</v>
      </c>
      <c r="W11" s="22">
        <f>'1-Global (fill this first)'!W78</f>
        <v>0</v>
      </c>
      <c r="X11" s="22" t="str">
        <f>'1-Global (fill this first)'!X78</f>
        <v>(BC MOTI, 2021)</v>
      </c>
      <c r="Y11" s="22">
        <f>'1-Global (fill this first)'!Y78</f>
        <v>0</v>
      </c>
      <c r="Z11" s="22">
        <f>'1-Global (fill this first)'!Z78</f>
        <v>0</v>
      </c>
      <c r="AA11" s="22">
        <f>'1-Global (fill this first)'!AA78</f>
        <v>0</v>
      </c>
      <c r="AB11" s="22">
        <f>'1-Global (fill this first)'!AB78</f>
        <v>0</v>
      </c>
      <c r="AC11" s="22">
        <f>'1-Global (fill this first)'!AC78</f>
        <v>0</v>
      </c>
      <c r="AD11" s="22">
        <f>'1-Global (fill this first)'!AD78</f>
        <v>0</v>
      </c>
      <c r="AE11" s="22">
        <f>'1-Global (fill this first)'!AE78</f>
        <v>0</v>
      </c>
      <c r="AF11" s="22">
        <f>'1-Global (fill this first)'!AF78</f>
        <v>0</v>
      </c>
    </row>
    <row r="12" spans="1:32" ht="34">
      <c r="A12" s="22" t="str">
        <f>'1-Global (fill this first)'!A79</f>
        <v>Canada</v>
      </c>
      <c r="B12" s="22" t="str">
        <f>'1-Global (fill this first)'!B79</f>
        <v>British Columbia</v>
      </c>
      <c r="C12" s="22">
        <f>'1-Global (fill this first)'!C79</f>
        <v>51.253630999999999</v>
      </c>
      <c r="D12" s="22">
        <f>'1-Global (fill this first)'!D79</f>
        <v>-116.685371</v>
      </c>
      <c r="E12" s="22" t="str">
        <f>'1-Global (fill this first)'!E79</f>
        <v>Palliser</v>
      </c>
      <c r="F12" s="22" t="str">
        <f>'1-Global (fill this first)'!F79</f>
        <v>Overpass</v>
      </c>
      <c r="G12" s="22">
        <f>'1-Global (fill this first)'!G79</f>
        <v>0</v>
      </c>
      <c r="H12" s="22">
        <f>'1-Global (fill this first)'!H79</f>
        <v>0</v>
      </c>
      <c r="I12" s="22">
        <f>'1-Global (fill this first)'!I79</f>
        <v>0</v>
      </c>
      <c r="J12" s="22">
        <f>'1-Global (fill this first)'!J79</f>
        <v>2011</v>
      </c>
      <c r="K12" s="22">
        <f>'1-Global (fill this first)'!K79</f>
        <v>2011</v>
      </c>
      <c r="L12" s="70">
        <f>'1-Global (fill this first)'!L79</f>
        <v>8.25</v>
      </c>
      <c r="M12" s="22">
        <f>'1-Global (fill this first)'!M79</f>
        <v>6.97</v>
      </c>
      <c r="N12" s="69">
        <f>'1-Global (fill this first)'!N79</f>
        <v>7.73</v>
      </c>
      <c r="O12" s="22">
        <f>'1-Global (fill this first)'!O79</f>
        <v>30.6</v>
      </c>
      <c r="P12" s="22">
        <f>'1-Global (fill this first)'!P79</f>
        <v>28.69</v>
      </c>
      <c r="Q12" s="22">
        <f>'1-Global (fill this first)'!Q79</f>
        <v>35.86</v>
      </c>
      <c r="R12" s="22">
        <f>'1-Global (fill this first)'!R79</f>
        <v>56.32</v>
      </c>
      <c r="S12" s="22">
        <f>'1-Global (fill this first)'!S79</f>
        <v>0.26960784313725489</v>
      </c>
      <c r="T12" s="22">
        <f>'1-Global (fill this first)'!T79</f>
        <v>0.19436698271054098</v>
      </c>
      <c r="U12" s="22">
        <f>'1-Global (fill this first)'!U79</f>
        <v>4</v>
      </c>
      <c r="V12" s="22" t="str">
        <f>'1-Global (fill this first)'!V79</f>
        <v>N</v>
      </c>
      <c r="W12" s="22">
        <f>'1-Global (fill this first)'!W79</f>
        <v>0</v>
      </c>
      <c r="X12" s="22" t="str">
        <f>'1-Global (fill this first)'!X79</f>
        <v>(BC MOTI, 2021)</v>
      </c>
      <c r="Y12" s="22">
        <f>'1-Global (fill this first)'!Y79</f>
        <v>0</v>
      </c>
      <c r="Z12" s="22">
        <f>'1-Global (fill this first)'!Z79</f>
        <v>0</v>
      </c>
      <c r="AA12" s="22">
        <f>'1-Global (fill this first)'!AA79</f>
        <v>0</v>
      </c>
      <c r="AB12" s="22">
        <f>'1-Global (fill this first)'!AB79</f>
        <v>0</v>
      </c>
      <c r="AC12" s="22">
        <f>'1-Global (fill this first)'!AC79</f>
        <v>0</v>
      </c>
      <c r="AD12" s="22">
        <f>'1-Global (fill this first)'!AD79</f>
        <v>0</v>
      </c>
      <c r="AE12" s="22">
        <f>'1-Global (fill this first)'!AE79</f>
        <v>0</v>
      </c>
      <c r="AF12" s="22">
        <f>'1-Global (fill this first)'!AF79</f>
        <v>0</v>
      </c>
    </row>
    <row r="13" spans="1:32" ht="221">
      <c r="A13" s="22" t="str">
        <f>'1-Global (fill this first)'!A60</f>
        <v>U.S.A.</v>
      </c>
      <c r="B13" s="22" t="str">
        <f>'1-Global (fill this first)'!B60</f>
        <v>Colorodo</v>
      </c>
      <c r="C13" s="22">
        <f>'1-Global (fill this first)'!C60</f>
        <v>40.005021999999997</v>
      </c>
      <c r="D13" s="22">
        <f>'1-Global (fill this first)'!D60</f>
        <v>-106.374139</v>
      </c>
      <c r="E13" s="22" t="str">
        <f>'1-Global (fill this first)'!E60</f>
        <v>State Highway 9 Wildlife Crossings North OP</v>
      </c>
      <c r="F13" s="22" t="str">
        <f>'1-Global (fill this first)'!F60</f>
        <v>Overpasses</v>
      </c>
      <c r="G13" s="22" t="str">
        <f>'1-Global (fill this first)'!G60</f>
        <v>Mule deer, elk, coyote, bobcat, cougar, black bear</v>
      </c>
      <c r="H13" s="22" t="str">
        <f>'1-Global (fill this first)'!H60</f>
        <v>Medium (50-350 lbs)</v>
      </c>
      <c r="I13" s="22" t="str">
        <f>'1-Global (fill this first)'!I60</f>
        <v>Total project: $157551444 (2016 USD)</v>
      </c>
      <c r="J13" s="22" t="str">
        <f>'1-Global (fill this first)'!J60</f>
        <v>2015-16</v>
      </c>
      <c r="K13" s="22">
        <f>'1-Global (fill this first)'!K60</f>
        <v>2015</v>
      </c>
      <c r="L13" s="70">
        <f>'1-Global (fill this first)'!L60</f>
        <v>30.5</v>
      </c>
      <c r="M13" s="22">
        <f>'1-Global (fill this first)'!M60</f>
        <v>21.51</v>
      </c>
      <c r="N13" s="69">
        <f>'1-Global (fill this first)'!N60</f>
        <v>30.78</v>
      </c>
      <c r="O13" s="22">
        <f>'1-Global (fill this first)'!O60</f>
        <v>20.100000000000001</v>
      </c>
      <c r="P13" s="22">
        <f>'1-Global (fill this first)'!P60</f>
        <v>11.78</v>
      </c>
      <c r="Q13" s="22">
        <f>'1-Global (fill this first)'!Q60</f>
        <v>38.700000000000003</v>
      </c>
      <c r="R13" s="22" t="e">
        <f>'1-Global (fill this first)'!R60</f>
        <v>#N/A</v>
      </c>
      <c r="S13" s="22">
        <f>'1-Global (fill this first)'!S60</f>
        <v>1.5174129353233829</v>
      </c>
      <c r="T13" s="22">
        <f>'1-Global (fill this first)'!T60</f>
        <v>0.55581395348837215</v>
      </c>
      <c r="U13" s="22">
        <f>'1-Global (fill this first)'!U60</f>
        <v>2</v>
      </c>
      <c r="V13" s="22" t="str">
        <f>'1-Global (fill this first)'!V60</f>
        <v>N</v>
      </c>
      <c r="W13" s="22" t="str">
        <f>'1-Global (fill this first)'!W60</f>
        <v>The total project included 7 crossing sturctures, with 2 overpassess and 5 underpasses. Fencing costs were also included</v>
      </c>
      <c r="X13" s="22" t="str">
        <f>'1-Global (fill this first)'!X60</f>
        <v>(Kintsch et al. 2021)</v>
      </c>
      <c r="Y13" s="22">
        <f>'1-Global (fill this first)'!Y60</f>
        <v>0</v>
      </c>
      <c r="Z13" s="22">
        <f>'1-Global (fill this first)'!Z60</f>
        <v>0</v>
      </c>
      <c r="AA13" s="22">
        <f>'1-Global (fill this first)'!AA60</f>
        <v>0</v>
      </c>
      <c r="AB13" s="22">
        <f>'1-Global (fill this first)'!AB60</f>
        <v>0</v>
      </c>
      <c r="AC13" s="22">
        <f>'1-Global (fill this first)'!AC60</f>
        <v>0</v>
      </c>
      <c r="AD13" s="22">
        <f>'1-Global (fill this first)'!AD60</f>
        <v>0</v>
      </c>
      <c r="AE13" s="22">
        <f>'1-Global (fill this first)'!AE60</f>
        <v>0</v>
      </c>
      <c r="AF13" s="22">
        <f>'1-Global (fill this first)'!AF60</f>
        <v>0</v>
      </c>
    </row>
    <row r="14" spans="1:32" ht="221">
      <c r="A14" s="22" t="str">
        <f>'1-Global (fill this first)'!A61</f>
        <v>U.S.A.</v>
      </c>
      <c r="B14" s="22" t="str">
        <f>'1-Global (fill this first)'!B61</f>
        <v>Colorodo</v>
      </c>
      <c r="C14" s="22">
        <f>'1-Global (fill this first)'!C61</f>
        <v>39.939518999999997</v>
      </c>
      <c r="D14" s="22">
        <f>'1-Global (fill this first)'!D61</f>
        <v>-106.34454700000001</v>
      </c>
      <c r="E14" s="22" t="str">
        <f>'1-Global (fill this first)'!E61</f>
        <v>State Highway 9 Wildlife Crossings South OP</v>
      </c>
      <c r="F14" s="22" t="str">
        <f>'1-Global (fill this first)'!F61</f>
        <v>Overpasses</v>
      </c>
      <c r="G14" s="22" t="str">
        <f>'1-Global (fill this first)'!G61</f>
        <v>Mule deer, elk, coyote, bobcat, cougar, black bear</v>
      </c>
      <c r="H14" s="22" t="str">
        <f>'1-Global (fill this first)'!H61</f>
        <v>Medium (50-350 lbs)</v>
      </c>
      <c r="I14" s="22" t="str">
        <f>'1-Global (fill this first)'!I61</f>
        <v>Total project: $157551444 (2016 USD)</v>
      </c>
      <c r="J14" s="22" t="str">
        <f>'1-Global (fill this first)'!J61</f>
        <v>2015-16</v>
      </c>
      <c r="K14" s="22">
        <f>'1-Global (fill this first)'!K61</f>
        <v>2015</v>
      </c>
      <c r="L14" s="70">
        <f>'1-Global (fill this first)'!L61</f>
        <v>30.5</v>
      </c>
      <c r="M14" s="22">
        <f>'1-Global (fill this first)'!M61</f>
        <v>20.25</v>
      </c>
      <c r="N14" s="69">
        <f>'1-Global (fill this first)'!N61</f>
        <v>30.55</v>
      </c>
      <c r="O14" s="22">
        <f>'1-Global (fill this first)'!O61</f>
        <v>20.100000000000001</v>
      </c>
      <c r="P14" s="22">
        <f>'1-Global (fill this first)'!P61</f>
        <v>12.31</v>
      </c>
      <c r="Q14" s="22">
        <f>'1-Global (fill this first)'!Q61</f>
        <v>37.950000000000003</v>
      </c>
      <c r="R14" s="22" t="e">
        <f>'1-Global (fill this first)'!R61</f>
        <v>#N/A</v>
      </c>
      <c r="S14" s="22">
        <f>'1-Global (fill this first)'!S61</f>
        <v>1.5174129353233829</v>
      </c>
      <c r="T14" s="22">
        <f>'1-Global (fill this first)'!T61</f>
        <v>0.53359683794466395</v>
      </c>
      <c r="U14" s="22">
        <f>'1-Global (fill this first)'!U61</f>
        <v>2</v>
      </c>
      <c r="V14" s="22" t="str">
        <f>'1-Global (fill this first)'!V61</f>
        <v>N</v>
      </c>
      <c r="W14" s="22" t="str">
        <f>'1-Global (fill this first)'!W61</f>
        <v>The total project included 7 crossing sturctures, with 2 overpassess and 5 underpasses. Fencing costs were also included</v>
      </c>
      <c r="X14" s="22" t="str">
        <f>'1-Global (fill this first)'!X61</f>
        <v>(Kintsch et al. 2021)</v>
      </c>
      <c r="Y14" s="22">
        <f>'1-Global (fill this first)'!Y61</f>
        <v>0</v>
      </c>
      <c r="Z14" s="22">
        <f>'1-Global (fill this first)'!Z61</f>
        <v>0</v>
      </c>
      <c r="AA14" s="22">
        <f>'1-Global (fill this first)'!AA61</f>
        <v>0</v>
      </c>
      <c r="AB14" s="22">
        <f>'1-Global (fill this first)'!AB61</f>
        <v>0</v>
      </c>
      <c r="AC14" s="22">
        <f>'1-Global (fill this first)'!AC61</f>
        <v>0</v>
      </c>
      <c r="AD14" s="22">
        <f>'1-Global (fill this first)'!AD61</f>
        <v>0</v>
      </c>
      <c r="AE14" s="22">
        <f>'1-Global (fill this first)'!AE61</f>
        <v>0</v>
      </c>
      <c r="AF14" s="22">
        <f>'1-Global (fill this first)'!AF61</f>
        <v>0</v>
      </c>
    </row>
    <row r="15" spans="1:32" ht="85">
      <c r="A15" s="22" t="str">
        <f>'1-Global (fill this first)'!A62</f>
        <v>U.S.A.</v>
      </c>
      <c r="B15" s="22" t="str">
        <f>'1-Global (fill this first)'!B62</f>
        <v>Arizona</v>
      </c>
      <c r="C15" s="22">
        <f>'1-Global (fill this first)'!C62</f>
        <v>32.468195000000001</v>
      </c>
      <c r="D15" s="22">
        <f>'1-Global (fill this first)'!D62</f>
        <v>-110.925286</v>
      </c>
      <c r="E15" s="22" t="str">
        <f>'1-Global (fill this first)'!E62</f>
        <v>Oracle Rd Wildlife Corsing</v>
      </c>
      <c r="F15" s="22" t="str">
        <f>'1-Global (fill this first)'!F62</f>
        <v>Overpass</v>
      </c>
      <c r="G15" s="22" t="str">
        <f>'1-Global (fill this first)'!G62</f>
        <v>Mule deer</v>
      </c>
      <c r="H15" s="22" t="str">
        <f>'1-Global (fill this first)'!H62</f>
        <v>Medium (50-350 lbs)</v>
      </c>
      <c r="I15" s="22">
        <f>'1-Global (fill this first)'!I62</f>
        <v>0</v>
      </c>
      <c r="J15" s="22">
        <f>'1-Global (fill this first)'!J62</f>
        <v>2016</v>
      </c>
      <c r="K15" s="22">
        <f>'1-Global (fill this first)'!K62</f>
        <v>2016</v>
      </c>
      <c r="L15" s="70">
        <f>'1-Global (fill this first)'!L62</f>
        <v>45.72</v>
      </c>
      <c r="M15" s="22">
        <f>'1-Global (fill this first)'!M62</f>
        <v>42.63</v>
      </c>
      <c r="N15" s="69">
        <f>'1-Global (fill this first)'!N62</f>
        <v>44.46</v>
      </c>
      <c r="O15" s="22">
        <f>'1-Global (fill this first)'!O62</f>
        <v>0</v>
      </c>
      <c r="P15" s="22">
        <f>'1-Global (fill this first)'!P62</f>
        <v>38.799999999999997</v>
      </c>
      <c r="Q15" s="22">
        <f>'1-Global (fill this first)'!Q62</f>
        <v>51.28</v>
      </c>
      <c r="R15" s="22" t="e">
        <f>'1-Global (fill this first)'!R62</f>
        <v>#N/A</v>
      </c>
      <c r="S15" s="22" t="e">
        <f>'1-Global (fill this first)'!S62</f>
        <v>#DIV/0!</v>
      </c>
      <c r="T15" s="22">
        <f>'1-Global (fill this first)'!T62</f>
        <v>0.83131825273010929</v>
      </c>
      <c r="U15" s="22">
        <f>'1-Global (fill this first)'!U62</f>
        <v>4</v>
      </c>
      <c r="V15" s="22" t="str">
        <f>'1-Global (fill this first)'!V62</f>
        <v>N</v>
      </c>
      <c r="W15" s="22" t="str">
        <f>'1-Global (fill this first)'!W62</f>
        <v>Length determined using Google Earth</v>
      </c>
      <c r="X15" s="22" t="str">
        <f>'1-Global (fill this first)'!X62</f>
        <v>(Maxwell et al., 2021)</v>
      </c>
      <c r="Y15" s="22">
        <f>'1-Global (fill this first)'!Y62</f>
        <v>0</v>
      </c>
      <c r="Z15" s="22">
        <f>'1-Global (fill this first)'!Z62</f>
        <v>0</v>
      </c>
      <c r="AA15" s="22">
        <f>'1-Global (fill this first)'!AA62</f>
        <v>0</v>
      </c>
      <c r="AB15" s="22">
        <f>'1-Global (fill this first)'!AB62</f>
        <v>0</v>
      </c>
      <c r="AC15" s="22">
        <f>'1-Global (fill this first)'!AC62</f>
        <v>0</v>
      </c>
      <c r="AD15" s="22">
        <f>'1-Global (fill this first)'!AD62</f>
        <v>0</v>
      </c>
      <c r="AE15" s="22">
        <f>'1-Global (fill this first)'!AE62</f>
        <v>0</v>
      </c>
      <c r="AF15" s="22">
        <f>'1-Global (fill this first)'!AF62</f>
        <v>0</v>
      </c>
    </row>
    <row r="16" spans="1:32" ht="255">
      <c r="A16" s="22" t="str">
        <f>'1-Global (fill this first)'!A63</f>
        <v>U.S.A.</v>
      </c>
      <c r="B16" s="22" t="str">
        <f>'1-Global (fill this first)'!B63</f>
        <v>Utah</v>
      </c>
      <c r="C16" s="22">
        <f>'1-Global (fill this first)'!C63</f>
        <v>40.753461999999999</v>
      </c>
      <c r="D16" s="22">
        <f>'1-Global (fill this first)'!D63</f>
        <v>-111.62416</v>
      </c>
      <c r="E16" s="22" t="str">
        <f>'1-Global (fill this first)'!E63</f>
        <v>Parely Canyon Wildlife Crossing</v>
      </c>
      <c r="F16" s="22" t="str">
        <f>'1-Global (fill this first)'!F63</f>
        <v>Overpass</v>
      </c>
      <c r="G16" s="22" t="str">
        <f>'1-Global (fill this first)'!G63</f>
        <v>Mule deer, elk, moose</v>
      </c>
      <c r="H16" s="22" t="str">
        <f>'1-Global (fill this first)'!H63</f>
        <v>Medium (50-350 lbs)</v>
      </c>
      <c r="I16" s="22">
        <f>'1-Global (fill this first)'!I63</f>
        <v>0</v>
      </c>
      <c r="J16" s="22">
        <f>'1-Global (fill this first)'!J63</f>
        <v>2019</v>
      </c>
      <c r="K16" s="22">
        <f>'1-Global (fill this first)'!K63</f>
        <v>2019</v>
      </c>
      <c r="L16" s="70" t="e">
        <f>'1-Global (fill this first)'!L63</f>
        <v>#N/A</v>
      </c>
      <c r="M16" s="22">
        <f>'1-Global (fill this first)'!M63</f>
        <v>12.25</v>
      </c>
      <c r="N16" s="69">
        <f>'1-Global (fill this first)'!N63</f>
        <v>15.03</v>
      </c>
      <c r="O16" s="22">
        <f>'1-Global (fill this first)'!O63</f>
        <v>0</v>
      </c>
      <c r="P16" s="22">
        <f>'1-Global (fill this first)'!P63</f>
        <v>62.09</v>
      </c>
      <c r="Q16" s="22">
        <f>'1-Global (fill this first)'!Q63</f>
        <v>109.29</v>
      </c>
      <c r="R16" s="22" t="e">
        <f>'1-Global (fill this first)'!R63</f>
        <v>#N/A</v>
      </c>
      <c r="S16" s="22" t="e">
        <f>'1-Global (fill this first)'!S63</f>
        <v>#N/A</v>
      </c>
      <c r="T16" s="22">
        <f>'1-Global (fill this first)'!T63</f>
        <v>0.11208710769512306</v>
      </c>
      <c r="U16" s="22">
        <f>'1-Global (fill this first)'!U63</f>
        <v>8</v>
      </c>
      <c r="V16" s="22" t="str">
        <f>'1-Global (fill this first)'!V63</f>
        <v>N</v>
      </c>
      <c r="W16" s="22">
        <f>'1-Global (fill this first)'!W63</f>
        <v>0</v>
      </c>
      <c r="X16" s="22" t="str">
        <f>'1-Global (fill this first)'!X63</f>
        <v>(Maxwell et al., 2021), https://www.smithsonianmag.com/smart-news/animals-are-using-utahs-largest-wildlife-overpass-earlier-expected-180976420/</v>
      </c>
      <c r="Y16" s="22">
        <f>'1-Global (fill this first)'!Y63</f>
        <v>0</v>
      </c>
      <c r="Z16" s="22">
        <f>'1-Global (fill this first)'!Z63</f>
        <v>0</v>
      </c>
      <c r="AA16" s="22">
        <f>'1-Global (fill this first)'!AA63</f>
        <v>0</v>
      </c>
      <c r="AB16" s="22">
        <f>'1-Global (fill this first)'!AB63</f>
        <v>0</v>
      </c>
      <c r="AC16" s="22">
        <f>'1-Global (fill this first)'!AC63</f>
        <v>0</v>
      </c>
      <c r="AD16" s="22">
        <f>'1-Global (fill this first)'!AD63</f>
        <v>0</v>
      </c>
      <c r="AE16" s="22">
        <f>'1-Global (fill this first)'!AE63</f>
        <v>0</v>
      </c>
      <c r="AF16" s="22">
        <f>'1-Global (fill this first)'!AF63</f>
        <v>0</v>
      </c>
    </row>
    <row r="17" spans="1:32" ht="34">
      <c r="A17" s="22" t="str">
        <f>'1-Global (fill this first)'!A64</f>
        <v>U.S.A.</v>
      </c>
      <c r="B17" s="22" t="str">
        <f>'1-Global (fill this first)'!B64</f>
        <v xml:space="preserve">Utah </v>
      </c>
      <c r="C17" s="22">
        <f>'1-Global (fill this first)'!C64</f>
        <v>38.158977999999998</v>
      </c>
      <c r="D17" s="22">
        <f>'1-Global (fill this first)'!D64</f>
        <v>-112.616452</v>
      </c>
      <c r="E17" s="22" t="str">
        <f>'1-Global (fill this first)'!E64</f>
        <v>I-15 A***</v>
      </c>
      <c r="F17" s="22" t="str">
        <f>'1-Global (fill this first)'!F64</f>
        <v>Overpass</v>
      </c>
      <c r="G17" s="22" t="str">
        <f>'1-Global (fill this first)'!G64</f>
        <v>mule deer</v>
      </c>
      <c r="H17" s="22" t="str">
        <f>'1-Global (fill this first)'!H64</f>
        <v>Medium (50-350 lbs)</v>
      </c>
      <c r="I17" s="22">
        <f>'1-Global (fill this first)'!I64</f>
        <v>0</v>
      </c>
      <c r="J17" s="22">
        <f>'1-Global (fill this first)'!J64</f>
        <v>1975</v>
      </c>
      <c r="K17" s="22">
        <f>'1-Global (fill this first)'!K64</f>
        <v>1975</v>
      </c>
      <c r="L17" s="70" t="e">
        <f>'1-Global (fill this first)'!L64</f>
        <v>#N/A</v>
      </c>
      <c r="M17" s="22">
        <f>'1-Global (fill this first)'!M64</f>
        <v>5.75</v>
      </c>
      <c r="N17" s="69">
        <f>'1-Global (fill this first)'!N64</f>
        <v>6.94</v>
      </c>
      <c r="O17" s="22">
        <f>'1-Global (fill this first)'!O64</f>
        <v>0</v>
      </c>
      <c r="P17" s="22">
        <f>'1-Global (fill this first)'!P64</f>
        <v>13.59</v>
      </c>
      <c r="Q17" s="22">
        <f>'1-Global (fill this first)'!Q64</f>
        <v>60.43</v>
      </c>
      <c r="R17" s="22" t="e">
        <f>'1-Global (fill this first)'!R64</f>
        <v>#N/A</v>
      </c>
      <c r="S17" s="22" t="e">
        <f>'1-Global (fill this first)'!S64</f>
        <v>#N/A</v>
      </c>
      <c r="T17" s="22">
        <f>'1-Global (fill this first)'!T64</f>
        <v>9.5151414860168787E-2</v>
      </c>
      <c r="U17" s="22">
        <f>'1-Global (fill this first)'!U64</f>
        <v>2</v>
      </c>
      <c r="V17" s="22">
        <f>'1-Global (fill this first)'!V64</f>
        <v>0</v>
      </c>
      <c r="W17" s="22">
        <f>'1-Global (fill this first)'!W64</f>
        <v>0</v>
      </c>
      <c r="X17" s="22">
        <f>'1-Global (fill this first)'!X64</f>
        <v>0</v>
      </c>
      <c r="Y17" s="22">
        <f>'1-Global (fill this first)'!Y64</f>
        <v>0</v>
      </c>
      <c r="Z17" s="22">
        <f>'1-Global (fill this first)'!Z64</f>
        <v>0</v>
      </c>
      <c r="AA17" s="22">
        <f>'1-Global (fill this first)'!AA64</f>
        <v>0</v>
      </c>
      <c r="AB17" s="22">
        <f>'1-Global (fill this first)'!AB64</f>
        <v>0</v>
      </c>
      <c r="AC17" s="22">
        <f>'1-Global (fill this first)'!AC64</f>
        <v>0</v>
      </c>
      <c r="AD17" s="22">
        <f>'1-Global (fill this first)'!AD64</f>
        <v>0</v>
      </c>
      <c r="AE17" s="22">
        <f>'1-Global (fill this first)'!AE64</f>
        <v>0</v>
      </c>
      <c r="AF17" s="22">
        <f>'1-Global (fill this first)'!AF64</f>
        <v>0</v>
      </c>
    </row>
    <row r="18" spans="1:32" ht="34">
      <c r="A18" s="22" t="str">
        <f>'1-Global (fill this first)'!A65</f>
        <v>U.S.A.</v>
      </c>
      <c r="B18" s="22" t="str">
        <f>'1-Global (fill this first)'!B65</f>
        <v xml:space="preserve">Utah </v>
      </c>
      <c r="C18" s="22">
        <f>'1-Global (fill this first)'!C65</f>
        <v>38.159446000000003</v>
      </c>
      <c r="D18" s="22">
        <f>'1-Global (fill this first)'!D65</f>
        <v>-112.615543</v>
      </c>
      <c r="E18" s="22" t="str">
        <f>'1-Global (fill this first)'!E65</f>
        <v>I-15 B***</v>
      </c>
      <c r="F18" s="22" t="str">
        <f>'1-Global (fill this first)'!F65</f>
        <v>Overpass</v>
      </c>
      <c r="G18" s="22" t="str">
        <f>'1-Global (fill this first)'!G65</f>
        <v>mule deer</v>
      </c>
      <c r="H18" s="22" t="str">
        <f>'1-Global (fill this first)'!H65</f>
        <v>Medium (50-350 lbs)</v>
      </c>
      <c r="I18" s="22">
        <f>'1-Global (fill this first)'!I65</f>
        <v>0</v>
      </c>
      <c r="J18" s="22">
        <f>'1-Global (fill this first)'!J65</f>
        <v>1975</v>
      </c>
      <c r="K18" s="22">
        <f>'1-Global (fill this first)'!K65</f>
        <v>1975</v>
      </c>
      <c r="L18" s="70" t="e">
        <f>'1-Global (fill this first)'!L65</f>
        <v>#N/A</v>
      </c>
      <c r="M18" s="22">
        <f>'1-Global (fill this first)'!M65</f>
        <v>5.6</v>
      </c>
      <c r="N18" s="69">
        <f>'1-Global (fill this first)'!N65</f>
        <v>6.85</v>
      </c>
      <c r="O18" s="22">
        <f>'1-Global (fill this first)'!O65</f>
        <v>0</v>
      </c>
      <c r="P18" s="22">
        <f>'1-Global (fill this first)'!P65</f>
        <v>12.74</v>
      </c>
      <c r="Q18" s="22">
        <f>'1-Global (fill this first)'!Q65</f>
        <v>63.17</v>
      </c>
      <c r="R18" s="22" t="e">
        <f>'1-Global (fill this first)'!R65</f>
        <v>#N/A</v>
      </c>
      <c r="S18" s="22" t="e">
        <f>'1-Global (fill this first)'!S65</f>
        <v>#N/A</v>
      </c>
      <c r="T18" s="22">
        <f>'1-Global (fill this first)'!T65</f>
        <v>8.8649675478866541E-2</v>
      </c>
      <c r="U18" s="22">
        <f>'1-Global (fill this first)'!U65</f>
        <v>2</v>
      </c>
      <c r="V18" s="22">
        <f>'1-Global (fill this first)'!V65</f>
        <v>0</v>
      </c>
      <c r="W18" s="22">
        <f>'1-Global (fill this first)'!W65</f>
        <v>0</v>
      </c>
      <c r="X18" s="22">
        <f>'1-Global (fill this first)'!X65</f>
        <v>0</v>
      </c>
      <c r="Y18" s="22">
        <f>'1-Global (fill this first)'!Y65</f>
        <v>0</v>
      </c>
      <c r="Z18" s="22">
        <f>'1-Global (fill this first)'!Z65</f>
        <v>0</v>
      </c>
      <c r="AA18" s="22">
        <f>'1-Global (fill this first)'!AA65</f>
        <v>0</v>
      </c>
      <c r="AB18" s="22">
        <f>'1-Global (fill this first)'!AB65</f>
        <v>0</v>
      </c>
      <c r="AC18" s="22">
        <f>'1-Global (fill this first)'!AC65</f>
        <v>0</v>
      </c>
      <c r="AD18" s="22">
        <f>'1-Global (fill this first)'!AD65</f>
        <v>0</v>
      </c>
      <c r="AE18" s="22">
        <f>'1-Global (fill this first)'!AE65</f>
        <v>0</v>
      </c>
      <c r="AF18" s="22">
        <f>'1-Global (fill this first)'!AF65</f>
        <v>0</v>
      </c>
    </row>
    <row r="19" spans="1:32" ht="153">
      <c r="A19" s="22" t="str">
        <f>'1-Global (fill this first)'!A66</f>
        <v>U.S.A.</v>
      </c>
      <c r="B19" s="22" t="str">
        <f>'1-Global (fill this first)'!B66</f>
        <v>Wyomming</v>
      </c>
      <c r="C19" s="22">
        <f>'1-Global (fill this first)'!C66</f>
        <v>42.881646000000003</v>
      </c>
      <c r="D19" s="22">
        <f>'1-Global (fill this first)'!D66</f>
        <v>-109.979007</v>
      </c>
      <c r="E19" s="22" t="str">
        <f>'1-Global (fill this first)'!E66</f>
        <v>Trapper's point U.S. Highway 191 OP 1</v>
      </c>
      <c r="F19" s="22" t="str">
        <f>'1-Global (fill this first)'!F66</f>
        <v>Overpass</v>
      </c>
      <c r="G19" s="22" t="str">
        <f>'1-Global (fill this first)'!G66</f>
        <v>Pronghorn, mule deer</v>
      </c>
      <c r="H19" s="22" t="str">
        <f>'1-Global (fill this first)'!H66</f>
        <v>Medium (50-350 lbs)</v>
      </c>
      <c r="I19" s="22" t="str">
        <f>'1-Global (fill this first)'!I66</f>
        <v>Total project: 11M USD, INDIVIDUAL OVERPASS APPROX. 2 M USD</v>
      </c>
      <c r="J19" s="22" t="str">
        <f>'1-Global (fill this first)'!J66</f>
        <v>2011-2012</v>
      </c>
      <c r="K19" s="22">
        <f>'1-Global (fill this first)'!K66</f>
        <v>2011</v>
      </c>
      <c r="L19" s="70">
        <f>'1-Global (fill this first)'!L66</f>
        <v>45</v>
      </c>
      <c r="M19" s="22">
        <f>'1-Global (fill this first)'!M66</f>
        <v>36.6</v>
      </c>
      <c r="N19" s="69">
        <f>'1-Global (fill this first)'!N66</f>
        <v>46.69</v>
      </c>
      <c r="O19" s="22">
        <f>'1-Global (fill this first)'!O66</f>
        <v>0</v>
      </c>
      <c r="P19" s="22">
        <f>'1-Global (fill this first)'!P66</f>
        <v>17.059999999999999</v>
      </c>
      <c r="Q19" s="22">
        <f>'1-Global (fill this first)'!Q66</f>
        <v>93.47</v>
      </c>
      <c r="R19" s="22">
        <f>'1-Global (fill this first)'!R66</f>
        <v>123.25</v>
      </c>
      <c r="S19" s="22" t="e">
        <f>'1-Global (fill this first)'!S66</f>
        <v>#DIV/0!</v>
      </c>
      <c r="T19" s="22">
        <f>'1-Global (fill this first)'!T66</f>
        <v>0.39156948753610787</v>
      </c>
      <c r="U19" s="22">
        <f>'1-Global (fill this first)'!U66</f>
        <v>3</v>
      </c>
      <c r="V19" s="22" t="str">
        <f>'1-Global (fill this first)'!V66</f>
        <v>N</v>
      </c>
      <c r="W19" s="22" t="str">
        <f>'1-Global (fill this first)'!W66</f>
        <v xml:space="preserve"> Total project includes 2 overpasses, 6 underpassess and wildlife fencing</v>
      </c>
      <c r="X19" s="22" t="str">
        <f>'1-Global (fill this first)'!X66</f>
        <v>(WYODT, 2012),  (Center for Large Landscape Conservation, 2018), (Saywer et al. 2016)</v>
      </c>
      <c r="Y19" s="22">
        <f>'1-Global (fill this first)'!Y66</f>
        <v>0</v>
      </c>
      <c r="Z19" s="22">
        <f>'1-Global (fill this first)'!Z66</f>
        <v>0</v>
      </c>
      <c r="AA19" s="22">
        <f>'1-Global (fill this first)'!AA66</f>
        <v>0</v>
      </c>
      <c r="AB19" s="22">
        <f>'1-Global (fill this first)'!AB66</f>
        <v>0</v>
      </c>
      <c r="AC19" s="22">
        <f>'1-Global (fill this first)'!AC66</f>
        <v>0</v>
      </c>
      <c r="AD19" s="22">
        <f>'1-Global (fill this first)'!AD66</f>
        <v>0</v>
      </c>
      <c r="AE19" s="22">
        <f>'1-Global (fill this first)'!AE66</f>
        <v>0</v>
      </c>
      <c r="AF19" s="22">
        <f>'1-Global (fill this first)'!AF66</f>
        <v>0</v>
      </c>
    </row>
    <row r="20" spans="1:32" ht="85">
      <c r="A20" s="22" t="str">
        <f>'1-Global (fill this first)'!A68</f>
        <v>U.S.A.</v>
      </c>
      <c r="B20" s="22" t="str">
        <f>'1-Global (fill this first)'!B68</f>
        <v>Arizona</v>
      </c>
      <c r="C20" s="22">
        <f>'1-Global (fill this first)'!C68</f>
        <v>35.888235000000002</v>
      </c>
      <c r="D20" s="22">
        <f>'1-Global (fill this first)'!D68</f>
        <v>-114.620937</v>
      </c>
      <c r="E20" s="22" t="str">
        <f>'1-Global (fill this first)'!E68</f>
        <v>Highway 93 desert Big Horn Sheep 1</v>
      </c>
      <c r="F20" s="22" t="str">
        <f>'1-Global (fill this first)'!F68</f>
        <v>Overpass</v>
      </c>
      <c r="G20" s="22" t="str">
        <f>'1-Global (fill this first)'!G68</f>
        <v>Desert Bighron Sheep</v>
      </c>
      <c r="H20" s="22" t="str">
        <f>'1-Global (fill this first)'!H68</f>
        <v>Medium (50-350 lbs)</v>
      </c>
      <c r="I20" s="22">
        <f>'1-Global (fill this first)'!I68</f>
        <v>0</v>
      </c>
      <c r="J20" s="22" t="str">
        <f>'1-Global (fill this first)'!J68</f>
        <v>2004-2010</v>
      </c>
      <c r="K20" s="22">
        <f>'1-Global (fill this first)'!K68</f>
        <v>2007</v>
      </c>
      <c r="L20" s="70">
        <f>'1-Global (fill this first)'!L68</f>
        <v>15.24</v>
      </c>
      <c r="M20" s="22">
        <f>'1-Global (fill this first)'!M68</f>
        <v>14.37</v>
      </c>
      <c r="N20" s="69">
        <f>'1-Global (fill this first)'!N68</f>
        <v>15.54</v>
      </c>
      <c r="O20" s="22">
        <f>'1-Global (fill this first)'!O68</f>
        <v>61.874400000000001</v>
      </c>
      <c r="P20" s="22">
        <f>'1-Global (fill this first)'!P68</f>
        <v>47.91</v>
      </c>
      <c r="Q20" s="22">
        <f>'1-Global (fill this first)'!Q68</f>
        <v>72.53</v>
      </c>
      <c r="R20" s="22" t="e">
        <f>'1-Global (fill this first)'!R68</f>
        <v>#N/A</v>
      </c>
      <c r="S20" s="22">
        <f>'1-Global (fill this first)'!S68</f>
        <v>0.24630541871921183</v>
      </c>
      <c r="T20" s="22">
        <f>'1-Global (fill this first)'!T68</f>
        <v>0.19812491382876049</v>
      </c>
      <c r="U20" s="22">
        <f>'1-Global (fill this first)'!U68</f>
        <v>4</v>
      </c>
      <c r="V20" s="22" t="str">
        <f>'1-Global (fill this first)'!V68</f>
        <v>N</v>
      </c>
      <c r="W20" s="22">
        <f>'1-Global (fill this first)'!W68</f>
        <v>0</v>
      </c>
      <c r="X20" s="22" t="str">
        <f>'1-Global (fill this first)'!X68</f>
        <v>(McKinney &amp; Smith, 2007), (Gagnon et al., 2017)</v>
      </c>
      <c r="Y20" s="22">
        <f>'1-Global (fill this first)'!Y68</f>
        <v>0</v>
      </c>
      <c r="Z20" s="22">
        <f>'1-Global (fill this first)'!Z68</f>
        <v>0</v>
      </c>
      <c r="AA20" s="22">
        <f>'1-Global (fill this first)'!AA68</f>
        <v>0</v>
      </c>
      <c r="AB20" s="22">
        <f>'1-Global (fill this first)'!AB68</f>
        <v>0</v>
      </c>
      <c r="AC20" s="22">
        <f>'1-Global (fill this first)'!AC68</f>
        <v>0</v>
      </c>
      <c r="AD20" s="22">
        <f>'1-Global (fill this first)'!AD68</f>
        <v>0</v>
      </c>
      <c r="AE20" s="22">
        <f>'1-Global (fill this first)'!AE68</f>
        <v>0</v>
      </c>
      <c r="AF20" s="22">
        <f>'1-Global (fill this first)'!AF68</f>
        <v>0</v>
      </c>
    </row>
    <row r="21" spans="1:32" ht="85">
      <c r="A21" s="22" t="str">
        <f>'1-Global (fill this first)'!A69</f>
        <v>U.S.A.</v>
      </c>
      <c r="B21" s="22" t="str">
        <f>'1-Global (fill this first)'!B69</f>
        <v>Arizona</v>
      </c>
      <c r="C21" s="22">
        <f>'1-Global (fill this first)'!C69</f>
        <v>35.970612000000003</v>
      </c>
      <c r="D21" s="22">
        <f>'1-Global (fill this first)'!D69</f>
        <v>-114.683521</v>
      </c>
      <c r="E21" s="22" t="str">
        <f>'1-Global (fill this first)'!E69</f>
        <v>Highway 93 desert Big Horn Sheep 2</v>
      </c>
      <c r="F21" s="22" t="str">
        <f>'1-Global (fill this first)'!F69</f>
        <v>Overpass</v>
      </c>
      <c r="G21" s="22" t="str">
        <f>'1-Global (fill this first)'!G69</f>
        <v>Desert Bighron Sheep</v>
      </c>
      <c r="H21" s="22" t="str">
        <f>'1-Global (fill this first)'!H69</f>
        <v>Medium (50-350 lbs)</v>
      </c>
      <c r="I21" s="22">
        <f>'1-Global (fill this first)'!I69</f>
        <v>0</v>
      </c>
      <c r="J21" s="22" t="str">
        <f>'1-Global (fill this first)'!J69</f>
        <v>2004-2010</v>
      </c>
      <c r="K21" s="22">
        <f>'1-Global (fill this first)'!K69</f>
        <v>2007</v>
      </c>
      <c r="L21" s="70">
        <f>'1-Global (fill this first)'!L69</f>
        <v>15.24</v>
      </c>
      <c r="M21" s="22">
        <f>'1-Global (fill this first)'!M69</f>
        <v>14.03</v>
      </c>
      <c r="N21" s="69">
        <f>'1-Global (fill this first)'!N69</f>
        <v>15.61</v>
      </c>
      <c r="O21" s="22">
        <f>'1-Global (fill this first)'!O69</f>
        <v>61.874400000000001</v>
      </c>
      <c r="P21" s="22">
        <f>'1-Global (fill this first)'!P69</f>
        <v>47.69</v>
      </c>
      <c r="Q21" s="22">
        <f>'1-Global (fill this first)'!Q69</f>
        <v>73.760000000000005</v>
      </c>
      <c r="R21" s="22" t="e">
        <f>'1-Global (fill this first)'!R69</f>
        <v>#N/A</v>
      </c>
      <c r="S21" s="22">
        <f>'1-Global (fill this first)'!S69</f>
        <v>0.24630541871921183</v>
      </c>
      <c r="T21" s="22">
        <f>'1-Global (fill this first)'!T69</f>
        <v>0.19021149674620388</v>
      </c>
      <c r="U21" s="22">
        <f>'1-Global (fill this first)'!U69</f>
        <v>4</v>
      </c>
      <c r="V21" s="22" t="str">
        <f>'1-Global (fill this first)'!V69</f>
        <v>N</v>
      </c>
      <c r="W21" s="22">
        <f>'1-Global (fill this first)'!W69</f>
        <v>0</v>
      </c>
      <c r="X21" s="22" t="str">
        <f>'1-Global (fill this first)'!X69</f>
        <v>(McKinney &amp; Smith, 2007), (Gagnon et al., 2017)</v>
      </c>
      <c r="Y21" s="22">
        <f>'1-Global (fill this first)'!Y69</f>
        <v>0</v>
      </c>
      <c r="Z21" s="22">
        <f>'1-Global (fill this first)'!Z69</f>
        <v>0</v>
      </c>
      <c r="AA21" s="22">
        <f>'1-Global (fill this first)'!AA69</f>
        <v>0</v>
      </c>
      <c r="AB21" s="22">
        <f>'1-Global (fill this first)'!AB69</f>
        <v>0</v>
      </c>
      <c r="AC21" s="22">
        <f>'1-Global (fill this first)'!AC69</f>
        <v>0</v>
      </c>
      <c r="AD21" s="22">
        <f>'1-Global (fill this first)'!AD69</f>
        <v>0</v>
      </c>
      <c r="AE21" s="22">
        <f>'1-Global (fill this first)'!AE69</f>
        <v>0</v>
      </c>
      <c r="AF21" s="22">
        <f>'1-Global (fill this first)'!AF69</f>
        <v>0</v>
      </c>
    </row>
    <row r="22" spans="1:32" ht="85">
      <c r="A22" s="22" t="str">
        <f>'1-Global (fill this first)'!A70</f>
        <v>U.S.A.</v>
      </c>
      <c r="B22" s="22" t="str">
        <f>'1-Global (fill this first)'!B70</f>
        <v>Arizona</v>
      </c>
      <c r="C22" s="22">
        <f>'1-Global (fill this first)'!C70</f>
        <v>35.985159000000003</v>
      </c>
      <c r="D22" s="22">
        <f>'1-Global (fill this first)'!D70</f>
        <v>-114.711747</v>
      </c>
      <c r="E22" s="22" t="str">
        <f>'1-Global (fill this first)'!E70</f>
        <v>Highway 93 desert Big Horn Sheep 3</v>
      </c>
      <c r="F22" s="22" t="str">
        <f>'1-Global (fill this first)'!F70</f>
        <v>Overpass</v>
      </c>
      <c r="G22" s="22" t="str">
        <f>'1-Global (fill this first)'!G70</f>
        <v>Desert Bighron Sheep</v>
      </c>
      <c r="H22" s="22" t="str">
        <f>'1-Global (fill this first)'!H70</f>
        <v>Medium (50-350 lbs)</v>
      </c>
      <c r="I22" s="22">
        <f>'1-Global (fill this first)'!I70</f>
        <v>0</v>
      </c>
      <c r="J22" s="22" t="str">
        <f>'1-Global (fill this first)'!J70</f>
        <v>2004-2010</v>
      </c>
      <c r="K22" s="22">
        <f>'1-Global (fill this first)'!K70</f>
        <v>2007</v>
      </c>
      <c r="L22" s="70">
        <f>'1-Global (fill this first)'!L70</f>
        <v>30.48</v>
      </c>
      <c r="M22" s="22">
        <f>'1-Global (fill this first)'!M70</f>
        <v>30.03</v>
      </c>
      <c r="N22" s="69">
        <f>'1-Global (fill this first)'!N70</f>
        <v>31.29</v>
      </c>
      <c r="O22" s="22">
        <f>'1-Global (fill this first)'!O70</f>
        <v>61.874400000000001</v>
      </c>
      <c r="P22" s="22">
        <f>'1-Global (fill this first)'!P70</f>
        <v>41.42</v>
      </c>
      <c r="Q22" s="22">
        <f>'1-Global (fill this first)'!Q70</f>
        <v>73.88</v>
      </c>
      <c r="R22" s="22" t="e">
        <f>'1-Global (fill this first)'!R70</f>
        <v>#N/A</v>
      </c>
      <c r="S22" s="22">
        <f>'1-Global (fill this first)'!S70</f>
        <v>0.49261083743842365</v>
      </c>
      <c r="T22" s="22">
        <f>'1-Global (fill this first)'!T70</f>
        <v>0.40646995127233354</v>
      </c>
      <c r="U22" s="22">
        <f>'1-Global (fill this first)'!U70</f>
        <v>4</v>
      </c>
      <c r="V22" s="22" t="str">
        <f>'1-Global (fill this first)'!V70</f>
        <v>N</v>
      </c>
      <c r="W22" s="22">
        <f>'1-Global (fill this first)'!W70</f>
        <v>0</v>
      </c>
      <c r="X22" s="22" t="str">
        <f>'1-Global (fill this first)'!X70</f>
        <v>(McKinney &amp; Smith, 2007), (Gagnon et al., 2017)</v>
      </c>
      <c r="Y22" s="22">
        <f>'1-Global (fill this first)'!Y70</f>
        <v>0</v>
      </c>
      <c r="Z22" s="22">
        <f>'1-Global (fill this first)'!Z70</f>
        <v>0</v>
      </c>
      <c r="AA22" s="22">
        <f>'1-Global (fill this first)'!AA70</f>
        <v>0</v>
      </c>
      <c r="AB22" s="22">
        <f>'1-Global (fill this first)'!AB70</f>
        <v>0</v>
      </c>
      <c r="AC22" s="22">
        <f>'1-Global (fill this first)'!AC70</f>
        <v>0</v>
      </c>
      <c r="AD22" s="22">
        <f>'1-Global (fill this first)'!AD70</f>
        <v>0</v>
      </c>
      <c r="AE22" s="22">
        <f>'1-Global (fill this first)'!AE70</f>
        <v>0</v>
      </c>
      <c r="AF22" s="22">
        <f>'1-Global (fill this first)'!AF70</f>
        <v>0</v>
      </c>
    </row>
    <row r="23" spans="1:32" ht="102">
      <c r="A23" s="22" t="str">
        <f>'1-Global (fill this first)'!A71</f>
        <v>U.S.A.</v>
      </c>
      <c r="B23" s="22" t="str">
        <f>'1-Global (fill this first)'!B71</f>
        <v>Montana</v>
      </c>
      <c r="C23" s="22">
        <f>'1-Global (fill this first)'!C71</f>
        <v>47.074227999999998</v>
      </c>
      <c r="D23" s="22">
        <f>'1-Global (fill this first)'!D71</f>
        <v>-114.0538</v>
      </c>
      <c r="E23" s="22" t="str">
        <f>'1-Global (fill this first)'!E71</f>
        <v>Highway 93 North</v>
      </c>
      <c r="F23" s="22" t="str">
        <f>'1-Global (fill this first)'!F71</f>
        <v>Overpass</v>
      </c>
      <c r="G23" s="22" t="str">
        <f>'1-Global (fill this first)'!G71</f>
        <v>White Tailed Deer, Mule Deer, Black Bear</v>
      </c>
      <c r="H23" s="22" t="str">
        <f>'1-Global (fill this first)'!H71</f>
        <v>Medium (50-350 lbs)</v>
      </c>
      <c r="I23" s="22">
        <f>'1-Global (fill this first)'!I71</f>
        <v>0</v>
      </c>
      <c r="J23" s="22" t="str">
        <f>'1-Global (fill this first)'!J71</f>
        <v>2010-2016</v>
      </c>
      <c r="K23" s="22">
        <f>'1-Global (fill this first)'!K71</f>
        <v>2013</v>
      </c>
      <c r="L23" s="70">
        <f>'1-Global (fill this first)'!L71</f>
        <v>60</v>
      </c>
      <c r="M23" s="22">
        <f>'1-Global (fill this first)'!M71</f>
        <v>55.3</v>
      </c>
      <c r="N23" s="69">
        <f>'1-Global (fill this first)'!N71</f>
        <v>60.35</v>
      </c>
      <c r="O23" s="22">
        <f>'1-Global (fill this first)'!O71</f>
        <v>63</v>
      </c>
      <c r="P23" s="22">
        <f>'1-Global (fill this first)'!P71</f>
        <v>10.54</v>
      </c>
      <c r="Q23" s="22">
        <f>'1-Global (fill this first)'!Q71</f>
        <v>64.64</v>
      </c>
      <c r="R23" s="22" t="e">
        <f>'1-Global (fill this first)'!R71</f>
        <v>#N/A</v>
      </c>
      <c r="S23" s="22">
        <f>'1-Global (fill this first)'!S71</f>
        <v>0.95238095238095233</v>
      </c>
      <c r="T23" s="22">
        <f>'1-Global (fill this first)'!T23</f>
        <v>0.64510347075118146</v>
      </c>
      <c r="U23" s="22">
        <f>'1-Global (fill this first)'!U71</f>
        <v>2</v>
      </c>
      <c r="V23" s="22" t="str">
        <f>'1-Global (fill this first)'!V71</f>
        <v>N</v>
      </c>
      <c r="W23" s="22" t="str">
        <f>'1-Global (fill this first)'!W71</f>
        <v>Bridge measurments made using Google Earth</v>
      </c>
      <c r="X23" s="22" t="str">
        <f>'1-Global (fill this first)'!X71</f>
        <v>(Huijser et al., 2016)</v>
      </c>
      <c r="Y23" s="22">
        <f>'1-Global (fill this first)'!Y71</f>
        <v>0</v>
      </c>
      <c r="Z23" s="22">
        <f>'1-Global (fill this first)'!Z71</f>
        <v>0</v>
      </c>
      <c r="AA23" s="22">
        <f>'1-Global (fill this first)'!AA71</f>
        <v>0</v>
      </c>
      <c r="AB23" s="22">
        <f>'1-Global (fill this first)'!AB71</f>
        <v>0</v>
      </c>
      <c r="AC23" s="22">
        <f>'1-Global (fill this first)'!AC71</f>
        <v>0</v>
      </c>
      <c r="AD23" s="22">
        <f>'1-Global (fill this first)'!AD71</f>
        <v>0</v>
      </c>
      <c r="AE23" s="22">
        <f>'1-Global (fill this first)'!AE71</f>
        <v>0</v>
      </c>
      <c r="AF23" s="22">
        <f>'1-Global (fill this first)'!AF71</f>
        <v>0</v>
      </c>
    </row>
    <row r="24" spans="1:32" ht="102">
      <c r="A24" s="22" t="str">
        <f>'1-Global (fill this first)'!A72</f>
        <v>U.S.A.</v>
      </c>
      <c r="B24" s="22" t="str">
        <f>'1-Global (fill this first)'!B72</f>
        <v>Nevada</v>
      </c>
      <c r="C24" s="22">
        <f>'1-Global (fill this first)'!C72</f>
        <v>41.348382000000001</v>
      </c>
      <c r="D24" s="22">
        <f>'1-Global (fill this first)'!D72</f>
        <v>-114.805663</v>
      </c>
      <c r="E24" s="22" t="str">
        <f>'1-Global (fill this first)'!E72</f>
        <v>INTERSTATE 80 AND HIGHWAY 93 PEQUOP CROSSINGS NETWORK</v>
      </c>
      <c r="F24" s="22" t="str">
        <f>'1-Global (fill this first)'!F72</f>
        <v>Overpass</v>
      </c>
      <c r="G24" s="22" t="str">
        <f>'1-Global (fill this first)'!G72</f>
        <v>Mule Deer</v>
      </c>
      <c r="H24" s="22" t="str">
        <f>'1-Global (fill this first)'!H72</f>
        <v>Medium (50-350 lbs)</v>
      </c>
      <c r="I24" s="22">
        <f>'1-Global (fill this first)'!I72</f>
        <v>0</v>
      </c>
      <c r="J24" s="22">
        <f>'1-Global (fill this first)'!J72</f>
        <v>2011</v>
      </c>
      <c r="K24" s="22">
        <f>'1-Global (fill this first)'!K72</f>
        <v>2011</v>
      </c>
      <c r="L24" s="70" t="e">
        <f>'1-Global (fill this first)'!L72</f>
        <v>#N/A</v>
      </c>
      <c r="M24" s="22">
        <f>'1-Global (fill this first)'!M72</f>
        <v>28.51</v>
      </c>
      <c r="N24" s="69">
        <f>'1-Global (fill this first)'!N72</f>
        <v>29.52</v>
      </c>
      <c r="O24" s="22">
        <f>'1-Global (fill this first)'!O72</f>
        <v>0</v>
      </c>
      <c r="P24" s="22">
        <f>'1-Global (fill this first)'!P72</f>
        <v>16.89</v>
      </c>
      <c r="Q24" s="22">
        <f>'1-Global (fill this first)'!Q72</f>
        <v>34.15</v>
      </c>
      <c r="R24" s="22">
        <f>'1-Global (fill this first)'!R72</f>
        <v>45.66</v>
      </c>
      <c r="S24" s="22" t="e">
        <f>'1-Global (fill this first)'!S72</f>
        <v>#N/A</v>
      </c>
      <c r="T24" s="22">
        <f>'1-Global (fill this first)'!T72</f>
        <v>0.83484626647144955</v>
      </c>
      <c r="U24" s="22">
        <f>'1-Global (fill this first)'!U72</f>
        <v>2</v>
      </c>
      <c r="V24" s="22" t="str">
        <f>'1-Global (fill this first)'!V72</f>
        <v>N</v>
      </c>
      <c r="W24" s="22" t="str">
        <f>'1-Global (fill this first)'!W72</f>
        <v>Bridge measurments made using Google Earth</v>
      </c>
      <c r="X24" s="22" t="str">
        <f>'1-Global (fill this first)'!X72</f>
        <v>(Maxwell et al., 2021)</v>
      </c>
      <c r="Y24" s="22">
        <f>'1-Global (fill this first)'!Y72</f>
        <v>0</v>
      </c>
      <c r="Z24" s="22">
        <f>'1-Global (fill this first)'!Z72</f>
        <v>0</v>
      </c>
      <c r="AA24" s="22">
        <f>'1-Global (fill this first)'!AA72</f>
        <v>0</v>
      </c>
      <c r="AB24" s="22">
        <f>'1-Global (fill this first)'!AB72</f>
        <v>0</v>
      </c>
      <c r="AC24" s="22">
        <f>'1-Global (fill this first)'!AC72</f>
        <v>0</v>
      </c>
      <c r="AD24" s="22">
        <f>'1-Global (fill this first)'!AD72</f>
        <v>0</v>
      </c>
      <c r="AE24" s="22">
        <f>'1-Global (fill this first)'!AE72</f>
        <v>0</v>
      </c>
      <c r="AF24" s="22">
        <f>'1-Global (fill this first)'!AF72</f>
        <v>0</v>
      </c>
    </row>
    <row r="25" spans="1:32" ht="102">
      <c r="A25" s="22" t="str">
        <f>'1-Global (fill this first)'!A73</f>
        <v>U.S.A.</v>
      </c>
      <c r="B25" s="22" t="str">
        <f>'1-Global (fill this first)'!B73</f>
        <v>Nevada</v>
      </c>
      <c r="C25" s="22">
        <f>'1-Global (fill this first)'!C73</f>
        <v>41.207692000000002</v>
      </c>
      <c r="D25" s="22">
        <f>'1-Global (fill this first)'!D73</f>
        <v>-114.851051</v>
      </c>
      <c r="E25" s="22" t="str">
        <f>'1-Global (fill this first)'!E73</f>
        <v>INTERSTATE 80 AND HIGHWAY 93 PEQUOP CROSSINGS NETWORK</v>
      </c>
      <c r="F25" s="22" t="str">
        <f>'1-Global (fill this first)'!F73</f>
        <v>Overpass</v>
      </c>
      <c r="G25" s="22" t="str">
        <f>'1-Global (fill this first)'!G73</f>
        <v>Mule Deer</v>
      </c>
      <c r="H25" s="22" t="str">
        <f>'1-Global (fill this first)'!H73</f>
        <v>Medium (50-350 lbs)</v>
      </c>
      <c r="I25" s="22">
        <f>'1-Global (fill this first)'!I73</f>
        <v>0</v>
      </c>
      <c r="J25" s="22">
        <f>'1-Global (fill this first)'!J73</f>
        <v>2010</v>
      </c>
      <c r="K25" s="22">
        <f>'1-Global (fill this first)'!K73</f>
        <v>2010</v>
      </c>
      <c r="L25" s="70" t="e">
        <f>'1-Global (fill this first)'!L73</f>
        <v>#N/A</v>
      </c>
      <c r="M25" s="22">
        <f>'1-Global (fill this first)'!M73</f>
        <v>48.21</v>
      </c>
      <c r="N25" s="69">
        <f>'1-Global (fill this first)'!N73</f>
        <v>50.52</v>
      </c>
      <c r="O25" s="22">
        <f>'1-Global (fill this first)'!O73</f>
        <v>0</v>
      </c>
      <c r="P25" s="22">
        <f>'1-Global (fill this first)'!P73</f>
        <v>9.5</v>
      </c>
      <c r="Q25" s="22">
        <f>'1-Global (fill this first)'!Q73</f>
        <v>43.75</v>
      </c>
      <c r="R25" s="22">
        <f>'1-Global (fill this first)'!R73</f>
        <v>115.7</v>
      </c>
      <c r="S25" s="22" t="e">
        <f>'1-Global (fill this first)'!S73</f>
        <v>#N/A</v>
      </c>
      <c r="T25" s="22">
        <f>'1-Global (fill this first)'!T73</f>
        <v>1.1019428571428571</v>
      </c>
      <c r="U25" s="22">
        <f>'1-Global (fill this first)'!U73</f>
        <v>2</v>
      </c>
      <c r="V25" s="22" t="str">
        <f>'1-Global (fill this first)'!V73</f>
        <v>N</v>
      </c>
      <c r="W25" s="22" t="str">
        <f>'1-Global (fill this first)'!W73</f>
        <v>Bridge measurments mad eusing Google Earth</v>
      </c>
      <c r="X25" s="22" t="str">
        <f>'1-Global (fill this first)'!X73</f>
        <v>(Maxwell et al., 2021)</v>
      </c>
      <c r="Y25" s="22">
        <f>'1-Global (fill this first)'!Y73</f>
        <v>0</v>
      </c>
      <c r="Z25" s="22">
        <f>'1-Global (fill this first)'!Z73</f>
        <v>0</v>
      </c>
      <c r="AA25" s="22">
        <f>'1-Global (fill this first)'!AA73</f>
        <v>0</v>
      </c>
      <c r="AB25" s="22">
        <f>'1-Global (fill this first)'!AB73</f>
        <v>0</v>
      </c>
      <c r="AC25" s="22">
        <f>'1-Global (fill this first)'!AC73</f>
        <v>0</v>
      </c>
      <c r="AD25" s="22">
        <f>'1-Global (fill this first)'!AD73</f>
        <v>0</v>
      </c>
      <c r="AE25" s="22">
        <f>'1-Global (fill this first)'!AE73</f>
        <v>0</v>
      </c>
      <c r="AF25" s="22">
        <f>'1-Global (fill this first)'!AF73</f>
        <v>0</v>
      </c>
    </row>
    <row r="26" spans="1:32" ht="102">
      <c r="A26" s="22" t="str">
        <f>'1-Global (fill this first)'!A74</f>
        <v>U.S.A.</v>
      </c>
      <c r="B26" s="22" t="str">
        <f>'1-Global (fill this first)'!B74</f>
        <v>Nevada</v>
      </c>
      <c r="C26" s="22">
        <f>'1-Global (fill this first)'!C74</f>
        <v>40.907497999999997</v>
      </c>
      <c r="D26" s="22">
        <f>'1-Global (fill this first)'!D74</f>
        <v>-114.3051</v>
      </c>
      <c r="E26" s="22" t="str">
        <f>'1-Global (fill this first)'!E74</f>
        <v>INTERSTATE 80 AND HIGHWAY 93 PEQUOP CROSSINGS NETWORK</v>
      </c>
      <c r="F26" s="22" t="str">
        <f>'1-Global (fill this first)'!F74</f>
        <v>Overpass</v>
      </c>
      <c r="G26" s="22" t="str">
        <f>'1-Global (fill this first)'!G74</f>
        <v>Mule Deer</v>
      </c>
      <c r="H26" s="22" t="str">
        <f>'1-Global (fill this first)'!H74</f>
        <v>Medium (50-350 lbs)</v>
      </c>
      <c r="I26" s="22">
        <f>'1-Global (fill this first)'!I74</f>
        <v>0</v>
      </c>
      <c r="J26" s="22">
        <f>'1-Global (fill this first)'!J74</f>
        <v>2013</v>
      </c>
      <c r="K26" s="22">
        <f>'1-Global (fill this first)'!K74</f>
        <v>2013</v>
      </c>
      <c r="L26" s="70" t="e">
        <f>'1-Global (fill this first)'!L74</f>
        <v>#N/A</v>
      </c>
      <c r="M26" s="22" t="e">
        <f>'1-Global (fill this first)'!M74</f>
        <v>#N/A</v>
      </c>
      <c r="N26" s="69" t="e">
        <f>'1-Global (fill this first)'!N74</f>
        <v>#N/A</v>
      </c>
      <c r="O26" s="22">
        <f>'1-Global (fill this first)'!O74</f>
        <v>0</v>
      </c>
      <c r="P26" s="22" t="e">
        <f>'1-Global (fill this first)'!P74</f>
        <v>#N/A</v>
      </c>
      <c r="Q26" s="22" t="e">
        <f>'1-Global (fill this first)'!Q74</f>
        <v>#N/A</v>
      </c>
      <c r="R26" s="22" t="e">
        <f>'1-Global (fill this first)'!R74</f>
        <v>#N/A</v>
      </c>
      <c r="S26" s="22" t="e">
        <f>'1-Global (fill this first)'!S74</f>
        <v>#N/A</v>
      </c>
      <c r="T26" s="22" t="e">
        <f>'1-Global (fill this first)'!T74</f>
        <v>#N/A</v>
      </c>
      <c r="U26" s="22">
        <f>'1-Global (fill this first)'!U74</f>
        <v>5</v>
      </c>
      <c r="V26" s="22" t="str">
        <f>'1-Global (fill this first)'!V74</f>
        <v>N</v>
      </c>
      <c r="W26" s="22" t="str">
        <f>'1-Global (fill this first)'!W74</f>
        <v>Bridge measurments mad eusing Google Earth</v>
      </c>
      <c r="X26" s="22" t="str">
        <f>'1-Global (fill this first)'!X74</f>
        <v>(Maxwell et al., 2021)</v>
      </c>
      <c r="Y26" s="22">
        <f>'1-Global (fill this first)'!Y74</f>
        <v>0</v>
      </c>
      <c r="Z26" s="22">
        <f>'1-Global (fill this first)'!Z74</f>
        <v>0</v>
      </c>
      <c r="AA26" s="22">
        <f>'1-Global (fill this first)'!AA74</f>
        <v>0</v>
      </c>
      <c r="AB26" s="22">
        <f>'1-Global (fill this first)'!AB74</f>
        <v>0</v>
      </c>
      <c r="AC26" s="22">
        <f>'1-Global (fill this first)'!AC74</f>
        <v>0</v>
      </c>
      <c r="AD26" s="22">
        <f>'1-Global (fill this first)'!AD74</f>
        <v>0</v>
      </c>
      <c r="AE26" s="22">
        <f>'1-Global (fill this first)'!AE74</f>
        <v>0</v>
      </c>
      <c r="AF26" s="22">
        <f>'1-Global (fill this first)'!AF74</f>
        <v>0</v>
      </c>
    </row>
    <row r="27" spans="1:32" ht="34">
      <c r="A27" s="22" t="str">
        <f>'1-Global (fill this first)'!A75</f>
        <v>U.S.A.</v>
      </c>
      <c r="B27" s="22" t="str">
        <f>'1-Global (fill this first)'!B75</f>
        <v>Washington</v>
      </c>
      <c r="C27" s="22">
        <f>'1-Global (fill this first)'!C75</f>
        <v>47.322270000000003</v>
      </c>
      <c r="D27" s="22">
        <f>'1-Global (fill this first)'!D75</f>
        <v>-121.32447000000001</v>
      </c>
      <c r="E27" s="22" t="str">
        <f>'1-Global (fill this first)'!E75</f>
        <v>Washington OP</v>
      </c>
      <c r="F27" s="22" t="str">
        <f>'1-Global (fill this first)'!F75</f>
        <v>Overpass</v>
      </c>
      <c r="G27" s="22">
        <f>'1-Global (fill this first)'!G75</f>
        <v>0</v>
      </c>
      <c r="H27" s="22">
        <f>'1-Global (fill this first)'!H75</f>
        <v>0</v>
      </c>
      <c r="I27" s="22">
        <f>'1-Global (fill this first)'!I75</f>
        <v>0</v>
      </c>
      <c r="J27" s="22">
        <f>'1-Global (fill this first)'!J75</f>
        <v>2018</v>
      </c>
      <c r="K27" s="22">
        <f>'1-Global (fill this first)'!K75</f>
        <v>2018</v>
      </c>
      <c r="L27" s="70">
        <f>'1-Global (fill this first)'!L75</f>
        <v>45.72</v>
      </c>
      <c r="M27" s="22">
        <f>'1-Global (fill this first)'!M75</f>
        <v>45.64</v>
      </c>
      <c r="N27" s="69">
        <f>'1-Global (fill this first)'!N75</f>
        <v>46.72</v>
      </c>
      <c r="O27" s="22">
        <f>'1-Global (fill this first)'!O75</f>
        <v>65.531999999999996</v>
      </c>
      <c r="P27" s="22">
        <f>'1-Global (fill this first)'!P75</f>
        <v>53.64</v>
      </c>
      <c r="Q27" s="22">
        <f>'1-Global (fill this first)'!Q75</f>
        <v>99.26</v>
      </c>
      <c r="R27" s="22" t="e">
        <f>'1-Global (fill this first)'!R75</f>
        <v>#N/A</v>
      </c>
      <c r="S27" s="22">
        <f>'1-Global (fill this first)'!S75</f>
        <v>0.69767441860465118</v>
      </c>
      <c r="T27" s="22">
        <f>'1-Global (fill this first)'!T75</f>
        <v>0.45980253878702398</v>
      </c>
      <c r="U27" s="22">
        <f>'1-Global (fill this first)'!U75</f>
        <v>6</v>
      </c>
      <c r="V27" s="22" t="str">
        <f>'1-Global (fill this first)'!V75</f>
        <v>N</v>
      </c>
      <c r="W27" s="22">
        <f>'1-Global (fill this first)'!W75</f>
        <v>0</v>
      </c>
      <c r="X27" s="22">
        <f>'1-Global (fill this first)'!X75</f>
        <v>0</v>
      </c>
      <c r="Y27" s="22">
        <f>'1-Global (fill this first)'!Y75</f>
        <v>0</v>
      </c>
      <c r="Z27" s="22">
        <f>'1-Global (fill this first)'!Z75</f>
        <v>0</v>
      </c>
      <c r="AA27" s="22">
        <f>'1-Global (fill this first)'!AA75</f>
        <v>0</v>
      </c>
      <c r="AB27" s="22">
        <f>'1-Global (fill this first)'!AB75</f>
        <v>0</v>
      </c>
      <c r="AC27" s="22">
        <f>'1-Global (fill this first)'!AC75</f>
        <v>0</v>
      </c>
      <c r="AD27" s="22">
        <f>'1-Global (fill this first)'!AD75</f>
        <v>0</v>
      </c>
      <c r="AE27" s="22">
        <f>'1-Global (fill this first)'!AE75</f>
        <v>0</v>
      </c>
      <c r="AF27" s="22">
        <f>'1-Global (fill this first)'!AF75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D12B-FFFC-FE44-BCBE-5DC000725215}">
  <dimension ref="A1:AJ46"/>
  <sheetViews>
    <sheetView zoomScale="75" zoomScaleNormal="118" workbookViewId="0">
      <pane xSplit="1" topLeftCell="L1" activePane="topRight" state="frozen"/>
      <selection pane="topRight" activeCell="O26" sqref="O26"/>
    </sheetView>
  </sheetViews>
  <sheetFormatPr baseColWidth="10" defaultRowHeight="15"/>
  <cols>
    <col min="1" max="1" width="42.1640625" customWidth="1"/>
    <col min="2" max="2" width="30.33203125" customWidth="1"/>
    <col min="3" max="3" width="26.6640625" customWidth="1"/>
    <col min="4" max="4" width="27.6640625" customWidth="1"/>
    <col min="5" max="5" width="23.5" customWidth="1"/>
    <col min="6" max="6" width="21.6640625" customWidth="1"/>
    <col min="7" max="7" width="27.83203125" customWidth="1"/>
    <col min="8" max="8" width="21.6640625" customWidth="1"/>
    <col min="9" max="9" width="20.33203125" customWidth="1"/>
    <col min="10" max="10" width="21.83203125" customWidth="1"/>
    <col min="11" max="11" width="17.83203125" customWidth="1"/>
    <col min="12" max="12" width="21.33203125" customWidth="1"/>
    <col min="13" max="13" width="26" customWidth="1"/>
    <col min="14" max="14" width="20" customWidth="1"/>
    <col min="15" max="15" width="16.5" customWidth="1"/>
    <col min="16" max="16" width="20.5" customWidth="1"/>
    <col min="20" max="20" width="13.6640625" customWidth="1"/>
  </cols>
  <sheetData>
    <row r="1" spans="1:30">
      <c r="B1" s="35" t="s">
        <v>237</v>
      </c>
      <c r="D1" s="48" t="s">
        <v>262</v>
      </c>
    </row>
    <row r="2" spans="1:30">
      <c r="B2" s="41" t="s">
        <v>238</v>
      </c>
    </row>
    <row r="3" spans="1:30" s="24" customFormat="1" ht="19">
      <c r="B3" s="34" t="s">
        <v>250</v>
      </c>
    </row>
    <row r="4" spans="1:30" s="24" customFormat="1" ht="19">
      <c r="A4" s="25"/>
      <c r="M4" s="26"/>
      <c r="N4" s="26"/>
    </row>
    <row r="5" spans="1:30" s="28" customFormat="1" ht="19">
      <c r="A5" s="27" t="s">
        <v>225</v>
      </c>
    </row>
    <row r="6" spans="1:30" s="28" customFormat="1" ht="19">
      <c r="A6" s="27" t="s">
        <v>259</v>
      </c>
      <c r="B6" s="28">
        <f>SUM(B7:B15)</f>
        <v>6839</v>
      </c>
      <c r="C6" s="28">
        <f t="shared" ref="C6:Z6" si="0">SUM(C7:C15)</f>
        <v>8842</v>
      </c>
      <c r="D6" s="28">
        <f t="shared" si="0"/>
        <v>724</v>
      </c>
      <c r="E6" s="28">
        <f t="shared" si="0"/>
        <v>689</v>
      </c>
      <c r="F6" s="28">
        <f t="shared" si="0"/>
        <v>1080</v>
      </c>
      <c r="G6" s="28">
        <f t="shared" si="0"/>
        <v>593</v>
      </c>
      <c r="H6" s="28">
        <f>SUM(H7,H8,H9,H12,H13,H14,H15)</f>
        <v>156</v>
      </c>
      <c r="I6" s="28" t="e">
        <f t="shared" si="0"/>
        <v>#N/A</v>
      </c>
      <c r="J6" s="28">
        <f>SUM(J7,J8,J9,J12,J13,J14,J15)</f>
        <v>7</v>
      </c>
      <c r="K6" s="28">
        <f>SUM(K7,K8,K9,K12,K13,K14,K15)</f>
        <v>289</v>
      </c>
      <c r="L6" s="28">
        <f>SUM(L7,L8,L9,L12,L13,L14,L15)</f>
        <v>12</v>
      </c>
      <c r="M6" s="43">
        <f>SUM(M7,M8,M9,M10,M12,M13,M15)</f>
        <v>29511</v>
      </c>
      <c r="N6" s="43">
        <f>SUM(N7,N8,N9,N10,N12,N13,N15)</f>
        <v>21199</v>
      </c>
      <c r="O6" s="28">
        <f>SUM(O7,O15)</f>
        <v>5787</v>
      </c>
      <c r="P6" s="28" t="e">
        <f t="shared" si="0"/>
        <v>#N/A</v>
      </c>
      <c r="Q6" s="28" t="e">
        <f>SUM(Q7,Q8)</f>
        <v>#N/A</v>
      </c>
      <c r="R6" s="28" t="e">
        <f t="shared" si="0"/>
        <v>#N/A</v>
      </c>
      <c r="S6" s="28" t="e">
        <f t="shared" si="0"/>
        <v>#N/A</v>
      </c>
      <c r="T6" s="28">
        <f>SUM(T7,T13,T15)</f>
        <v>2236</v>
      </c>
      <c r="U6" s="28">
        <f>SUM(U7,U13,U15)</f>
        <v>2289</v>
      </c>
      <c r="V6" s="28">
        <f>SUM(V7,V13,V15)</f>
        <v>1482</v>
      </c>
      <c r="W6" s="28">
        <f>SUM(W7,W8,W9,W10,W12,W15)</f>
        <v>6226</v>
      </c>
      <c r="X6" s="28" t="e">
        <f t="shared" si="0"/>
        <v>#N/A</v>
      </c>
      <c r="Y6" s="28" t="e">
        <f t="shared" si="0"/>
        <v>#N/A</v>
      </c>
      <c r="Z6" s="28" t="e">
        <f t="shared" si="0"/>
        <v>#N/A</v>
      </c>
      <c r="AA6" s="28">
        <f>SUM(AA7,AA8,AA10,AA12,AA15)</f>
        <v>2167</v>
      </c>
      <c r="AC6" s="28">
        <f>SUMIF(B6:AA6, "&gt;0")</f>
        <v>90128</v>
      </c>
      <c r="AD6" s="28">
        <f>(AC7/AC6)*100</f>
        <v>85.517264335167766</v>
      </c>
    </row>
    <row r="7" spans="1:30" s="24" customFormat="1" ht="19">
      <c r="A7" s="24" t="s">
        <v>236</v>
      </c>
      <c r="B7" s="24">
        <v>5962</v>
      </c>
      <c r="C7" s="24">
        <v>7880</v>
      </c>
      <c r="D7" s="24">
        <v>476</v>
      </c>
      <c r="E7" s="24">
        <v>345</v>
      </c>
      <c r="F7" s="24">
        <v>785</v>
      </c>
      <c r="G7" s="24">
        <v>488</v>
      </c>
      <c r="H7" s="24">
        <v>136</v>
      </c>
      <c r="I7" s="38" t="e">
        <v>#N/A</v>
      </c>
      <c r="J7" s="24">
        <v>0</v>
      </c>
      <c r="K7" s="24">
        <v>185</v>
      </c>
      <c r="L7" s="24">
        <v>1</v>
      </c>
      <c r="M7" s="39">
        <v>28923</v>
      </c>
      <c r="N7" s="40">
        <v>20053</v>
      </c>
      <c r="O7" s="24">
        <v>5211</v>
      </c>
      <c r="P7" s="24" t="e">
        <v>#N/A</v>
      </c>
      <c r="Q7" s="42" t="e">
        <v>#N/A</v>
      </c>
      <c r="R7" s="24" t="e">
        <v>#N/A</v>
      </c>
      <c r="S7" s="24" t="e">
        <v>#N/A</v>
      </c>
      <c r="T7" s="24">
        <v>2</v>
      </c>
      <c r="U7" s="24">
        <v>0</v>
      </c>
      <c r="V7" s="24">
        <v>0</v>
      </c>
      <c r="W7" s="24">
        <v>6104</v>
      </c>
      <c r="X7" s="24" t="e">
        <v>#N/A</v>
      </c>
      <c r="Y7" s="24" t="e">
        <v>#N/A</v>
      </c>
      <c r="Z7" s="24" t="e">
        <v>#N/A</v>
      </c>
      <c r="AA7" s="24">
        <v>524</v>
      </c>
      <c r="AC7" s="28">
        <f>SUMIF(B7:AA7, "&gt;0")</f>
        <v>77075</v>
      </c>
    </row>
    <row r="8" spans="1:30" s="24" customFormat="1" ht="19">
      <c r="A8" s="24" t="s">
        <v>226</v>
      </c>
      <c r="B8" s="24">
        <v>28</v>
      </c>
      <c r="C8" s="24">
        <v>119</v>
      </c>
      <c r="D8" s="24">
        <v>84</v>
      </c>
      <c r="E8" s="24">
        <v>192</v>
      </c>
      <c r="F8" s="24">
        <v>112</v>
      </c>
      <c r="G8" s="24">
        <v>47</v>
      </c>
      <c r="H8" s="24">
        <v>0</v>
      </c>
      <c r="I8" s="38" t="e">
        <v>#N/A</v>
      </c>
      <c r="J8" s="24">
        <v>7</v>
      </c>
      <c r="K8" s="24">
        <v>0</v>
      </c>
      <c r="L8" s="24">
        <v>1</v>
      </c>
      <c r="M8" s="24">
        <v>62</v>
      </c>
      <c r="N8" s="24">
        <v>27</v>
      </c>
      <c r="O8" s="24" t="e">
        <v>#N/A</v>
      </c>
      <c r="P8" s="24" t="e">
        <v>#N/A</v>
      </c>
      <c r="Q8" s="24" t="e">
        <v>#N/A</v>
      </c>
      <c r="R8" s="24" t="e">
        <v>#N/A</v>
      </c>
      <c r="S8" s="24" t="e">
        <v>#N/A</v>
      </c>
      <c r="T8" s="24" t="e">
        <v>#N/A</v>
      </c>
      <c r="U8" s="24" t="e">
        <v>#N/A</v>
      </c>
      <c r="V8" s="24" t="e">
        <v>#N/A</v>
      </c>
      <c r="W8" s="24">
        <v>24</v>
      </c>
      <c r="X8" s="24" t="e">
        <v>#N/A</v>
      </c>
      <c r="Y8" s="24" t="e">
        <v>#N/A</v>
      </c>
      <c r="Z8" s="24" t="e">
        <v>#N/A</v>
      </c>
      <c r="AA8" s="24">
        <v>1325</v>
      </c>
    </row>
    <row r="9" spans="1:30" s="24" customFormat="1" ht="19">
      <c r="A9" s="24" t="s">
        <v>227</v>
      </c>
      <c r="B9" s="24">
        <v>68</v>
      </c>
      <c r="C9" s="24">
        <v>93</v>
      </c>
      <c r="D9" s="24">
        <v>49</v>
      </c>
      <c r="E9" s="24">
        <v>3</v>
      </c>
      <c r="F9" s="24">
        <v>11</v>
      </c>
      <c r="G9" s="24">
        <v>5</v>
      </c>
      <c r="H9" s="24">
        <v>6</v>
      </c>
      <c r="I9" s="38" t="e">
        <v>#N/A</v>
      </c>
      <c r="J9" s="24">
        <v>0</v>
      </c>
      <c r="K9" s="24">
        <v>0</v>
      </c>
      <c r="L9" s="24">
        <v>0</v>
      </c>
      <c r="M9" s="24">
        <v>13</v>
      </c>
      <c r="N9" s="24">
        <v>0</v>
      </c>
      <c r="O9" s="24" t="e">
        <v>#N/A</v>
      </c>
      <c r="P9" s="24" t="e">
        <v>#N/A</v>
      </c>
      <c r="Q9" s="24" t="e">
        <v>#N/A</v>
      </c>
      <c r="R9" s="24" t="e">
        <v>#N/A</v>
      </c>
      <c r="S9" s="24" t="e">
        <v>#N/A</v>
      </c>
      <c r="T9" s="24" t="e">
        <v>#N/A</v>
      </c>
      <c r="U9" s="24" t="e">
        <v>#N/A</v>
      </c>
      <c r="V9" s="24" t="e">
        <v>#N/A</v>
      </c>
      <c r="W9" s="24">
        <v>3</v>
      </c>
      <c r="X9" s="24" t="e">
        <v>#N/A</v>
      </c>
      <c r="Y9" s="24" t="e">
        <v>#N/A</v>
      </c>
      <c r="Z9" s="24" t="e">
        <v>#N/A</v>
      </c>
      <c r="AA9" s="24" t="e">
        <v>#N/A</v>
      </c>
    </row>
    <row r="10" spans="1:30" s="24" customFormat="1" ht="19">
      <c r="A10" s="24" t="s">
        <v>228</v>
      </c>
      <c r="B10" s="24">
        <v>36</v>
      </c>
      <c r="C10" s="24">
        <v>36</v>
      </c>
      <c r="D10" s="24">
        <v>3</v>
      </c>
      <c r="E10" s="24">
        <v>41</v>
      </c>
      <c r="F10" s="24">
        <v>9</v>
      </c>
      <c r="G10" s="24">
        <v>5</v>
      </c>
      <c r="H10" s="24" t="e">
        <v>#N/A</v>
      </c>
      <c r="I10" s="38" t="e">
        <v>#N/A</v>
      </c>
      <c r="J10" s="24" t="e">
        <v>#N/A</v>
      </c>
      <c r="K10" s="24" t="e">
        <v>#N/A</v>
      </c>
      <c r="L10" s="24" t="e">
        <v>#N/A</v>
      </c>
      <c r="M10" s="24">
        <v>3</v>
      </c>
      <c r="N10" s="24">
        <v>1</v>
      </c>
      <c r="O10" s="24" t="e">
        <v>#N/A</v>
      </c>
      <c r="P10" s="24" t="e">
        <v>#N/A</v>
      </c>
      <c r="Q10" s="24" t="e">
        <v>#N/A</v>
      </c>
      <c r="R10" s="24" t="e">
        <v>#N/A</v>
      </c>
      <c r="S10" s="24" t="e">
        <v>#N/A</v>
      </c>
      <c r="T10" s="24" t="e">
        <v>#N/A</v>
      </c>
      <c r="U10" s="24" t="e">
        <v>#N/A</v>
      </c>
      <c r="V10" s="24" t="e">
        <v>#N/A</v>
      </c>
      <c r="W10" s="24">
        <v>30</v>
      </c>
      <c r="X10" s="24" t="e">
        <v>#N/A</v>
      </c>
      <c r="Y10" s="24" t="e">
        <v>#N/A</v>
      </c>
      <c r="Z10" s="24" t="e">
        <v>#N/A</v>
      </c>
      <c r="AA10" s="24">
        <v>0</v>
      </c>
    </row>
    <row r="11" spans="1:30" s="24" customFormat="1" ht="19">
      <c r="A11" s="24" t="s">
        <v>230</v>
      </c>
      <c r="B11" s="24">
        <v>241</v>
      </c>
      <c r="C11" s="24">
        <v>198</v>
      </c>
      <c r="D11" s="24">
        <v>53</v>
      </c>
      <c r="E11" s="24">
        <v>28</v>
      </c>
      <c r="F11" s="24">
        <v>77</v>
      </c>
      <c r="G11" s="24">
        <v>20</v>
      </c>
      <c r="H11" s="24" t="e">
        <v>#N/A</v>
      </c>
      <c r="I11" s="38" t="e">
        <v>#N/A</v>
      </c>
      <c r="J11" s="24" t="e">
        <v>#N/A</v>
      </c>
      <c r="K11" s="24" t="e">
        <v>#N/A</v>
      </c>
      <c r="L11" s="24" t="e">
        <v>#N/A</v>
      </c>
      <c r="M11" s="24" t="e">
        <v>#N/A</v>
      </c>
      <c r="N11" s="24" t="e">
        <v>#N/A</v>
      </c>
      <c r="O11" s="24" t="e">
        <v>#N/A</v>
      </c>
      <c r="P11" s="24" t="e">
        <v>#N/A</v>
      </c>
      <c r="Q11" s="24" t="e">
        <v>#N/A</v>
      </c>
      <c r="R11" s="24" t="e">
        <v>#N/A</v>
      </c>
      <c r="S11" s="24" t="e">
        <v>#N/A</v>
      </c>
      <c r="T11" s="24" t="e">
        <v>#N/A</v>
      </c>
      <c r="U11" s="24" t="e">
        <v>#N/A</v>
      </c>
      <c r="V11" s="24" t="e">
        <v>#N/A</v>
      </c>
      <c r="W11" s="24" t="e">
        <v>#N/A</v>
      </c>
      <c r="X11" s="24" t="e">
        <v>#N/A</v>
      </c>
      <c r="Y11" s="24" t="e">
        <v>#N/A</v>
      </c>
      <c r="Z11" s="24" t="e">
        <v>#N/A</v>
      </c>
      <c r="AA11" s="24" t="e">
        <v>#N/A</v>
      </c>
    </row>
    <row r="12" spans="1:30" s="24" customFormat="1" ht="19">
      <c r="A12" s="24" t="s">
        <v>229</v>
      </c>
      <c r="B12" s="24">
        <v>70</v>
      </c>
      <c r="C12" s="24">
        <v>11</v>
      </c>
      <c r="D12" s="24">
        <v>0</v>
      </c>
      <c r="E12" s="24">
        <v>0</v>
      </c>
      <c r="F12" s="24">
        <v>2</v>
      </c>
      <c r="G12" s="24">
        <v>0</v>
      </c>
      <c r="H12" s="24">
        <v>0</v>
      </c>
      <c r="I12" s="38" t="e">
        <v>#N/A</v>
      </c>
      <c r="J12" s="24">
        <v>0</v>
      </c>
      <c r="K12" s="24">
        <v>26</v>
      </c>
      <c r="L12" s="24">
        <v>0</v>
      </c>
      <c r="M12" s="24">
        <v>7</v>
      </c>
      <c r="N12" s="24">
        <v>0</v>
      </c>
      <c r="O12" s="24" t="e">
        <v>#N/A</v>
      </c>
      <c r="P12" s="24" t="e">
        <v>#N/A</v>
      </c>
      <c r="Q12" s="24" t="e">
        <v>#N/A</v>
      </c>
      <c r="R12" s="24" t="e">
        <v>#N/A</v>
      </c>
      <c r="S12" s="24" t="e">
        <v>#N/A</v>
      </c>
      <c r="T12" s="24" t="e">
        <v>#N/A</v>
      </c>
      <c r="U12" s="24" t="e">
        <v>#N/A</v>
      </c>
      <c r="V12" s="24" t="e">
        <v>#N/A</v>
      </c>
      <c r="W12" s="24">
        <v>6</v>
      </c>
      <c r="X12" s="24" t="e">
        <v>#N/A</v>
      </c>
      <c r="Y12" s="24" t="e">
        <v>#N/A</v>
      </c>
      <c r="Z12" s="24" t="e">
        <v>#N/A</v>
      </c>
      <c r="AA12" s="24">
        <v>0</v>
      </c>
    </row>
    <row r="13" spans="1:30" s="24" customFormat="1" ht="19">
      <c r="A13" s="24" t="s">
        <v>231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38" t="e">
        <v>#N/A</v>
      </c>
      <c r="J13" s="24">
        <v>0</v>
      </c>
      <c r="K13" s="24">
        <v>66</v>
      </c>
      <c r="L13" s="24">
        <v>0</v>
      </c>
      <c r="M13" s="24">
        <v>8</v>
      </c>
      <c r="N13" s="24">
        <v>10</v>
      </c>
      <c r="O13" s="24" t="e">
        <v>#N/A</v>
      </c>
      <c r="P13" s="24" t="e">
        <v>#N/A</v>
      </c>
      <c r="Q13" s="24" t="e">
        <v>#N/A</v>
      </c>
      <c r="R13" s="24" t="e">
        <v>#N/A</v>
      </c>
      <c r="S13" s="24" t="e">
        <v>#N/A</v>
      </c>
      <c r="T13" s="24">
        <v>2201</v>
      </c>
      <c r="U13" s="24">
        <v>2286</v>
      </c>
      <c r="V13" s="24">
        <v>1407</v>
      </c>
      <c r="W13" s="24" t="e">
        <v>#N/A</v>
      </c>
      <c r="X13" s="24" t="e">
        <v>#N/A</v>
      </c>
      <c r="Y13" s="24" t="e">
        <v>#N/A</v>
      </c>
      <c r="Z13" s="24" t="e">
        <v>#N/A</v>
      </c>
      <c r="AA13" s="24" t="e">
        <v>#N/A</v>
      </c>
    </row>
    <row r="14" spans="1:30" s="24" customFormat="1" ht="19">
      <c r="A14" s="24" t="s">
        <v>233</v>
      </c>
      <c r="B14" s="24">
        <v>332</v>
      </c>
      <c r="C14" s="24">
        <v>432</v>
      </c>
      <c r="D14" s="24">
        <v>15</v>
      </c>
      <c r="E14" s="24">
        <v>14</v>
      </c>
      <c r="F14" s="24">
        <v>46</v>
      </c>
      <c r="G14" s="24">
        <v>6</v>
      </c>
      <c r="H14" s="24">
        <v>0</v>
      </c>
      <c r="I14" s="38" t="e">
        <v>#N/A</v>
      </c>
      <c r="J14" s="24">
        <v>0</v>
      </c>
      <c r="K14" s="24">
        <v>3</v>
      </c>
      <c r="L14" s="24">
        <v>10</v>
      </c>
      <c r="M14" s="24" t="e">
        <v>#N/A</v>
      </c>
      <c r="N14" s="24" t="e">
        <v>#N/A</v>
      </c>
      <c r="O14" s="24" t="e">
        <v>#N/A</v>
      </c>
      <c r="P14" s="24" t="e">
        <v>#N/A</v>
      </c>
      <c r="Q14" s="24" t="e">
        <v>#N/A</v>
      </c>
      <c r="R14" s="24" t="e">
        <v>#N/A</v>
      </c>
      <c r="S14" s="24" t="e">
        <v>#N/A</v>
      </c>
      <c r="T14" s="24" t="e">
        <v>#N/A</v>
      </c>
      <c r="U14" s="24" t="e">
        <v>#N/A</v>
      </c>
      <c r="V14" s="24" t="e">
        <v>#N/A</v>
      </c>
      <c r="W14" s="24" t="e">
        <v>#N/A</v>
      </c>
      <c r="X14" s="24" t="e">
        <v>#N/A</v>
      </c>
      <c r="Y14" s="24" t="e">
        <v>#N/A</v>
      </c>
      <c r="Z14" s="24" t="e">
        <v>#N/A</v>
      </c>
      <c r="AA14" s="24" t="e">
        <v>#N/A</v>
      </c>
    </row>
    <row r="15" spans="1:30" s="24" customFormat="1" ht="19">
      <c r="A15" s="24" t="s">
        <v>232</v>
      </c>
      <c r="B15" s="24">
        <v>102</v>
      </c>
      <c r="C15" s="24">
        <v>73</v>
      </c>
      <c r="D15" s="24">
        <v>44</v>
      </c>
      <c r="E15" s="24">
        <v>66</v>
      </c>
      <c r="F15" s="24">
        <v>38</v>
      </c>
      <c r="G15" s="24">
        <v>22</v>
      </c>
      <c r="H15" s="24">
        <v>14</v>
      </c>
      <c r="I15" s="38" t="e">
        <v>#N/A</v>
      </c>
      <c r="J15" s="24">
        <v>0</v>
      </c>
      <c r="K15" s="24">
        <v>9</v>
      </c>
      <c r="L15" s="24">
        <v>0</v>
      </c>
      <c r="M15" s="24">
        <v>495</v>
      </c>
      <c r="N15" s="24">
        <v>1108</v>
      </c>
      <c r="O15" s="24">
        <v>576</v>
      </c>
      <c r="P15" s="24" t="e">
        <v>#N/A</v>
      </c>
      <c r="Q15" s="24" t="e">
        <v>#N/A</v>
      </c>
      <c r="R15" s="24" t="e">
        <v>#N/A</v>
      </c>
      <c r="S15" s="24" t="e">
        <v>#N/A</v>
      </c>
      <c r="T15" s="24">
        <v>33</v>
      </c>
      <c r="U15" s="24">
        <v>3</v>
      </c>
      <c r="V15" s="24">
        <v>75</v>
      </c>
      <c r="W15" s="24">
        <v>59</v>
      </c>
      <c r="X15" s="24" t="e">
        <v>#N/A</v>
      </c>
      <c r="Y15" s="24" t="e">
        <v>#N/A</v>
      </c>
      <c r="Z15" s="24" t="e">
        <v>#N/A</v>
      </c>
      <c r="AA15" s="24">
        <v>318</v>
      </c>
    </row>
    <row r="16" spans="1:30" s="31" customFormat="1" ht="19">
      <c r="A16" s="30" t="s">
        <v>235</v>
      </c>
      <c r="B16" s="31">
        <v>3180</v>
      </c>
      <c r="C16" s="31">
        <v>3180</v>
      </c>
      <c r="D16" s="31">
        <v>1486</v>
      </c>
      <c r="E16" s="31">
        <v>1471</v>
      </c>
      <c r="F16" s="31">
        <v>1190</v>
      </c>
      <c r="G16" s="31">
        <v>1203</v>
      </c>
      <c r="H16" s="31">
        <v>164</v>
      </c>
      <c r="J16" s="31">
        <v>164</v>
      </c>
      <c r="K16" s="31">
        <v>164</v>
      </c>
      <c r="L16" s="31">
        <v>164</v>
      </c>
      <c r="M16" s="32">
        <v>1598</v>
      </c>
      <c r="N16" s="32">
        <v>1247</v>
      </c>
      <c r="O16" s="31">
        <v>1665</v>
      </c>
      <c r="Q16" s="31">
        <v>738</v>
      </c>
      <c r="T16" s="31">
        <v>1461</v>
      </c>
      <c r="U16" s="31">
        <v>1461</v>
      </c>
      <c r="V16" s="31">
        <v>1461</v>
      </c>
      <c r="W16" s="31">
        <v>1826</v>
      </c>
      <c r="AA16" s="31">
        <v>1139</v>
      </c>
    </row>
    <row r="17" spans="1:36" s="31" customFormat="1" ht="19">
      <c r="A17" s="30" t="s">
        <v>244</v>
      </c>
      <c r="B17" s="31" t="s">
        <v>267</v>
      </c>
      <c r="C17" s="31" t="s">
        <v>268</v>
      </c>
      <c r="D17" s="31" t="s">
        <v>269</v>
      </c>
      <c r="E17" s="31" t="s">
        <v>270</v>
      </c>
      <c r="F17" s="31" t="s">
        <v>269</v>
      </c>
      <c r="G17" s="31" t="s">
        <v>269</v>
      </c>
      <c r="H17" s="31" t="s">
        <v>254</v>
      </c>
      <c r="J17" s="31" t="s">
        <v>254</v>
      </c>
      <c r="K17" s="31" t="s">
        <v>255</v>
      </c>
      <c r="L17" s="31" t="s">
        <v>256</v>
      </c>
      <c r="M17" s="32" t="s">
        <v>246</v>
      </c>
      <c r="N17" s="32" t="s">
        <v>247</v>
      </c>
      <c r="O17" s="31" t="s">
        <v>258</v>
      </c>
      <c r="Q17" s="31" t="s">
        <v>257</v>
      </c>
      <c r="T17" s="31" t="s">
        <v>251</v>
      </c>
      <c r="U17" s="31" t="s">
        <v>252</v>
      </c>
      <c r="V17" s="31" t="s">
        <v>253</v>
      </c>
      <c r="W17" s="31" t="s">
        <v>261</v>
      </c>
      <c r="AA17" s="31" t="s">
        <v>360</v>
      </c>
    </row>
    <row r="18" spans="1:36" s="31" customFormat="1" ht="19">
      <c r="A18" s="30" t="s">
        <v>245</v>
      </c>
      <c r="M18" s="32"/>
      <c r="N18" s="32"/>
    </row>
    <row r="19" spans="1:36" s="31" customFormat="1" ht="19">
      <c r="A19" s="30"/>
      <c r="M19" s="32"/>
      <c r="N19" s="32"/>
    </row>
    <row r="20" spans="1:36" s="23" customFormat="1" ht="102">
      <c r="A20" s="29" t="str">
        <f>INDEX('2-Western NA'!$E$1:$AH$35,COLUMN(A1),ROW(A1))</f>
        <v>Name (if applicable)</v>
      </c>
      <c r="B20" s="29" t="str">
        <f>INDEX('2-Western NA'!$E$1:$AH$35,COLUMN(B1),ROW(B1))</f>
        <v>Banff National Park Wolverine Overpass</v>
      </c>
      <c r="C20" s="29" t="str">
        <f>INDEX('2-Western NA'!$E$1:$AH$35,COLUMN(C1),ROW(C1))</f>
        <v>Banff National Park Red Earth Overpass</v>
      </c>
      <c r="D20" s="29" t="str">
        <f>INDEX('2-Western NA'!$E$1:$AH$35,COLUMN(D1),ROW(D1))</f>
        <v>Banff National Park Temple Overpass</v>
      </c>
      <c r="E20" s="29" t="str">
        <f>INDEX('2-Western NA'!$E$1:$AH$35,COLUMN(E1),ROW(E1))</f>
        <v>Banff National Park Lake Louise Over Pass</v>
      </c>
      <c r="F20" s="29" t="str">
        <f>INDEX('2-Western NA'!$E$1:$AH$35,COLUMN(F1),ROW(F1))</f>
        <v>Banff National Park Castle Overpass</v>
      </c>
      <c r="G20" s="29" t="str">
        <f>INDEX('2-Western NA'!$E$1:$AH$35,COLUMN(G1),ROW(G1))</f>
        <v>Banff National Park Panorama Overpass</v>
      </c>
      <c r="H20" s="29" t="str">
        <f>INDEX('2-Western NA'!$E$1:$AH$35,COLUMN(H1),ROW(H1))</f>
        <v xml:space="preserve">Trepanier Creek </v>
      </c>
      <c r="I20" s="29" t="str">
        <f>INDEX('2-Western NA'!$E$1:$AH$35,COLUMN(I1),ROW(I1))</f>
        <v>Yoho OP</v>
      </c>
      <c r="J20" s="29" t="str">
        <f>INDEX('2-Western NA'!$E$1:$AH$35,COLUMN(J1),ROW(J1))</f>
        <v>Glenogle</v>
      </c>
      <c r="K20" s="29" t="str">
        <f>INDEX('2-Western NA'!$E$1:$AH$35,COLUMN(K1),ROW(K1))</f>
        <v>Golden Hill</v>
      </c>
      <c r="L20" s="29" t="str">
        <f>INDEX('2-Western NA'!$E$1:$AH$35,COLUMN(L1),ROW(L1))</f>
        <v>Palliser</v>
      </c>
      <c r="M20" s="29" t="str">
        <f>INDEX('2-Western NA'!$E$1:$AH$35,COLUMN(M1),ROW(M1))</f>
        <v>State Highway 9 Wildlife Crossings North OP</v>
      </c>
      <c r="N20" s="29" t="str">
        <f>INDEX('2-Western NA'!$E$1:$AH$35,COLUMN(N1),ROW(N1))</f>
        <v>State Highway 9 Wildlife Crossings South OP</v>
      </c>
      <c r="O20" s="29" t="str">
        <f>INDEX('2-Western NA'!$E$1:$AH$35,COLUMN(O1),ROW(O1))</f>
        <v>Oracle Rd Wildlife Corsing</v>
      </c>
      <c r="P20" s="29" t="str">
        <f>INDEX('2-Western NA'!$E$1:$AH$35,COLUMN(P1),ROW(P1))</f>
        <v>Parely Canyon Wildlife Crossing</v>
      </c>
      <c r="Q20" s="29" t="str">
        <f>INDEX('2-Western NA'!$E$1:$AH$35,COLUMN(Q1),ROW(Q1))</f>
        <v>I-15 A***</v>
      </c>
      <c r="R20" s="29" t="str">
        <f>INDEX('2-Western NA'!$E$1:$AH$35,COLUMN(R1),ROW(R1))</f>
        <v>I-15 B***</v>
      </c>
      <c r="S20" s="29" t="str">
        <f>INDEX('2-Western NA'!$E$1:$AH$35,COLUMN(S1),ROW(S1))</f>
        <v>Trapper's point U.S. Highway 191 OP 1</v>
      </c>
      <c r="T20" s="29" t="str">
        <f>INDEX('2-Western NA'!$E$1:$AH$35,COLUMN(T1),ROW(T1))</f>
        <v>Highway 93 desert Big Horn Sheep 1</v>
      </c>
      <c r="U20" s="29" t="str">
        <f>INDEX('2-Western NA'!$E$1:$AH$35,COLUMN(U1),ROW(U1))</f>
        <v>Highway 93 desert Big Horn Sheep 2</v>
      </c>
      <c r="V20" s="29" t="str">
        <f>INDEX('2-Western NA'!$E$1:$AH$35,COLUMN(V1),ROW(V1))</f>
        <v>Highway 93 desert Big Horn Sheep 3</v>
      </c>
      <c r="W20" s="29" t="str">
        <f>INDEX('2-Western NA'!$E$1:$AH$35,COLUMN(W1),ROW(W1))</f>
        <v>Highway 93 North</v>
      </c>
      <c r="X20" s="29" t="str">
        <f>INDEX('2-Western NA'!$E$1:$AH$35,COLUMN(X1),ROW(X1))</f>
        <v>INTERSTATE 80 AND HIGHWAY 93 PEQUOP CROSSINGS NETWORK</v>
      </c>
      <c r="Y20" s="29" t="str">
        <f>INDEX('2-Western NA'!$E$1:$AH$35,COLUMN(Y1),ROW(Y1))</f>
        <v>INTERSTATE 80 AND HIGHWAY 93 PEQUOP CROSSINGS NETWORK</v>
      </c>
      <c r="Z20" s="29" t="str">
        <f>INDEX('2-Western NA'!$E$1:$AH$35,COLUMN(Z1),ROW(Z1))</f>
        <v>INTERSTATE 80 AND HIGHWAY 93 PEQUOP CROSSINGS NETWORK</v>
      </c>
      <c r="AA20" s="29" t="str">
        <f>INDEX('2-Western NA'!$E$1:$AH$35,COLUMN(AA1),ROW(AA1))</f>
        <v>Washington OP</v>
      </c>
      <c r="AB20" s="29">
        <f>INDEX('2-Western NA'!$E$1:$AH$35,COLUMN(AB1),ROW(AB1))</f>
        <v>0</v>
      </c>
      <c r="AC20" s="29">
        <f>INDEX('2-Western NA'!$E$1:$AH$35,COLUMN(AC1),ROW(AC1))</f>
        <v>0</v>
      </c>
      <c r="AD20" s="29">
        <f>INDEX('2-Western NA'!$E$1:$AH$35,COLUMN(AD1),ROW(AD1))</f>
        <v>0</v>
      </c>
      <c r="AE20" s="29">
        <f>INDEX('2-Western NA'!$E$1:$AH$35,COLUMN(AE1),ROW(AE1))</f>
        <v>0</v>
      </c>
      <c r="AF20" s="29">
        <f>INDEX('2-Western NA'!$E$1:$AH$35,COLUMN(AF1),ROW(AF1))</f>
        <v>0</v>
      </c>
      <c r="AG20" s="29">
        <f>INDEX('2-Western NA'!$E$1:$AH$35,COLUMN(AG1),ROW(AG1))</f>
        <v>0</v>
      </c>
      <c r="AH20" s="29">
        <f>INDEX('2-Western NA'!$E$1:$AH$35,COLUMN(AH1),ROW(AH1))</f>
        <v>0</v>
      </c>
      <c r="AI20" s="29">
        <f>INDEX('2-Western NA'!$E$1:$AH$35,COLUMN(AI1),ROW(AI1))</f>
        <v>0</v>
      </c>
      <c r="AJ20" s="29"/>
    </row>
    <row r="21" spans="1:36" ht="16">
      <c r="A21" s="20" t="str">
        <f>INDEX('2-Western NA'!$E$1:$AH$35,COLUMN(A2),ROW(A2))</f>
        <v>Overpass or Underpass</v>
      </c>
      <c r="B21" s="20" t="str">
        <f>INDEX('2-Western NA'!$E$1:$AH$35,COLUMN(B2),ROW(B2))</f>
        <v>Overpass</v>
      </c>
      <c r="C21" s="20" t="str">
        <f>INDEX('2-Western NA'!$E$1:$AH$35,COLUMN(C2),ROW(C2))</f>
        <v>Overpass</v>
      </c>
      <c r="D21" s="20" t="str">
        <f>INDEX('2-Western NA'!$E$1:$AH$35,COLUMN(D2),ROW(D2))</f>
        <v>Overpass</v>
      </c>
      <c r="E21" s="20" t="str">
        <f>INDEX('2-Western NA'!$E$1:$AH$35,COLUMN(E2),ROW(E2))</f>
        <v>Overpass</v>
      </c>
      <c r="F21" s="20" t="str">
        <f>INDEX('2-Western NA'!$E$1:$AH$35,COLUMN(F2),ROW(F2))</f>
        <v>Overpass</v>
      </c>
      <c r="G21" s="20" t="str">
        <f>INDEX('2-Western NA'!$E$1:$AH$35,COLUMN(G2),ROW(G2))</f>
        <v>Overpass</v>
      </c>
      <c r="H21" s="20" t="str">
        <f>INDEX('2-Western NA'!$E$1:$AH$35,COLUMN(H2),ROW(H2))</f>
        <v>Overpass</v>
      </c>
      <c r="I21" s="20" t="str">
        <f>INDEX('2-Western NA'!$E$1:$AH$35,COLUMN(I2),ROW(I2))</f>
        <v>Overpass</v>
      </c>
      <c r="J21" s="20" t="str">
        <f>INDEX('2-Western NA'!$E$1:$AH$35,COLUMN(J2),ROW(J2))</f>
        <v>Overpass</v>
      </c>
      <c r="K21" s="20" t="str">
        <f>INDEX('2-Western NA'!$E$1:$AH$35,COLUMN(K2),ROW(K2))</f>
        <v>Overpass</v>
      </c>
      <c r="L21" s="20" t="str">
        <f>INDEX('2-Western NA'!$E$1:$AH$35,COLUMN(L2),ROW(L2))</f>
        <v>Overpass</v>
      </c>
      <c r="M21" s="20" t="str">
        <f>INDEX('2-Western NA'!$E$1:$AH$35,COLUMN(M2),ROW(M2))</f>
        <v>Overpasses</v>
      </c>
      <c r="N21" s="20" t="str">
        <f>INDEX('2-Western NA'!$E$1:$AH$35,COLUMN(N2),ROW(N2))</f>
        <v>Overpasses</v>
      </c>
      <c r="O21" s="20" t="str">
        <f>INDEX('2-Western NA'!$E$1:$AH$35,COLUMN(O2),ROW(O2))</f>
        <v>Overpass</v>
      </c>
      <c r="P21" s="20" t="str">
        <f>INDEX('2-Western NA'!$E$1:$AH$35,COLUMN(P2),ROW(P2))</f>
        <v>Overpass</v>
      </c>
      <c r="Q21" s="20" t="str">
        <f>INDEX('2-Western NA'!$E$1:$AH$35,COLUMN(Q2),ROW(Q2))</f>
        <v>Overpass</v>
      </c>
      <c r="R21" s="20" t="str">
        <f>INDEX('2-Western NA'!$E$1:$AH$35,COLUMN(R2),ROW(R2))</f>
        <v>Overpass</v>
      </c>
      <c r="S21" s="20" t="str">
        <f>INDEX('2-Western NA'!$E$1:$AH$35,COLUMN(S2),ROW(S2))</f>
        <v>Overpass</v>
      </c>
      <c r="T21" s="20" t="str">
        <f>INDEX('2-Western NA'!$E$1:$AH$35,COLUMN(T2),ROW(T2))</f>
        <v>Overpass</v>
      </c>
      <c r="U21" s="20" t="str">
        <f>INDEX('2-Western NA'!$E$1:$AH$35,COLUMN(U2),ROW(U2))</f>
        <v>Overpass</v>
      </c>
      <c r="V21" s="20" t="str">
        <f>INDEX('2-Western NA'!$E$1:$AH$35,COLUMN(V2),ROW(V2))</f>
        <v>Overpass</v>
      </c>
      <c r="W21" s="20" t="str">
        <f>INDEX('2-Western NA'!$E$1:$AH$35,COLUMN(W2),ROW(W2))</f>
        <v>Overpass</v>
      </c>
      <c r="X21" s="20" t="str">
        <f>INDEX('2-Western NA'!$E$1:$AH$35,COLUMN(X2),ROW(X2))</f>
        <v>Overpass</v>
      </c>
      <c r="Y21" s="20" t="str">
        <f>INDEX('2-Western NA'!$E$1:$AH$35,COLUMN(Y2),ROW(Y2))</f>
        <v>Overpass</v>
      </c>
      <c r="Z21" s="20" t="str">
        <f>INDEX('2-Western NA'!$E$1:$AH$35,COLUMN(Z2),ROW(Z2))</f>
        <v>Overpass</v>
      </c>
      <c r="AA21" s="20" t="str">
        <f>INDEX('2-Western NA'!$E$1:$AH$35,COLUMN(AA2),ROW(AA2))</f>
        <v>Overpass</v>
      </c>
      <c r="AB21" s="20">
        <f>INDEX('2-Western NA'!$E$1:$AH$35,COLUMN(AB2),ROW(AB2))</f>
        <v>0</v>
      </c>
      <c r="AC21" s="20">
        <f>INDEX('2-Western NA'!$E$1:$AH$35,COLUMN(AC2),ROW(AC2))</f>
        <v>0</v>
      </c>
      <c r="AD21" s="20">
        <f>INDEX('2-Western NA'!$E$1:$AH$35,COLUMN(AD2),ROW(AD2))</f>
        <v>0</v>
      </c>
      <c r="AE21" s="20">
        <f>INDEX('2-Western NA'!$E$1:$AH$35,COLUMN(AE2),ROW(AE2))</f>
        <v>0</v>
      </c>
      <c r="AF21" s="20">
        <f>INDEX('2-Western NA'!$E$1:$AH$35,COLUMN(AF2),ROW(AF2))</f>
        <v>0</v>
      </c>
      <c r="AG21" s="20">
        <f>INDEX('2-Western NA'!$E$1:$AH$35,COLUMN(AG2),ROW(AG2))</f>
        <v>0</v>
      </c>
      <c r="AH21" s="20">
        <f>INDEX('2-Western NA'!$E$1:$AH$35,COLUMN(AH2),ROW(AH2))</f>
        <v>0</v>
      </c>
      <c r="AI21" s="20">
        <f>INDEX('2-Western NA'!$E$1:$AH$35,COLUMN(AI2),ROW(AI2))</f>
        <v>0</v>
      </c>
    </row>
    <row r="22" spans="1:36" ht="16">
      <c r="A22" s="20" t="str">
        <f>INDEX('2-Western NA'!$E$1:$AH$35,COLUMN(A3),ROW(A3))</f>
        <v>Targeted Species</v>
      </c>
      <c r="B22" s="20" t="str">
        <f>INDEX('2-Western NA'!$E$1:$AH$35,COLUMN(B3),ROW(B3))</f>
        <v>Grizzly bear, elk, deer</v>
      </c>
      <c r="C22" s="20" t="str">
        <f>INDEX('2-Western NA'!$E$1:$AH$35,COLUMN(C3),ROW(C3))</f>
        <v>Grizzly bear, elk, deer</v>
      </c>
      <c r="D22" s="20" t="str">
        <f>INDEX('2-Western NA'!$E$1:$AH$35,COLUMN(D3),ROW(D3))</f>
        <v>Grizzly bear, elk, deer</v>
      </c>
      <c r="E22" s="20" t="str">
        <f>INDEX('2-Western NA'!$E$1:$AH$35,COLUMN(E3),ROW(E3))</f>
        <v>Grizzly bear, elk, deer</v>
      </c>
      <c r="F22" s="20" t="str">
        <f>INDEX('2-Western NA'!$E$1:$AH$35,COLUMN(F3),ROW(F3))</f>
        <v>Grizzly bear, elk, deer</v>
      </c>
      <c r="G22" s="20" t="str">
        <f>INDEX('2-Western NA'!$E$1:$AH$35,COLUMN(G3),ROW(G3))</f>
        <v>Grizzly bear, elk, deer</v>
      </c>
      <c r="H22" s="20" t="str">
        <f>INDEX('2-Western NA'!$E$1:$AH$35,COLUMN(H3),ROW(H3))</f>
        <v>Mule deer</v>
      </c>
      <c r="I22" s="20" t="str">
        <f>INDEX('2-Western NA'!$E$1:$AH$35,COLUMN(I3),ROW(I3))</f>
        <v>Grizzly bear, elk, deer</v>
      </c>
      <c r="J22" s="20">
        <f>INDEX('2-Western NA'!$E$1:$AH$35,COLUMN(J3),ROW(J3))</f>
        <v>0</v>
      </c>
      <c r="K22" s="20">
        <f>INDEX('2-Western NA'!$E$1:$AH$35,COLUMN(K3),ROW(K3))</f>
        <v>0</v>
      </c>
      <c r="L22" s="20">
        <f>INDEX('2-Western NA'!$E$1:$AH$35,COLUMN(L3),ROW(L3))</f>
        <v>0</v>
      </c>
      <c r="M22" s="20" t="str">
        <f>INDEX('2-Western NA'!$E$1:$AH$35,COLUMN(M3),ROW(M3))</f>
        <v>Mule deer, elk, coyote, bobcat, cougar, black bear</v>
      </c>
      <c r="N22" s="20" t="str">
        <f>INDEX('2-Western NA'!$E$1:$AH$35,COLUMN(N3),ROW(N3))</f>
        <v>Mule deer, elk, coyote, bobcat, cougar, black bear</v>
      </c>
      <c r="O22" s="20" t="str">
        <f>INDEX('2-Western NA'!$E$1:$AH$35,COLUMN(O3),ROW(O3))</f>
        <v>Mule deer</v>
      </c>
      <c r="P22" s="20" t="str">
        <f>INDEX('2-Western NA'!$E$1:$AH$35,COLUMN(P3),ROW(P3))</f>
        <v>Mule deer, elk, moose</v>
      </c>
      <c r="Q22" s="20" t="str">
        <f>INDEX('2-Western NA'!$E$1:$AH$35,COLUMN(Q3),ROW(Q3))</f>
        <v>mule deer</v>
      </c>
      <c r="R22" s="20" t="str">
        <f>INDEX('2-Western NA'!$E$1:$AH$35,COLUMN(R3),ROW(R3))</f>
        <v>mule deer</v>
      </c>
      <c r="S22" s="20" t="str">
        <f>INDEX('2-Western NA'!$E$1:$AH$35,COLUMN(S3),ROW(S3))</f>
        <v>Pronghorn, mule deer</v>
      </c>
      <c r="T22" s="20" t="str">
        <f>INDEX('2-Western NA'!$E$1:$AH$35,COLUMN(T3),ROW(T3))</f>
        <v>Desert Bighron Sheep</v>
      </c>
      <c r="U22" s="20" t="str">
        <f>INDEX('2-Western NA'!$E$1:$AH$35,COLUMN(U3),ROW(U3))</f>
        <v>Desert Bighron Sheep</v>
      </c>
      <c r="V22" s="20" t="str">
        <f>INDEX('2-Western NA'!$E$1:$AH$35,COLUMN(V3),ROW(V3))</f>
        <v>Desert Bighron Sheep</v>
      </c>
      <c r="W22" s="20" t="str">
        <f>INDEX('2-Western NA'!$E$1:$AH$35,COLUMN(W3),ROW(W3))</f>
        <v>White Tailed Deer, Mule Deer, Black Bear</v>
      </c>
      <c r="X22" s="20" t="str">
        <f>INDEX('2-Western NA'!$E$1:$AH$35,COLUMN(X3),ROW(X3))</f>
        <v>Mule Deer</v>
      </c>
      <c r="Y22" s="20" t="str">
        <f>INDEX('2-Western NA'!$E$1:$AH$35,COLUMN(Y3),ROW(Y3))</f>
        <v>Mule Deer</v>
      </c>
      <c r="Z22" s="20" t="str">
        <f>INDEX('2-Western NA'!$E$1:$AH$35,COLUMN(Z3),ROW(Z3))</f>
        <v>Mule Deer</v>
      </c>
      <c r="AA22" s="20">
        <f>INDEX('2-Western NA'!$E$1:$AH$35,COLUMN(AA3),ROW(AA3))</f>
        <v>0</v>
      </c>
      <c r="AB22" s="20">
        <f>INDEX('2-Western NA'!$E$1:$AH$35,COLUMN(AB3),ROW(AB3))</f>
        <v>0</v>
      </c>
      <c r="AC22" s="20">
        <f>INDEX('2-Western NA'!$E$1:$AH$35,COLUMN(AC3),ROW(AC3))</f>
        <v>0</v>
      </c>
      <c r="AD22" s="20">
        <f>INDEX('2-Western NA'!$E$1:$AH$35,COLUMN(AD3),ROW(AD3))</f>
        <v>0</v>
      </c>
      <c r="AE22" s="20">
        <f>INDEX('2-Western NA'!$E$1:$AH$35,COLUMN(AE3),ROW(AE3))</f>
        <v>0</v>
      </c>
      <c r="AF22" s="20">
        <f>INDEX('2-Western NA'!$E$1:$AH$35,COLUMN(AF3),ROW(AF3))</f>
        <v>0</v>
      </c>
      <c r="AG22" s="20">
        <f>INDEX('2-Western NA'!$E$1:$AH$35,COLUMN(AG3),ROW(AG3))</f>
        <v>0</v>
      </c>
      <c r="AH22" s="20">
        <f>INDEX('2-Western NA'!$E$1:$AH$35,COLUMN(AH3),ROW(AH3))</f>
        <v>0</v>
      </c>
      <c r="AI22" s="20">
        <f>INDEX('2-Western NA'!$E$1:$AH$35,COLUMN(AI3),ROW(AI3))</f>
        <v>0</v>
      </c>
    </row>
    <row r="23" spans="1:36" ht="16">
      <c r="A23" s="20" t="str">
        <f>INDEX('2-Western NA'!$E$1:$AH$35,COLUMN(A4),ROW(A4))</f>
        <v>ApproxSize</v>
      </c>
      <c r="B23" s="20" t="str">
        <f>INDEX('2-Western NA'!$E$1:$AH$35,COLUMN(B4),ROW(B4))</f>
        <v>Large (&gt;350 lbs)</v>
      </c>
      <c r="C23" s="20" t="str">
        <f>INDEX('2-Western NA'!$E$1:$AH$35,COLUMN(C4),ROW(C4))</f>
        <v>Large (&gt;350 lbs)</v>
      </c>
      <c r="D23" s="20" t="str">
        <f>INDEX('2-Western NA'!$E$1:$AH$35,COLUMN(D4),ROW(D4))</f>
        <v>Large (&gt;350 lbs)</v>
      </c>
      <c r="E23" s="20" t="str">
        <f>INDEX('2-Western NA'!$E$1:$AH$35,COLUMN(E4),ROW(E4))</f>
        <v>Large (&gt;350 lbs)</v>
      </c>
      <c r="F23" s="20" t="str">
        <f>INDEX('2-Western NA'!$E$1:$AH$35,COLUMN(F4),ROW(F4))</f>
        <v>Large (&gt;350 lbs)</v>
      </c>
      <c r="G23" s="20" t="str">
        <f>INDEX('2-Western NA'!$E$1:$AH$35,COLUMN(G4),ROW(G4))</f>
        <v>Large (&gt;350 lbs)</v>
      </c>
      <c r="H23" s="20" t="str">
        <f>INDEX('2-Western NA'!$E$1:$AH$35,COLUMN(H4),ROW(H4))</f>
        <v>Medium (50-350 lbs)</v>
      </c>
      <c r="I23" s="20" t="str">
        <f>INDEX('2-Western NA'!$E$1:$AH$35,COLUMN(I4),ROW(I4))</f>
        <v>Large (&gt;350 lbs)</v>
      </c>
      <c r="J23" s="20">
        <f>INDEX('2-Western NA'!$E$1:$AH$35,COLUMN(J4),ROW(J4))</f>
        <v>0</v>
      </c>
      <c r="K23" s="20">
        <f>INDEX('2-Western NA'!$E$1:$AH$35,COLUMN(K4),ROW(K4))</f>
        <v>0</v>
      </c>
      <c r="L23" s="20">
        <f>INDEX('2-Western NA'!$E$1:$AH$35,COLUMN(L4),ROW(L4))</f>
        <v>0</v>
      </c>
      <c r="M23" s="20" t="str">
        <f>INDEX('2-Western NA'!$E$1:$AH$35,COLUMN(M4),ROW(M4))</f>
        <v>Medium (50-350 lbs)</v>
      </c>
      <c r="N23" s="20" t="str">
        <f>INDEX('2-Western NA'!$E$1:$AH$35,COLUMN(N4),ROW(N4))</f>
        <v>Medium (50-350 lbs)</v>
      </c>
      <c r="O23" s="20" t="str">
        <f>INDEX('2-Western NA'!$E$1:$AH$35,COLUMN(O4),ROW(O4))</f>
        <v>Medium (50-350 lbs)</v>
      </c>
      <c r="P23" s="20" t="str">
        <f>INDEX('2-Western NA'!$E$1:$AH$35,COLUMN(P4),ROW(P4))</f>
        <v>Medium (50-350 lbs)</v>
      </c>
      <c r="Q23" s="20" t="str">
        <f>INDEX('2-Western NA'!$E$1:$AH$35,COLUMN(Q4),ROW(Q4))</f>
        <v>Medium (50-350 lbs)</v>
      </c>
      <c r="R23" s="20" t="str">
        <f>INDEX('2-Western NA'!$E$1:$AH$35,COLUMN(R4),ROW(R4))</f>
        <v>Medium (50-350 lbs)</v>
      </c>
      <c r="S23" s="20" t="str">
        <f>INDEX('2-Western NA'!$E$1:$AH$35,COLUMN(S4),ROW(S4))</f>
        <v>Medium (50-350 lbs)</v>
      </c>
      <c r="T23" s="20" t="str">
        <f>INDEX('2-Western NA'!$E$1:$AH$35,COLUMN(T4),ROW(T4))</f>
        <v>Medium (50-350 lbs)</v>
      </c>
      <c r="U23" s="20" t="str">
        <f>INDEX('2-Western NA'!$E$1:$AH$35,COLUMN(U4),ROW(U4))</f>
        <v>Medium (50-350 lbs)</v>
      </c>
      <c r="V23" s="20" t="str">
        <f>INDEX('2-Western NA'!$E$1:$AH$35,COLUMN(V4),ROW(V4))</f>
        <v>Medium (50-350 lbs)</v>
      </c>
      <c r="W23" s="20" t="str">
        <f>INDEX('2-Western NA'!$E$1:$AH$35,COLUMN(W4),ROW(W4))</f>
        <v>Medium (50-350 lbs)</v>
      </c>
      <c r="X23" s="20" t="str">
        <f>INDEX('2-Western NA'!$E$1:$AH$35,COLUMN(X4),ROW(X4))</f>
        <v>Medium (50-350 lbs)</v>
      </c>
      <c r="Y23" s="20" t="str">
        <f>INDEX('2-Western NA'!$E$1:$AH$35,COLUMN(Y4),ROW(Y4))</f>
        <v>Medium (50-350 lbs)</v>
      </c>
      <c r="Z23" s="20" t="str">
        <f>INDEX('2-Western NA'!$E$1:$AH$35,COLUMN(Z4),ROW(Z4))</f>
        <v>Medium (50-350 lbs)</v>
      </c>
      <c r="AA23" s="20">
        <f>INDEX('2-Western NA'!$E$1:$AH$35,COLUMN(AA4),ROW(AA4))</f>
        <v>0</v>
      </c>
      <c r="AB23" s="20">
        <f>INDEX('2-Western NA'!$E$1:$AH$35,COLUMN(AB4),ROW(AB4))</f>
        <v>0</v>
      </c>
      <c r="AC23" s="20">
        <f>INDEX('2-Western NA'!$E$1:$AH$35,COLUMN(AC4),ROW(AC4))</f>
        <v>0</v>
      </c>
      <c r="AD23" s="20">
        <f>INDEX('2-Western NA'!$E$1:$AH$35,COLUMN(AD4),ROW(AD4))</f>
        <v>0</v>
      </c>
      <c r="AE23" s="20">
        <f>INDEX('2-Western NA'!$E$1:$AH$35,COLUMN(AE4),ROW(AE4))</f>
        <v>0</v>
      </c>
      <c r="AF23" s="20">
        <f>INDEX('2-Western NA'!$E$1:$AH$35,COLUMN(AF4),ROW(AF4))</f>
        <v>0</v>
      </c>
      <c r="AG23" s="20">
        <f>INDEX('2-Western NA'!$E$1:$AH$35,COLUMN(AG4),ROW(AG4))</f>
        <v>0</v>
      </c>
      <c r="AH23" s="20">
        <f>INDEX('2-Western NA'!$E$1:$AH$35,COLUMN(AH4),ROW(AH4))</f>
        <v>0</v>
      </c>
      <c r="AI23" s="20">
        <f>INDEX('2-Western NA'!$E$1:$AH$35,COLUMN(AI4),ROW(AI4))</f>
        <v>0</v>
      </c>
    </row>
    <row r="24" spans="1:36" ht="16">
      <c r="A24" s="20" t="str">
        <f>INDEX('2-Western NA'!$E$1:$AH$35,COLUMN(A5),ROW(A5))</f>
        <v>Price</v>
      </c>
      <c r="B24" s="20" t="str">
        <f>INDEX('2-Western NA'!$E$1:$AH$35,COLUMN(B5),ROW(B5))</f>
        <v>(1750000 per stucture USD)</v>
      </c>
      <c r="C24" s="20" t="str">
        <f>INDEX('2-Western NA'!$E$1:$AH$35,COLUMN(C5),ROW(C5))</f>
        <v>(1750000 per stucture USD)</v>
      </c>
      <c r="D24" s="20" t="str">
        <f>INDEX('2-Western NA'!$E$1:$AH$35,COLUMN(D5),ROW(D5))</f>
        <v>(1750000 per stucture USD)</v>
      </c>
      <c r="E24" s="20" t="str">
        <f>INDEX('2-Western NA'!$E$1:$AH$35,COLUMN(E5),ROW(E5))</f>
        <v>(1750000 per stucture USD)</v>
      </c>
      <c r="F24" s="20" t="str">
        <f>INDEX('2-Western NA'!$E$1:$AH$35,COLUMN(F5),ROW(F5))</f>
        <v>(1750000 per stucture USD)</v>
      </c>
      <c r="G24" s="20" t="str">
        <f>INDEX('2-Western NA'!$E$1:$AH$35,COLUMN(G5),ROW(G5))</f>
        <v>(1750000 per stucture USD)</v>
      </c>
      <c r="H24" s="20">
        <f>INDEX('2-Western NA'!$E$1:$AH$35,COLUMN(H5),ROW(H5))</f>
        <v>0</v>
      </c>
      <c r="I24" s="20">
        <f>INDEX('2-Western NA'!$E$1:$AH$35,COLUMN(I5),ROW(I5))</f>
        <v>0</v>
      </c>
      <c r="J24" s="20">
        <f>INDEX('2-Western NA'!$E$1:$AH$35,COLUMN(J5),ROW(J5))</f>
        <v>0</v>
      </c>
      <c r="K24" s="20">
        <f>INDEX('2-Western NA'!$E$1:$AH$35,COLUMN(K5),ROW(K5))</f>
        <v>0</v>
      </c>
      <c r="L24" s="20">
        <f>INDEX('2-Western NA'!$E$1:$AH$35,COLUMN(L5),ROW(L5))</f>
        <v>0</v>
      </c>
      <c r="M24" s="20" t="str">
        <f>INDEX('2-Western NA'!$E$1:$AH$35,COLUMN(M5),ROW(M5))</f>
        <v>Total project: $157551444 (2016 USD)</v>
      </c>
      <c r="N24" s="20" t="str">
        <f>INDEX('2-Western NA'!$E$1:$AH$35,COLUMN(N5),ROW(N5))</f>
        <v>Total project: $157551444 (2016 USD)</v>
      </c>
      <c r="O24" s="20">
        <f>INDEX('2-Western NA'!$E$1:$AH$35,COLUMN(O5),ROW(O5))</f>
        <v>0</v>
      </c>
      <c r="P24" s="20">
        <f>INDEX('2-Western NA'!$E$1:$AH$35,COLUMN(P5),ROW(P5))</f>
        <v>0</v>
      </c>
      <c r="Q24" s="20">
        <f>INDEX('2-Western NA'!$E$1:$AH$35,COLUMN(Q5),ROW(Q5))</f>
        <v>0</v>
      </c>
      <c r="R24" s="20">
        <f>INDEX('2-Western NA'!$E$1:$AH$35,COLUMN(R5),ROW(R5))</f>
        <v>0</v>
      </c>
      <c r="S24" s="20" t="str">
        <f>INDEX('2-Western NA'!$E$1:$AH$35,COLUMN(S5),ROW(S5))</f>
        <v>Total project: 11M USD, INDIVIDUAL OVERPASS APPROX. 2 M USD</v>
      </c>
      <c r="T24" s="20">
        <f>INDEX('2-Western NA'!$E$1:$AH$35,COLUMN(T5),ROW(T5))</f>
        <v>0</v>
      </c>
      <c r="U24" s="20">
        <f>INDEX('2-Western NA'!$E$1:$AH$35,COLUMN(U5),ROW(U5))</f>
        <v>0</v>
      </c>
      <c r="V24" s="20">
        <f>INDEX('2-Western NA'!$E$1:$AH$35,COLUMN(V5),ROW(V5))</f>
        <v>0</v>
      </c>
      <c r="W24" s="20">
        <f>INDEX('2-Western NA'!$E$1:$AH$35,COLUMN(W5),ROW(W5))</f>
        <v>0</v>
      </c>
      <c r="X24" s="20">
        <f>INDEX('2-Western NA'!$E$1:$AH$35,COLUMN(X5),ROW(X5))</f>
        <v>0</v>
      </c>
      <c r="Y24" s="20">
        <f>INDEX('2-Western NA'!$E$1:$AH$35,COLUMN(Y5),ROW(Y5))</f>
        <v>0</v>
      </c>
      <c r="Z24" s="20">
        <f>INDEX('2-Western NA'!$E$1:$AH$35,COLUMN(Z5),ROW(Z5))</f>
        <v>0</v>
      </c>
      <c r="AA24" s="20">
        <f>INDEX('2-Western NA'!$E$1:$AH$35,COLUMN(AA5),ROW(AA5))</f>
        <v>0</v>
      </c>
      <c r="AB24" s="20">
        <f>INDEX('2-Western NA'!$E$1:$AH$35,COLUMN(AB5),ROW(AB5))</f>
        <v>0</v>
      </c>
      <c r="AC24" s="20">
        <f>INDEX('2-Western NA'!$E$1:$AH$35,COLUMN(AC5),ROW(AC5))</f>
        <v>0</v>
      </c>
      <c r="AD24" s="20">
        <f>INDEX('2-Western NA'!$E$1:$AH$35,COLUMN(AD5),ROW(AD5))</f>
        <v>0</v>
      </c>
      <c r="AE24" s="20">
        <f>INDEX('2-Western NA'!$E$1:$AH$35,COLUMN(AE5),ROW(AE5))</f>
        <v>0</v>
      </c>
      <c r="AF24" s="20">
        <f>INDEX('2-Western NA'!$E$1:$AH$35,COLUMN(AF5),ROW(AF5))</f>
        <v>0</v>
      </c>
      <c r="AG24" s="20">
        <f>INDEX('2-Western NA'!$E$1:$AH$35,COLUMN(AG5),ROW(AG5))</f>
        <v>0</v>
      </c>
      <c r="AH24" s="20">
        <f>INDEX('2-Western NA'!$E$1:$AH$35,COLUMN(AH5),ROW(AH5))</f>
        <v>0</v>
      </c>
      <c r="AI24" s="20">
        <f>INDEX('2-Western NA'!$E$1:$AH$35,COLUMN(AI5),ROW(AI5))</f>
        <v>0</v>
      </c>
    </row>
    <row r="25" spans="1:36" ht="16">
      <c r="A25" s="20" t="str">
        <f>INDEX('2-Western NA'!$E$1:$AH$35,COLUMN(A7),ROW(A7))</f>
        <v>Year of build_clean</v>
      </c>
      <c r="B25" s="20">
        <f>INDEX('2-Western NA'!$E$1:$AH$35,COLUMN(B7),ROW(B7))</f>
        <v>1996</v>
      </c>
      <c r="C25" s="20">
        <f>INDEX('2-Western NA'!$E$1:$AH$35,COLUMN(C7),ROW(C7))</f>
        <v>1996</v>
      </c>
      <c r="D25" s="20">
        <f>INDEX('2-Western NA'!$E$1:$AH$35,COLUMN(D7),ROW(D7))</f>
        <v>2010</v>
      </c>
      <c r="E25" s="20">
        <f>INDEX('2-Western NA'!$E$1:$AH$35,COLUMN(E7),ROW(E7))</f>
        <v>2009</v>
      </c>
      <c r="F25" s="20">
        <f>INDEX('2-Western NA'!$E$1:$AH$35,COLUMN(F7),ROW(F7))</f>
        <v>2011</v>
      </c>
      <c r="G25" s="20">
        <f>INDEX('2-Western NA'!$E$1:$AH$35,COLUMN(G7),ROW(G7))</f>
        <v>2011</v>
      </c>
      <c r="H25" s="20">
        <f>INDEX('2-Western NA'!$E$1:$AH$35,COLUMN(H7),ROW(H7))</f>
        <v>1990</v>
      </c>
      <c r="I25" s="20">
        <f>INDEX('2-Western NA'!$E$1:$AH$35,COLUMN(I7),ROW(I7))</f>
        <v>2018</v>
      </c>
      <c r="J25" s="20">
        <f>INDEX('2-Western NA'!$E$1:$AH$35,COLUMN(J7),ROW(J7))</f>
        <v>2011</v>
      </c>
      <c r="K25" s="20">
        <f>INDEX('2-Western NA'!$E$1:$AH$35,COLUMN(K7),ROW(K7))</f>
        <v>2011</v>
      </c>
      <c r="L25" s="20">
        <f>INDEX('2-Western NA'!$E$1:$AH$35,COLUMN(L7),ROW(L7))</f>
        <v>2011</v>
      </c>
      <c r="M25" s="20">
        <f>INDEX('2-Western NA'!$E$1:$AH$35,COLUMN(M7),ROW(M7))</f>
        <v>2015</v>
      </c>
      <c r="N25" s="20">
        <f>INDEX('2-Western NA'!$E$1:$AH$35,COLUMN(N7),ROW(N7))</f>
        <v>2015</v>
      </c>
      <c r="O25" s="20">
        <f>INDEX('2-Western NA'!$E$1:$AH$35,COLUMN(O7),ROW(O7))</f>
        <v>2016</v>
      </c>
      <c r="P25" s="20">
        <f>INDEX('2-Western NA'!$E$1:$AH$35,COLUMN(P7),ROW(P7))</f>
        <v>2019</v>
      </c>
      <c r="Q25" s="20">
        <f>INDEX('2-Western NA'!$E$1:$AH$35,COLUMN(Q7),ROW(Q7))</f>
        <v>1975</v>
      </c>
      <c r="R25" s="20">
        <f>INDEX('2-Western NA'!$E$1:$AH$35,COLUMN(R7),ROW(R7))</f>
        <v>1975</v>
      </c>
      <c r="S25" s="20">
        <f>INDEX('2-Western NA'!$E$1:$AH$35,COLUMN(S7),ROW(S7))</f>
        <v>2011</v>
      </c>
      <c r="T25" s="20">
        <f>INDEX('2-Western NA'!$E$1:$AH$35,COLUMN(T7),ROW(T7))</f>
        <v>2007</v>
      </c>
      <c r="U25" s="20">
        <f>INDEX('2-Western NA'!$E$1:$AH$35,COLUMN(U7),ROW(U7))</f>
        <v>2007</v>
      </c>
      <c r="V25" s="20">
        <f>INDEX('2-Western NA'!$E$1:$AH$35,COLUMN(V7),ROW(V7))</f>
        <v>2007</v>
      </c>
      <c r="W25" s="20">
        <f>INDEX('2-Western NA'!$E$1:$AH$35,COLUMN(W7),ROW(W7))</f>
        <v>2013</v>
      </c>
      <c r="X25" s="20">
        <f>INDEX('2-Western NA'!$E$1:$AH$35,COLUMN(X7),ROW(X7))</f>
        <v>2011</v>
      </c>
      <c r="Y25" s="20">
        <f>INDEX('2-Western NA'!$E$1:$AH$35,COLUMN(Y7),ROW(Y7))</f>
        <v>2010</v>
      </c>
      <c r="Z25" s="20">
        <f>INDEX('2-Western NA'!$E$1:$AH$35,COLUMN(Z7),ROW(Z7))</f>
        <v>2013</v>
      </c>
      <c r="AA25" s="20">
        <f>INDEX('2-Western NA'!$E$1:$AH$35,COLUMN(AA7),ROW(AA7))</f>
        <v>2018</v>
      </c>
      <c r="AB25" s="20">
        <f>INDEX('2-Western NA'!$E$1:$AH$35,COLUMN(AB7),ROW(AB7))</f>
        <v>0</v>
      </c>
      <c r="AC25" s="20">
        <f>INDEX('2-Western NA'!$E$1:$AH$35,COLUMN(AC7),ROW(AC7))</f>
        <v>0</v>
      </c>
      <c r="AD25" s="20">
        <f>INDEX('2-Western NA'!$E$1:$AH$35,COLUMN(AD7),ROW(AD7))</f>
        <v>0</v>
      </c>
      <c r="AE25" s="20">
        <f>INDEX('2-Western NA'!$E$1:$AH$35,COLUMN(AE7),ROW(AE7))</f>
        <v>0</v>
      </c>
      <c r="AF25" s="20">
        <f>INDEX('2-Western NA'!$E$1:$AH$35,COLUMN(AF7),ROW(AF7))</f>
        <v>0</v>
      </c>
      <c r="AG25" s="20">
        <f>INDEX('2-Western NA'!$E$1:$AH$35,COLUMN(AG7),ROW(AG7))</f>
        <v>0</v>
      </c>
      <c r="AH25" s="20">
        <f>INDEX('2-Western NA'!$E$1:$AH$35,COLUMN(AH7),ROW(AH7))</f>
        <v>0</v>
      </c>
      <c r="AI25" s="20">
        <f>INDEX('2-Western NA'!$E$1:$AH$35,COLUMN(AI7),ROW(AI7))</f>
        <v>0</v>
      </c>
    </row>
    <row r="26" spans="1:36" ht="16">
      <c r="A26" s="20" t="str">
        <f>INDEX('2-Western NA'!$E$1:$AH$35,COLUMN(A8),ROW(A8))</f>
        <v>Known Width (m)</v>
      </c>
      <c r="B26" s="20">
        <f>INDEX('2-Western NA'!$E$1:$AH$35,COLUMN(B8),ROW(B8))</f>
        <v>52</v>
      </c>
      <c r="C26" s="20">
        <f>INDEX('2-Western NA'!$E$1:$AH$35,COLUMN(C8),ROW(C8))</f>
        <v>52</v>
      </c>
      <c r="D26" s="20">
        <f>INDEX('2-Western NA'!$E$1:$AH$35,COLUMN(D8),ROW(D8))</f>
        <v>60</v>
      </c>
      <c r="E26" s="20">
        <f>INDEX('2-Western NA'!$E$1:$AH$35,COLUMN(E8),ROW(E8))</f>
        <v>60</v>
      </c>
      <c r="F26" s="20">
        <f>INDEX('2-Western NA'!$E$1:$AH$35,COLUMN(F8),ROW(F8))</f>
        <v>60</v>
      </c>
      <c r="G26" s="20">
        <f>INDEX('2-Western NA'!$E$1:$AH$35,COLUMN(G8),ROW(G8))</f>
        <v>60</v>
      </c>
      <c r="H26" s="20">
        <f>INDEX('2-Western NA'!$E$1:$AH$35,COLUMN(H8),ROW(H8))</f>
        <v>5.9</v>
      </c>
      <c r="I26" s="20">
        <f>INDEX('2-Western NA'!$E$1:$AH$35,COLUMN(I8),ROW(I8))</f>
        <v>60</v>
      </c>
      <c r="J26" s="20">
        <f>INDEX('2-Western NA'!$E$1:$AH$35,COLUMN(J8),ROW(J8))</f>
        <v>7.48</v>
      </c>
      <c r="K26" s="20">
        <f>INDEX('2-Western NA'!$E$1:$AH$35,COLUMN(K8),ROW(K8))</f>
        <v>7.2</v>
      </c>
      <c r="L26" s="20">
        <f>INDEX('2-Western NA'!$E$1:$AH$35,COLUMN(L8),ROW(L8))</f>
        <v>8.25</v>
      </c>
      <c r="M26" s="20">
        <f>INDEX('2-Western NA'!$E$1:$AH$35,COLUMN(M8),ROW(M8))</f>
        <v>30.5</v>
      </c>
      <c r="N26" s="20">
        <f>INDEX('2-Western NA'!$E$1:$AH$35,COLUMN(N8),ROW(N8))</f>
        <v>30.5</v>
      </c>
      <c r="O26" s="20">
        <f>INDEX('2-Western NA'!$E$1:$AH$35,COLUMN(O8),ROW(O8))</f>
        <v>45.72</v>
      </c>
      <c r="P26" s="20" t="e">
        <f>INDEX('2-Western NA'!$E$1:$AH$35,COLUMN(P8),ROW(P8))</f>
        <v>#N/A</v>
      </c>
      <c r="Q26" s="20" t="e">
        <f>INDEX('2-Western NA'!$E$1:$AH$35,COLUMN(Q8),ROW(Q8))</f>
        <v>#N/A</v>
      </c>
      <c r="R26" s="20" t="e">
        <f>INDEX('2-Western NA'!$E$1:$AH$35,COLUMN(R8),ROW(R8))</f>
        <v>#N/A</v>
      </c>
      <c r="S26" s="20">
        <f>INDEX('2-Western NA'!$E$1:$AH$35,COLUMN(S8),ROW(S8))</f>
        <v>45</v>
      </c>
      <c r="T26" s="20">
        <f>INDEX('2-Western NA'!$E$1:$AH$35,COLUMN(T8),ROW(T8))</f>
        <v>15.24</v>
      </c>
      <c r="U26" s="20">
        <f>INDEX('2-Western NA'!$E$1:$AH$35,COLUMN(U8),ROW(U8))</f>
        <v>15.24</v>
      </c>
      <c r="V26" s="20">
        <f>INDEX('2-Western NA'!$E$1:$AH$35,COLUMN(V8),ROW(V8))</f>
        <v>30.48</v>
      </c>
      <c r="W26" s="20">
        <f>INDEX('2-Western NA'!$E$1:$AH$35,COLUMN(W8),ROW(W8))</f>
        <v>60</v>
      </c>
      <c r="X26" s="20" t="e">
        <f>INDEX('2-Western NA'!$E$1:$AH$35,COLUMN(X8),ROW(X8))</f>
        <v>#N/A</v>
      </c>
      <c r="Y26" s="20" t="e">
        <f>INDEX('2-Western NA'!$E$1:$AH$35,COLUMN(Y8),ROW(Y8))</f>
        <v>#N/A</v>
      </c>
      <c r="Z26" s="20" t="e">
        <f>INDEX('2-Western NA'!$E$1:$AH$35,COLUMN(Z8),ROW(Z8))</f>
        <v>#N/A</v>
      </c>
      <c r="AA26" s="20">
        <f>INDEX('2-Western NA'!$E$1:$AH$35,COLUMN(AA8),ROW(AA8))</f>
        <v>45.72</v>
      </c>
      <c r="AB26" s="20">
        <f>INDEX('2-Western NA'!$E$1:$AH$35,COLUMN(AB8),ROW(AB8))</f>
        <v>0</v>
      </c>
      <c r="AC26" s="20">
        <f>INDEX('2-Western NA'!$E$1:$AH$35,COLUMN(AC8),ROW(AC8))</f>
        <v>0</v>
      </c>
      <c r="AD26" s="20">
        <f>INDEX('2-Western NA'!$E$1:$AH$35,COLUMN(AD8),ROW(AD8))</f>
        <v>0</v>
      </c>
      <c r="AE26" s="20">
        <f>INDEX('2-Western NA'!$E$1:$AH$35,COLUMN(AE8),ROW(AE8))</f>
        <v>0</v>
      </c>
      <c r="AF26" s="20">
        <f>INDEX('2-Western NA'!$E$1:$AH$35,COLUMN(AF8),ROW(AF8))</f>
        <v>0</v>
      </c>
      <c r="AG26" s="20">
        <f>INDEX('2-Western NA'!$E$1:$AH$35,COLUMN(AG8),ROW(AG8))</f>
        <v>0</v>
      </c>
      <c r="AH26" s="20">
        <f>INDEX('2-Western NA'!$E$1:$AH$35,COLUMN(AH8),ROW(AH8))</f>
        <v>0</v>
      </c>
      <c r="AI26" s="20">
        <f>INDEX('2-Western NA'!$E$1:$AH$35,COLUMN(AI8),ROW(AI8))</f>
        <v>0</v>
      </c>
    </row>
    <row r="27" spans="1:36" ht="16">
      <c r="A27" s="20" t="str">
        <f>INDEX('2-Western NA'!$E$1:$AH$35,COLUMN(A9),ROW(A9))</f>
        <v>Estimated inner Width (m) ( from Google Earth)(in cases where fencing is visible - inner fence/rail where visible)</v>
      </c>
      <c r="B27" s="20">
        <f>INDEX('2-Western NA'!$E$1:$AH$35,COLUMN(B9),ROW(B9))</f>
        <v>51.62</v>
      </c>
      <c r="C27" s="20">
        <f>INDEX('2-Western NA'!$E$1:$AH$35,COLUMN(C9),ROW(C9))</f>
        <v>49.48</v>
      </c>
      <c r="D27" s="20">
        <f>INDEX('2-Western NA'!$E$1:$AH$35,COLUMN(D9),ROW(D9))</f>
        <v>58.51</v>
      </c>
      <c r="E27" s="20">
        <f>INDEX('2-Western NA'!$E$1:$AH$35,COLUMN(E9),ROW(E9))</f>
        <v>59.5</v>
      </c>
      <c r="F27" s="20">
        <f>INDEX('2-Western NA'!$E$1:$AH$35,COLUMN(F9),ROW(F9))</f>
        <v>58.05</v>
      </c>
      <c r="G27" s="20">
        <f>INDEX('2-Western NA'!$E$1:$AH$35,COLUMN(G9),ROW(G9))</f>
        <v>57.8</v>
      </c>
      <c r="H27" s="20">
        <f>INDEX('2-Western NA'!$E$1:$AH$35,COLUMN(H9),ROW(H9))</f>
        <v>5.76</v>
      </c>
      <c r="I27" s="20">
        <f>INDEX('2-Western NA'!$E$1:$AH$35,COLUMN(I9),ROW(I9))</f>
        <v>58.36</v>
      </c>
      <c r="J27" s="20">
        <f>INDEX('2-Western NA'!$E$1:$AH$35,COLUMN(J9),ROW(J9))</f>
        <v>6.69</v>
      </c>
      <c r="K27" s="20">
        <f>INDEX('2-Western NA'!$E$1:$AH$35,COLUMN(K9),ROW(K9))</f>
        <v>6.51</v>
      </c>
      <c r="L27" s="20">
        <f>INDEX('2-Western NA'!$E$1:$AH$35,COLUMN(L9),ROW(L9))</f>
        <v>6.97</v>
      </c>
      <c r="M27" s="20">
        <f>INDEX('2-Western NA'!$E$1:$AH$35,COLUMN(M9),ROW(M9))</f>
        <v>21.51</v>
      </c>
      <c r="N27" s="20">
        <f>INDEX('2-Western NA'!$E$1:$AH$35,COLUMN(N9),ROW(N9))</f>
        <v>20.25</v>
      </c>
      <c r="O27" s="20">
        <f>INDEX('2-Western NA'!$E$1:$AH$35,COLUMN(O9),ROW(O9))</f>
        <v>42.63</v>
      </c>
      <c r="P27" s="20">
        <f>INDEX('2-Western NA'!$E$1:$AH$35,COLUMN(P9),ROW(P9))</f>
        <v>12.25</v>
      </c>
      <c r="Q27" s="20">
        <f>INDEX('2-Western NA'!$E$1:$AH$35,COLUMN(Q9),ROW(Q9))</f>
        <v>5.75</v>
      </c>
      <c r="R27" s="20">
        <f>INDEX('2-Western NA'!$E$1:$AH$35,COLUMN(R9),ROW(R9))</f>
        <v>5.6</v>
      </c>
      <c r="S27" s="20">
        <f>INDEX('2-Western NA'!$E$1:$AH$35,COLUMN(S9),ROW(S9))</f>
        <v>36.6</v>
      </c>
      <c r="T27" s="20">
        <f>INDEX('2-Western NA'!$E$1:$AH$35,COLUMN(T9),ROW(T9))</f>
        <v>14.37</v>
      </c>
      <c r="U27" s="20">
        <f>INDEX('2-Western NA'!$E$1:$AH$35,COLUMN(U9),ROW(U9))</f>
        <v>14.03</v>
      </c>
      <c r="V27" s="20">
        <f>INDEX('2-Western NA'!$E$1:$AH$35,COLUMN(V9),ROW(V9))</f>
        <v>30.03</v>
      </c>
      <c r="W27" s="20">
        <f>INDEX('2-Western NA'!$E$1:$AH$35,COLUMN(W9),ROW(W9))</f>
        <v>55.3</v>
      </c>
      <c r="X27" s="20">
        <f>INDEX('2-Western NA'!$E$1:$AH$35,COLUMN(X9),ROW(X9))</f>
        <v>28.51</v>
      </c>
      <c r="Y27" s="20">
        <f>INDEX('2-Western NA'!$E$1:$AH$35,COLUMN(Y9),ROW(Y9))</f>
        <v>48.21</v>
      </c>
      <c r="Z27" s="20" t="e">
        <f>INDEX('2-Western NA'!$E$1:$AH$35,COLUMN(Z9),ROW(Z9))</f>
        <v>#N/A</v>
      </c>
      <c r="AA27" s="20">
        <f>INDEX('2-Western NA'!$E$1:$AH$35,COLUMN(AA9),ROW(AA9))</f>
        <v>45.64</v>
      </c>
      <c r="AB27" s="20">
        <f>INDEX('2-Western NA'!$E$1:$AH$35,COLUMN(AB9),ROW(AB9))</f>
        <v>0</v>
      </c>
      <c r="AC27" s="20">
        <f>INDEX('2-Western NA'!$E$1:$AH$35,COLUMN(AC9),ROW(AC9))</f>
        <v>0</v>
      </c>
      <c r="AD27" s="20">
        <f>INDEX('2-Western NA'!$E$1:$AH$35,COLUMN(AD9),ROW(AD9))</f>
        <v>0</v>
      </c>
      <c r="AE27" s="20">
        <f>INDEX('2-Western NA'!$E$1:$AH$35,COLUMN(AE9),ROW(AE9))</f>
        <v>0</v>
      </c>
      <c r="AF27" s="20">
        <f>INDEX('2-Western NA'!$E$1:$AH$35,COLUMN(AF9),ROW(AF9))</f>
        <v>0</v>
      </c>
      <c r="AG27" s="20">
        <f>INDEX('2-Western NA'!$E$1:$AH$35,COLUMN(AG9),ROW(AG9))</f>
        <v>0</v>
      </c>
      <c r="AH27" s="20">
        <f>INDEX('2-Western NA'!$E$1:$AH$35,COLUMN(AH9),ROW(AH9))</f>
        <v>0</v>
      </c>
      <c r="AI27" s="20">
        <f>INDEX('2-Western NA'!$E$1:$AH$35,COLUMN(AI9),ROW(AI9))</f>
        <v>0</v>
      </c>
    </row>
    <row r="28" spans="1:36" ht="16">
      <c r="A28" s="20" t="str">
        <f>INDEX('2-Western NA'!$E$1:$AH$35,COLUMN(A10),ROW(A10))</f>
        <v>Estimated Outer Width of concreate infroastructure ( non-usable width)</v>
      </c>
      <c r="B28" s="20">
        <f>INDEX('2-Western NA'!$E$1:$AH$35,COLUMN(B10),ROW(B10))</f>
        <v>52.6</v>
      </c>
      <c r="C28" s="20">
        <f>INDEX('2-Western NA'!$E$1:$AH$35,COLUMN(C10),ROW(C10))</f>
        <v>52.5</v>
      </c>
      <c r="D28" s="20">
        <f>INDEX('2-Western NA'!$E$1:$AH$35,COLUMN(D10),ROW(D10))</f>
        <v>60.18</v>
      </c>
      <c r="E28" s="20">
        <f>INDEX('2-Western NA'!$E$1:$AH$35,COLUMN(E10),ROW(E10))</f>
        <v>60.44</v>
      </c>
      <c r="F28" s="20">
        <f>INDEX('2-Western NA'!$E$1:$AH$35,COLUMN(F10),ROW(F10))</f>
        <v>59.78</v>
      </c>
      <c r="G28" s="20">
        <f>INDEX('2-Western NA'!$E$1:$AH$35,COLUMN(G10),ROW(G10))</f>
        <v>59.95</v>
      </c>
      <c r="H28" s="20">
        <f>INDEX('2-Western NA'!$E$1:$AH$35,COLUMN(H10),ROW(H10))</f>
        <v>6.58</v>
      </c>
      <c r="I28" s="20">
        <f>INDEX('2-Western NA'!$E$1:$AH$35,COLUMN(I10),ROW(I10))</f>
        <v>60.84</v>
      </c>
      <c r="J28" s="20">
        <f>INDEX('2-Western NA'!$E$1:$AH$35,COLUMN(J10),ROW(J10))</f>
        <v>7.97</v>
      </c>
      <c r="K28" s="20">
        <f>INDEX('2-Western NA'!$E$1:$AH$35,COLUMN(K10),ROW(K10))</f>
        <v>7.87</v>
      </c>
      <c r="L28" s="20">
        <f>INDEX('2-Western NA'!$E$1:$AH$35,COLUMN(L10),ROW(L10))</f>
        <v>7.73</v>
      </c>
      <c r="M28" s="20">
        <f>INDEX('2-Western NA'!$E$1:$AH$35,COLUMN(M10),ROW(M10))</f>
        <v>30.78</v>
      </c>
      <c r="N28" s="20">
        <f>INDEX('2-Western NA'!$E$1:$AH$35,COLUMN(N10),ROW(N10))</f>
        <v>30.55</v>
      </c>
      <c r="O28" s="20">
        <f>INDEX('2-Western NA'!$E$1:$AH$35,COLUMN(O10),ROW(O10))</f>
        <v>44.46</v>
      </c>
      <c r="P28" s="20">
        <f>INDEX('2-Western NA'!$E$1:$AH$35,COLUMN(P10),ROW(P10))</f>
        <v>15.03</v>
      </c>
      <c r="Q28" s="20">
        <f>INDEX('2-Western NA'!$E$1:$AH$35,COLUMN(Q10),ROW(Q10))</f>
        <v>6.94</v>
      </c>
      <c r="R28" s="20">
        <f>INDEX('2-Western NA'!$E$1:$AH$35,COLUMN(R10),ROW(R10))</f>
        <v>6.85</v>
      </c>
      <c r="S28" s="20">
        <f>INDEX('2-Western NA'!$E$1:$AH$35,COLUMN(S10),ROW(S10))</f>
        <v>46.69</v>
      </c>
      <c r="T28" s="20">
        <f>INDEX('2-Western NA'!$E$1:$AH$35,COLUMN(T10),ROW(T10))</f>
        <v>15.54</v>
      </c>
      <c r="U28" s="20">
        <f>INDEX('2-Western NA'!$E$1:$AH$35,COLUMN(U10),ROW(U10))</f>
        <v>15.61</v>
      </c>
      <c r="V28" s="20">
        <f>INDEX('2-Western NA'!$E$1:$AH$35,COLUMN(V10),ROW(V10))</f>
        <v>31.29</v>
      </c>
      <c r="W28" s="20">
        <f>INDEX('2-Western NA'!$E$1:$AH$35,COLUMN(W10),ROW(W10))</f>
        <v>60.35</v>
      </c>
      <c r="X28" s="20">
        <f>INDEX('2-Western NA'!$E$1:$AH$35,COLUMN(X10),ROW(X10))</f>
        <v>29.52</v>
      </c>
      <c r="Y28" s="20">
        <f>INDEX('2-Western NA'!$E$1:$AH$35,COLUMN(Y10),ROW(Y10))</f>
        <v>50.52</v>
      </c>
      <c r="Z28" s="20" t="e">
        <f>INDEX('2-Western NA'!$E$1:$AH$35,COLUMN(Z10),ROW(Z10))</f>
        <v>#N/A</v>
      </c>
      <c r="AA28" s="20">
        <f>INDEX('2-Western NA'!$E$1:$AH$35,COLUMN(AA10),ROW(AA10))</f>
        <v>46.72</v>
      </c>
      <c r="AB28" s="20">
        <f>INDEX('2-Western NA'!$E$1:$AH$35,COLUMN(AB10),ROW(AB10))</f>
        <v>0</v>
      </c>
      <c r="AC28" s="20">
        <f>INDEX('2-Western NA'!$E$1:$AH$35,COLUMN(AC10),ROW(AC10))</f>
        <v>0</v>
      </c>
      <c r="AD28" s="20">
        <f>INDEX('2-Western NA'!$E$1:$AH$35,COLUMN(AD10),ROW(AD10))</f>
        <v>0</v>
      </c>
      <c r="AE28" s="20">
        <f>INDEX('2-Western NA'!$E$1:$AH$35,COLUMN(AE10),ROW(AE10))</f>
        <v>0</v>
      </c>
      <c r="AF28" s="20">
        <f>INDEX('2-Western NA'!$E$1:$AH$35,COLUMN(AF10),ROW(AF10))</f>
        <v>0</v>
      </c>
      <c r="AG28" s="20">
        <f>INDEX('2-Western NA'!$E$1:$AH$35,COLUMN(AG10),ROW(AG10))</f>
        <v>0</v>
      </c>
      <c r="AH28" s="20">
        <f>INDEX('2-Western NA'!$E$1:$AH$35,COLUMN(AH10),ROW(AH10))</f>
        <v>0</v>
      </c>
      <c r="AI28" s="20">
        <f>INDEX('2-Western NA'!$E$1:$AH$35,COLUMN(AI10),ROW(AI10))</f>
        <v>0</v>
      </c>
    </row>
    <row r="29" spans="1:36" ht="16">
      <c r="A29" s="20" t="str">
        <f>INDEX('2-Western NA'!$E$1:$AH$35,COLUMN(A11),ROW(A11))</f>
        <v xml:space="preserve">Known Length (m) </v>
      </c>
      <c r="B29" s="20">
        <f>INDEX('2-Western NA'!$E$1:$AH$35,COLUMN(B11),ROW(B11))</f>
        <v>54</v>
      </c>
      <c r="C29" s="20">
        <f>INDEX('2-Western NA'!$E$1:$AH$35,COLUMN(C11),ROW(C11))</f>
        <v>57</v>
      </c>
      <c r="D29" s="20">
        <f>INDEX('2-Western NA'!$E$1:$AH$35,COLUMN(D11),ROW(D11))</f>
        <v>49</v>
      </c>
      <c r="E29" s="20">
        <f>INDEX('2-Western NA'!$E$1:$AH$35,COLUMN(E11),ROW(E11))</f>
        <v>57</v>
      </c>
      <c r="F29" s="20">
        <f>INDEX('2-Western NA'!$E$1:$AH$35,COLUMN(F11),ROW(F11))</f>
        <v>67</v>
      </c>
      <c r="G29" s="20">
        <f>INDEX('2-Western NA'!$E$1:$AH$35,COLUMN(G11),ROW(G11))</f>
        <v>67</v>
      </c>
      <c r="H29" s="20">
        <f>INDEX('2-Western NA'!$E$1:$AH$35,COLUMN(H11),ROW(H11))</f>
        <v>54</v>
      </c>
      <c r="I29" s="20">
        <f>INDEX('2-Western NA'!$E$1:$AH$35,COLUMN(I11),ROW(I11))</f>
        <v>55.3</v>
      </c>
      <c r="J29" s="20">
        <f>INDEX('2-Western NA'!$E$1:$AH$35,COLUMN(J11),ROW(J11))</f>
        <v>37.4</v>
      </c>
      <c r="K29" s="20">
        <f>INDEX('2-Western NA'!$E$1:$AH$35,COLUMN(K11),ROW(K11))</f>
        <v>27.5</v>
      </c>
      <c r="L29" s="20">
        <f>INDEX('2-Western NA'!$E$1:$AH$35,COLUMN(L11),ROW(L11))</f>
        <v>30.6</v>
      </c>
      <c r="M29" s="20">
        <f>INDEX('2-Western NA'!$E$1:$AH$35,COLUMN(M11),ROW(M11))</f>
        <v>20.100000000000001</v>
      </c>
      <c r="N29" s="20">
        <f>INDEX('2-Western NA'!$E$1:$AH$35,COLUMN(N11),ROW(N11))</f>
        <v>20.100000000000001</v>
      </c>
      <c r="O29" s="20">
        <f>INDEX('2-Western NA'!$E$1:$AH$35,COLUMN(O11),ROW(O11))</f>
        <v>0</v>
      </c>
      <c r="P29" s="20">
        <f>INDEX('2-Western NA'!$E$1:$AH$35,COLUMN(P11),ROW(P11))</f>
        <v>0</v>
      </c>
      <c r="Q29" s="20">
        <f>INDEX('2-Western NA'!$E$1:$AH$35,COLUMN(Q11),ROW(Q11))</f>
        <v>0</v>
      </c>
      <c r="R29" s="20">
        <f>INDEX('2-Western NA'!$E$1:$AH$35,COLUMN(R11),ROW(R11))</f>
        <v>0</v>
      </c>
      <c r="S29" s="20">
        <f>INDEX('2-Western NA'!$E$1:$AH$35,COLUMN(S11),ROW(S11))</f>
        <v>0</v>
      </c>
      <c r="T29" s="20">
        <f>INDEX('2-Western NA'!$E$1:$AH$35,COLUMN(T11),ROW(T11))</f>
        <v>61.874400000000001</v>
      </c>
      <c r="U29" s="20">
        <f>INDEX('2-Western NA'!$E$1:$AH$35,COLUMN(U11),ROW(U11))</f>
        <v>61.874400000000001</v>
      </c>
      <c r="V29" s="20">
        <f>INDEX('2-Western NA'!$E$1:$AH$35,COLUMN(V11),ROW(V11))</f>
        <v>61.874400000000001</v>
      </c>
      <c r="W29" s="20">
        <f>INDEX('2-Western NA'!$E$1:$AH$35,COLUMN(W11),ROW(W11))</f>
        <v>63</v>
      </c>
      <c r="X29" s="20">
        <f>INDEX('2-Western NA'!$E$1:$AH$35,COLUMN(X11),ROW(X11))</f>
        <v>0</v>
      </c>
      <c r="Y29" s="20">
        <f>INDEX('2-Western NA'!$E$1:$AH$35,COLUMN(Y11),ROW(Y11))</f>
        <v>0</v>
      </c>
      <c r="Z29" s="20">
        <f>INDEX('2-Western NA'!$E$1:$AH$35,COLUMN(Z11),ROW(Z11))</f>
        <v>0</v>
      </c>
      <c r="AA29" s="20">
        <f>INDEX('2-Western NA'!$E$1:$AH$35,COLUMN(AA11),ROW(AA11))</f>
        <v>65.531999999999996</v>
      </c>
      <c r="AB29" s="20">
        <f>INDEX('2-Western NA'!$E$1:$AH$35,COLUMN(AB11),ROW(AB11))</f>
        <v>0</v>
      </c>
      <c r="AC29" s="20">
        <f>INDEX('2-Western NA'!$E$1:$AH$35,COLUMN(AC11),ROW(AC11))</f>
        <v>0</v>
      </c>
      <c r="AD29" s="20">
        <f>INDEX('2-Western NA'!$E$1:$AH$35,COLUMN(AD11),ROW(AD11))</f>
        <v>0</v>
      </c>
      <c r="AE29" s="20">
        <f>INDEX('2-Western NA'!$E$1:$AH$35,COLUMN(AE11),ROW(AE11))</f>
        <v>0</v>
      </c>
      <c r="AF29" s="20">
        <f>INDEX('2-Western NA'!$E$1:$AH$35,COLUMN(AF11),ROW(AF11))</f>
        <v>0</v>
      </c>
      <c r="AG29" s="20">
        <f>INDEX('2-Western NA'!$E$1:$AH$35,COLUMN(AG11),ROW(AG11))</f>
        <v>0</v>
      </c>
      <c r="AH29" s="20">
        <f>INDEX('2-Western NA'!$E$1:$AH$35,COLUMN(AH11),ROW(AH11))</f>
        <v>0</v>
      </c>
      <c r="AI29" s="20">
        <f>INDEX('2-Western NA'!$E$1:$AH$35,COLUMN(AI11),ROW(AI11))</f>
        <v>0</v>
      </c>
    </row>
    <row r="30" spans="1:36" ht="16">
      <c r="A30" s="20" t="str">
        <f>INDEX('2-Western NA'!$E$1:$AH$35,COLUMN(A12),ROW(A12))</f>
        <v xml:space="preserve">Estimated Length (m) ( width of road/rail and median below) </v>
      </c>
      <c r="B30" s="20">
        <f>INDEX('2-Western NA'!$E$1:$AH$35,COLUMN(B12),ROW(B12))</f>
        <v>46</v>
      </c>
      <c r="C30" s="20">
        <f>INDEX('2-Western NA'!$E$1:$AH$35,COLUMN(C12),ROW(C12))</f>
        <v>43.02</v>
      </c>
      <c r="D30" s="20">
        <f>INDEX('2-Western NA'!$E$1:$AH$35,COLUMN(D12),ROW(D12))</f>
        <v>40.4</v>
      </c>
      <c r="E30" s="20">
        <f>INDEX('2-Western NA'!$E$1:$AH$35,COLUMN(E12),ROW(E12))</f>
        <v>43.94</v>
      </c>
      <c r="F30" s="20">
        <f>INDEX('2-Western NA'!$E$1:$AH$35,COLUMN(F12),ROW(F12))</f>
        <v>42.14</v>
      </c>
      <c r="G30" s="20">
        <f>INDEX('2-Western NA'!$E$1:$AH$35,COLUMN(G12),ROW(G12))</f>
        <v>55.83</v>
      </c>
      <c r="H30" s="20">
        <f>INDEX('2-Western NA'!$E$1:$AH$35,COLUMN(H12),ROW(H12))</f>
        <v>29.63</v>
      </c>
      <c r="I30" s="20">
        <f>INDEX('2-Western NA'!$E$1:$AH$35,COLUMN(I12),ROW(I12))</f>
        <v>35.07</v>
      </c>
      <c r="J30" s="20">
        <f>INDEX('2-Western NA'!$E$1:$AH$35,COLUMN(J12),ROW(J12))</f>
        <v>31.92</v>
      </c>
      <c r="K30" s="20">
        <f>INDEX('2-Western NA'!$E$1:$AH$35,COLUMN(K12),ROW(K12))</f>
        <v>21</v>
      </c>
      <c r="L30" s="20">
        <f>INDEX('2-Western NA'!$E$1:$AH$35,COLUMN(L12),ROW(L12))</f>
        <v>28.69</v>
      </c>
      <c r="M30" s="20">
        <f>INDEX('2-Western NA'!$E$1:$AH$35,COLUMN(M12),ROW(M12))</f>
        <v>11.78</v>
      </c>
      <c r="N30" s="20">
        <f>INDEX('2-Western NA'!$E$1:$AH$35,COLUMN(N12),ROW(N12))</f>
        <v>12.31</v>
      </c>
      <c r="O30" s="20">
        <f>INDEX('2-Western NA'!$E$1:$AH$35,COLUMN(O12),ROW(O12))</f>
        <v>38.799999999999997</v>
      </c>
      <c r="P30" s="20">
        <f>INDEX('2-Western NA'!$E$1:$AH$35,COLUMN(P12),ROW(P12))</f>
        <v>62.09</v>
      </c>
      <c r="Q30" s="20">
        <f>INDEX('2-Western NA'!$E$1:$AH$35,COLUMN(Q12),ROW(Q12))</f>
        <v>13.59</v>
      </c>
      <c r="R30" s="20">
        <f>INDEX('2-Western NA'!$E$1:$AH$35,COLUMN(R12),ROW(R12))</f>
        <v>12.74</v>
      </c>
      <c r="S30" s="20">
        <f>INDEX('2-Western NA'!$E$1:$AH$35,COLUMN(S12),ROW(S12))</f>
        <v>17.059999999999999</v>
      </c>
      <c r="T30" s="20">
        <f>INDEX('2-Western NA'!$E$1:$AH$35,COLUMN(T12),ROW(T12))</f>
        <v>47.91</v>
      </c>
      <c r="U30" s="20">
        <f>INDEX('2-Western NA'!$E$1:$AH$35,COLUMN(U12),ROW(U12))</f>
        <v>47.69</v>
      </c>
      <c r="V30" s="20">
        <f>INDEX('2-Western NA'!$E$1:$AH$35,COLUMN(V12),ROW(V12))</f>
        <v>41.42</v>
      </c>
      <c r="W30" s="20">
        <f>INDEX('2-Western NA'!$E$1:$AH$35,COLUMN(W12),ROW(W12))</f>
        <v>10.54</v>
      </c>
      <c r="X30" s="20">
        <f>INDEX('2-Western NA'!$E$1:$AH$35,COLUMN(X12),ROW(X12))</f>
        <v>16.89</v>
      </c>
      <c r="Y30" s="20">
        <f>INDEX('2-Western NA'!$E$1:$AH$35,COLUMN(Y12),ROW(Y12))</f>
        <v>9.5</v>
      </c>
      <c r="Z30" s="20" t="e">
        <f>INDEX('2-Western NA'!$E$1:$AH$35,COLUMN(Z12),ROW(Z12))</f>
        <v>#N/A</v>
      </c>
      <c r="AA30" s="20">
        <f>INDEX('2-Western NA'!$E$1:$AH$35,COLUMN(AA12),ROW(AA12))</f>
        <v>53.64</v>
      </c>
      <c r="AB30" s="20">
        <f>INDEX('2-Western NA'!$E$1:$AH$35,COLUMN(AB12),ROW(AB12))</f>
        <v>0</v>
      </c>
      <c r="AC30" s="20">
        <f>INDEX('2-Western NA'!$E$1:$AH$35,COLUMN(AC12),ROW(AC12))</f>
        <v>0</v>
      </c>
      <c r="AD30" s="20">
        <f>INDEX('2-Western NA'!$E$1:$AH$35,COLUMN(AD12),ROW(AD12))</f>
        <v>0</v>
      </c>
      <c r="AE30" s="20">
        <f>INDEX('2-Western NA'!$E$1:$AH$35,COLUMN(AE12),ROW(AE12))</f>
        <v>0</v>
      </c>
      <c r="AF30" s="20">
        <f>INDEX('2-Western NA'!$E$1:$AH$35,COLUMN(AF12),ROW(AF12))</f>
        <v>0</v>
      </c>
      <c r="AG30" s="20">
        <f>INDEX('2-Western NA'!$E$1:$AH$35,COLUMN(AG12),ROW(AG12))</f>
        <v>0</v>
      </c>
      <c r="AH30" s="20">
        <f>INDEX('2-Western NA'!$E$1:$AH$35,COLUMN(AH12),ROW(AH12))</f>
        <v>0</v>
      </c>
      <c r="AI30" s="20">
        <f>INDEX('2-Western NA'!$E$1:$AH$35,COLUMN(AI12),ROW(AI12))</f>
        <v>0</v>
      </c>
    </row>
    <row r="31" spans="1:36" ht="16">
      <c r="A31" s="20" t="str">
        <f>INDEX('2-Western NA'!$E$1:$AH$35,COLUMN(A13),ROW(A13))</f>
        <v>Estimated Length (m) ( Headwall)(end to end of physical structure, often indicated by start and stop of guard rail / concreate/metail edge of strcuture)</v>
      </c>
      <c r="B31" s="20">
        <f>INDEX('2-Western NA'!$E$1:$AH$35,COLUMN(B13),ROW(B13))</f>
        <v>57.72</v>
      </c>
      <c r="C31" s="20">
        <f>INDEX('2-Western NA'!$E$1:$AH$35,COLUMN(C13),ROW(C13))</f>
        <v>59.51</v>
      </c>
      <c r="D31" s="20">
        <f>INDEX('2-Western NA'!$E$1:$AH$35,COLUMN(D13),ROW(D13))</f>
        <v>73.16</v>
      </c>
      <c r="E31" s="20">
        <f>INDEX('2-Western NA'!$E$1:$AH$35,COLUMN(E13),ROW(E13))</f>
        <v>69.599999999999994</v>
      </c>
      <c r="F31" s="20">
        <f>INDEX('2-Western NA'!$E$1:$AH$35,COLUMN(F13),ROW(F13))</f>
        <v>66.290000000000006</v>
      </c>
      <c r="G31" s="20">
        <f>INDEX('2-Western NA'!$E$1:$AH$35,COLUMN(G13),ROW(G13))</f>
        <v>67.84</v>
      </c>
      <c r="H31" s="20">
        <f>INDEX('2-Western NA'!$E$1:$AH$35,COLUMN(H13),ROW(H13))</f>
        <v>56.63</v>
      </c>
      <c r="I31" s="20">
        <f>INDEX('2-Western NA'!$E$1:$AH$35,COLUMN(I13),ROW(I13))</f>
        <v>56.02</v>
      </c>
      <c r="J31" s="20">
        <f>INDEX('2-Western NA'!$E$1:$AH$35,COLUMN(J13),ROW(J13))</f>
        <v>47.94</v>
      </c>
      <c r="K31" s="20">
        <f>INDEX('2-Western NA'!$E$1:$AH$35,COLUMN(K13),ROW(K13))</f>
        <v>29.12</v>
      </c>
      <c r="L31" s="20">
        <f>INDEX('2-Western NA'!$E$1:$AH$35,COLUMN(L13),ROW(L13))</f>
        <v>35.86</v>
      </c>
      <c r="M31" s="20">
        <f>INDEX('2-Western NA'!$E$1:$AH$35,COLUMN(M13),ROW(M13))</f>
        <v>38.700000000000003</v>
      </c>
      <c r="N31" s="20">
        <f>INDEX('2-Western NA'!$E$1:$AH$35,COLUMN(N13),ROW(N13))</f>
        <v>37.950000000000003</v>
      </c>
      <c r="O31" s="20">
        <f>INDEX('2-Western NA'!$E$1:$AH$35,COLUMN(O13),ROW(O13))</f>
        <v>51.28</v>
      </c>
      <c r="P31" s="20">
        <f>INDEX('2-Western NA'!$E$1:$AH$35,COLUMN(P13),ROW(P13))</f>
        <v>109.29</v>
      </c>
      <c r="Q31" s="20">
        <f>INDEX('2-Western NA'!$E$1:$AH$35,COLUMN(Q13),ROW(Q13))</f>
        <v>60.43</v>
      </c>
      <c r="R31" s="20">
        <f>INDEX('2-Western NA'!$E$1:$AH$35,COLUMN(R13),ROW(R13))</f>
        <v>63.17</v>
      </c>
      <c r="S31" s="20">
        <f>INDEX('2-Western NA'!$E$1:$AH$35,COLUMN(S13),ROW(S13))</f>
        <v>93.47</v>
      </c>
      <c r="T31" s="20">
        <f>INDEX('2-Western NA'!$E$1:$AH$35,COLUMN(T13),ROW(T13))</f>
        <v>72.53</v>
      </c>
      <c r="U31" s="20">
        <f>INDEX('2-Western NA'!$E$1:$AH$35,COLUMN(U13),ROW(U13))</f>
        <v>73.760000000000005</v>
      </c>
      <c r="V31" s="20">
        <f>INDEX('2-Western NA'!$E$1:$AH$35,COLUMN(V13),ROW(V13))</f>
        <v>73.88</v>
      </c>
      <c r="W31" s="20">
        <f>INDEX('2-Western NA'!$E$1:$AH$35,COLUMN(W13),ROW(W13))</f>
        <v>64.64</v>
      </c>
      <c r="X31" s="20">
        <f>INDEX('2-Western NA'!$E$1:$AH$35,COLUMN(X13),ROW(X13))</f>
        <v>34.15</v>
      </c>
      <c r="Y31" s="20">
        <f>INDEX('2-Western NA'!$E$1:$AH$35,COLUMN(Y13),ROW(Y13))</f>
        <v>43.75</v>
      </c>
      <c r="Z31" s="20" t="e">
        <f>INDEX('2-Western NA'!$E$1:$AH$35,COLUMN(Z13),ROW(Z13))</f>
        <v>#N/A</v>
      </c>
      <c r="AA31" s="20">
        <f>INDEX('2-Western NA'!$E$1:$AH$35,COLUMN(AA13),ROW(AA13))</f>
        <v>99.26</v>
      </c>
      <c r="AB31" s="20">
        <f>INDEX('2-Western NA'!$E$1:$AH$35,COLUMN(AB13),ROW(AB13))</f>
        <v>0</v>
      </c>
      <c r="AC31" s="20">
        <f>INDEX('2-Western NA'!$E$1:$AH$35,COLUMN(AC13),ROW(AC13))</f>
        <v>0</v>
      </c>
      <c r="AD31" s="20">
        <f>INDEX('2-Western NA'!$E$1:$AH$35,COLUMN(AD13),ROW(AD13))</f>
        <v>0</v>
      </c>
      <c r="AE31" s="20">
        <f>INDEX('2-Western NA'!$E$1:$AH$35,COLUMN(AE13),ROW(AE13))</f>
        <v>0</v>
      </c>
      <c r="AF31" s="20">
        <f>INDEX('2-Western NA'!$E$1:$AH$35,COLUMN(AF13),ROW(AF13))</f>
        <v>0</v>
      </c>
      <c r="AG31" s="20">
        <f>INDEX('2-Western NA'!$E$1:$AH$35,COLUMN(AG13),ROW(AG13))</f>
        <v>0</v>
      </c>
      <c r="AH31" s="20">
        <f>INDEX('2-Western NA'!$E$1:$AH$35,COLUMN(AH13),ROW(AH13))</f>
        <v>0</v>
      </c>
      <c r="AI31" s="20">
        <f>INDEX('2-Western NA'!$E$1:$AH$35,COLUMN(AI13),ROW(AI13))</f>
        <v>0</v>
      </c>
    </row>
    <row r="32" spans="1:36" ht="16">
      <c r="A32" s="20" t="str">
        <f>INDEX('2-Western NA'!$E$1:$AH$35,COLUMN(A14),ROW(A14))</f>
        <v>Estimated Length (m) (including ramps)</v>
      </c>
      <c r="B32" s="20" t="e">
        <f>INDEX('2-Western NA'!$E$1:$AH$35,COLUMN(B14),ROW(B14))</f>
        <v>#N/A</v>
      </c>
      <c r="C32" s="20" t="e">
        <f>INDEX('2-Western NA'!$E$1:$AH$35,COLUMN(C14),ROW(C14))</f>
        <v>#N/A</v>
      </c>
      <c r="D32" s="20">
        <f>INDEX('2-Western NA'!$E$1:$AH$35,COLUMN(D14),ROW(D14))</f>
        <v>124.09</v>
      </c>
      <c r="E32" s="20">
        <f>INDEX('2-Western NA'!$E$1:$AH$35,COLUMN(E14),ROW(E14))</f>
        <v>126.6</v>
      </c>
      <c r="F32" s="20" t="e">
        <f>INDEX('2-Western NA'!$E$1:$AH$35,COLUMN(F14),ROW(F14))</f>
        <v>#N/A</v>
      </c>
      <c r="G32" s="20">
        <f>INDEX('2-Western NA'!$E$1:$AH$35,COLUMN(G14),ROW(G14))</f>
        <v>111.66</v>
      </c>
      <c r="H32" s="20" t="e">
        <f>INDEX('2-Western NA'!$E$1:$AH$35,COLUMN(H14),ROW(H14))</f>
        <v>#N/A</v>
      </c>
      <c r="I32" s="20">
        <f>INDEX('2-Western NA'!$E$1:$AH$35,COLUMN(I14),ROW(I14))</f>
        <v>84.25</v>
      </c>
      <c r="J32" s="20" t="e">
        <f>INDEX('2-Western NA'!$E$1:$AH$35,COLUMN(J14),ROW(J14))</f>
        <v>#N/A</v>
      </c>
      <c r="K32" s="20" t="e">
        <f>INDEX('2-Western NA'!$E$1:$AH$35,COLUMN(K14),ROW(K14))</f>
        <v>#N/A</v>
      </c>
      <c r="L32" s="20">
        <f>INDEX('2-Western NA'!$E$1:$AH$35,COLUMN(L14),ROW(L14))</f>
        <v>56.32</v>
      </c>
      <c r="M32" s="20" t="e">
        <f>INDEX('2-Western NA'!$E$1:$AH$35,COLUMN(M14),ROW(M14))</f>
        <v>#N/A</v>
      </c>
      <c r="N32" s="20" t="e">
        <f>INDEX('2-Western NA'!$E$1:$AH$35,COLUMN(N14),ROW(N14))</f>
        <v>#N/A</v>
      </c>
      <c r="O32" s="20" t="e">
        <f>INDEX('2-Western NA'!$E$1:$AH$35,COLUMN(O14),ROW(O14))</f>
        <v>#N/A</v>
      </c>
      <c r="P32" s="20" t="e">
        <f>INDEX('2-Western NA'!$E$1:$AH$35,COLUMN(P14),ROW(P14))</f>
        <v>#N/A</v>
      </c>
      <c r="Q32" s="20" t="e">
        <f>INDEX('2-Western NA'!$E$1:$AH$35,COLUMN(Q14),ROW(Q14))</f>
        <v>#N/A</v>
      </c>
      <c r="R32" s="20" t="e">
        <f>INDEX('2-Western NA'!$E$1:$AH$35,COLUMN(R14),ROW(R14))</f>
        <v>#N/A</v>
      </c>
      <c r="S32" s="20">
        <f>INDEX('2-Western NA'!$E$1:$AH$35,COLUMN(S14),ROW(S14))</f>
        <v>123.25</v>
      </c>
      <c r="T32" s="20" t="e">
        <f>INDEX('2-Western NA'!$E$1:$AH$35,COLUMN(T14),ROW(T14))</f>
        <v>#N/A</v>
      </c>
      <c r="U32" s="20" t="e">
        <f>INDEX('2-Western NA'!$E$1:$AH$35,COLUMN(U14),ROW(U14))</f>
        <v>#N/A</v>
      </c>
      <c r="V32" s="20" t="e">
        <f>INDEX('2-Western NA'!$E$1:$AH$35,COLUMN(V14),ROW(V14))</f>
        <v>#N/A</v>
      </c>
      <c r="W32" s="20" t="e">
        <f>INDEX('2-Western NA'!$E$1:$AH$35,COLUMN(W14),ROW(W14))</f>
        <v>#N/A</v>
      </c>
      <c r="X32" s="20">
        <f>INDEX('2-Western NA'!$E$1:$AH$35,COLUMN(X14),ROW(X14))</f>
        <v>45.66</v>
      </c>
      <c r="Y32" s="20">
        <f>INDEX('2-Western NA'!$E$1:$AH$35,COLUMN(Y14),ROW(Y14))</f>
        <v>115.7</v>
      </c>
      <c r="Z32" s="20" t="e">
        <f>INDEX('2-Western NA'!$E$1:$AH$35,COLUMN(Z14),ROW(Z14))</f>
        <v>#N/A</v>
      </c>
      <c r="AA32" s="20" t="e">
        <f>INDEX('2-Western NA'!$E$1:$AH$35,COLUMN(AA14),ROW(AA14))</f>
        <v>#N/A</v>
      </c>
      <c r="AB32" s="20">
        <f>INDEX('2-Western NA'!$E$1:$AH$35,COLUMN(AB14),ROW(AB14))</f>
        <v>0</v>
      </c>
      <c r="AC32" s="20">
        <f>INDEX('2-Western NA'!$E$1:$AH$35,COLUMN(AC14),ROW(AC14))</f>
        <v>0</v>
      </c>
      <c r="AD32" s="20">
        <f>INDEX('2-Western NA'!$E$1:$AH$35,COLUMN(AD14),ROW(AD14))</f>
        <v>0</v>
      </c>
      <c r="AE32" s="20">
        <f>INDEX('2-Western NA'!$E$1:$AH$35,COLUMN(AE14),ROW(AE14))</f>
        <v>0</v>
      </c>
      <c r="AF32" s="20">
        <f>INDEX('2-Western NA'!$E$1:$AH$35,COLUMN(AF14),ROW(AF14))</f>
        <v>0</v>
      </c>
      <c r="AG32" s="20">
        <f>INDEX('2-Western NA'!$E$1:$AH$35,COLUMN(AG14),ROW(AG14))</f>
        <v>0</v>
      </c>
      <c r="AH32" s="20">
        <f>INDEX('2-Western NA'!$E$1:$AH$35,COLUMN(AH14),ROW(AH14))</f>
        <v>0</v>
      </c>
      <c r="AI32" s="20">
        <f>INDEX('2-Western NA'!$E$1:$AH$35,COLUMN(AI14),ROW(AI14))</f>
        <v>0</v>
      </c>
    </row>
    <row r="33" spans="1:35" ht="16">
      <c r="A33" s="20" t="str">
        <f>INDEX('2-Western NA'!$E$1:$AH$35,COLUMN(A15),ROW(A15))</f>
        <v xml:space="preserve">W:L ratio known values </v>
      </c>
      <c r="B33" s="20">
        <f>INDEX('2-Western NA'!$E$1:$AH$35,COLUMN(B15),ROW(B15))</f>
        <v>0.96296296296296291</v>
      </c>
      <c r="C33" s="20">
        <f>INDEX('2-Western NA'!$E$1:$AH$35,COLUMN(C15),ROW(C15))</f>
        <v>0.91228070175438591</v>
      </c>
      <c r="D33" s="20">
        <f>INDEX('2-Western NA'!$E$1:$AH$35,COLUMN(D15),ROW(D15))</f>
        <v>1.2244897959183674</v>
      </c>
      <c r="E33" s="20">
        <f>INDEX('2-Western NA'!$E$1:$AH$35,COLUMN(E15),ROW(E15))</f>
        <v>1.0526315789473684</v>
      </c>
      <c r="F33" s="20">
        <f>INDEX('2-Western NA'!$E$1:$AH$35,COLUMN(F15),ROW(F15))</f>
        <v>0.89552238805970152</v>
      </c>
      <c r="G33" s="20">
        <f>INDEX('2-Western NA'!$E$1:$AH$35,COLUMN(G15),ROW(G15))</f>
        <v>0.89552238805970152</v>
      </c>
      <c r="H33" s="20">
        <f>INDEX('2-Western NA'!$E$1:$AH$35,COLUMN(H15),ROW(H15))</f>
        <v>0.10925925925925926</v>
      </c>
      <c r="I33" s="20">
        <f>INDEX('2-Western NA'!$E$1:$AH$35,COLUMN(I15),ROW(I15))</f>
        <v>1.0849909584086799</v>
      </c>
      <c r="J33" s="20">
        <f>INDEX('2-Western NA'!$E$1:$AH$35,COLUMN(J15),ROW(J15))</f>
        <v>0.2</v>
      </c>
      <c r="K33" s="20">
        <f>INDEX('2-Western NA'!$E$1:$AH$35,COLUMN(K15),ROW(K15))</f>
        <v>0.26181818181818184</v>
      </c>
      <c r="L33" s="20">
        <f>INDEX('2-Western NA'!$E$1:$AH$35,COLUMN(L15),ROW(L15))</f>
        <v>0.26960784313725489</v>
      </c>
      <c r="M33" s="20">
        <f>INDEX('2-Western NA'!$E$1:$AH$35,COLUMN(M15),ROW(M15))</f>
        <v>1.5174129353233829</v>
      </c>
      <c r="N33" s="20">
        <f>INDEX('2-Western NA'!$E$1:$AH$35,COLUMN(N15),ROW(N15))</f>
        <v>1.5174129353233829</v>
      </c>
      <c r="O33" s="20" t="e">
        <f>INDEX('2-Western NA'!$E$1:$AH$35,COLUMN(O15),ROW(O15))</f>
        <v>#DIV/0!</v>
      </c>
      <c r="P33" s="20" t="e">
        <f>INDEX('2-Western NA'!$E$1:$AH$35,COLUMN(P15),ROW(P15))</f>
        <v>#N/A</v>
      </c>
      <c r="Q33" s="20" t="e">
        <f>INDEX('2-Western NA'!$E$1:$AH$35,COLUMN(Q15),ROW(Q15))</f>
        <v>#N/A</v>
      </c>
      <c r="R33" s="20" t="e">
        <f>INDEX('2-Western NA'!$E$1:$AH$35,COLUMN(R15),ROW(R15))</f>
        <v>#N/A</v>
      </c>
      <c r="S33" s="20" t="e">
        <f>INDEX('2-Western NA'!$E$1:$AH$35,COLUMN(S15),ROW(S15))</f>
        <v>#DIV/0!</v>
      </c>
      <c r="T33" s="20">
        <f>INDEX('2-Western NA'!$E$1:$AH$35,COLUMN(T15),ROW(T15))</f>
        <v>0.24630541871921183</v>
      </c>
      <c r="U33" s="20">
        <f>INDEX('2-Western NA'!$E$1:$AH$35,COLUMN(U15),ROW(U15))</f>
        <v>0.24630541871921183</v>
      </c>
      <c r="V33" s="20">
        <f>INDEX('2-Western NA'!$E$1:$AH$35,COLUMN(V15),ROW(V15))</f>
        <v>0.49261083743842365</v>
      </c>
      <c r="W33" s="20">
        <f>INDEX('2-Western NA'!$E$1:$AH$35,COLUMN(W15),ROW(W15))</f>
        <v>0.95238095238095233</v>
      </c>
      <c r="X33" s="20" t="e">
        <f>INDEX('2-Western NA'!$E$1:$AH$35,COLUMN(X15),ROW(X15))</f>
        <v>#N/A</v>
      </c>
      <c r="Y33" s="20" t="e">
        <f>INDEX('2-Western NA'!$E$1:$AH$35,COLUMN(Y15),ROW(Y15))</f>
        <v>#N/A</v>
      </c>
      <c r="Z33" s="20" t="e">
        <f>INDEX('2-Western NA'!$E$1:$AH$35,COLUMN(Z15),ROW(Z15))</f>
        <v>#N/A</v>
      </c>
      <c r="AA33" s="20">
        <f>INDEX('2-Western NA'!$E$1:$AH$35,COLUMN(AA15),ROW(AA15))</f>
        <v>0.69767441860465118</v>
      </c>
      <c r="AB33" s="20">
        <f>INDEX('2-Western NA'!$E$1:$AH$35,COLUMN(AB15),ROW(AB15))</f>
        <v>0</v>
      </c>
      <c r="AC33" s="20">
        <f>INDEX('2-Western NA'!$E$1:$AH$35,COLUMN(AC15),ROW(AC15))</f>
        <v>0</v>
      </c>
      <c r="AD33" s="20">
        <f>INDEX('2-Western NA'!$E$1:$AH$35,COLUMN(AD15),ROW(AD15))</f>
        <v>0</v>
      </c>
      <c r="AE33" s="20">
        <f>INDEX('2-Western NA'!$E$1:$AH$35,COLUMN(AE15),ROW(AE15))</f>
        <v>0</v>
      </c>
      <c r="AF33" s="20">
        <f>INDEX('2-Western NA'!$E$1:$AH$35,COLUMN(AF15),ROW(AF15))</f>
        <v>0</v>
      </c>
      <c r="AG33" s="20">
        <f>INDEX('2-Western NA'!$E$1:$AH$35,COLUMN(AG15),ROW(AG15))</f>
        <v>0</v>
      </c>
      <c r="AH33" s="20">
        <f>INDEX('2-Western NA'!$E$1:$AH$35,COLUMN(AH15),ROW(AH15))</f>
        <v>0</v>
      </c>
      <c r="AI33" s="20">
        <f>INDEX('2-Western NA'!$E$1:$AH$35,COLUMN(AI15),ROW(AI15))</f>
        <v>0</v>
      </c>
    </row>
    <row r="34" spans="1:35" ht="16">
      <c r="A34" s="20" t="str">
        <f>INDEX('2-Western NA'!$E$1:$AH$35,COLUMN(A16),ROW(A16))</f>
        <v>W(using inner width of sturcture) :L (using the length of headwall) GE values</v>
      </c>
      <c r="B34" s="20">
        <f>INDEX('2-Western NA'!$E$1:$AH$35,COLUMN(B16),ROW(B16))</f>
        <v>0.89431739431739432</v>
      </c>
      <c r="C34" s="20">
        <f>INDEX('2-Western NA'!$E$1:$AH$35,COLUMN(C16),ROW(C16))</f>
        <v>0.83145689800033606</v>
      </c>
      <c r="D34" s="20">
        <f>INDEX('2-Western NA'!$E$1:$AH$35,COLUMN(D16),ROW(D16))</f>
        <v>0.79975396391470754</v>
      </c>
      <c r="E34" s="20">
        <f>INDEX('2-Western NA'!$E$1:$AH$35,COLUMN(E16),ROW(E16))</f>
        <v>0.85488505747126442</v>
      </c>
      <c r="F34" s="20">
        <f>INDEX('2-Western NA'!$E$1:$AH$35,COLUMN(F16),ROW(F16))</f>
        <v>0.87569769195957148</v>
      </c>
      <c r="G34" s="20">
        <f>INDEX('2-Western NA'!$E$1:$AH$35,COLUMN(G16),ROW(G16))</f>
        <v>0.852004716981132</v>
      </c>
      <c r="H34" s="20">
        <f>INDEX('2-Western NA'!$E$1:$AH$35,COLUMN(H16),ROW(H16))</f>
        <v>0.10171287303549355</v>
      </c>
      <c r="I34" s="20">
        <f>INDEX('2-Western NA'!$E$1:$AH$35,COLUMN(I16),ROW(I16))</f>
        <v>1.0417707961442342</v>
      </c>
      <c r="J34" s="20">
        <f>INDEX('2-Western NA'!$E$1:$AH$35,COLUMN(J16),ROW(J16))</f>
        <v>0.13954943679599502</v>
      </c>
      <c r="K34" s="20">
        <f>INDEX('2-Western NA'!$E$1:$AH$35,COLUMN(K16),ROW(K16))</f>
        <v>0.22355769230769229</v>
      </c>
      <c r="L34" s="20">
        <f>INDEX('2-Western NA'!$E$1:$AH$35,COLUMN(L16),ROW(L16))</f>
        <v>0.19436698271054098</v>
      </c>
      <c r="M34" s="20">
        <f>INDEX('2-Western NA'!$E$1:$AH$35,COLUMN(M16),ROW(M16))</f>
        <v>0.55581395348837215</v>
      </c>
      <c r="N34" s="20">
        <f>INDEX('2-Western NA'!$E$1:$AH$35,COLUMN(N16),ROW(N16))</f>
        <v>0.53359683794466395</v>
      </c>
      <c r="O34" s="20">
        <f>INDEX('2-Western NA'!$E$1:$AH$35,COLUMN(O16),ROW(O16))</f>
        <v>0.83131825273010929</v>
      </c>
      <c r="P34" s="20">
        <f>INDEX('2-Western NA'!$E$1:$AH$35,COLUMN(P16),ROW(P16))</f>
        <v>0.11208710769512306</v>
      </c>
      <c r="Q34" s="20">
        <f>INDEX('2-Western NA'!$E$1:$AH$35,COLUMN(Q16),ROW(Q16))</f>
        <v>9.5151414860168787E-2</v>
      </c>
      <c r="R34" s="20">
        <f>INDEX('2-Western NA'!$E$1:$AH$35,COLUMN(R16),ROW(R16))</f>
        <v>8.8649675478866541E-2</v>
      </c>
      <c r="S34" s="20">
        <f>INDEX('2-Western NA'!$E$1:$AH$35,COLUMN(S16),ROW(S16))</f>
        <v>0.39156948753610787</v>
      </c>
      <c r="T34" s="20">
        <f>INDEX('2-Western NA'!$E$1:$AH$35,COLUMN(T16),ROW(T16))</f>
        <v>0.19812491382876049</v>
      </c>
      <c r="U34" s="20">
        <f>INDEX('2-Western NA'!$E$1:$AH$35,COLUMN(U16),ROW(U16))</f>
        <v>0.19021149674620388</v>
      </c>
      <c r="V34" s="20">
        <f>INDEX('2-Western NA'!$E$1:$AH$35,COLUMN(V16),ROW(V16))</f>
        <v>0.40646995127233354</v>
      </c>
      <c r="W34" s="20">
        <f>INDEX('2-Western NA'!$E$1:$AH$35,COLUMN(W16),ROW(W16))</f>
        <v>0.64510347075118146</v>
      </c>
      <c r="X34" s="20">
        <f>INDEX('2-Western NA'!$E$1:$AH$35,COLUMN(X16),ROW(X16))</f>
        <v>0.83484626647144955</v>
      </c>
      <c r="Y34" s="20">
        <f>INDEX('2-Western NA'!$E$1:$AH$35,COLUMN(Y16),ROW(Y16))</f>
        <v>1.1019428571428571</v>
      </c>
      <c r="Z34" s="20" t="e">
        <f>INDEX('2-Western NA'!$E$1:$AH$35,COLUMN(Z16),ROW(Z16))</f>
        <v>#N/A</v>
      </c>
      <c r="AA34" s="20">
        <f>INDEX('2-Western NA'!$E$1:$AH$35,COLUMN(AA16),ROW(AA16))</f>
        <v>0.45980253878702398</v>
      </c>
      <c r="AB34" s="20">
        <f>INDEX('2-Western NA'!$E$1:$AH$35,COLUMN(AB20),ROW(AB20))</f>
        <v>0</v>
      </c>
      <c r="AC34" s="20">
        <f>INDEX('2-Western NA'!$E$1:$AH$35,COLUMN(AC20),ROW(AC20))</f>
        <v>0</v>
      </c>
      <c r="AD34" s="20">
        <f>INDEX('2-Western NA'!$E$1:$AH$35,COLUMN(AD20),ROW(AD20))</f>
        <v>0</v>
      </c>
      <c r="AE34" s="20">
        <f>INDEX('2-Western NA'!$E$1:$AH$35,COLUMN(AE20),ROW(AE20))</f>
        <v>0</v>
      </c>
      <c r="AF34" s="20">
        <f>INDEX('2-Western NA'!$E$1:$AH$35,COLUMN(AF20),ROW(AF20))</f>
        <v>0</v>
      </c>
      <c r="AG34" s="20">
        <f>INDEX('2-Western NA'!$E$1:$AH$35,COLUMN(AG20),ROW(AG20))</f>
        <v>0</v>
      </c>
      <c r="AH34" s="20">
        <f>INDEX('2-Western NA'!$E$1:$AH$35,COLUMN(AH20),ROW(AH20))</f>
        <v>0</v>
      </c>
      <c r="AI34" s="20">
        <f>INDEX('2-Western NA'!$E$1:$AH$35,COLUMN(AI20),ROW(AI20))</f>
        <v>0</v>
      </c>
    </row>
    <row r="35" spans="1:35" ht="16">
      <c r="A35" s="20" t="str">
        <f>INDEX('2-Western NA'!$E$1:$AH$35,COLUMN(A17),ROW(A17))</f>
        <v>Number of lanes spanned</v>
      </c>
      <c r="B35" s="20">
        <f>INDEX('2-Western NA'!$E$1:$AH$35,COLUMN(B17),ROW(B17))</f>
        <v>4</v>
      </c>
      <c r="C35" s="20">
        <f>INDEX('2-Western NA'!$E$1:$AH$35,COLUMN(C17),ROW(C17))</f>
        <v>4</v>
      </c>
      <c r="D35" s="20">
        <f>INDEX('2-Western NA'!$E$1:$AH$35,COLUMN(D17),ROW(D17))</f>
        <v>4</v>
      </c>
      <c r="E35" s="20">
        <f>INDEX('2-Western NA'!$E$1:$AH$35,COLUMN(E17),ROW(E17))</f>
        <v>4</v>
      </c>
      <c r="F35" s="20">
        <f>INDEX('2-Western NA'!$E$1:$AH$35,COLUMN(F17),ROW(F17))</f>
        <v>4</v>
      </c>
      <c r="G35" s="20">
        <f>INDEX('2-Western NA'!$E$1:$AH$35,COLUMN(G17),ROW(G17))</f>
        <v>4</v>
      </c>
      <c r="H35" s="20">
        <f>INDEX('2-Western NA'!$E$1:$AH$35,COLUMN(H17),ROW(H17))</f>
        <v>4</v>
      </c>
      <c r="I35" s="20">
        <f>INDEX('2-Western NA'!$E$1:$AH$35,COLUMN(I17),ROW(I17))</f>
        <v>4</v>
      </c>
      <c r="J35" s="20">
        <f>INDEX('2-Western NA'!$E$1:$AH$35,COLUMN(J17),ROW(J17))</f>
        <v>5</v>
      </c>
      <c r="K35" s="20">
        <f>INDEX('2-Western NA'!$E$1:$AH$35,COLUMN(K17),ROW(K17))</f>
        <v>4</v>
      </c>
      <c r="L35" s="20">
        <f>INDEX('2-Western NA'!$E$1:$AH$35,COLUMN(L17),ROW(L17))</f>
        <v>4</v>
      </c>
      <c r="M35" s="20">
        <f>INDEX('2-Western NA'!$E$1:$AH$35,COLUMN(M17),ROW(M17))</f>
        <v>2</v>
      </c>
      <c r="N35" s="20">
        <f>INDEX('2-Western NA'!$E$1:$AH$35,COLUMN(N17),ROW(N17))</f>
        <v>2</v>
      </c>
      <c r="O35" s="20">
        <f>INDEX('2-Western NA'!$E$1:$AH$35,COLUMN(O17),ROW(O17))</f>
        <v>4</v>
      </c>
      <c r="P35" s="20">
        <f>INDEX('2-Western NA'!$E$1:$AH$35,COLUMN(P17),ROW(P17))</f>
        <v>8</v>
      </c>
      <c r="Q35" s="20">
        <f>INDEX('2-Western NA'!$E$1:$AH$35,COLUMN(Q17),ROW(Q17))</f>
        <v>2</v>
      </c>
      <c r="R35" s="20">
        <f>INDEX('2-Western NA'!$E$1:$AH$35,COLUMN(R17),ROW(R17))</f>
        <v>2</v>
      </c>
      <c r="S35" s="20">
        <f>INDEX('2-Western NA'!$E$1:$AH$35,COLUMN(S17),ROW(S17))</f>
        <v>3</v>
      </c>
      <c r="T35" s="20">
        <f>INDEX('2-Western NA'!$E$1:$AH$35,COLUMN(T17),ROW(T17))</f>
        <v>4</v>
      </c>
      <c r="U35" s="20">
        <f>INDEX('2-Western NA'!$E$1:$AH$35,COLUMN(U17),ROW(U17))</f>
        <v>4</v>
      </c>
      <c r="V35" s="20">
        <f>INDEX('2-Western NA'!$E$1:$AH$35,COLUMN(V17),ROW(V17))</f>
        <v>4</v>
      </c>
      <c r="W35" s="20">
        <f>INDEX('2-Western NA'!$E$1:$AH$35,COLUMN(W17),ROW(W17))</f>
        <v>2</v>
      </c>
      <c r="X35" s="20">
        <f>INDEX('2-Western NA'!$E$1:$AH$35,COLUMN(X17),ROW(X17))</f>
        <v>2</v>
      </c>
      <c r="Y35" s="20">
        <f>INDEX('2-Western NA'!$E$1:$AH$35,COLUMN(Y17),ROW(Y17))</f>
        <v>2</v>
      </c>
      <c r="Z35" s="20">
        <f>INDEX('2-Western NA'!$E$1:$AH$35,COLUMN(Z17),ROW(Z17))</f>
        <v>5</v>
      </c>
      <c r="AA35" s="20">
        <f>INDEX('2-Western NA'!$E$1:$AH$35,COLUMN(AA17),ROW(AA17))</f>
        <v>6</v>
      </c>
      <c r="AB35" s="20">
        <f>INDEX('2-Western NA'!$E$1:$AH$35,COLUMN(AB17),ROW(AB17))</f>
        <v>0</v>
      </c>
      <c r="AC35" s="20">
        <f>INDEX('2-Western NA'!$E$1:$AH$35,COLUMN(AC21),ROW(AC21))</f>
        <v>0</v>
      </c>
      <c r="AD35" s="20">
        <f>INDEX('2-Western NA'!$E$1:$AH$35,COLUMN(AD21),ROW(AD21))</f>
        <v>0</v>
      </c>
      <c r="AE35" s="20">
        <f>INDEX('2-Western NA'!$E$1:$AH$35,COLUMN(AE21),ROW(AE21))</f>
        <v>0</v>
      </c>
      <c r="AF35" s="20">
        <f>INDEX('2-Western NA'!$E$1:$AH$35,COLUMN(AF21),ROW(AF21))</f>
        <v>0</v>
      </c>
      <c r="AG35" s="20">
        <f>INDEX('2-Western NA'!$E$1:$AH$35,COLUMN(AG21),ROW(AG21))</f>
        <v>0</v>
      </c>
      <c r="AH35" s="20">
        <f>INDEX('2-Western NA'!$E$1:$AH$35,COLUMN(AH21),ROW(AH21))</f>
        <v>0</v>
      </c>
      <c r="AI35" s="20">
        <f>INDEX('2-Western NA'!$E$1:$AH$35,COLUMN(AI21),ROW(AI21))</f>
        <v>0</v>
      </c>
    </row>
    <row r="36" spans="1:35" ht="16">
      <c r="A36" s="20" t="str">
        <f>INDEX('2-Western NA'!$E$1:$AH$35,COLUMN(A18),ROW(A18))</f>
        <v>Railway Spanned (y/n)</v>
      </c>
      <c r="B36" s="20" t="str">
        <f>INDEX('2-Western NA'!$E$1:$AH$35,COLUMN(B18),ROW(B18))</f>
        <v>N</v>
      </c>
      <c r="C36" s="20" t="str">
        <f>INDEX('2-Western NA'!$E$1:$AH$35,COLUMN(C18),ROW(C18))</f>
        <v>N</v>
      </c>
      <c r="D36" s="20" t="str">
        <f>INDEX('2-Western NA'!$E$1:$AH$35,COLUMN(D18),ROW(D18))</f>
        <v>N</v>
      </c>
      <c r="E36" s="20" t="str">
        <f>INDEX('2-Western NA'!$E$1:$AH$35,COLUMN(E18),ROW(E18))</f>
        <v>N</v>
      </c>
      <c r="F36" s="20" t="str">
        <f>INDEX('2-Western NA'!$E$1:$AH$35,COLUMN(F18),ROW(F18))</f>
        <v>N</v>
      </c>
      <c r="G36" s="20" t="str">
        <f>INDEX('2-Western NA'!$E$1:$AH$35,COLUMN(G18),ROW(G18))</f>
        <v>N</v>
      </c>
      <c r="H36" s="20" t="str">
        <f>INDEX('2-Western NA'!$E$1:$AH$35,COLUMN(H18),ROW(H18))</f>
        <v>N</v>
      </c>
      <c r="I36" s="20" t="str">
        <f>INDEX('2-Western NA'!$E$1:$AH$35,COLUMN(I18),ROW(I18))</f>
        <v>N</v>
      </c>
      <c r="J36" s="20" t="str">
        <f>INDEX('2-Western NA'!$E$1:$AH$35,COLUMN(J18),ROW(J18))</f>
        <v>N</v>
      </c>
      <c r="K36" s="20" t="str">
        <f>INDEX('2-Western NA'!$E$1:$AH$35,COLUMN(K18),ROW(K18))</f>
        <v>N</v>
      </c>
      <c r="L36" s="20" t="str">
        <f>INDEX('2-Western NA'!$E$1:$AH$35,COLUMN(L18),ROW(L18))</f>
        <v>N</v>
      </c>
      <c r="M36" s="20" t="str">
        <f>INDEX('2-Western NA'!$E$1:$AH$35,COLUMN(M18),ROW(M18))</f>
        <v>N</v>
      </c>
      <c r="N36" s="20" t="str">
        <f>INDEX('2-Western NA'!$E$1:$AH$35,COLUMN(N18),ROW(N18))</f>
        <v>N</v>
      </c>
      <c r="O36" s="20" t="str">
        <f>INDEX('2-Western NA'!$E$1:$AH$35,COLUMN(O18),ROW(O18))</f>
        <v>N</v>
      </c>
      <c r="P36" s="20" t="str">
        <f>INDEX('2-Western NA'!$E$1:$AH$35,COLUMN(P18),ROW(P18))</f>
        <v>N</v>
      </c>
      <c r="Q36" s="20">
        <f>INDEX('2-Western NA'!$E$1:$AH$35,COLUMN(Q18),ROW(Q18))</f>
        <v>0</v>
      </c>
      <c r="R36" s="20">
        <f>INDEX('2-Western NA'!$E$1:$AH$35,COLUMN(R18),ROW(R18))</f>
        <v>0</v>
      </c>
      <c r="S36" s="20" t="str">
        <f>INDEX('2-Western NA'!$E$1:$AH$35,COLUMN(S18),ROW(S18))</f>
        <v>N</v>
      </c>
      <c r="T36" s="20" t="str">
        <f>INDEX('2-Western NA'!$E$1:$AH$35,COLUMN(T18),ROW(T18))</f>
        <v>N</v>
      </c>
      <c r="U36" s="20" t="str">
        <f>INDEX('2-Western NA'!$E$1:$AH$35,COLUMN(U18),ROW(U18))</f>
        <v>N</v>
      </c>
      <c r="V36" s="20" t="str">
        <f>INDEX('2-Western NA'!$E$1:$AH$35,COLUMN(V18),ROW(V18))</f>
        <v>N</v>
      </c>
      <c r="W36" s="20" t="str">
        <f>INDEX('2-Western NA'!$E$1:$AH$35,COLUMN(W18),ROW(W18))</f>
        <v>N</v>
      </c>
      <c r="X36" s="20" t="str">
        <f>INDEX('2-Western NA'!$E$1:$AH$35,COLUMN(X18),ROW(X18))</f>
        <v>N</v>
      </c>
      <c r="Y36" s="20" t="str">
        <f>INDEX('2-Western NA'!$E$1:$AH$35,COLUMN(Y18),ROW(Y18))</f>
        <v>N</v>
      </c>
      <c r="Z36" s="20" t="str">
        <f>INDEX('2-Western NA'!$E$1:$AH$35,COLUMN(Z18),ROW(Z18))</f>
        <v>N</v>
      </c>
      <c r="AA36" s="20" t="str">
        <f>INDEX('2-Western NA'!$E$1:$AH$35,COLUMN(AA18),ROW(AA18))</f>
        <v>N</v>
      </c>
      <c r="AB36" s="20">
        <f>INDEX('2-Western NA'!$E$1:$AH$35,COLUMN(AB18),ROW(AB18))</f>
        <v>0</v>
      </c>
      <c r="AC36" s="20">
        <f>INDEX('2-Western NA'!$E$1:$AH$35,COLUMN(AC18),ROW(AC18))</f>
        <v>0</v>
      </c>
      <c r="AD36" s="20">
        <f>INDEX('2-Western NA'!$E$1:$AH$35,COLUMN(AD22),ROW(AD22))</f>
        <v>0</v>
      </c>
      <c r="AE36" s="20">
        <f>INDEX('2-Western NA'!$E$1:$AH$35,COLUMN(AE22),ROW(AE22))</f>
        <v>0</v>
      </c>
      <c r="AF36" s="20">
        <f>INDEX('2-Western NA'!$E$1:$AH$35,COLUMN(AF22),ROW(AF22))</f>
        <v>0</v>
      </c>
      <c r="AG36" s="20">
        <f>INDEX('2-Western NA'!$E$1:$AH$35,COLUMN(AG22),ROW(AG22))</f>
        <v>0</v>
      </c>
      <c r="AH36" s="20">
        <f>INDEX('2-Western NA'!$E$1:$AH$35,COLUMN(AH22),ROW(AH22))</f>
        <v>0</v>
      </c>
      <c r="AI36" s="20">
        <f>INDEX('2-Western NA'!$E$1:$AH$35,COLUMN(AI22),ROW(AI22))</f>
        <v>0</v>
      </c>
    </row>
    <row r="37" spans="1:35" ht="16">
      <c r="A37" s="20" t="str">
        <f>INDEX('2-Western NA'!$E$1:$AH$35,COLUMN(A19),ROW(A19))</f>
        <v>Other Notes</v>
      </c>
      <c r="B37" s="20" t="str">
        <f>INDEX('2-Western NA'!$E$1:$AH$35,COLUMN(B19),ROW(B19))</f>
        <v>Google Earth to make measurements</v>
      </c>
      <c r="C37" s="20" t="str">
        <f>INDEX('2-Western NA'!$E$1:$AH$35,COLUMN(C19),ROW(C19))</f>
        <v>Google Earth to make measurements</v>
      </c>
      <c r="D37" s="20" t="str">
        <f>INDEX('2-Western NA'!$E$1:$AH$35,COLUMN(D19),ROW(D19))</f>
        <v>Google Earth to make measurements</v>
      </c>
      <c r="E37" s="20" t="str">
        <f>INDEX('2-Western NA'!$E$1:$AH$35,COLUMN(E19),ROW(E19))</f>
        <v>Google Earth to make measurements</v>
      </c>
      <c r="F37" s="20" t="str">
        <f>INDEX('2-Western NA'!$E$1:$AH$35,COLUMN(F19),ROW(F19))</f>
        <v>Google Earth to make measurements</v>
      </c>
      <c r="G37" s="20" t="str">
        <f>INDEX('2-Western NA'!$E$1:$AH$35,COLUMN(G19),ROW(G19))</f>
        <v>Google Earth to make measurements</v>
      </c>
      <c r="H37" s="20" t="str">
        <f>INDEX('2-Western NA'!$E$1:$AH$35,COLUMN(H19),ROW(H19))</f>
        <v>Google Earth to make measurements</v>
      </c>
      <c r="I37" s="20" t="str">
        <f>INDEX('2-Western NA'!$E$1:$AH$35,COLUMN(I19),ROW(I19))</f>
        <v>Google Earth to make measurements</v>
      </c>
      <c r="J37" s="20">
        <f>INDEX('2-Western NA'!$E$1:$AH$35,COLUMN(J19),ROW(J19))</f>
        <v>0</v>
      </c>
      <c r="K37" s="20">
        <f>INDEX('2-Western NA'!$E$1:$AH$35,COLUMN(K19),ROW(K19))</f>
        <v>0</v>
      </c>
      <c r="L37" s="20">
        <f>INDEX('2-Western NA'!$E$1:$AH$35,COLUMN(L19),ROW(L19))</f>
        <v>0</v>
      </c>
      <c r="M37" s="20" t="str">
        <f>INDEX('2-Western NA'!$E$1:$AH$35,COLUMN(M19),ROW(M19))</f>
        <v>The total project included 7 crossing sturctures, with 2 overpassess and 5 underpasses. Fencing costs were also included</v>
      </c>
      <c r="N37" s="20" t="str">
        <f>INDEX('2-Western NA'!$E$1:$AH$35,COLUMN(N19),ROW(N19))</f>
        <v>The total project included 7 crossing sturctures, with 2 overpassess and 5 underpasses. Fencing costs were also included</v>
      </c>
      <c r="O37" s="20" t="str">
        <f>INDEX('2-Western NA'!$E$1:$AH$35,COLUMN(O19),ROW(O19))</f>
        <v>Length determined using Google Earth</v>
      </c>
      <c r="P37" s="20">
        <f>INDEX('2-Western NA'!$E$1:$AH$35,COLUMN(P19),ROW(P19))</f>
        <v>0</v>
      </c>
      <c r="Q37" s="20">
        <f>INDEX('2-Western NA'!$E$1:$AH$35,COLUMN(Q19),ROW(Q19))</f>
        <v>0</v>
      </c>
      <c r="R37" s="20">
        <f>INDEX('2-Western NA'!$E$1:$AH$35,COLUMN(R19),ROW(R19))</f>
        <v>0</v>
      </c>
      <c r="S37" s="20" t="str">
        <f>INDEX('2-Western NA'!$E$1:$AH$35,COLUMN(S19),ROW(S19))</f>
        <v xml:space="preserve"> Total project includes 2 overpasses, 6 underpassess and wildlife fencing</v>
      </c>
      <c r="T37" s="20">
        <f>INDEX('2-Western NA'!$E$1:$AH$35,COLUMN(T19),ROW(T19))</f>
        <v>0</v>
      </c>
      <c r="U37" s="20">
        <f>INDEX('2-Western NA'!$E$1:$AH$35,COLUMN(U19),ROW(U19))</f>
        <v>0</v>
      </c>
      <c r="V37" s="20">
        <f>INDEX('2-Western NA'!$E$1:$AH$35,COLUMN(V19),ROW(V19))</f>
        <v>0</v>
      </c>
      <c r="W37" s="20" t="str">
        <f>INDEX('2-Western NA'!$E$1:$AH$35,COLUMN(W19),ROW(W19))</f>
        <v>Bridge measurments made using Google Earth</v>
      </c>
      <c r="X37" s="20" t="str">
        <f>INDEX('2-Western NA'!$E$1:$AH$35,COLUMN(X19),ROW(X19))</f>
        <v>Bridge measurments made using Google Earth</v>
      </c>
      <c r="Y37" s="20" t="str">
        <f>INDEX('2-Western NA'!$E$1:$AH$35,COLUMN(Y19),ROW(Y19))</f>
        <v>Bridge measurments mad eusing Google Earth</v>
      </c>
      <c r="Z37" s="20" t="str">
        <f>INDEX('2-Western NA'!$E$1:$AH$35,COLUMN(Z19),ROW(Z19))</f>
        <v>Bridge measurments mad eusing Google Earth</v>
      </c>
      <c r="AA37" s="20">
        <f>INDEX('2-Western NA'!$E$1:$AH$35,COLUMN(AA19),ROW(AA19))</f>
        <v>0</v>
      </c>
      <c r="AB37" s="20">
        <f>INDEX('2-Western NA'!$E$1:$AH$35,COLUMN(AB19),ROW(AB19))</f>
        <v>0</v>
      </c>
      <c r="AC37" s="20">
        <f>INDEX('2-Western NA'!$E$1:$AH$35,COLUMN(AC23),ROW(AC23))</f>
        <v>0</v>
      </c>
      <c r="AD37" s="20">
        <f>INDEX('2-Western NA'!$E$1:$AH$35,COLUMN(AD23),ROW(AD23))</f>
        <v>0</v>
      </c>
      <c r="AE37" s="20">
        <f>INDEX('2-Western NA'!$E$1:$AH$35,COLUMN(AE23),ROW(AE23))</f>
        <v>0</v>
      </c>
      <c r="AF37" s="20">
        <f>INDEX('2-Western NA'!$E$1:$AH$35,COLUMN(AF23),ROW(AF23))</f>
        <v>0</v>
      </c>
      <c r="AG37" s="20">
        <f>INDEX('2-Western NA'!$E$1:$AH$35,COLUMN(AG23),ROW(AG23))</f>
        <v>0</v>
      </c>
      <c r="AH37" s="20">
        <f>INDEX('2-Western NA'!$E$1:$AH$35,COLUMN(AH23),ROW(AH23))</f>
        <v>0</v>
      </c>
      <c r="AI37" s="20">
        <f>INDEX('2-Western NA'!$E$1:$AH$35,COLUMN(AI23),ROW(AI23))</f>
        <v>0</v>
      </c>
    </row>
    <row r="38" spans="1:35" ht="16">
      <c r="A38" s="20" t="str">
        <f>INDEX('2-Western NA'!$E$1:$AH$35,COLUMN(A20),ROW(A20))</f>
        <v>Source</v>
      </c>
      <c r="B38" s="20" t="str">
        <f>INDEX('2-Western NA'!$E$1:$AH$35,COLUMN(B20),ROW(B20))</f>
        <v>(Clevenger &amp; Waltho, 2005), (Ford et al. 2017)</v>
      </c>
      <c r="C38" s="20" t="str">
        <f>INDEX('2-Western NA'!$E$1:$AH$35,COLUMN(C20),ROW(C20))</f>
        <v>(Clevenger &amp; Waltho, 2005), (Ford et al. 2017)</v>
      </c>
      <c r="D38" s="20" t="str">
        <f>INDEX('2-Western NA'!$E$1:$AH$35,COLUMN(D20),ROW(D20))</f>
        <v>(Clevenger &amp; Waltho, 2005), (Ford et al. 2017)</v>
      </c>
      <c r="E38" s="20" t="str">
        <f>INDEX('2-Western NA'!$E$1:$AH$35,COLUMN(E20),ROW(E20))</f>
        <v>(Clevenger &amp; Waltho, 2005), (Ford et al. 2017)</v>
      </c>
      <c r="F38" s="20" t="str">
        <f>INDEX('2-Western NA'!$E$1:$AH$35,COLUMN(F20),ROW(F20))</f>
        <v>(Clevenger &amp; Waltho, 2005), (Ford et al. 2017)</v>
      </c>
      <c r="G38" s="20" t="str">
        <f>INDEX('2-Western NA'!$E$1:$AH$35,COLUMN(G20),ROW(G20))</f>
        <v>(Clevenger &amp; Waltho, 2005), (Ford et al. 2017)</v>
      </c>
      <c r="H38" s="20" t="str">
        <f>INDEX('2-Western NA'!$E$1:$AH$35,COLUMN(H20),ROW(H20))</f>
        <v>(Sielecki, 2007)</v>
      </c>
      <c r="I38" s="20" t="str">
        <f>INDEX('2-Western NA'!$E$1:$AH$35,COLUMN(I20),ROW(I20))</f>
        <v>https://globalnews.ca/news/4260630/wildlife-overpass-yoho-national-park-parks-canada/</v>
      </c>
      <c r="J38" s="20" t="str">
        <f>INDEX('2-Western NA'!$E$1:$AH$35,COLUMN(J20),ROW(J20))</f>
        <v>(BC MOTI, 2021)</v>
      </c>
      <c r="K38" s="20" t="str">
        <f>INDEX('2-Western NA'!$E$1:$AH$35,COLUMN(K20),ROW(K20))</f>
        <v>(BC MOTI, 2021)</v>
      </c>
      <c r="L38" s="20" t="str">
        <f>INDEX('2-Western NA'!$E$1:$AH$35,COLUMN(L20),ROW(L20))</f>
        <v>(BC MOTI, 2021)</v>
      </c>
      <c r="M38" s="20" t="str">
        <f>INDEX('2-Western NA'!$E$1:$AH$35,COLUMN(M20),ROW(M20))</f>
        <v>(Kintsch et al. 2021)</v>
      </c>
      <c r="N38" s="20" t="str">
        <f>INDEX('2-Western NA'!$E$1:$AH$35,COLUMN(N20),ROW(N20))</f>
        <v>(Kintsch et al. 2021)</v>
      </c>
      <c r="O38" s="20" t="str">
        <f>INDEX('2-Western NA'!$E$1:$AH$35,COLUMN(O20),ROW(O20))</f>
        <v>(Maxwell et al., 2021)</v>
      </c>
      <c r="P38" s="20" t="str">
        <f>INDEX('2-Western NA'!$E$1:$AH$35,COLUMN(P20),ROW(P20))</f>
        <v>(Maxwell et al., 2021), https://www.smithsonianmag.com/smart-news/animals-are-using-utahs-largest-wildlife-overpass-earlier-expected-180976420/</v>
      </c>
      <c r="Q38" s="20">
        <f>INDEX('2-Western NA'!$E$1:$AH$35,COLUMN(Q20),ROW(Q20))</f>
        <v>0</v>
      </c>
      <c r="R38" s="20">
        <f>INDEX('2-Western NA'!$E$1:$AH$35,COLUMN(R20),ROW(R20))</f>
        <v>0</v>
      </c>
      <c r="S38" s="20" t="str">
        <f>INDEX('2-Western NA'!$E$1:$AH$35,COLUMN(S20),ROW(S20))</f>
        <v>(WYODT, 2012),  (Center for Large Landscape Conservation, 2018), (Saywer et al. 2016)</v>
      </c>
      <c r="T38" s="20" t="str">
        <f>INDEX('2-Western NA'!$E$1:$AH$35,COLUMN(T20),ROW(T20))</f>
        <v>(McKinney &amp; Smith, 2007), (Gagnon et al., 2017)</v>
      </c>
      <c r="U38" s="20" t="str">
        <f>INDEX('2-Western NA'!$E$1:$AH$35,COLUMN(U20),ROW(U20))</f>
        <v>(McKinney &amp; Smith, 2007), (Gagnon et al., 2017)</v>
      </c>
      <c r="V38" s="20" t="str">
        <f>INDEX('2-Western NA'!$E$1:$AH$35,COLUMN(V20),ROW(V20))</f>
        <v>(McKinney &amp; Smith, 2007), (Gagnon et al., 2017)</v>
      </c>
      <c r="W38" s="20" t="str">
        <f>INDEX('2-Western NA'!$E$1:$AH$35,COLUMN(W20),ROW(W20))</f>
        <v>(Huijser et al., 2016)</v>
      </c>
      <c r="X38" s="20" t="str">
        <f>INDEX('2-Western NA'!$E$1:$AH$35,COLUMN(X20),ROW(X20))</f>
        <v>(Maxwell et al., 2021)</v>
      </c>
      <c r="Y38" s="20" t="str">
        <f>INDEX('2-Western NA'!$E$1:$AH$35,COLUMN(Y20),ROW(Y20))</f>
        <v>(Maxwell et al., 2021)</v>
      </c>
      <c r="Z38" s="20" t="str">
        <f>INDEX('2-Western NA'!$E$1:$AH$35,COLUMN(Z20),ROW(Z20))</f>
        <v>(Maxwell et al., 2021)</v>
      </c>
      <c r="AA38" s="20">
        <f>INDEX('2-Western NA'!$E$1:$AH$35,COLUMN(AA20),ROW(AA20))</f>
        <v>0</v>
      </c>
      <c r="AB38" s="20">
        <f>INDEX('2-Western NA'!$E$1:$AH$35,COLUMN(AB20),ROW(AB20))</f>
        <v>0</v>
      </c>
      <c r="AC38" s="20">
        <f>INDEX('2-Western NA'!$E$1:$AH$35,COLUMN(AC20),ROW(AC20))</f>
        <v>0</v>
      </c>
      <c r="AD38" s="20">
        <f>INDEX('2-Western NA'!$E$1:$AH$35,COLUMN(AD24),ROW(AD24))</f>
        <v>0</v>
      </c>
      <c r="AE38" s="20">
        <f>INDEX('2-Western NA'!$E$1:$AH$35,COLUMN(AE24),ROW(AE24))</f>
        <v>0</v>
      </c>
      <c r="AF38" s="20">
        <f>INDEX('2-Western NA'!$E$1:$AH$35,COLUMN(AF24),ROW(AF24))</f>
        <v>0</v>
      </c>
      <c r="AG38" s="20">
        <f>INDEX('2-Western NA'!$E$1:$AH$35,COLUMN(AG24),ROW(AG24))</f>
        <v>0</v>
      </c>
      <c r="AH38" s="20">
        <f>INDEX('2-Western NA'!$E$1:$AH$35,COLUMN(AH24),ROW(AH24))</f>
        <v>0</v>
      </c>
      <c r="AI38" s="20">
        <f>INDEX('2-Western NA'!$E$1:$AH$35,COLUMN(AI24),ROW(AI24))</f>
        <v>0</v>
      </c>
    </row>
    <row r="39" spans="1:35" ht="16">
      <c r="A39" s="20" t="str">
        <f>INDEX('2-Western NA'!$E$1:$AH$35,COLUMN(A21),ROW(A21))</f>
        <v xml:space="preserve"> </v>
      </c>
      <c r="B39" s="20">
        <f>INDEX('2-Western NA'!$E$1:$AH$35,COLUMN(B21),ROW(B21))</f>
        <v>0</v>
      </c>
      <c r="C39" s="20">
        <f>INDEX('2-Western NA'!$E$1:$AH$35,COLUMN(C21),ROW(C21))</f>
        <v>0</v>
      </c>
      <c r="D39" s="20">
        <f>INDEX('2-Western NA'!$E$1:$AH$35,COLUMN(D21),ROW(D21))</f>
        <v>0</v>
      </c>
      <c r="E39" s="20">
        <f>INDEX('2-Western NA'!$E$1:$AH$35,COLUMN(E21),ROW(E21))</f>
        <v>0</v>
      </c>
      <c r="F39" s="20">
        <f>INDEX('2-Western NA'!$E$1:$AH$35,COLUMN(F21),ROW(F21))</f>
        <v>0</v>
      </c>
      <c r="G39" s="20">
        <f>INDEX('2-Western NA'!$E$1:$AH$35,COLUMN(G21),ROW(G21))</f>
        <v>0</v>
      </c>
      <c r="H39" s="20">
        <f>INDEX('2-Western NA'!$E$1:$AH$35,COLUMN(H21),ROW(H21))</f>
        <v>0</v>
      </c>
      <c r="I39" s="20">
        <f>INDEX('2-Western NA'!$E$1:$AH$35,COLUMN(I21),ROW(I21))</f>
        <v>0</v>
      </c>
      <c r="J39" s="20">
        <f>INDEX('2-Western NA'!$E$1:$AH$35,COLUMN(J21),ROW(J21))</f>
        <v>0</v>
      </c>
      <c r="K39" s="20">
        <f>INDEX('2-Western NA'!$E$1:$AH$35,COLUMN(K21),ROW(K21))</f>
        <v>0</v>
      </c>
      <c r="L39" s="20">
        <f>INDEX('2-Western NA'!$E$1:$AH$35,COLUMN(L21),ROW(L21))</f>
        <v>0</v>
      </c>
      <c r="M39" s="20">
        <f>INDEX('2-Western NA'!$E$1:$AH$35,COLUMN(M21),ROW(M21))</f>
        <v>0</v>
      </c>
      <c r="N39" s="20">
        <f>INDEX('2-Western NA'!$E$1:$AH$35,COLUMN(N21),ROW(N21))</f>
        <v>0</v>
      </c>
      <c r="O39" s="20">
        <f>INDEX('2-Western NA'!$E$1:$AH$35,COLUMN(O21),ROW(O21))</f>
        <v>0</v>
      </c>
      <c r="P39" s="20">
        <f>INDEX('2-Western NA'!$E$1:$AH$35,COLUMN(P21),ROW(P21))</f>
        <v>0</v>
      </c>
      <c r="Q39" s="20">
        <f>INDEX('2-Western NA'!$E$1:$AH$35,COLUMN(Q21),ROW(Q21))</f>
        <v>0</v>
      </c>
      <c r="R39" s="20">
        <f>INDEX('2-Western NA'!$E$1:$AH$35,COLUMN(R21),ROW(R21))</f>
        <v>0</v>
      </c>
      <c r="S39" s="20">
        <f>INDEX('2-Western NA'!$E$1:$AH$35,COLUMN(S21),ROW(S21))</f>
        <v>0</v>
      </c>
      <c r="T39" s="20">
        <f>INDEX('2-Western NA'!$E$1:$AH$35,COLUMN(T21),ROW(T21))</f>
        <v>0</v>
      </c>
      <c r="U39" s="20">
        <f>INDEX('2-Western NA'!$E$1:$AH$35,COLUMN(U21),ROW(U21))</f>
        <v>0</v>
      </c>
      <c r="V39" s="20">
        <f>INDEX('2-Western NA'!$E$1:$AH$35,COLUMN(V21),ROW(V21))</f>
        <v>0</v>
      </c>
      <c r="W39" s="20">
        <f>INDEX('2-Western NA'!$E$1:$AH$35,COLUMN(W21),ROW(W21))</f>
        <v>0</v>
      </c>
      <c r="X39" s="20">
        <f>INDEX('2-Western NA'!$E$1:$AH$35,COLUMN(X21),ROW(X21))</f>
        <v>0</v>
      </c>
      <c r="Y39" s="20">
        <f>INDEX('2-Western NA'!$E$1:$AH$35,COLUMN(Y21),ROW(Y21))</f>
        <v>0</v>
      </c>
      <c r="Z39" s="20">
        <f>INDEX('2-Western NA'!$E$1:$AH$35,COLUMN(Z21),ROW(Z21))</f>
        <v>0</v>
      </c>
      <c r="AA39" s="20">
        <f>INDEX('2-Western NA'!$E$1:$AH$35,COLUMN(AA21),ROW(AA21))</f>
        <v>0</v>
      </c>
      <c r="AB39" s="20">
        <f>INDEX('2-Western NA'!$E$1:$AH$35,COLUMN(AB21),ROW(AB21))</f>
        <v>0</v>
      </c>
      <c r="AC39" s="20">
        <f>INDEX('2-Western NA'!$E$1:$AH$35,COLUMN(AC25),ROW(AC25))</f>
        <v>0</v>
      </c>
      <c r="AD39" s="20">
        <f>INDEX('2-Western NA'!$E$1:$AH$35,COLUMN(AD25),ROW(AD25))</f>
        <v>0</v>
      </c>
      <c r="AE39" s="20">
        <f>INDEX('2-Western NA'!$E$1:$AH$35,COLUMN(AE25),ROW(AE25))</f>
        <v>0</v>
      </c>
      <c r="AF39" s="20">
        <f>INDEX('2-Western NA'!$E$1:$AH$35,COLUMN(AF25),ROW(AF25))</f>
        <v>0</v>
      </c>
      <c r="AG39" s="20">
        <f>INDEX('2-Western NA'!$E$1:$AH$35,COLUMN(AG25),ROW(AG25))</f>
        <v>0</v>
      </c>
      <c r="AH39" s="20">
        <f>INDEX('2-Western NA'!$E$1:$AH$35,COLUMN(AH25),ROW(AH25))</f>
        <v>0</v>
      </c>
      <c r="AI39" s="20">
        <f>INDEX('2-Western NA'!$E$1:$AH$35,COLUMN(AI25),ROW(AI25))</f>
        <v>0</v>
      </c>
    </row>
    <row r="40" spans="1:35" ht="16">
      <c r="A40" s="20" t="str">
        <f>INDEX('2-Western NA'!$E$1:$AH$35,COLUMN(A22),ROW(A22))</f>
        <v>Country_2</v>
      </c>
      <c r="B40" s="20">
        <f>INDEX('2-Western NA'!$E$1:$AH$35,COLUMN(B22),ROW(B22))</f>
        <v>0</v>
      </c>
      <c r="C40" s="20">
        <f>INDEX('2-Western NA'!$E$1:$AH$35,COLUMN(C22),ROW(C22))</f>
        <v>0</v>
      </c>
      <c r="D40" s="20">
        <f>INDEX('2-Western NA'!$E$1:$AH$35,COLUMN(D22),ROW(D22))</f>
        <v>0</v>
      </c>
      <c r="E40" s="20">
        <f>INDEX('2-Western NA'!$E$1:$AH$35,COLUMN(E22),ROW(E22))</f>
        <v>0</v>
      </c>
      <c r="F40" s="20">
        <f>INDEX('2-Western NA'!$E$1:$AH$35,COLUMN(F22),ROW(F22))</f>
        <v>0</v>
      </c>
      <c r="G40" s="20">
        <f>INDEX('2-Western NA'!$E$1:$AH$35,COLUMN(G22),ROW(G22))</f>
        <v>0</v>
      </c>
      <c r="H40" s="20">
        <f>INDEX('2-Western NA'!$E$1:$AH$35,COLUMN(H22),ROW(H22))</f>
        <v>0</v>
      </c>
      <c r="I40" s="20">
        <f>INDEX('2-Western NA'!$E$1:$AH$35,COLUMN(I22),ROW(I22))</f>
        <v>0</v>
      </c>
      <c r="J40" s="20">
        <f>INDEX('2-Western NA'!$E$1:$AH$35,COLUMN(J22),ROW(J22))</f>
        <v>0</v>
      </c>
      <c r="K40" s="20">
        <f>INDEX('2-Western NA'!$E$1:$AH$35,COLUMN(K22),ROW(K22))</f>
        <v>0</v>
      </c>
      <c r="L40" s="20">
        <f>INDEX('2-Western NA'!$E$1:$AH$35,COLUMN(L22),ROW(L22))</f>
        <v>0</v>
      </c>
      <c r="M40" s="20">
        <f>INDEX('2-Western NA'!$E$1:$AH$35,COLUMN(M22),ROW(M22))</f>
        <v>0</v>
      </c>
      <c r="N40" s="20">
        <f>INDEX('2-Western NA'!$E$1:$AH$35,COLUMN(N22),ROW(N22))</f>
        <v>0</v>
      </c>
      <c r="O40" s="20">
        <f>INDEX('2-Western NA'!$E$1:$AH$35,COLUMN(O22),ROW(O22))</f>
        <v>0</v>
      </c>
      <c r="P40" s="20">
        <f>INDEX('2-Western NA'!$E$1:$AH$35,COLUMN(P22),ROW(P22))</f>
        <v>0</v>
      </c>
      <c r="Q40" s="20">
        <f>INDEX('2-Western NA'!$E$1:$AH$35,COLUMN(Q22),ROW(Q22))</f>
        <v>0</v>
      </c>
      <c r="R40" s="20">
        <f>INDEX('2-Western NA'!$E$1:$AH$35,COLUMN(R22),ROW(R22))</f>
        <v>0</v>
      </c>
      <c r="S40" s="20">
        <f>INDEX('2-Western NA'!$E$1:$AH$35,COLUMN(S22),ROW(S22))</f>
        <v>0</v>
      </c>
      <c r="T40" s="20">
        <f>INDEX('2-Western NA'!$E$1:$AH$35,COLUMN(T22),ROW(T22))</f>
        <v>0</v>
      </c>
      <c r="U40" s="20">
        <f>INDEX('2-Western NA'!$E$1:$AH$35,COLUMN(U22),ROW(U22))</f>
        <v>0</v>
      </c>
      <c r="V40" s="20">
        <f>INDEX('2-Western NA'!$E$1:$AH$35,COLUMN(V22),ROW(V22))</f>
        <v>0</v>
      </c>
      <c r="W40" s="20">
        <f>INDEX('2-Western NA'!$E$1:$AH$35,COLUMN(W22),ROW(W22))</f>
        <v>0</v>
      </c>
      <c r="X40" s="20">
        <f>INDEX('2-Western NA'!$E$1:$AH$35,COLUMN(X22),ROW(X22))</f>
        <v>0</v>
      </c>
      <c r="Y40" s="20">
        <f>INDEX('2-Western NA'!$E$1:$AH$35,COLUMN(Y22),ROW(Y22))</f>
        <v>0</v>
      </c>
      <c r="Z40" s="20">
        <f>INDEX('2-Western NA'!$E$1:$AH$35,COLUMN(Z22),ROW(Z22))</f>
        <v>0</v>
      </c>
      <c r="AA40" s="20">
        <f>INDEX('2-Western NA'!$E$1:$AH$35,COLUMN(AA22),ROW(AA22))</f>
        <v>0</v>
      </c>
      <c r="AB40" s="20">
        <f>INDEX('2-Western NA'!$E$1:$AH$35,COLUMN(AB22),ROW(AB22))</f>
        <v>0</v>
      </c>
      <c r="AC40" s="20">
        <f>INDEX('2-Western NA'!$E$1:$AH$35,COLUMN(AC26),ROW(AC26))</f>
        <v>0</v>
      </c>
      <c r="AD40" s="20">
        <f>INDEX('2-Western NA'!$E$1:$AH$35,COLUMN(AD26),ROW(AD26))</f>
        <v>0</v>
      </c>
      <c r="AE40" s="20">
        <f>INDEX('2-Western NA'!$E$1:$AH$35,COLUMN(AE26),ROW(AE26))</f>
        <v>0</v>
      </c>
      <c r="AF40" s="20">
        <f>INDEX('2-Western NA'!$E$1:$AH$35,COLUMN(AF26),ROW(AF26))</f>
        <v>0</v>
      </c>
      <c r="AG40" s="20">
        <f>INDEX('2-Western NA'!$E$1:$AH$35,COLUMN(AG26),ROW(AG26))</f>
        <v>0</v>
      </c>
      <c r="AH40" s="20">
        <f>INDEX('2-Western NA'!$E$1:$AH$35,COLUMN(AH26),ROW(AH26))</f>
        <v>0</v>
      </c>
      <c r="AI40" s="20">
        <f>INDEX('2-Western NA'!$E$1:$AH$35,COLUMN(AI26),ROW(AI26))</f>
        <v>0</v>
      </c>
    </row>
    <row r="41" spans="1:35" ht="16">
      <c r="A41" s="20" t="str">
        <f>INDEX('2-Western NA'!$E$1:$AH$35,COLUMN(A23),ROW(A23))</f>
        <v>State/Province</v>
      </c>
      <c r="B41" s="20">
        <f>INDEX('2-Western NA'!$E$1:$AH$35,COLUMN(B23),ROW(B23))</f>
        <v>0</v>
      </c>
      <c r="C41" s="20">
        <f>INDEX('2-Western NA'!$E$1:$AH$35,COLUMN(C23),ROW(C23))</f>
        <v>0</v>
      </c>
      <c r="D41" s="20">
        <f>INDEX('2-Western NA'!$E$1:$AH$35,COLUMN(D23),ROW(D23))</f>
        <v>0</v>
      </c>
      <c r="E41" s="20">
        <f>INDEX('2-Western NA'!$E$1:$AH$35,COLUMN(E23),ROW(E23))</f>
        <v>0</v>
      </c>
      <c r="F41" s="20">
        <f>INDEX('2-Western NA'!$E$1:$AH$35,COLUMN(F23),ROW(F23))</f>
        <v>0</v>
      </c>
      <c r="G41" s="20">
        <f>INDEX('2-Western NA'!$E$1:$AH$35,COLUMN(G23),ROW(G23))</f>
        <v>0</v>
      </c>
      <c r="H41" s="20">
        <f>INDEX('2-Western NA'!$E$1:$AH$35,COLUMN(H23),ROW(H23))</f>
        <v>0</v>
      </c>
      <c r="I41" s="20">
        <f>INDEX('2-Western NA'!$E$1:$AH$35,COLUMN(I23),ROW(I23))</f>
        <v>0</v>
      </c>
      <c r="J41" s="20">
        <f>INDEX('2-Western NA'!$E$1:$AH$35,COLUMN(J23),ROW(J23))</f>
        <v>0</v>
      </c>
      <c r="K41" s="20">
        <f>INDEX('2-Western NA'!$E$1:$AH$35,COLUMN(K23),ROW(K23))</f>
        <v>0</v>
      </c>
      <c r="L41" s="20">
        <f>INDEX('2-Western NA'!$E$1:$AH$35,COLUMN(L23),ROW(L23))</f>
        <v>0</v>
      </c>
      <c r="M41" s="20">
        <f>INDEX('2-Western NA'!$E$1:$AH$35,COLUMN(M23),ROW(M23))</f>
        <v>0</v>
      </c>
      <c r="N41" s="20">
        <f>INDEX('2-Western NA'!$E$1:$AH$35,COLUMN(N23),ROW(N23))</f>
        <v>0</v>
      </c>
      <c r="O41" s="20">
        <f>INDEX('2-Western NA'!$E$1:$AH$35,COLUMN(O23),ROW(O23))</f>
        <v>0</v>
      </c>
      <c r="P41" s="20">
        <f>INDEX('2-Western NA'!$E$1:$AH$35,COLUMN(P23),ROW(P23))</f>
        <v>0</v>
      </c>
      <c r="Q41" s="20">
        <f>INDEX('2-Western NA'!$E$1:$AH$35,COLUMN(Q23),ROW(Q23))</f>
        <v>0</v>
      </c>
      <c r="R41" s="20">
        <f>INDEX('2-Western NA'!$E$1:$AH$35,COLUMN(R23),ROW(R23))</f>
        <v>0</v>
      </c>
      <c r="S41" s="20">
        <f>INDEX('2-Western NA'!$E$1:$AH$35,COLUMN(S23),ROW(S23))</f>
        <v>0</v>
      </c>
      <c r="T41" s="20">
        <f>INDEX('2-Western NA'!$E$1:$AH$35,COLUMN(T23),ROW(T23))</f>
        <v>0</v>
      </c>
      <c r="U41" s="20">
        <f>INDEX('2-Western NA'!$E$1:$AH$35,COLUMN(U23),ROW(U23))</f>
        <v>0</v>
      </c>
      <c r="V41" s="20">
        <f>INDEX('2-Western NA'!$E$1:$AH$35,COLUMN(V23),ROW(V23))</f>
        <v>0</v>
      </c>
      <c r="W41" s="20">
        <f>INDEX('2-Western NA'!$E$1:$AH$35,COLUMN(W23),ROW(W23))</f>
        <v>0</v>
      </c>
      <c r="X41" s="20">
        <f>INDEX('2-Western NA'!$E$1:$AH$35,COLUMN(X23),ROW(X23))</f>
        <v>0</v>
      </c>
      <c r="Y41" s="20">
        <f>INDEX('2-Western NA'!$E$1:$AH$35,COLUMN(Y23),ROW(Y23))</f>
        <v>0</v>
      </c>
      <c r="Z41" s="20">
        <f>INDEX('2-Western NA'!$E$1:$AH$35,COLUMN(Z23),ROW(Z23))</f>
        <v>0</v>
      </c>
      <c r="AA41" s="20">
        <f>INDEX('2-Western NA'!$E$1:$AH$35,COLUMN(AA23),ROW(AA23))</f>
        <v>0</v>
      </c>
      <c r="AB41" s="20">
        <f>INDEX('2-Western NA'!$E$1:$AH$35,COLUMN(AB23),ROW(AB23))</f>
        <v>0</v>
      </c>
      <c r="AC41" s="20">
        <f>INDEX('2-Western NA'!$E$1:$AH$35,COLUMN(AC27),ROW(AC27))</f>
        <v>0</v>
      </c>
      <c r="AD41" s="20">
        <f>INDEX('2-Western NA'!$E$1:$AH$35,COLUMN(AD27),ROW(AD27))</f>
        <v>0</v>
      </c>
      <c r="AE41" s="20">
        <f>INDEX('2-Western NA'!$E$1:$AH$35,COLUMN(AE27),ROW(AE27))</f>
        <v>0</v>
      </c>
      <c r="AF41" s="20">
        <f>INDEX('2-Western NA'!$E$1:$AH$35,COLUMN(AF27),ROW(AF27))</f>
        <v>0</v>
      </c>
      <c r="AG41" s="20">
        <f>INDEX('2-Western NA'!$E$1:$AH$35,COLUMN(AG27),ROW(AG27))</f>
        <v>0</v>
      </c>
      <c r="AH41" s="20">
        <f>INDEX('2-Western NA'!$E$1:$AH$35,COLUMN(AH27),ROW(AH27))</f>
        <v>0</v>
      </c>
      <c r="AI41" s="20">
        <f>INDEX('2-Western NA'!$E$1:$AH$35,COLUMN(AI27),ROW(AI27))</f>
        <v>0</v>
      </c>
    </row>
    <row r="42" spans="1:35" ht="16">
      <c r="A42" s="20" t="str">
        <f>INDEX('2-Western NA'!$E$1:$AH$35,COLUMN(A24),ROW(A24))</f>
        <v>Lat_2</v>
      </c>
      <c r="B42" s="20">
        <f>INDEX('2-Western NA'!$E$1:$AH$35,COLUMN(B24),ROW(B24))</f>
        <v>0</v>
      </c>
      <c r="C42" s="20">
        <f>INDEX('2-Western NA'!$E$1:$AH$35,COLUMN(C24),ROW(C24))</f>
        <v>0</v>
      </c>
      <c r="D42" s="20">
        <f>INDEX('2-Western NA'!$E$1:$AH$35,COLUMN(D24),ROW(D24))</f>
        <v>0</v>
      </c>
      <c r="E42" s="20">
        <f>INDEX('2-Western NA'!$E$1:$AH$35,COLUMN(E24),ROW(E24))</f>
        <v>0</v>
      </c>
      <c r="F42" s="20">
        <f>INDEX('2-Western NA'!$E$1:$AH$35,COLUMN(F24),ROW(F24))</f>
        <v>0</v>
      </c>
      <c r="G42" s="20">
        <f>INDEX('2-Western NA'!$E$1:$AH$35,COLUMN(G24),ROW(G24))</f>
        <v>0</v>
      </c>
      <c r="H42" s="20">
        <f>INDEX('2-Western NA'!$E$1:$AH$35,COLUMN(H24),ROW(H24))</f>
        <v>0</v>
      </c>
      <c r="I42" s="20">
        <f>INDEX('2-Western NA'!$E$1:$AH$35,COLUMN(I24),ROW(I24))</f>
        <v>0</v>
      </c>
      <c r="J42" s="20">
        <f>INDEX('2-Western NA'!$E$1:$AH$35,COLUMN(J24),ROW(J24))</f>
        <v>0</v>
      </c>
      <c r="K42" s="20">
        <f>INDEX('2-Western NA'!$E$1:$AH$35,COLUMN(K24),ROW(K24))</f>
        <v>0</v>
      </c>
      <c r="L42" s="20">
        <f>INDEX('2-Western NA'!$E$1:$AH$35,COLUMN(L24),ROW(L24))</f>
        <v>0</v>
      </c>
      <c r="M42" s="20">
        <f>INDEX('2-Western NA'!$E$1:$AH$35,COLUMN(M24),ROW(M24))</f>
        <v>0</v>
      </c>
      <c r="N42" s="20">
        <f>INDEX('2-Western NA'!$E$1:$AH$35,COLUMN(N24),ROW(N24))</f>
        <v>0</v>
      </c>
      <c r="O42" s="20">
        <f>INDEX('2-Western NA'!$E$1:$AH$35,COLUMN(O24),ROW(O24))</f>
        <v>0</v>
      </c>
      <c r="P42" s="20">
        <f>INDEX('2-Western NA'!$E$1:$AH$35,COLUMN(P24),ROW(P24))</f>
        <v>0</v>
      </c>
      <c r="Q42" s="20">
        <f>INDEX('2-Western NA'!$E$1:$AH$35,COLUMN(Q24),ROW(Q24))</f>
        <v>0</v>
      </c>
      <c r="R42" s="20">
        <f>INDEX('2-Western NA'!$E$1:$AH$35,COLUMN(R24),ROW(R24))</f>
        <v>0</v>
      </c>
      <c r="S42" s="20">
        <f>INDEX('2-Western NA'!$E$1:$AH$35,COLUMN(S24),ROW(S24))</f>
        <v>0</v>
      </c>
      <c r="T42" s="20">
        <f>INDEX('2-Western NA'!$E$1:$AH$35,COLUMN(T24),ROW(T24))</f>
        <v>0</v>
      </c>
      <c r="U42" s="20">
        <f>INDEX('2-Western NA'!$E$1:$AH$35,COLUMN(U24),ROW(U24))</f>
        <v>0</v>
      </c>
      <c r="V42" s="20">
        <f>INDEX('2-Western NA'!$E$1:$AH$35,COLUMN(V24),ROW(V24))</f>
        <v>0</v>
      </c>
      <c r="W42" s="20">
        <f>INDEX('2-Western NA'!$E$1:$AH$35,COLUMN(W24),ROW(W24))</f>
        <v>0</v>
      </c>
      <c r="X42" s="20">
        <f>INDEX('2-Western NA'!$E$1:$AH$35,COLUMN(X24),ROW(X24))</f>
        <v>0</v>
      </c>
      <c r="Y42" s="20">
        <f>INDEX('2-Western NA'!$E$1:$AH$35,COLUMN(Y24),ROW(Y24))</f>
        <v>0</v>
      </c>
      <c r="Z42" s="20">
        <f>INDEX('2-Western NA'!$E$1:$AH$35,COLUMN(Z24),ROW(Z24))</f>
        <v>0</v>
      </c>
      <c r="AA42" s="20">
        <f>INDEX('2-Western NA'!$E$1:$AH$35,COLUMN(AA24),ROW(AA24))</f>
        <v>0</v>
      </c>
      <c r="AB42" s="20">
        <f>INDEX('2-Western NA'!$E$1:$AH$35,COLUMN(AB28),ROW(AB28))</f>
        <v>0</v>
      </c>
      <c r="AC42" s="20">
        <f>INDEX('2-Western NA'!$E$1:$AH$35,COLUMN(AC28),ROW(AC28))</f>
        <v>0</v>
      </c>
      <c r="AD42" s="20">
        <f>INDEX('2-Western NA'!$E$1:$AH$35,COLUMN(AD28),ROW(AD28))</f>
        <v>0</v>
      </c>
      <c r="AE42" s="20">
        <f>INDEX('2-Western NA'!$E$1:$AH$35,COLUMN(AE28),ROW(AE28))</f>
        <v>0</v>
      </c>
      <c r="AF42" s="20">
        <f>INDEX('2-Western NA'!$E$1:$AH$35,COLUMN(AF28),ROW(AF28))</f>
        <v>0</v>
      </c>
      <c r="AG42" s="20">
        <f>INDEX('2-Western NA'!$E$1:$AH$35,COLUMN(AG28),ROW(AG28))</f>
        <v>0</v>
      </c>
      <c r="AH42" s="20">
        <f>INDEX('2-Western NA'!$E$1:$AH$35,COLUMN(AH28),ROW(AH28))</f>
        <v>0</v>
      </c>
      <c r="AI42" s="20">
        <f>INDEX('2-Western NA'!$E$1:$AH$35,COLUMN(AI28),ROW(AI28))</f>
        <v>0</v>
      </c>
    </row>
    <row r="43" spans="1:35" ht="16">
      <c r="A43" s="20" t="str">
        <f>INDEX('2-Western NA'!$E$1:$AH$35,COLUMN(A25),ROW(A25))</f>
        <v>Long_2</v>
      </c>
      <c r="B43" s="20">
        <f>INDEX('2-Western NA'!$E$1:$AH$35,COLUMN(B25),ROW(B25))</f>
        <v>0</v>
      </c>
      <c r="C43" s="20">
        <f>INDEX('2-Western NA'!$E$1:$AH$35,COLUMN(C25),ROW(C25))</f>
        <v>0</v>
      </c>
      <c r="D43" s="20">
        <f>INDEX('2-Western NA'!$E$1:$AH$35,COLUMN(D25),ROW(D25))</f>
        <v>0</v>
      </c>
      <c r="E43" s="20">
        <f>INDEX('2-Western NA'!$E$1:$AH$35,COLUMN(E25),ROW(E25))</f>
        <v>0</v>
      </c>
      <c r="F43" s="20">
        <f>INDEX('2-Western NA'!$E$1:$AH$35,COLUMN(F25),ROW(F25))</f>
        <v>0</v>
      </c>
      <c r="G43" s="20">
        <f>INDEX('2-Western NA'!$E$1:$AH$35,COLUMN(G25),ROW(G25))</f>
        <v>0</v>
      </c>
      <c r="H43" s="20">
        <f>INDEX('2-Western NA'!$E$1:$AH$35,COLUMN(H25),ROW(H25))</f>
        <v>0</v>
      </c>
      <c r="I43" s="20">
        <f>INDEX('2-Western NA'!$E$1:$AH$35,COLUMN(I25),ROW(I25))</f>
        <v>0</v>
      </c>
      <c r="J43" s="20">
        <f>INDEX('2-Western NA'!$E$1:$AH$35,COLUMN(J25),ROW(J25))</f>
        <v>0</v>
      </c>
      <c r="K43" s="20">
        <f>INDEX('2-Western NA'!$E$1:$AH$35,COLUMN(K25),ROW(K25))</f>
        <v>0</v>
      </c>
      <c r="L43" s="20">
        <f>INDEX('2-Western NA'!$E$1:$AH$35,COLUMN(L25),ROW(L25))</f>
        <v>0</v>
      </c>
      <c r="M43" s="20">
        <f>INDEX('2-Western NA'!$E$1:$AH$35,COLUMN(M25),ROW(M25))</f>
        <v>0</v>
      </c>
      <c r="N43" s="20">
        <f>INDEX('2-Western NA'!$E$1:$AH$35,COLUMN(N25),ROW(N25))</f>
        <v>0</v>
      </c>
      <c r="O43" s="20">
        <f>INDEX('2-Western NA'!$E$1:$AH$35,COLUMN(O25),ROW(O25))</f>
        <v>0</v>
      </c>
      <c r="P43" s="20">
        <f>INDEX('2-Western NA'!$E$1:$AH$35,COLUMN(P25),ROW(P25))</f>
        <v>0</v>
      </c>
      <c r="Q43" s="20">
        <f>INDEX('2-Western NA'!$E$1:$AH$35,COLUMN(Q25),ROW(Q25))</f>
        <v>0</v>
      </c>
      <c r="R43" s="20">
        <f>INDEX('2-Western NA'!$E$1:$AH$35,COLUMN(R25),ROW(R25))</f>
        <v>0</v>
      </c>
      <c r="S43" s="20">
        <f>INDEX('2-Western NA'!$E$1:$AH$35,COLUMN(S25),ROW(S25))</f>
        <v>0</v>
      </c>
      <c r="T43" s="20">
        <f>INDEX('2-Western NA'!$E$1:$AH$35,COLUMN(T25),ROW(T25))</f>
        <v>0</v>
      </c>
      <c r="U43" s="20">
        <f>INDEX('2-Western NA'!$E$1:$AH$35,COLUMN(U25),ROW(U25))</f>
        <v>0</v>
      </c>
      <c r="V43" s="20">
        <f>INDEX('2-Western NA'!$E$1:$AH$35,COLUMN(V25),ROW(V25))</f>
        <v>0</v>
      </c>
      <c r="W43" s="20">
        <f>INDEX('2-Western NA'!$E$1:$AH$35,COLUMN(W25),ROW(W25))</f>
        <v>0</v>
      </c>
      <c r="X43" s="20">
        <f>INDEX('2-Western NA'!$E$1:$AH$35,COLUMN(X25),ROW(X25))</f>
        <v>0</v>
      </c>
      <c r="Y43" s="20">
        <f>INDEX('2-Western NA'!$E$1:$AH$35,COLUMN(Y25),ROW(Y25))</f>
        <v>0</v>
      </c>
      <c r="Z43" s="20">
        <f>INDEX('2-Western NA'!$E$1:$AH$35,COLUMN(Z25),ROW(Z25))</f>
        <v>0</v>
      </c>
      <c r="AA43" s="20">
        <f>INDEX('2-Western NA'!$E$1:$AH$35,COLUMN(AA25),ROW(AA25))</f>
        <v>0</v>
      </c>
      <c r="AB43" s="20">
        <f>INDEX('2-Western NA'!$E$1:$AH$35,COLUMN(AB29),ROW(AB29))</f>
        <v>0</v>
      </c>
      <c r="AC43" s="20">
        <f>INDEX('2-Western NA'!$E$1:$AH$35,COLUMN(AC29),ROW(AC29))</f>
        <v>0</v>
      </c>
      <c r="AD43" s="20">
        <f>INDEX('2-Western NA'!$E$1:$AH$35,COLUMN(AD29),ROW(AD29))</f>
        <v>0</v>
      </c>
      <c r="AE43" s="20">
        <f>INDEX('2-Western NA'!$E$1:$AH$35,COLUMN(AE29),ROW(AE29))</f>
        <v>0</v>
      </c>
      <c r="AF43" s="20">
        <f>INDEX('2-Western NA'!$E$1:$AH$35,COLUMN(AF29),ROW(AF29))</f>
        <v>0</v>
      </c>
      <c r="AG43" s="20">
        <f>INDEX('2-Western NA'!$E$1:$AH$35,COLUMN(AG29),ROW(AG29))</f>
        <v>0</v>
      </c>
      <c r="AH43" s="20">
        <f>INDEX('2-Western NA'!$E$1:$AH$35,COLUMN(AH29),ROW(AH29))</f>
        <v>0</v>
      </c>
      <c r="AI43" s="20">
        <f>INDEX('2-Western NA'!$E$1:$AH$35,COLUMN(AI29),ROW(AI29))</f>
        <v>0</v>
      </c>
    </row>
    <row r="44" spans="1:35" ht="16">
      <c r="A44" s="20" t="str">
        <f>INDEX('2-Western NA'!$E$1:$AH$35,COLUMN(A26),ROW(A26))</f>
        <v>Name (if applicable)</v>
      </c>
      <c r="B44" s="20">
        <f>INDEX('2-Western NA'!$E$1:$AH$35,COLUMN(B26),ROW(B26))</f>
        <v>0</v>
      </c>
      <c r="C44" s="20">
        <f>INDEX('2-Western NA'!$E$1:$AH$35,COLUMN(C26),ROW(C26))</f>
        <v>0</v>
      </c>
      <c r="D44" s="20">
        <f>INDEX('2-Western NA'!$E$1:$AH$35,COLUMN(D26),ROW(D26))</f>
        <v>0</v>
      </c>
      <c r="E44" s="20">
        <f>INDEX('2-Western NA'!$E$1:$AH$35,COLUMN(E26),ROW(E26))</f>
        <v>0</v>
      </c>
      <c r="F44" s="20">
        <f>INDEX('2-Western NA'!$E$1:$AH$35,COLUMN(F26),ROW(F26))</f>
        <v>0</v>
      </c>
      <c r="G44" s="20">
        <f>INDEX('2-Western NA'!$E$1:$AH$35,COLUMN(G26),ROW(G26))</f>
        <v>0</v>
      </c>
      <c r="H44" s="20">
        <f>INDEX('2-Western NA'!$E$1:$AH$35,COLUMN(H26),ROW(H26))</f>
        <v>0</v>
      </c>
      <c r="I44" s="20">
        <f>INDEX('2-Western NA'!$E$1:$AH$35,COLUMN(I26),ROW(I26))</f>
        <v>0</v>
      </c>
      <c r="J44" s="20">
        <f>INDEX('2-Western NA'!$E$1:$AH$35,COLUMN(J26),ROW(J26))</f>
        <v>0</v>
      </c>
      <c r="K44" s="20">
        <f>INDEX('2-Western NA'!$E$1:$AH$35,COLUMN(K26),ROW(K26))</f>
        <v>0</v>
      </c>
      <c r="L44" s="20">
        <f>INDEX('2-Western NA'!$E$1:$AH$35,COLUMN(L26),ROW(L26))</f>
        <v>0</v>
      </c>
      <c r="M44" s="20">
        <f>INDEX('2-Western NA'!$E$1:$AH$35,COLUMN(M26),ROW(M26))</f>
        <v>0</v>
      </c>
      <c r="N44" s="20">
        <f>INDEX('2-Western NA'!$E$1:$AH$35,COLUMN(N26),ROW(N26))</f>
        <v>0</v>
      </c>
      <c r="O44" s="20">
        <f>INDEX('2-Western NA'!$E$1:$AH$35,COLUMN(O26),ROW(O26))</f>
        <v>0</v>
      </c>
      <c r="P44" s="20">
        <f>INDEX('2-Western NA'!$E$1:$AH$35,COLUMN(P26),ROW(P26))</f>
        <v>0</v>
      </c>
      <c r="Q44" s="20">
        <f>INDEX('2-Western NA'!$E$1:$AH$35,COLUMN(Q26),ROW(Q26))</f>
        <v>0</v>
      </c>
      <c r="R44" s="20">
        <f>INDEX('2-Western NA'!$E$1:$AH$35,COLUMN(R26),ROW(R26))</f>
        <v>0</v>
      </c>
      <c r="S44" s="20">
        <f>INDEX('2-Western NA'!$E$1:$AH$35,COLUMN(S26),ROW(S26))</f>
        <v>0</v>
      </c>
      <c r="T44" s="20">
        <f>INDEX('2-Western NA'!$E$1:$AH$35,COLUMN(T26),ROW(T26))</f>
        <v>0</v>
      </c>
      <c r="U44" s="20">
        <f>INDEX('2-Western NA'!$E$1:$AH$35,COLUMN(U26),ROW(U26))</f>
        <v>0</v>
      </c>
      <c r="V44" s="20">
        <f>INDEX('2-Western NA'!$E$1:$AH$35,COLUMN(V26),ROW(V26))</f>
        <v>0</v>
      </c>
      <c r="W44" s="20">
        <f>INDEX('2-Western NA'!$E$1:$AH$35,COLUMN(W26),ROW(W26))</f>
        <v>0</v>
      </c>
      <c r="X44" s="20">
        <f>INDEX('2-Western NA'!$E$1:$AH$35,COLUMN(X26),ROW(X26))</f>
        <v>0</v>
      </c>
      <c r="Y44" s="20">
        <f>INDEX('2-Western NA'!$E$1:$AH$35,COLUMN(Y26),ROW(Y26))</f>
        <v>0</v>
      </c>
      <c r="Z44" s="20">
        <f>INDEX('2-Western NA'!$E$1:$AH$35,COLUMN(Z26),ROW(Z26))</f>
        <v>0</v>
      </c>
      <c r="AA44" s="20">
        <f>INDEX('2-Western NA'!$E$1:$AH$35,COLUMN(AA26),ROW(AA26))</f>
        <v>0</v>
      </c>
      <c r="AB44" s="20">
        <f>INDEX('2-Western NA'!$E$1:$AH$35,COLUMN(AB30),ROW(AB30))</f>
        <v>0</v>
      </c>
      <c r="AC44" s="20">
        <f>INDEX('2-Western NA'!$E$1:$AH$35,COLUMN(AC30),ROW(AC30))</f>
        <v>0</v>
      </c>
      <c r="AD44" s="20">
        <f>INDEX('2-Western NA'!$E$1:$AH$35,COLUMN(AD30),ROW(AD30))</f>
        <v>0</v>
      </c>
      <c r="AE44" s="20">
        <f>INDEX('2-Western NA'!$E$1:$AH$35,COLUMN(AE30),ROW(AE30))</f>
        <v>0</v>
      </c>
      <c r="AF44" s="20">
        <f>INDEX('2-Western NA'!$E$1:$AH$35,COLUMN(AF30),ROW(AF30))</f>
        <v>0</v>
      </c>
      <c r="AG44" s="20">
        <f>INDEX('2-Western NA'!$E$1:$AH$35,COLUMN(AG30),ROW(AG30))</f>
        <v>0</v>
      </c>
      <c r="AH44" s="20">
        <f>INDEX('2-Western NA'!$E$1:$AH$35,COLUMN(AH30),ROW(AH30))</f>
        <v>0</v>
      </c>
      <c r="AI44" s="20">
        <f>INDEX('2-Western NA'!$E$1:$AH$35,COLUMN(AI30),ROW(AI30))</f>
        <v>0</v>
      </c>
    </row>
    <row r="45" spans="1:35" ht="16">
      <c r="A45" s="20" t="str">
        <f>INDEX('2-Western NA'!$E$1:$AH$35,COLUMN(A27),ROW(A27))</f>
        <v>Overpass or Underpass</v>
      </c>
      <c r="B45" s="20">
        <f>INDEX('2-Western NA'!$E$1:$AH$35,COLUMN(B27),ROW(B27))</f>
        <v>0</v>
      </c>
      <c r="C45" s="20">
        <f>INDEX('2-Western NA'!$E$1:$AH$35,COLUMN(C27),ROW(C27))</f>
        <v>0</v>
      </c>
      <c r="D45" s="20">
        <f>INDEX('2-Western NA'!$E$1:$AH$35,COLUMN(D27),ROW(D27))</f>
        <v>0</v>
      </c>
      <c r="E45" s="20">
        <f>INDEX('2-Western NA'!$E$1:$AH$35,COLUMN(E27),ROW(E27))</f>
        <v>0</v>
      </c>
      <c r="F45" s="20">
        <f>INDEX('2-Western NA'!$E$1:$AH$35,COLUMN(F27),ROW(F27))</f>
        <v>0</v>
      </c>
      <c r="G45" s="20">
        <f>INDEX('2-Western NA'!$E$1:$AH$35,COLUMN(G27),ROW(G27))</f>
        <v>0</v>
      </c>
      <c r="H45" s="20">
        <f>INDEX('2-Western NA'!$E$1:$AH$35,COLUMN(H27),ROW(H27))</f>
        <v>0</v>
      </c>
      <c r="I45" s="20">
        <f>INDEX('2-Western NA'!$E$1:$AH$35,COLUMN(I27),ROW(I27))</f>
        <v>0</v>
      </c>
      <c r="J45" s="20">
        <f>INDEX('2-Western NA'!$E$1:$AH$35,COLUMN(J27),ROW(J27))</f>
        <v>0</v>
      </c>
      <c r="K45" s="20">
        <f>INDEX('2-Western NA'!$E$1:$AH$35,COLUMN(K27),ROW(K27))</f>
        <v>0</v>
      </c>
      <c r="L45" s="20">
        <f>INDEX('2-Western NA'!$E$1:$AH$35,COLUMN(L27),ROW(L27))</f>
        <v>0</v>
      </c>
      <c r="M45" s="20">
        <f>INDEX('2-Western NA'!$E$1:$AH$35,COLUMN(M27),ROW(M27))</f>
        <v>0</v>
      </c>
      <c r="N45" s="20">
        <f>INDEX('2-Western NA'!$E$1:$AH$35,COLUMN(N27),ROW(N27))</f>
        <v>0</v>
      </c>
      <c r="O45" s="20">
        <f>INDEX('2-Western NA'!$E$1:$AH$35,COLUMN(O27),ROW(O27))</f>
        <v>0</v>
      </c>
      <c r="P45" s="20">
        <f>INDEX('2-Western NA'!$E$1:$AH$35,COLUMN(P27),ROW(P27))</f>
        <v>0</v>
      </c>
      <c r="Q45" s="20">
        <f>INDEX('2-Western NA'!$E$1:$AH$35,COLUMN(Q27),ROW(Q27))</f>
        <v>0</v>
      </c>
      <c r="R45" s="20">
        <f>INDEX('2-Western NA'!$E$1:$AH$35,COLUMN(R27),ROW(R27))</f>
        <v>0</v>
      </c>
      <c r="S45" s="20">
        <f>INDEX('2-Western NA'!$E$1:$AH$35,COLUMN(S27),ROW(S27))</f>
        <v>0</v>
      </c>
      <c r="T45" s="20">
        <f>INDEX('2-Western NA'!$E$1:$AH$35,COLUMN(T27),ROW(T27))</f>
        <v>0</v>
      </c>
      <c r="U45" s="20">
        <f>INDEX('2-Western NA'!$E$1:$AH$35,COLUMN(U27),ROW(U27))</f>
        <v>0</v>
      </c>
      <c r="V45" s="20">
        <f>INDEX('2-Western NA'!$E$1:$AH$35,COLUMN(V27),ROW(V27))</f>
        <v>0</v>
      </c>
      <c r="W45" s="20">
        <f>INDEX('2-Western NA'!$E$1:$AH$35,COLUMN(W27),ROW(W27))</f>
        <v>0</v>
      </c>
      <c r="X45" s="20">
        <f>INDEX('2-Western NA'!$E$1:$AH$35,COLUMN(X27),ROW(X27))</f>
        <v>0</v>
      </c>
      <c r="Y45" s="20">
        <f>INDEX('2-Western NA'!$E$1:$AH$35,COLUMN(Y27),ROW(Y27))</f>
        <v>0</v>
      </c>
      <c r="Z45" s="20">
        <f>INDEX('2-Western NA'!$E$1:$AH$35,COLUMN(Z27),ROW(Z27))</f>
        <v>0</v>
      </c>
      <c r="AA45" s="20">
        <f>INDEX('2-Western NA'!$E$1:$AH$35,COLUMN(AA27),ROW(AA27))</f>
        <v>0</v>
      </c>
    </row>
    <row r="46" spans="1:35" ht="16">
      <c r="A46" s="20" t="str">
        <f>INDEX('2-Western NA'!$E$1:$AH$35,COLUMN(A28),ROW(A28))</f>
        <v>Targeted Species</v>
      </c>
      <c r="B46" s="20">
        <f>INDEX('2-Western NA'!$E$1:$AH$35,COLUMN(B28),ROW(B28))</f>
        <v>0</v>
      </c>
      <c r="C46" s="20">
        <f>INDEX('2-Western NA'!$E$1:$AH$35,COLUMN(C28),ROW(C28))</f>
        <v>0</v>
      </c>
      <c r="D46" s="20">
        <f>INDEX('2-Western NA'!$E$1:$AH$35,COLUMN(D28),ROW(D28))</f>
        <v>0</v>
      </c>
      <c r="E46" s="20">
        <f>INDEX('2-Western NA'!$E$1:$AH$35,COLUMN(E28),ROW(E28))</f>
        <v>0</v>
      </c>
      <c r="F46" s="20">
        <f>INDEX('2-Western NA'!$E$1:$AH$35,COLUMN(F28),ROW(F28))</f>
        <v>0</v>
      </c>
      <c r="G46" s="20">
        <f>INDEX('2-Western NA'!$E$1:$AH$35,COLUMN(G28),ROW(G28))</f>
        <v>0</v>
      </c>
      <c r="H46" s="20">
        <f>INDEX('2-Western NA'!$E$1:$AH$35,COLUMN(H28),ROW(H28))</f>
        <v>0</v>
      </c>
      <c r="I46" s="20">
        <f>INDEX('2-Western NA'!$E$1:$AH$35,COLUMN(I28),ROW(I28))</f>
        <v>0</v>
      </c>
      <c r="J46" s="20">
        <f>INDEX('2-Western NA'!$E$1:$AH$35,COLUMN(J28),ROW(J28))</f>
        <v>0</v>
      </c>
      <c r="K46" s="20">
        <f>INDEX('2-Western NA'!$E$1:$AH$35,COLUMN(K28),ROW(K28))</f>
        <v>0</v>
      </c>
      <c r="L46" s="20">
        <f>INDEX('2-Western NA'!$E$1:$AH$35,COLUMN(L28),ROW(L28))</f>
        <v>0</v>
      </c>
      <c r="M46" s="20">
        <f>INDEX('2-Western NA'!$E$1:$AH$35,COLUMN(M28),ROW(M28))</f>
        <v>0</v>
      </c>
      <c r="N46" s="20">
        <f>INDEX('2-Western NA'!$E$1:$AH$35,COLUMN(N28),ROW(N28))</f>
        <v>0</v>
      </c>
      <c r="O46" s="20">
        <f>INDEX('2-Western NA'!$E$1:$AH$35,COLUMN(O28),ROW(O28))</f>
        <v>0</v>
      </c>
      <c r="P46" s="20">
        <f>INDEX('2-Western NA'!$E$1:$AH$35,COLUMN(P28),ROW(P28))</f>
        <v>0</v>
      </c>
      <c r="Q46" s="20">
        <f>INDEX('2-Western NA'!$E$1:$AH$35,COLUMN(Q28),ROW(Q28))</f>
        <v>0</v>
      </c>
      <c r="R46" s="20">
        <f>INDEX('2-Western NA'!$E$1:$AH$35,COLUMN(R28),ROW(R28))</f>
        <v>0</v>
      </c>
      <c r="S46" s="20">
        <f>INDEX('2-Western NA'!$E$1:$AH$35,COLUMN(S28),ROW(S28))</f>
        <v>0</v>
      </c>
      <c r="T46" s="20">
        <f>INDEX('2-Western NA'!$E$1:$AH$35,COLUMN(T28),ROW(T28))</f>
        <v>0</v>
      </c>
      <c r="U46" s="20">
        <f>INDEX('2-Western NA'!$E$1:$AH$35,COLUMN(U28),ROW(U28))</f>
        <v>0</v>
      </c>
      <c r="V46" s="20">
        <f>INDEX('2-Western NA'!$E$1:$AH$35,COLUMN(V28),ROW(V28))</f>
        <v>0</v>
      </c>
      <c r="W46" s="20">
        <f>INDEX('2-Western NA'!$E$1:$AH$35,COLUMN(W28),ROW(W28))</f>
        <v>0</v>
      </c>
      <c r="X46" s="20">
        <f>INDEX('2-Western NA'!$E$1:$AH$35,COLUMN(X28),ROW(X28))</f>
        <v>0</v>
      </c>
      <c r="Y46" s="20">
        <f>INDEX('2-Western NA'!$E$1:$AH$35,COLUMN(Y28),ROW(Y28))</f>
        <v>0</v>
      </c>
      <c r="Z46" s="20">
        <f>INDEX('2-Western NA'!$E$1:$AH$35,COLUMN(Z28),ROW(Z28))</f>
        <v>0</v>
      </c>
      <c r="AA46" s="20">
        <f>INDEX('2-Western NA'!$E$1:$AH$35,COLUMN(AA28),ROW(AA28))</f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A4EC-0584-CB48-80EA-ED79B79E78D0}">
  <dimension ref="A3:AA217"/>
  <sheetViews>
    <sheetView zoomScale="59" zoomScaleNormal="59" workbookViewId="0">
      <selection activeCell="A4" sqref="A4:AA39"/>
    </sheetView>
  </sheetViews>
  <sheetFormatPr baseColWidth="10" defaultRowHeight="15"/>
  <cols>
    <col min="1" max="1" width="30.33203125" customWidth="1"/>
    <col min="2" max="2" width="14" customWidth="1"/>
    <col min="3" max="3" width="11.1640625" customWidth="1"/>
    <col min="4" max="4" width="10.1640625" customWidth="1"/>
    <col min="5" max="5" width="8.5" customWidth="1"/>
    <col min="6" max="6" width="9.5" customWidth="1"/>
    <col min="7" max="7" width="11.6640625" customWidth="1"/>
    <col min="8" max="8" width="15.83203125" customWidth="1"/>
    <col min="23" max="23" width="19" customWidth="1"/>
  </cols>
  <sheetData>
    <row r="3" spans="1:27" ht="16">
      <c r="A3" s="36"/>
    </row>
    <row r="4" spans="1:27" ht="16">
      <c r="A4" s="36" t="s">
        <v>259</v>
      </c>
      <c r="B4">
        <f>'3-Efficacy Data'!B6/$B$16</f>
        <v>2.1506289308176099</v>
      </c>
      <c r="C4">
        <f>'3-Efficacy Data'!C6/$C$16</f>
        <v>2.7805031446540882</v>
      </c>
      <c r="D4">
        <f>'3-Efficacy Data'!D6/$D$16</f>
        <v>0.48721399730820997</v>
      </c>
      <c r="E4">
        <f>'3-Efficacy Data'!E6/$E$16</f>
        <v>0.46838885112168593</v>
      </c>
      <c r="F4">
        <f>'3-Efficacy Data'!F6/$F$16</f>
        <v>0.90756302521008403</v>
      </c>
      <c r="G4">
        <f>'3-Efficacy Data'!G6/$G$16</f>
        <v>0.49293433083956772</v>
      </c>
      <c r="H4">
        <f>'3-Efficacy Data'!H6/$H$16</f>
        <v>0.95121951219512191</v>
      </c>
      <c r="I4" t="e">
        <f>'3-Efficacy Data'!I6/$I$16</f>
        <v>#N/A</v>
      </c>
      <c r="J4">
        <f>'3-Efficacy Data'!J6/$J$16</f>
        <v>4.2682926829268296E-2</v>
      </c>
      <c r="K4">
        <f>'3-Efficacy Data'!K6/$K$16</f>
        <v>1.7621951219512195</v>
      </c>
      <c r="L4">
        <f>'3-Efficacy Data'!L6/$L$16</f>
        <v>7.3170731707317069E-2</v>
      </c>
      <c r="M4" t="e">
        <v>#N/A</v>
      </c>
      <c r="N4" t="e">
        <v>#N/A</v>
      </c>
      <c r="O4" t="e">
        <v>#N/A</v>
      </c>
      <c r="P4" t="e">
        <f ca="1">'3-Efficacy Data'!P6/$P$16</f>
        <v>#N/A</v>
      </c>
      <c r="Q4" t="e">
        <f ca="1">'3-Efficacy Data'!Q6/$Q$16</f>
        <v>#N/A</v>
      </c>
      <c r="R4" t="e">
        <f ca="1">'3-Efficacy Data'!R6/$R$16</f>
        <v>#N/A</v>
      </c>
      <c r="S4" t="e">
        <f ca="1">'3-Efficacy Data'!S6/$S$16</f>
        <v>#N/A</v>
      </c>
      <c r="T4" t="e">
        <f ca="1">'3-Efficacy Data'!T6/$S$16</f>
        <v>#N/A</v>
      </c>
      <c r="U4" t="e">
        <f ca="1">'3-Efficacy Data'!U6/$S$16</f>
        <v>#N/A</v>
      </c>
      <c r="V4" t="e">
        <f ca="1">'3-Efficacy Data'!V6/$S$16</f>
        <v>#N/A</v>
      </c>
      <c r="W4">
        <f>'3-Efficacy Data'!W6/$W$16</f>
        <v>3.4096385542168677</v>
      </c>
      <c r="X4" t="e">
        <f ca="1">'3-Efficacy Data'!X6/$X$16</f>
        <v>#N/A</v>
      </c>
      <c r="Y4" t="e">
        <f ca="1">'3-Efficacy Data'!Y6/$Y$16</f>
        <v>#N/A</v>
      </c>
      <c r="Z4" t="e">
        <f ca="1">'3-Efficacy Data'!Z6/$Z$16</f>
        <v>#N/A</v>
      </c>
      <c r="AA4">
        <f>'3-Efficacy Data'!AA6/$AA$16</f>
        <v>1.9025460930640914</v>
      </c>
    </row>
    <row r="5" spans="1:27" ht="16">
      <c r="A5" s="76" t="s">
        <v>373</v>
      </c>
      <c r="B5">
        <f>SUM(B7:B9,B13)</f>
        <v>1.9050314465408804</v>
      </c>
      <c r="C5">
        <f t="shared" ref="C5:O5" si="0">SUM(C7:C9,C13)</f>
        <v>2.5446540880503141</v>
      </c>
      <c r="D5">
        <f t="shared" si="0"/>
        <v>0.40982503364737549</v>
      </c>
      <c r="E5">
        <f t="shared" si="0"/>
        <v>0.36709721278042146</v>
      </c>
      <c r="F5">
        <f t="shared" si="0"/>
        <v>0.76302521008403357</v>
      </c>
      <c r="G5">
        <f t="shared" si="0"/>
        <v>0.44887780548628425</v>
      </c>
      <c r="H5">
        <f>SUM(H7:H9,H13)</f>
        <v>0.86585365853658536</v>
      </c>
      <c r="I5" t="e">
        <f t="shared" si="0"/>
        <v>#N/A</v>
      </c>
      <c r="J5">
        <f>SUM(J7:J9,J13)</f>
        <v>4.2682926829268296E-2</v>
      </c>
      <c r="K5">
        <f t="shared" si="0"/>
        <v>1.5304878048780486</v>
      </c>
      <c r="L5">
        <f t="shared" si="0"/>
        <v>1.2195121951219513E-2</v>
      </c>
      <c r="M5" t="e">
        <f t="shared" si="0"/>
        <v>#N/A</v>
      </c>
      <c r="N5" t="e">
        <f t="shared" si="0"/>
        <v>#N/A</v>
      </c>
      <c r="O5" t="e">
        <f t="shared" si="0"/>
        <v>#N/A</v>
      </c>
      <c r="P5" t="e">
        <f ca="1">'3-Efficacy Data'!P7/$P$16</f>
        <v>#N/A</v>
      </c>
      <c r="Q5" t="e">
        <f ca="1">'3-Efficacy Data'!Q7/$Q$16</f>
        <v>#N/A</v>
      </c>
      <c r="R5" t="e">
        <f ca="1">'3-Efficacy Data'!R7/$R$16</f>
        <v>#N/A</v>
      </c>
      <c r="S5" t="e">
        <f ca="1">'3-Efficacy Data'!S7/$S$16</f>
        <v>#N/A</v>
      </c>
      <c r="T5" t="e">
        <f ca="1">'3-Efficacy Data'!T7/$S$16</f>
        <v>#N/A</v>
      </c>
      <c r="U5" t="e">
        <f ca="1">'3-Efficacy Data'!U7/$S$16</f>
        <v>#N/A</v>
      </c>
      <c r="V5" t="e">
        <f ca="1">'3-Efficacy Data'!V7/$S$16</f>
        <v>#N/A</v>
      </c>
      <c r="W5">
        <f>SUM(W7:W9)</f>
        <v>3.3576122672508215</v>
      </c>
      <c r="X5" t="e">
        <f ca="1">'3-Efficacy Data'!X7/$X$16</f>
        <v>#N/A</v>
      </c>
      <c r="Y5" t="e">
        <f ca="1">'3-Efficacy Data'!Y7/$Y$16</f>
        <v>#N/A</v>
      </c>
      <c r="Z5" t="e">
        <f ca="1">'3-Efficacy Data'!Z7/$Z$16</f>
        <v>#N/A</v>
      </c>
      <c r="AA5" t="e">
        <f>SUM(AA7:AA9)</f>
        <v>#N/A</v>
      </c>
    </row>
    <row r="6" spans="1:27" ht="16">
      <c r="A6" s="76" t="s">
        <v>374</v>
      </c>
      <c r="B6">
        <f>SUM(B10,B11,B12,B14,B15)</f>
        <v>0.24559748427672956</v>
      </c>
      <c r="C6">
        <f t="shared" ref="C6:O6" si="1">SUM(C10,C11,C12,C14,C15)</f>
        <v>0.23584905660377359</v>
      </c>
      <c r="D6">
        <f t="shared" si="1"/>
        <v>7.7388963660834448E-2</v>
      </c>
      <c r="E6">
        <f t="shared" si="1"/>
        <v>0.10129163834126445</v>
      </c>
      <c r="F6">
        <f t="shared" si="1"/>
        <v>0.14453781512605041</v>
      </c>
      <c r="G6">
        <f t="shared" si="1"/>
        <v>4.4056525353283457E-2</v>
      </c>
      <c r="H6">
        <f>SUM(H12,H14,H15)</f>
        <v>8.5365853658536592E-2</v>
      </c>
      <c r="I6" t="e">
        <f t="shared" si="1"/>
        <v>#N/A</v>
      </c>
      <c r="J6">
        <f>SUM(J12,J14,J15)</f>
        <v>0</v>
      </c>
      <c r="K6">
        <f>SUM(K12,K14,K15)</f>
        <v>0.23170731707317072</v>
      </c>
      <c r="L6">
        <f>SUM(L12,L14,L15)</f>
        <v>6.097560975609756E-2</v>
      </c>
      <c r="M6" t="e">
        <f t="shared" si="1"/>
        <v>#N/A</v>
      </c>
      <c r="N6" t="e">
        <f t="shared" si="1"/>
        <v>#N/A</v>
      </c>
      <c r="O6" t="e">
        <f t="shared" si="1"/>
        <v>#N/A</v>
      </c>
      <c r="P6" t="e">
        <f ca="1">'3-Efficacy Data'!P8/$P$16</f>
        <v>#N/A</v>
      </c>
      <c r="Q6" t="e">
        <f ca="1">'3-Efficacy Data'!Q8/$Q$16</f>
        <v>#N/A</v>
      </c>
      <c r="R6" t="e">
        <f ca="1">'3-Efficacy Data'!R8/$R$16</f>
        <v>#N/A</v>
      </c>
      <c r="S6" t="e">
        <f ca="1">'3-Efficacy Data'!S8/$S$16</f>
        <v>#N/A</v>
      </c>
      <c r="T6" t="e">
        <f ca="1">'3-Efficacy Data'!T8/$S$16</f>
        <v>#N/A</v>
      </c>
      <c r="U6" t="e">
        <f ca="1">'3-Efficacy Data'!U8/$S$16</f>
        <v>#N/A</v>
      </c>
      <c r="V6" t="e">
        <f ca="1">'3-Efficacy Data'!V8/$S$16</f>
        <v>#N/A</v>
      </c>
      <c r="W6">
        <f>SUM(W10,W12,W15)</f>
        <v>5.2026286966045998E-2</v>
      </c>
      <c r="X6" t="e">
        <f ca="1">'3-Efficacy Data'!X8/$X$16</f>
        <v>#N/A</v>
      </c>
      <c r="Y6" t="e">
        <f ca="1">'3-Efficacy Data'!Y8/$Y$16</f>
        <v>#N/A</v>
      </c>
      <c r="Z6" t="e">
        <f ca="1">'3-Efficacy Data'!Z8/$Z$16</f>
        <v>#N/A</v>
      </c>
      <c r="AA6">
        <f>SUM(AA10,AA12,AA15)</f>
        <v>0.27919227392449519</v>
      </c>
    </row>
    <row r="7" spans="1:27" ht="16">
      <c r="A7" s="36" t="str">
        <f>'3-Efficacy Data'!A7</f>
        <v>Deer</v>
      </c>
      <c r="B7">
        <f>'3-Efficacy Data'!B7/$B$16</f>
        <v>1.8748427672955974</v>
      </c>
      <c r="C7">
        <f>'3-Efficacy Data'!C7/$C$16</f>
        <v>2.4779874213836477</v>
      </c>
      <c r="D7">
        <f>'3-Efficacy Data'!D7/$D$16</f>
        <v>0.32032301480484521</v>
      </c>
      <c r="E7">
        <f>'3-Efficacy Data'!E7/$E$16</f>
        <v>0.2345343303874915</v>
      </c>
      <c r="F7">
        <f>'3-Efficacy Data'!F7/$F$16</f>
        <v>0.65966386554621848</v>
      </c>
      <c r="G7">
        <f>'3-Efficacy Data'!G7/$G$16</f>
        <v>0.40565253532834578</v>
      </c>
      <c r="H7">
        <f>'3-Efficacy Data'!H7/$H$16</f>
        <v>0.82926829268292679</v>
      </c>
      <c r="I7" t="e">
        <f>'3-Efficacy Data'!I7/$I$16</f>
        <v>#N/A</v>
      </c>
      <c r="J7">
        <f>'3-Efficacy Data'!J7/$J$16</f>
        <v>0</v>
      </c>
      <c r="K7">
        <f>'3-Efficacy Data'!K7/$K$16</f>
        <v>1.1280487804878048</v>
      </c>
      <c r="L7">
        <f>'3-Efficacy Data'!L7/$L$16</f>
        <v>6.0975609756097563E-3</v>
      </c>
      <c r="M7" t="e">
        <v>#N/A</v>
      </c>
      <c r="N7" t="e">
        <v>#N/A</v>
      </c>
      <c r="O7" t="e">
        <v>#N/A</v>
      </c>
      <c r="P7" t="e">
        <f ca="1">'3-Efficacy Data'!P9/$P$16</f>
        <v>#N/A</v>
      </c>
      <c r="Q7" t="e">
        <f ca="1">'3-Efficacy Data'!Q9/$Q$16</f>
        <v>#N/A</v>
      </c>
      <c r="R7" t="e">
        <f ca="1">'3-Efficacy Data'!R9/$R$16</f>
        <v>#N/A</v>
      </c>
      <c r="S7" t="e">
        <f ca="1">'3-Efficacy Data'!S7/$S$16</f>
        <v>#N/A</v>
      </c>
      <c r="T7" t="e">
        <f ca="1">'3-Efficacy Data'!T9/$S$16</f>
        <v>#N/A</v>
      </c>
      <c r="U7" t="e">
        <f ca="1">'3-Efficacy Data'!U9/$S$16</f>
        <v>#N/A</v>
      </c>
      <c r="V7" t="e">
        <f ca="1">'3-Efficacy Data'!V9/$S$16</f>
        <v>#N/A</v>
      </c>
      <c r="W7">
        <f>'3-Efficacy Data'!W7/$W$16</f>
        <v>3.3428258488499454</v>
      </c>
      <c r="X7" t="e">
        <f ca="1">'3-Efficacy Data'!X9/$X$16</f>
        <v>#N/A</v>
      </c>
      <c r="Y7" t="e">
        <f ca="1">'3-Efficacy Data'!Y9/$Y$16</f>
        <v>#N/A</v>
      </c>
      <c r="Z7" t="e">
        <f ca="1">'3-Efficacy Data'!Z9/$Z$16</f>
        <v>#N/A</v>
      </c>
      <c r="AA7">
        <f>'3-Efficacy Data'!AA7/$AA$16</f>
        <v>0.46005267778753295</v>
      </c>
    </row>
    <row r="8" spans="1:27" ht="16">
      <c r="A8" s="36" t="str">
        <f>'3-Efficacy Data'!A8</f>
        <v>Elk</v>
      </c>
      <c r="B8">
        <f>'3-Efficacy Data'!B8/$B$16</f>
        <v>8.8050314465408803E-3</v>
      </c>
      <c r="C8">
        <f>'3-Efficacy Data'!C8/$C$16</f>
        <v>3.7421383647798741E-2</v>
      </c>
      <c r="D8">
        <f>'3-Efficacy Data'!D8/$D$16</f>
        <v>5.652759084791386E-2</v>
      </c>
      <c r="E8">
        <f>'3-Efficacy Data'!E8/$E$16</f>
        <v>0.13052345343303876</v>
      </c>
      <c r="F8">
        <f>'3-Efficacy Data'!F8/$F$16</f>
        <v>9.4117647058823528E-2</v>
      </c>
      <c r="G8">
        <f>'3-Efficacy Data'!G8/$G$16</f>
        <v>3.906899418121363E-2</v>
      </c>
      <c r="H8">
        <f>'3-Efficacy Data'!H8/$H$16</f>
        <v>0</v>
      </c>
      <c r="I8" t="e">
        <f>'3-Efficacy Data'!I8/$I$16</f>
        <v>#N/A</v>
      </c>
      <c r="J8">
        <f>'3-Efficacy Data'!J8/$J$16</f>
        <v>4.2682926829268296E-2</v>
      </c>
      <c r="K8">
        <f>'3-Efficacy Data'!K8/$K$16</f>
        <v>0</v>
      </c>
      <c r="L8">
        <f>'3-Efficacy Data'!L8/$L$16</f>
        <v>6.0975609756097563E-3</v>
      </c>
      <c r="M8" t="e">
        <v>#N/A</v>
      </c>
      <c r="N8" t="e">
        <v>#N/A</v>
      </c>
      <c r="O8" t="e">
        <v>#N/A</v>
      </c>
      <c r="P8" t="e">
        <f ca="1">'3-Efficacy Data'!P8/$P$16</f>
        <v>#N/A</v>
      </c>
      <c r="Q8" t="e">
        <f ca="1">'3-Efficacy Data'!Q10/$Q$16</f>
        <v>#N/A</v>
      </c>
      <c r="R8" t="e">
        <f ca="1">'3-Efficacy Data'!R8/$R$16</f>
        <v>#N/A</v>
      </c>
      <c r="S8" t="e">
        <f ca="1">'3-Efficacy Data'!S8/$S$16</f>
        <v>#N/A</v>
      </c>
      <c r="T8" t="e">
        <f ca="1">'3-Efficacy Data'!T10/$S$16</f>
        <v>#N/A</v>
      </c>
      <c r="U8" t="e">
        <f ca="1">'3-Efficacy Data'!U8/$S$16</f>
        <v>#N/A</v>
      </c>
      <c r="V8" t="e">
        <f ca="1">'3-Efficacy Data'!V10/$S$16</f>
        <v>#N/A</v>
      </c>
      <c r="W8">
        <f>'3-Efficacy Data'!W8/$W$16</f>
        <v>1.3143483023001095E-2</v>
      </c>
      <c r="X8" t="e">
        <f ca="1">'3-Efficacy Data'!X8/$X$16</f>
        <v>#N/A</v>
      </c>
      <c r="Y8" t="e">
        <f ca="1">'3-Efficacy Data'!Y8/$Y$16</f>
        <v>#N/A</v>
      </c>
      <c r="Z8" t="e">
        <f ca="1">'3-Efficacy Data'!Z10/$Z$16</f>
        <v>#N/A</v>
      </c>
      <c r="AA8">
        <f>'3-Efficacy Data'!AA8/$AA$16</f>
        <v>1.1633011413520633</v>
      </c>
    </row>
    <row r="9" spans="1:27" ht="16">
      <c r="A9" s="36" t="str">
        <f>'3-Efficacy Data'!A9</f>
        <v>Moose</v>
      </c>
      <c r="B9">
        <f>'3-Efficacy Data'!B9/$B$16</f>
        <v>2.1383647798742137E-2</v>
      </c>
      <c r="C9">
        <f>'3-Efficacy Data'!C9/$C$16</f>
        <v>2.9245283018867925E-2</v>
      </c>
      <c r="D9">
        <f>'3-Efficacy Data'!D9/$D$16</f>
        <v>3.2974427994616418E-2</v>
      </c>
      <c r="E9">
        <f>'3-Efficacy Data'!E9/$E$16</f>
        <v>2.0394289598912306E-3</v>
      </c>
      <c r="F9">
        <f>'3-Efficacy Data'!F9/$F$16</f>
        <v>9.2436974789915968E-3</v>
      </c>
      <c r="G9">
        <f>'3-Efficacy Data'!G9/$G$16</f>
        <v>4.1562759767248547E-3</v>
      </c>
      <c r="H9">
        <f>'3-Efficacy Data'!H9/$H$16</f>
        <v>3.6585365853658534E-2</v>
      </c>
      <c r="I9" t="e">
        <f>'3-Efficacy Data'!I9/$I$16</f>
        <v>#N/A</v>
      </c>
      <c r="J9">
        <f>'3-Efficacy Data'!J9/$J$16</f>
        <v>0</v>
      </c>
      <c r="K9">
        <f>'3-Efficacy Data'!K9/$K$16</f>
        <v>0</v>
      </c>
      <c r="L9">
        <f>'3-Efficacy Data'!L9/$L$16</f>
        <v>0</v>
      </c>
      <c r="M9" t="e">
        <v>#N/A</v>
      </c>
      <c r="N9" t="e">
        <v>#N/A</v>
      </c>
      <c r="O9" t="e">
        <v>#N/A</v>
      </c>
      <c r="P9" t="e">
        <f ca="1">'3-Efficacy Data'!P9/$P$16</f>
        <v>#N/A</v>
      </c>
      <c r="Q9" t="e">
        <f ca="1">'3-Efficacy Data'!Q11/$Q$16</f>
        <v>#N/A</v>
      </c>
      <c r="R9" t="e">
        <f ca="1">'3-Efficacy Data'!R9/$R$16</f>
        <v>#N/A</v>
      </c>
      <c r="S9" t="e">
        <f ca="1">'3-Efficacy Data'!S9/$S$16</f>
        <v>#N/A</v>
      </c>
      <c r="T9" t="e">
        <f ca="1">'3-Efficacy Data'!T11/$S$16</f>
        <v>#N/A</v>
      </c>
      <c r="U9" t="e">
        <f ca="1">'3-Efficacy Data'!U9/$S$16</f>
        <v>#N/A</v>
      </c>
      <c r="V9" t="e">
        <f ca="1">'3-Efficacy Data'!V9/$S$16</f>
        <v>#N/A</v>
      </c>
      <c r="W9">
        <f>'3-Efficacy Data'!W9/$W$16</f>
        <v>1.6429353778751369E-3</v>
      </c>
      <c r="X9" t="e">
        <f ca="1">'3-Efficacy Data'!X9/$X$16</f>
        <v>#N/A</v>
      </c>
      <c r="Y9" t="e">
        <f ca="1">'3-Efficacy Data'!Y9/$Y$16</f>
        <v>#N/A</v>
      </c>
      <c r="Z9" t="e">
        <f ca="1">'3-Efficacy Data'!Z9/$Z$16</f>
        <v>#N/A</v>
      </c>
      <c r="AA9" t="e">
        <f>'3-Efficacy Data'!AA9/$AA$16</f>
        <v>#N/A</v>
      </c>
    </row>
    <row r="10" spans="1:27" ht="16">
      <c r="A10" s="36" t="str">
        <f>'3-Efficacy Data'!A10</f>
        <v xml:space="preserve">Black Bear </v>
      </c>
      <c r="B10">
        <f>'3-Efficacy Data'!B10/$B$16</f>
        <v>1.1320754716981131E-2</v>
      </c>
      <c r="C10">
        <f>'3-Efficacy Data'!C10/$C$16</f>
        <v>1.1320754716981131E-2</v>
      </c>
      <c r="D10">
        <f>'3-Efficacy Data'!D10/$D$16</f>
        <v>2.018842530282638E-3</v>
      </c>
      <c r="E10">
        <f>'3-Efficacy Data'!E10/$E$16</f>
        <v>2.7872195785180149E-2</v>
      </c>
      <c r="F10">
        <f>'3-Efficacy Data'!F10/$F$16</f>
        <v>7.5630252100840336E-3</v>
      </c>
      <c r="G10">
        <f>'3-Efficacy Data'!G10/$G$16</f>
        <v>4.1562759767248547E-3</v>
      </c>
      <c r="H10" t="e">
        <f>'3-Efficacy Data'!H10/$H$16</f>
        <v>#N/A</v>
      </c>
      <c r="I10" t="e">
        <f>'3-Efficacy Data'!I10/$I$16</f>
        <v>#N/A</v>
      </c>
      <c r="J10" t="e">
        <f>'3-Efficacy Data'!J10/$J$16</f>
        <v>#N/A</v>
      </c>
      <c r="K10" t="e">
        <f>'3-Efficacy Data'!K10/$K$16</f>
        <v>#N/A</v>
      </c>
      <c r="L10" t="e">
        <f>'3-Efficacy Data'!L10/$L$16</f>
        <v>#N/A</v>
      </c>
      <c r="M10" t="e">
        <v>#N/A</v>
      </c>
      <c r="N10" t="e">
        <v>#N/A</v>
      </c>
      <c r="O10" t="e">
        <v>#N/A</v>
      </c>
      <c r="P10" t="e">
        <f ca="1">'3-Efficacy Data'!P10/$P$16</f>
        <v>#N/A</v>
      </c>
      <c r="Q10" t="e">
        <f ca="1">'3-Efficacy Data'!Q10/$Q$16</f>
        <v>#N/A</v>
      </c>
      <c r="R10" t="e">
        <f ca="1">'3-Efficacy Data'!R10/$R$16</f>
        <v>#N/A</v>
      </c>
      <c r="S10" t="e">
        <f ca="1">'3-Efficacy Data'!S10/$S$16</f>
        <v>#N/A</v>
      </c>
      <c r="T10" t="e">
        <f ca="1">'3-Efficacy Data'!T10/$S$16</f>
        <v>#N/A</v>
      </c>
      <c r="U10" t="e">
        <f ca="1">'3-Efficacy Data'!U10/$S$16</f>
        <v>#N/A</v>
      </c>
      <c r="V10" t="e">
        <f ca="1">'3-Efficacy Data'!V10/$S$16</f>
        <v>#N/A</v>
      </c>
      <c r="W10">
        <f>'3-Efficacy Data'!W10/$W$16</f>
        <v>1.642935377875137E-2</v>
      </c>
      <c r="X10" t="e">
        <f ca="1">'3-Efficacy Data'!X10/$X$16</f>
        <v>#N/A</v>
      </c>
      <c r="Y10" t="e">
        <f ca="1">'3-Efficacy Data'!Y10/$Y$16</f>
        <v>#N/A</v>
      </c>
      <c r="Z10" t="e">
        <f ca="1">'3-Efficacy Data'!Z10/$Z$16</f>
        <v>#N/A</v>
      </c>
      <c r="AA10">
        <f>'3-Efficacy Data'!AA10/$AA$16</f>
        <v>0</v>
      </c>
    </row>
    <row r="11" spans="1:27" ht="16">
      <c r="A11" s="36" t="str">
        <f>'3-Efficacy Data'!A11</f>
        <v xml:space="preserve">Grizzly Bear </v>
      </c>
      <c r="B11">
        <f>'3-Efficacy Data'!B11/$B$16</f>
        <v>7.5786163522012576E-2</v>
      </c>
      <c r="C11">
        <f>'3-Efficacy Data'!C11/$C$16</f>
        <v>6.2264150943396226E-2</v>
      </c>
      <c r="D11">
        <f>'3-Efficacy Data'!D11/$D$16</f>
        <v>3.5666218034993272E-2</v>
      </c>
      <c r="E11">
        <f>'3-Efficacy Data'!E11/$E$16</f>
        <v>1.9034670292318152E-2</v>
      </c>
      <c r="F11">
        <f>'3-Efficacy Data'!F11/$F$16</f>
        <v>6.4705882352941183E-2</v>
      </c>
      <c r="G11">
        <f>'3-Efficacy Data'!G11/$G$16</f>
        <v>1.6625103906899419E-2</v>
      </c>
      <c r="H11" t="e">
        <f>'3-Efficacy Data'!H11/$H$16</f>
        <v>#N/A</v>
      </c>
      <c r="I11" t="e">
        <f>'3-Efficacy Data'!I11/$I$16</f>
        <v>#N/A</v>
      </c>
      <c r="J11" t="e">
        <f>'3-Efficacy Data'!J11/$J$16</f>
        <v>#N/A</v>
      </c>
      <c r="K11" t="e">
        <f>'3-Efficacy Data'!K11/$K$16</f>
        <v>#N/A</v>
      </c>
      <c r="L11" t="e">
        <f>'3-Efficacy Data'!L11/$L$16</f>
        <v>#N/A</v>
      </c>
      <c r="M11" t="e">
        <v>#N/A</v>
      </c>
      <c r="N11" t="e">
        <v>#N/A</v>
      </c>
      <c r="O11" t="e">
        <v>#N/A</v>
      </c>
      <c r="P11" t="e">
        <f ca="1">'3-Efficacy Data'!P11/$P$16</f>
        <v>#N/A</v>
      </c>
      <c r="Q11" t="e">
        <f ca="1">'3-Efficacy Data'!Q11/$Q$16</f>
        <v>#N/A</v>
      </c>
      <c r="R11" t="e">
        <f ca="1">'3-Efficacy Data'!R11/$R$16</f>
        <v>#N/A</v>
      </c>
      <c r="S11" t="e">
        <f ca="1">'3-Efficacy Data'!S11/$S$16</f>
        <v>#N/A</v>
      </c>
      <c r="T11" t="e">
        <f ca="1">'3-Efficacy Data'!T11/$S$16</f>
        <v>#N/A</v>
      </c>
      <c r="U11" t="e">
        <f ca="1">'3-Efficacy Data'!U11/$S$16</f>
        <v>#N/A</v>
      </c>
      <c r="V11" t="e">
        <f ca="1">'3-Efficacy Data'!V11/$S$16</f>
        <v>#N/A</v>
      </c>
      <c r="W11" t="e">
        <f>'3-Efficacy Data'!W11/$W$16</f>
        <v>#N/A</v>
      </c>
      <c r="X11" t="e">
        <f ca="1">'3-Efficacy Data'!X11/$X$16</f>
        <v>#N/A</v>
      </c>
      <c r="Y11" t="e">
        <f ca="1">'3-Efficacy Data'!Y11/$Y$16</f>
        <v>#N/A</v>
      </c>
      <c r="Z11" t="e">
        <f ca="1">'3-Efficacy Data'!Z11/$Z$16</f>
        <v>#N/A</v>
      </c>
      <c r="AA11" t="e">
        <f>'3-Efficacy Data'!AA11/$AA$16</f>
        <v>#N/A</v>
      </c>
    </row>
    <row r="12" spans="1:27" ht="16">
      <c r="A12" s="36" t="str">
        <f>'3-Efficacy Data'!A12</f>
        <v>Cougar</v>
      </c>
      <c r="B12">
        <f>'3-Efficacy Data'!B12/$B$16</f>
        <v>2.20125786163522E-2</v>
      </c>
      <c r="C12">
        <f>'3-Efficacy Data'!C12/$C$16</f>
        <v>3.459119496855346E-3</v>
      </c>
      <c r="D12">
        <f>'3-Efficacy Data'!D12/$D$16</f>
        <v>0</v>
      </c>
      <c r="E12">
        <f>'3-Efficacy Data'!E12/$E$16</f>
        <v>0</v>
      </c>
      <c r="F12">
        <f>'3-Efficacy Data'!F12/$F$16</f>
        <v>1.6806722689075631E-3</v>
      </c>
      <c r="G12">
        <f>'3-Efficacy Data'!G12/$G$16</f>
        <v>0</v>
      </c>
      <c r="H12">
        <f>'3-Efficacy Data'!H12/$H$16</f>
        <v>0</v>
      </c>
      <c r="I12" t="e">
        <f>'3-Efficacy Data'!I12/$I$16</f>
        <v>#N/A</v>
      </c>
      <c r="J12">
        <f>'3-Efficacy Data'!J12/$J$16</f>
        <v>0</v>
      </c>
      <c r="K12">
        <f>'3-Efficacy Data'!K12/$K$16</f>
        <v>0.15853658536585366</v>
      </c>
      <c r="L12">
        <f>'3-Efficacy Data'!L12/$L$16</f>
        <v>0</v>
      </c>
      <c r="M12" t="e">
        <v>#N/A</v>
      </c>
      <c r="N12" t="e">
        <v>#N/A</v>
      </c>
      <c r="O12" t="e">
        <v>#N/A</v>
      </c>
      <c r="P12" t="e">
        <f ca="1">'3-Efficacy Data'!P12/$P$16</f>
        <v>#N/A</v>
      </c>
      <c r="Q12" t="e">
        <f ca="1">'3-Efficacy Data'!Q12/$Q$16</f>
        <v>#N/A</v>
      </c>
      <c r="R12" t="e">
        <f ca="1">'3-Efficacy Data'!R12/$R$16</f>
        <v>#N/A</v>
      </c>
      <c r="S12" t="e">
        <f ca="1">'3-Efficacy Data'!S12/$S$16</f>
        <v>#N/A</v>
      </c>
      <c r="T12" t="e">
        <f ca="1">'3-Efficacy Data'!T12/$S$16</f>
        <v>#N/A</v>
      </c>
      <c r="U12" t="e">
        <f ca="1">'3-Efficacy Data'!U12/$S$16</f>
        <v>#N/A</v>
      </c>
      <c r="V12" t="e">
        <f ca="1">'3-Efficacy Data'!V12/$S$16</f>
        <v>#N/A</v>
      </c>
      <c r="W12">
        <f>'3-Efficacy Data'!W12/$W$16</f>
        <v>3.2858707557502738E-3</v>
      </c>
      <c r="X12" t="e">
        <f ca="1">'3-Efficacy Data'!X12/$X$16</f>
        <v>#N/A</v>
      </c>
      <c r="Y12" t="e">
        <f ca="1">'3-Efficacy Data'!Y12/$Y$16</f>
        <v>#N/A</v>
      </c>
      <c r="Z12" t="e">
        <f ca="1">'3-Efficacy Data'!Z12/$Z$16</f>
        <v>#N/A</v>
      </c>
      <c r="AA12">
        <f>'3-Efficacy Data'!AA12/$AA$16</f>
        <v>0</v>
      </c>
    </row>
    <row r="13" spans="1:27" ht="16">
      <c r="A13" s="36" t="str">
        <f>'3-Efficacy Data'!A13</f>
        <v>Big-Horned Sheep</v>
      </c>
      <c r="B13">
        <f>'3-Efficacy Data'!B13/$B$16</f>
        <v>0</v>
      </c>
      <c r="C13">
        <f>'3-Efficacy Data'!C13/$C$16</f>
        <v>0</v>
      </c>
      <c r="D13">
        <f>'3-Efficacy Data'!D13/$D$16</f>
        <v>0</v>
      </c>
      <c r="E13">
        <f>'3-Efficacy Data'!E13/$E$16</f>
        <v>0</v>
      </c>
      <c r="F13">
        <f>'3-Efficacy Data'!F13/$F$16</f>
        <v>0</v>
      </c>
      <c r="G13">
        <f>'3-Efficacy Data'!G13/$G$16</f>
        <v>0</v>
      </c>
      <c r="H13">
        <f>'3-Efficacy Data'!H13/$H$16</f>
        <v>0</v>
      </c>
      <c r="I13" t="e">
        <f>'3-Efficacy Data'!I13/$I$16</f>
        <v>#N/A</v>
      </c>
      <c r="J13">
        <f>'3-Efficacy Data'!J13/$J$16</f>
        <v>0</v>
      </c>
      <c r="K13">
        <f>'3-Efficacy Data'!K13/$K$16</f>
        <v>0.40243902439024393</v>
      </c>
      <c r="L13">
        <f>'3-Efficacy Data'!L13/$L$16</f>
        <v>0</v>
      </c>
      <c r="M13" t="e">
        <v>#N/A</v>
      </c>
      <c r="N13" t="e">
        <v>#N/A</v>
      </c>
      <c r="O13" t="e">
        <v>#N/A</v>
      </c>
      <c r="P13" t="e">
        <f ca="1">'3-Efficacy Data'!P13/$P$16</f>
        <v>#N/A</v>
      </c>
      <c r="Q13" t="e">
        <f ca="1">'3-Efficacy Data'!Q13/$Q$16</f>
        <v>#N/A</v>
      </c>
      <c r="R13" t="e">
        <f ca="1">'3-Efficacy Data'!R13/$R$16</f>
        <v>#N/A</v>
      </c>
      <c r="S13" t="e">
        <f ca="1">'3-Efficacy Data'!S13/$S$16</f>
        <v>#N/A</v>
      </c>
      <c r="T13" t="e">
        <f ca="1">'3-Efficacy Data'!T13/$S$16</f>
        <v>#N/A</v>
      </c>
      <c r="U13" t="e">
        <f ca="1">'3-Efficacy Data'!U13/$S$16</f>
        <v>#N/A</v>
      </c>
      <c r="V13" t="e">
        <f ca="1">'3-Efficacy Data'!V13/$S$16</f>
        <v>#N/A</v>
      </c>
      <c r="W13" t="e">
        <f>'3-Efficacy Data'!W13/$W$16</f>
        <v>#N/A</v>
      </c>
      <c r="X13" t="e">
        <f ca="1">'3-Efficacy Data'!X13/$X$16</f>
        <v>#N/A</v>
      </c>
      <c r="Y13" t="e">
        <f ca="1">'3-Efficacy Data'!Y13/$Y$16</f>
        <v>#N/A</v>
      </c>
      <c r="Z13" t="e">
        <f ca="1">'3-Efficacy Data'!Z13/$Z$16</f>
        <v>#N/A</v>
      </c>
      <c r="AA13" t="e">
        <f>'3-Efficacy Data'!AA13/$AA$16</f>
        <v>#N/A</v>
      </c>
    </row>
    <row r="14" spans="1:27" ht="16">
      <c r="A14" s="36" t="str">
        <f>'3-Efficacy Data'!A14</f>
        <v>Wolf</v>
      </c>
      <c r="B14">
        <f>'3-Efficacy Data'!B14/$B$16</f>
        <v>0.10440251572327044</v>
      </c>
      <c r="C14">
        <f>'3-Efficacy Data'!C14/$C$16</f>
        <v>0.13584905660377358</v>
      </c>
      <c r="D14">
        <f>'3-Efficacy Data'!D14/$D$16</f>
        <v>1.0094212651413189E-2</v>
      </c>
      <c r="E14">
        <f>'3-Efficacy Data'!E14/$E$16</f>
        <v>9.5173351461590762E-3</v>
      </c>
      <c r="F14">
        <f>'3-Efficacy Data'!F14/$F$16</f>
        <v>3.8655462184873951E-2</v>
      </c>
      <c r="G14">
        <f>'3-Efficacy Data'!G14/$G$16</f>
        <v>4.9875311720698253E-3</v>
      </c>
      <c r="H14">
        <f>'3-Efficacy Data'!H14/$H$16</f>
        <v>0</v>
      </c>
      <c r="I14" t="e">
        <f>'3-Efficacy Data'!I14/$I$16</f>
        <v>#N/A</v>
      </c>
      <c r="J14">
        <f>'3-Efficacy Data'!J14/$J$16</f>
        <v>0</v>
      </c>
      <c r="K14">
        <f>'3-Efficacy Data'!K14/$K$16</f>
        <v>1.8292682926829267E-2</v>
      </c>
      <c r="L14">
        <f>'3-Efficacy Data'!L14/$L$16</f>
        <v>6.097560975609756E-2</v>
      </c>
      <c r="M14" t="e">
        <v>#N/A</v>
      </c>
      <c r="N14" t="e">
        <v>#N/A</v>
      </c>
      <c r="O14" t="e">
        <v>#N/A</v>
      </c>
      <c r="P14" t="e">
        <f ca="1">'3-Efficacy Data'!P14/$P$16</f>
        <v>#N/A</v>
      </c>
      <c r="Q14" t="e">
        <f ca="1">'3-Efficacy Data'!Q14/$Q$16</f>
        <v>#N/A</v>
      </c>
      <c r="R14" t="e">
        <f ca="1">'3-Efficacy Data'!R14/$R$16</f>
        <v>#N/A</v>
      </c>
      <c r="S14" t="e">
        <f ca="1">'3-Efficacy Data'!S14/$S$16</f>
        <v>#N/A</v>
      </c>
      <c r="T14" t="e">
        <f ca="1">'3-Efficacy Data'!T14/$S$16</f>
        <v>#N/A</v>
      </c>
      <c r="U14" t="e">
        <f ca="1">'3-Efficacy Data'!U14/$S$16</f>
        <v>#N/A</v>
      </c>
      <c r="V14" t="e">
        <f ca="1">'3-Efficacy Data'!V14/$S$16</f>
        <v>#N/A</v>
      </c>
      <c r="W14" t="e">
        <f>'3-Efficacy Data'!W14/$W$16</f>
        <v>#N/A</v>
      </c>
      <c r="X14" t="e">
        <f ca="1">'3-Efficacy Data'!X14/$X$16</f>
        <v>#N/A</v>
      </c>
      <c r="Y14" t="e">
        <f ca="1">'3-Efficacy Data'!Y14/$Y$16</f>
        <v>#N/A</v>
      </c>
      <c r="Z14" t="e">
        <f ca="1">'3-Efficacy Data'!Z14/$Z$16</f>
        <v>#N/A</v>
      </c>
      <c r="AA14" t="e">
        <f>'3-Efficacy Data'!AA14/$AA$16</f>
        <v>#N/A</v>
      </c>
    </row>
    <row r="15" spans="1:27" ht="16">
      <c r="A15" s="36" t="str">
        <f>'3-Efficacy Data'!A15</f>
        <v>Coyote</v>
      </c>
      <c r="B15">
        <f>'3-Efficacy Data'!B15/$B$16</f>
        <v>3.2075471698113207E-2</v>
      </c>
      <c r="C15">
        <f>'3-Efficacy Data'!C15/$C$16</f>
        <v>2.2955974842767294E-2</v>
      </c>
      <c r="D15">
        <f>'3-Efficacy Data'!D15/$D$16</f>
        <v>2.9609690444145357E-2</v>
      </c>
      <c r="E15">
        <f>'3-Efficacy Data'!E15/$E$16</f>
        <v>4.4867437117607073E-2</v>
      </c>
      <c r="F15">
        <f>'3-Efficacy Data'!F15/$F$16</f>
        <v>3.1932773109243695E-2</v>
      </c>
      <c r="G15">
        <f>'3-Efficacy Data'!G15/$G$16</f>
        <v>1.828761429758936E-2</v>
      </c>
      <c r="H15">
        <f>'3-Efficacy Data'!H15/$H$16</f>
        <v>8.5365853658536592E-2</v>
      </c>
      <c r="I15" t="e">
        <f>'3-Efficacy Data'!I15/$I$16</f>
        <v>#N/A</v>
      </c>
      <c r="J15">
        <f>'3-Efficacy Data'!J15/$J$16</f>
        <v>0</v>
      </c>
      <c r="K15">
        <f>'3-Efficacy Data'!K15/$K$16</f>
        <v>5.4878048780487805E-2</v>
      </c>
      <c r="L15">
        <f>'3-Efficacy Data'!L15/$L$16</f>
        <v>0</v>
      </c>
      <c r="M15" t="e">
        <v>#N/A</v>
      </c>
      <c r="N15" t="e">
        <v>#N/A</v>
      </c>
      <c r="O15" t="e">
        <v>#N/A</v>
      </c>
      <c r="P15" t="e">
        <f ca="1">'3-Efficacy Data'!P15/$P$16</f>
        <v>#N/A</v>
      </c>
      <c r="Q15" t="e">
        <f ca="1">'3-Efficacy Data'!Q15/$Q$16</f>
        <v>#N/A</v>
      </c>
      <c r="R15" t="e">
        <f ca="1">'3-Efficacy Data'!R15/$R$16</f>
        <v>#N/A</v>
      </c>
      <c r="S15" t="e">
        <f ca="1">'3-Efficacy Data'!S15/$S$16</f>
        <v>#N/A</v>
      </c>
      <c r="T15" t="e">
        <f ca="1">'3-Efficacy Data'!T15/$S$16</f>
        <v>#N/A</v>
      </c>
      <c r="U15" t="e">
        <f ca="1">'3-Efficacy Data'!U15/$S$16</f>
        <v>#N/A</v>
      </c>
      <c r="V15" t="e">
        <f ca="1">'3-Efficacy Data'!V15/$S$16</f>
        <v>#N/A</v>
      </c>
      <c r="W15">
        <f>'3-Efficacy Data'!W15/$W$16</f>
        <v>3.2311062431544357E-2</v>
      </c>
      <c r="X15" t="e">
        <f ca="1">'3-Efficacy Data'!X15/$X$16</f>
        <v>#N/A</v>
      </c>
      <c r="Y15" t="e">
        <f ca="1">'3-Efficacy Data'!Y15/$Y$16</f>
        <v>#N/A</v>
      </c>
      <c r="Z15" t="e">
        <f ca="1">'3-Efficacy Data'!Z15/$Z$16</f>
        <v>#N/A</v>
      </c>
      <c r="AA15">
        <f>'3-Efficacy Data'!AA15/$AA$16</f>
        <v>0.27919227392449519</v>
      </c>
    </row>
    <row r="16" spans="1:27" s="35" customFormat="1" ht="16">
      <c r="A16" s="36" t="str">
        <f>'3-Efficacy Data'!A16</f>
        <v>Approximate number of monitoring days</v>
      </c>
      <c r="B16" s="35">
        <f>'3-Efficacy Data'!B16</f>
        <v>3180</v>
      </c>
      <c r="C16" s="35">
        <f>'3-Efficacy Data'!C16</f>
        <v>3180</v>
      </c>
      <c r="D16" s="35">
        <f>'3-Efficacy Data'!D16</f>
        <v>1486</v>
      </c>
      <c r="E16" s="35">
        <f>'3-Efficacy Data'!E16</f>
        <v>1471</v>
      </c>
      <c r="F16" s="35">
        <f>'3-Efficacy Data'!F16</f>
        <v>1190</v>
      </c>
      <c r="G16" s="35">
        <f>'3-Efficacy Data'!G16</f>
        <v>1203</v>
      </c>
      <c r="H16" s="35">
        <f>'3-Efficacy Data'!H16</f>
        <v>164</v>
      </c>
      <c r="I16" s="35">
        <f>'3-Efficacy Data'!I16</f>
        <v>0</v>
      </c>
      <c r="J16" s="35">
        <f>'3-Efficacy Data'!J16</f>
        <v>164</v>
      </c>
      <c r="K16" s="35">
        <f>'3-Efficacy Data'!K16</f>
        <v>164</v>
      </c>
      <c r="L16" s="35">
        <f>'3-Efficacy Data'!L16</f>
        <v>164</v>
      </c>
      <c r="M16" t="e">
        <v>#N/A</v>
      </c>
      <c r="N16" t="e">
        <v>#N/A</v>
      </c>
      <c r="O16" t="e">
        <v>#N/A</v>
      </c>
      <c r="P16" t="e">
        <f ca="1">'3-Efficacy Data'!P16/$P$16</f>
        <v>#N/A</v>
      </c>
      <c r="Q16" t="e">
        <f ca="1">'3-Efficacy Data'!Q16/$Q$16</f>
        <v>#N/A</v>
      </c>
      <c r="R16" t="e">
        <f ca="1">'3-Efficacy Data'!R16/$R$16</f>
        <v>#N/A</v>
      </c>
      <c r="S16" t="e">
        <f ca="1">'3-Efficacy Data'!S16/$S$16</f>
        <v>#N/A</v>
      </c>
      <c r="T16" t="e">
        <f ca="1">'3-Efficacy Data'!T16/$S$16</f>
        <v>#N/A</v>
      </c>
      <c r="U16" t="e">
        <f ca="1">'3-Efficacy Data'!U16/$S$16</f>
        <v>#N/A</v>
      </c>
      <c r="V16" t="e">
        <f ca="1">'3-Efficacy Data'!V16/$S$16</f>
        <v>#N/A</v>
      </c>
      <c r="W16" s="35">
        <f>'3-Efficacy Data'!W16</f>
        <v>1826</v>
      </c>
      <c r="X16" t="e">
        <f ca="1">'3-Efficacy Data'!X16/$X$16</f>
        <v>#N/A</v>
      </c>
      <c r="Y16" t="e">
        <f ca="1">'3-Efficacy Data'!Y16/$Y$16</f>
        <v>#N/A</v>
      </c>
      <c r="Z16" t="e">
        <f ca="1">'3-Efficacy Data'!Z16/$Z$16</f>
        <v>#N/A</v>
      </c>
      <c r="AA16" s="35">
        <f>'3-Efficacy Data'!AA16</f>
        <v>1139</v>
      </c>
    </row>
    <row r="17" spans="1:27" ht="16">
      <c r="A17" s="36" t="str">
        <f>'3-Efficacy Data'!A17</f>
        <v>Period of Monitoring</v>
      </c>
      <c r="B17" t="str">
        <f>'3-Efficacy Data'!B17</f>
        <v>2006-2014</v>
      </c>
      <c r="C17" t="str">
        <f>'3-Efficacy Data'!C17</f>
        <v>2007-2015</v>
      </c>
      <c r="D17" t="str">
        <f>'3-Efficacy Data'!D17</f>
        <v>2011-2015</v>
      </c>
      <c r="E17" t="str">
        <f>'3-Efficacy Data'!E17</f>
        <v>2010-2015</v>
      </c>
      <c r="F17" t="str">
        <f>'3-Efficacy Data'!F17</f>
        <v>2011-2015</v>
      </c>
      <c r="G17" t="str">
        <f>'3-Efficacy Data'!G17</f>
        <v>2011-2015</v>
      </c>
      <c r="H17" t="str">
        <f>'3-Efficacy Data'!H17</f>
        <v>November 27th 2017 to May 10th 2018</v>
      </c>
      <c r="I17">
        <f>'3-Efficacy Data'!I17</f>
        <v>0</v>
      </c>
      <c r="J17" t="str">
        <f>'3-Efficacy Data'!J17</f>
        <v>November 27th 2017 to May 10th 2018</v>
      </c>
      <c r="K17" t="str">
        <f>'3-Efficacy Data'!K17</f>
        <v>November 27th 2017 to May 10th 2019</v>
      </c>
      <c r="L17" t="str">
        <f>'3-Efficacy Data'!L17</f>
        <v>November 27th 2017 to May 10th 2020</v>
      </c>
      <c r="M17" t="e">
        <v>#N/A</v>
      </c>
      <c r="N17" t="e">
        <v>#N/A</v>
      </c>
      <c r="O17" t="e">
        <v>#N/A</v>
      </c>
      <c r="P17" t="e">
        <f ca="1">'3-Efficacy Data'!P17/$P$16</f>
        <v>#N/A</v>
      </c>
      <c r="Q17" t="e">
        <f ca="1">'3-Efficacy Data'!Q17/$Q$16</f>
        <v>#N/A</v>
      </c>
      <c r="R17" t="e">
        <f ca="1">'3-Efficacy Data'!R17/$R$16</f>
        <v>#N/A</v>
      </c>
      <c r="S17" t="e">
        <f ca="1">'3-Efficacy Data'!S17/$S$16</f>
        <v>#N/A</v>
      </c>
      <c r="T17" t="e">
        <f ca="1">'3-Efficacy Data'!T17/$S$16</f>
        <v>#N/A</v>
      </c>
      <c r="U17" t="e">
        <f ca="1">'3-Efficacy Data'!U17/$S$16</f>
        <v>#N/A</v>
      </c>
      <c r="V17" t="e">
        <f ca="1">'3-Efficacy Data'!V17/$S$16</f>
        <v>#N/A</v>
      </c>
      <c r="W17" t="str">
        <f>'3-Efficacy Data'!W17</f>
        <v>1 January 2011 to 31 December 2015</v>
      </c>
      <c r="X17" t="e">
        <f ca="1">'3-Efficacy Data'!X17/$X$16</f>
        <v>#N/A</v>
      </c>
      <c r="Y17" t="e">
        <f ca="1">'3-Efficacy Data'!Y17/$Y$16</f>
        <v>#N/A</v>
      </c>
      <c r="Z17" t="e">
        <f ca="1">'3-Efficacy Data'!Z17/$Z$16</f>
        <v>#N/A</v>
      </c>
      <c r="AA17" t="str">
        <f>'3-Efficacy Data'!AA17</f>
        <v>November 2018 to December 2021</v>
      </c>
    </row>
    <row r="18" spans="1:27" ht="16">
      <c r="A18" s="36" t="str">
        <f>'3-Efficacy Data'!A18</f>
        <v>Time between structure build and start of monitoring</v>
      </c>
      <c r="B18">
        <f>'3-Efficacy Data'!B18</f>
        <v>0</v>
      </c>
      <c r="C18">
        <f>'3-Efficacy Data'!C18</f>
        <v>0</v>
      </c>
      <c r="D18">
        <f>'3-Efficacy Data'!D18</f>
        <v>0</v>
      </c>
      <c r="E18">
        <f>'3-Efficacy Data'!E18</f>
        <v>0</v>
      </c>
      <c r="F18">
        <f>'3-Efficacy Data'!F18</f>
        <v>0</v>
      </c>
      <c r="G18">
        <f>'3-Efficacy Data'!G18</f>
        <v>0</v>
      </c>
      <c r="H18">
        <f>'3-Efficacy Data'!H18</f>
        <v>0</v>
      </c>
      <c r="I18">
        <f>'3-Efficacy Data'!I18</f>
        <v>0</v>
      </c>
      <c r="J18">
        <f>'3-Efficacy Data'!J18</f>
        <v>0</v>
      </c>
      <c r="K18">
        <f>'3-Efficacy Data'!K18</f>
        <v>0</v>
      </c>
      <c r="L18">
        <f>'3-Efficacy Data'!L18</f>
        <v>0</v>
      </c>
      <c r="M18" t="e">
        <v>#N/A</v>
      </c>
      <c r="N18" t="e">
        <v>#N/A</v>
      </c>
      <c r="O18" t="e">
        <v>#N/A</v>
      </c>
      <c r="P18" t="e">
        <f ca="1">'3-Efficacy Data'!P18/$P$16</f>
        <v>#N/A</v>
      </c>
      <c r="Q18" t="e">
        <f ca="1">'3-Efficacy Data'!Q18/$Q$16</f>
        <v>#N/A</v>
      </c>
      <c r="R18" t="e">
        <f ca="1">'3-Efficacy Data'!R18/$R$16</f>
        <v>#N/A</v>
      </c>
      <c r="S18" t="e">
        <f ca="1">'3-Efficacy Data'!S18/$S$16</f>
        <v>#N/A</v>
      </c>
      <c r="T18" t="e">
        <f ca="1">'3-Efficacy Data'!T18/$S$16</f>
        <v>#N/A</v>
      </c>
      <c r="U18" t="e">
        <f ca="1">'3-Efficacy Data'!U18/$S$16</f>
        <v>#N/A</v>
      </c>
      <c r="V18" t="e">
        <f ca="1">'3-Efficacy Data'!V18/$S$16</f>
        <v>#N/A</v>
      </c>
      <c r="W18">
        <f>'3-Efficacy Data'!W18</f>
        <v>0</v>
      </c>
      <c r="X18" t="e">
        <f ca="1">'3-Efficacy Data'!X18/$X$16</f>
        <v>#N/A</v>
      </c>
      <c r="Y18" t="e">
        <f ca="1">'3-Efficacy Data'!Y18/$Y$16</f>
        <v>#N/A</v>
      </c>
      <c r="Z18" t="e">
        <f ca="1">'3-Efficacy Data'!Z18/$Z$16</f>
        <v>#N/A</v>
      </c>
      <c r="AA18">
        <f>'3-Efficacy Data'!AA18</f>
        <v>0</v>
      </c>
    </row>
    <row r="19" spans="1:27" ht="16">
      <c r="A19" s="36">
        <f>'3-Efficacy Data'!A19</f>
        <v>0</v>
      </c>
      <c r="B19">
        <f>'3-Efficacy Data'!B19</f>
        <v>0</v>
      </c>
      <c r="C19">
        <f>'3-Efficacy Data'!C19</f>
        <v>0</v>
      </c>
      <c r="D19">
        <f>'3-Efficacy Data'!D19</f>
        <v>0</v>
      </c>
      <c r="E19">
        <f>'3-Efficacy Data'!E19</f>
        <v>0</v>
      </c>
      <c r="F19">
        <f>'3-Efficacy Data'!F19</f>
        <v>0</v>
      </c>
      <c r="G19">
        <f>'3-Efficacy Data'!G19</f>
        <v>0</v>
      </c>
      <c r="H19">
        <f>'3-Efficacy Data'!H19</f>
        <v>0</v>
      </c>
      <c r="I19">
        <f>'3-Efficacy Data'!I19</f>
        <v>0</v>
      </c>
      <c r="J19">
        <f>'3-Efficacy Data'!J19</f>
        <v>0</v>
      </c>
      <c r="K19">
        <f>'3-Efficacy Data'!K19</f>
        <v>0</v>
      </c>
      <c r="L19">
        <f>'3-Efficacy Data'!L19</f>
        <v>0</v>
      </c>
      <c r="M19" t="e">
        <v>#N/A</v>
      </c>
      <c r="N19" t="e">
        <v>#N/A</v>
      </c>
      <c r="O19" t="e">
        <v>#N/A</v>
      </c>
      <c r="P19" t="e">
        <f ca="1">'3-Efficacy Data'!P19/$P$16</f>
        <v>#N/A</v>
      </c>
      <c r="Q19" t="e">
        <f ca="1">'3-Efficacy Data'!Q19/$Q$16</f>
        <v>#N/A</v>
      </c>
      <c r="R19" t="e">
        <f ca="1">'3-Efficacy Data'!R19/$R$16</f>
        <v>#N/A</v>
      </c>
      <c r="S19" t="e">
        <f ca="1">'3-Efficacy Data'!S19/$S$16</f>
        <v>#N/A</v>
      </c>
      <c r="T19" t="e">
        <f ca="1">'3-Efficacy Data'!T19/$S$16</f>
        <v>#N/A</v>
      </c>
      <c r="U19" t="e">
        <f ca="1">'3-Efficacy Data'!U19/$S$16</f>
        <v>#N/A</v>
      </c>
      <c r="V19" t="e">
        <f ca="1">'3-Efficacy Data'!V19/$S$16</f>
        <v>#N/A</v>
      </c>
      <c r="W19">
        <f>'3-Efficacy Data'!W19</f>
        <v>0</v>
      </c>
      <c r="X19" t="e">
        <f ca="1">'3-Efficacy Data'!X19/$X$16</f>
        <v>#N/A</v>
      </c>
      <c r="Y19" t="e">
        <f ca="1">'3-Efficacy Data'!Y19/$Y$16</f>
        <v>#N/A</v>
      </c>
      <c r="Z19" t="e">
        <f ca="1">'3-Efficacy Data'!Z19/$Z$16</f>
        <v>#N/A</v>
      </c>
      <c r="AA19">
        <f>'3-Efficacy Data'!AA19</f>
        <v>0</v>
      </c>
    </row>
    <row r="20" spans="1:27" s="1" customFormat="1" ht="56" customHeight="1">
      <c r="A20" s="37" t="str">
        <f>'3-Efficacy Data'!A20</f>
        <v>Name (if applicable)</v>
      </c>
      <c r="B20" s="1" t="str">
        <f>'3-Efficacy Data'!B20</f>
        <v>Banff National Park Wolverine Overpass</v>
      </c>
      <c r="C20" s="1" t="str">
        <f>'3-Efficacy Data'!C20</f>
        <v>Banff National Park Red Earth Overpass</v>
      </c>
      <c r="D20" s="1" t="str">
        <f>'3-Efficacy Data'!D20</f>
        <v>Banff National Park Temple Overpass</v>
      </c>
      <c r="E20" s="1" t="str">
        <f>'3-Efficacy Data'!E20</f>
        <v>Banff National Park Lake Louise Over Pass</v>
      </c>
      <c r="F20" s="1" t="str">
        <f>'3-Efficacy Data'!F20</f>
        <v>Banff National Park Castle Overpass</v>
      </c>
      <c r="G20" s="1" t="str">
        <f>'3-Efficacy Data'!G20</f>
        <v>Banff National Park Panorama Overpass</v>
      </c>
      <c r="H20" s="1" t="str">
        <f>'3-Efficacy Data'!H20</f>
        <v xml:space="preserve">Trepanier Creek </v>
      </c>
      <c r="I20" s="1" t="str">
        <f>'3-Efficacy Data'!I20</f>
        <v>Yoho OP</v>
      </c>
      <c r="J20" s="1" t="str">
        <f>'3-Efficacy Data'!J20</f>
        <v>Glenogle</v>
      </c>
      <c r="K20" s="1" t="str">
        <f>'3-Efficacy Data'!K20</f>
        <v>Golden Hill</v>
      </c>
      <c r="L20" s="1" t="str">
        <f>'3-Efficacy Data'!L20</f>
        <v>Palliser</v>
      </c>
      <c r="M20" t="e">
        <v>#N/A</v>
      </c>
      <c r="N20" t="e">
        <v>#N/A</v>
      </c>
      <c r="O20" t="e">
        <v>#N/A</v>
      </c>
      <c r="P20" t="e">
        <f ca="1">'3-Efficacy Data'!P20/$P$16</f>
        <v>#N/A</v>
      </c>
      <c r="Q20" t="e">
        <f ca="1">'3-Efficacy Data'!Q20/$Q$16</f>
        <v>#N/A</v>
      </c>
      <c r="R20" t="e">
        <f ca="1">'3-Efficacy Data'!R20/$R$16</f>
        <v>#N/A</v>
      </c>
      <c r="S20" t="e">
        <f ca="1">'3-Efficacy Data'!S20/$S$16</f>
        <v>#N/A</v>
      </c>
      <c r="T20" t="e">
        <f ca="1">'3-Efficacy Data'!T20/$S$16</f>
        <v>#N/A</v>
      </c>
      <c r="U20" t="e">
        <f ca="1">'3-Efficacy Data'!U20/$S$16</f>
        <v>#N/A</v>
      </c>
      <c r="V20" t="e">
        <f ca="1">'3-Efficacy Data'!V20/$S$16</f>
        <v>#N/A</v>
      </c>
      <c r="W20" s="1" t="str">
        <f>'3-Efficacy Data'!W20</f>
        <v>Highway 93 North</v>
      </c>
      <c r="X20" t="e">
        <f ca="1">'3-Efficacy Data'!X20/$X$16</f>
        <v>#N/A</v>
      </c>
      <c r="Y20" t="e">
        <f ca="1">'3-Efficacy Data'!Y20/$Y$16</f>
        <v>#N/A</v>
      </c>
      <c r="Z20" t="e">
        <f ca="1">'3-Efficacy Data'!Z20/$Z$16</f>
        <v>#N/A</v>
      </c>
      <c r="AA20" s="1" t="str">
        <f>'3-Efficacy Data'!AA20</f>
        <v>Washington OP</v>
      </c>
    </row>
    <row r="21" spans="1:27" ht="16">
      <c r="A21" s="36" t="str">
        <f>'3-Efficacy Data'!A21</f>
        <v>Overpass or Underpass</v>
      </c>
      <c r="B21" t="str">
        <f>'3-Efficacy Data'!B21</f>
        <v>Overpass</v>
      </c>
      <c r="C21" t="str">
        <f>'3-Efficacy Data'!C21</f>
        <v>Overpass</v>
      </c>
      <c r="D21" t="str">
        <f>'3-Efficacy Data'!D21</f>
        <v>Overpass</v>
      </c>
      <c r="E21" t="str">
        <f>'3-Efficacy Data'!E21</f>
        <v>Overpass</v>
      </c>
      <c r="F21" t="str">
        <f>'3-Efficacy Data'!F21</f>
        <v>Overpass</v>
      </c>
      <c r="G21" t="str">
        <f>'3-Efficacy Data'!G21</f>
        <v>Overpass</v>
      </c>
      <c r="H21" t="str">
        <f>'3-Efficacy Data'!H21</f>
        <v>Overpass</v>
      </c>
      <c r="I21" t="str">
        <f>'3-Efficacy Data'!I21</f>
        <v>Overpass</v>
      </c>
      <c r="J21" t="str">
        <f>'3-Efficacy Data'!J21</f>
        <v>Overpass</v>
      </c>
      <c r="K21" t="str">
        <f>'3-Efficacy Data'!K21</f>
        <v>Overpass</v>
      </c>
      <c r="L21" t="str">
        <f>'3-Efficacy Data'!L21</f>
        <v>Overpass</v>
      </c>
      <c r="M21" t="e">
        <v>#N/A</v>
      </c>
      <c r="N21" t="e">
        <v>#N/A</v>
      </c>
      <c r="O21" t="e">
        <v>#N/A</v>
      </c>
      <c r="P21" t="e">
        <f ca="1">'3-Efficacy Data'!P21/$P$16</f>
        <v>#N/A</v>
      </c>
      <c r="Q21" t="e">
        <f ca="1">'3-Efficacy Data'!Q21/$Q$16</f>
        <v>#N/A</v>
      </c>
      <c r="R21" t="e">
        <f ca="1">'3-Efficacy Data'!R21/$R$16</f>
        <v>#N/A</v>
      </c>
      <c r="S21" t="e">
        <f ca="1">'3-Efficacy Data'!S21/$S$16</f>
        <v>#N/A</v>
      </c>
      <c r="T21" t="e">
        <f ca="1">'3-Efficacy Data'!T21/$S$16</f>
        <v>#N/A</v>
      </c>
      <c r="U21" t="e">
        <f ca="1">'3-Efficacy Data'!U21/$S$16</f>
        <v>#N/A</v>
      </c>
      <c r="V21" t="e">
        <f ca="1">'3-Efficacy Data'!V21/$S$16</f>
        <v>#N/A</v>
      </c>
      <c r="W21" t="str">
        <f>'3-Efficacy Data'!W21</f>
        <v>Overpass</v>
      </c>
      <c r="X21" t="e">
        <f ca="1">'3-Efficacy Data'!X21/$X$16</f>
        <v>#N/A</v>
      </c>
      <c r="Y21" t="e">
        <f ca="1">'3-Efficacy Data'!Y21/$Y$16</f>
        <v>#N/A</v>
      </c>
      <c r="Z21" t="e">
        <f ca="1">'3-Efficacy Data'!Z21/$Z$16</f>
        <v>#N/A</v>
      </c>
      <c r="AA21" t="str">
        <f>'3-Efficacy Data'!AA21</f>
        <v>Overpass</v>
      </c>
    </row>
    <row r="22" spans="1:27" ht="16">
      <c r="A22" s="36" t="str">
        <f>'3-Efficacy Data'!A22</f>
        <v>Targeted Species</v>
      </c>
      <c r="B22" t="str">
        <f>'3-Efficacy Data'!B22</f>
        <v>Grizzly bear, elk, deer</v>
      </c>
      <c r="C22" t="str">
        <f>'3-Efficacy Data'!C22</f>
        <v>Grizzly bear, elk, deer</v>
      </c>
      <c r="D22" t="str">
        <f>'3-Efficacy Data'!D22</f>
        <v>Grizzly bear, elk, deer</v>
      </c>
      <c r="E22" t="str">
        <f>'3-Efficacy Data'!E22</f>
        <v>Grizzly bear, elk, deer</v>
      </c>
      <c r="F22" t="str">
        <f>'3-Efficacy Data'!F22</f>
        <v>Grizzly bear, elk, deer</v>
      </c>
      <c r="G22" t="str">
        <f>'3-Efficacy Data'!G22</f>
        <v>Grizzly bear, elk, deer</v>
      </c>
      <c r="H22" t="str">
        <f>'3-Efficacy Data'!H22</f>
        <v>Mule deer</v>
      </c>
      <c r="I22" t="str">
        <f>'3-Efficacy Data'!I22</f>
        <v>Grizzly bear, elk, deer</v>
      </c>
      <c r="J22">
        <f>'3-Efficacy Data'!J22</f>
        <v>0</v>
      </c>
      <c r="K22">
        <f>'3-Efficacy Data'!K22</f>
        <v>0</v>
      </c>
      <c r="L22">
        <f>'3-Efficacy Data'!L22</f>
        <v>0</v>
      </c>
      <c r="M22" t="e">
        <v>#N/A</v>
      </c>
      <c r="N22" t="e">
        <v>#N/A</v>
      </c>
      <c r="O22" t="e">
        <v>#N/A</v>
      </c>
      <c r="P22" t="e">
        <f ca="1">'3-Efficacy Data'!P22/$P$16</f>
        <v>#N/A</v>
      </c>
      <c r="Q22" t="e">
        <f ca="1">'3-Efficacy Data'!Q22/$Q$16</f>
        <v>#N/A</v>
      </c>
      <c r="R22" t="e">
        <f ca="1">'3-Efficacy Data'!R22/$R$16</f>
        <v>#N/A</v>
      </c>
      <c r="S22" t="e">
        <f ca="1">'3-Efficacy Data'!S22/$S$16</f>
        <v>#N/A</v>
      </c>
      <c r="T22" t="e">
        <f ca="1">'3-Efficacy Data'!T22/$S$16</f>
        <v>#N/A</v>
      </c>
      <c r="U22" t="e">
        <f ca="1">'3-Efficacy Data'!U22/$S$16</f>
        <v>#N/A</v>
      </c>
      <c r="V22" t="e">
        <f ca="1">'3-Efficacy Data'!V22/$S$16</f>
        <v>#N/A</v>
      </c>
      <c r="W22" t="str">
        <f>'3-Efficacy Data'!W22</f>
        <v>White Tailed Deer, Mule Deer, Black Bear</v>
      </c>
      <c r="X22" t="e">
        <f ca="1">'3-Efficacy Data'!X22/$X$16</f>
        <v>#N/A</v>
      </c>
      <c r="Y22" t="e">
        <f ca="1">'3-Efficacy Data'!Y22/$Y$16</f>
        <v>#N/A</v>
      </c>
      <c r="Z22" t="e">
        <f ca="1">'3-Efficacy Data'!Z22/$Z$16</f>
        <v>#N/A</v>
      </c>
      <c r="AA22">
        <f>'3-Efficacy Data'!AA22</f>
        <v>0</v>
      </c>
    </row>
    <row r="23" spans="1:27" ht="16">
      <c r="A23" s="36" t="str">
        <f>'3-Efficacy Data'!A23</f>
        <v>ApproxSize</v>
      </c>
      <c r="B23" t="str">
        <f>'3-Efficacy Data'!B23</f>
        <v>Large (&gt;350 lbs)</v>
      </c>
      <c r="C23" t="str">
        <f>'3-Efficacy Data'!C23</f>
        <v>Large (&gt;350 lbs)</v>
      </c>
      <c r="D23" t="str">
        <f>'3-Efficacy Data'!D23</f>
        <v>Large (&gt;350 lbs)</v>
      </c>
      <c r="E23" t="str">
        <f>'3-Efficacy Data'!E23</f>
        <v>Large (&gt;350 lbs)</v>
      </c>
      <c r="F23" t="str">
        <f>'3-Efficacy Data'!F23</f>
        <v>Large (&gt;350 lbs)</v>
      </c>
      <c r="G23" t="str">
        <f>'3-Efficacy Data'!G23</f>
        <v>Large (&gt;350 lbs)</v>
      </c>
      <c r="H23" t="str">
        <f>'3-Efficacy Data'!H23</f>
        <v>Medium (50-350 lbs)</v>
      </c>
      <c r="I23" t="str">
        <f>'3-Efficacy Data'!I23</f>
        <v>Large (&gt;350 lbs)</v>
      </c>
      <c r="J23">
        <f>'3-Efficacy Data'!J23</f>
        <v>0</v>
      </c>
      <c r="K23">
        <f>'3-Efficacy Data'!K23</f>
        <v>0</v>
      </c>
      <c r="L23">
        <f>'3-Efficacy Data'!L23</f>
        <v>0</v>
      </c>
      <c r="M23" t="e">
        <v>#N/A</v>
      </c>
      <c r="N23" t="e">
        <v>#N/A</v>
      </c>
      <c r="O23" t="e">
        <v>#N/A</v>
      </c>
      <c r="P23" t="e">
        <f ca="1">'3-Efficacy Data'!P23/$P$16</f>
        <v>#N/A</v>
      </c>
      <c r="Q23" t="e">
        <f ca="1">'3-Efficacy Data'!Q23/$Q$16</f>
        <v>#N/A</v>
      </c>
      <c r="R23" t="e">
        <f ca="1">'3-Efficacy Data'!R23/$R$16</f>
        <v>#N/A</v>
      </c>
      <c r="S23" t="e">
        <f ca="1">'3-Efficacy Data'!S23/$S$16</f>
        <v>#N/A</v>
      </c>
      <c r="T23" t="e">
        <f ca="1">'3-Efficacy Data'!T23/$S$16</f>
        <v>#N/A</v>
      </c>
      <c r="U23" t="e">
        <f ca="1">'3-Efficacy Data'!U23/$S$16</f>
        <v>#N/A</v>
      </c>
      <c r="V23" t="e">
        <f ca="1">'3-Efficacy Data'!V23/$S$16</f>
        <v>#N/A</v>
      </c>
      <c r="W23" t="str">
        <f>'3-Efficacy Data'!W23</f>
        <v>Medium (50-350 lbs)</v>
      </c>
      <c r="X23" t="e">
        <f ca="1">'3-Efficacy Data'!X23/$X$16</f>
        <v>#N/A</v>
      </c>
      <c r="Y23" t="e">
        <f ca="1">'3-Efficacy Data'!Y23/$Y$16</f>
        <v>#N/A</v>
      </c>
      <c r="Z23" t="e">
        <f ca="1">'3-Efficacy Data'!Z23/$Z$16</f>
        <v>#N/A</v>
      </c>
      <c r="AA23">
        <f>'3-Efficacy Data'!AA23</f>
        <v>0</v>
      </c>
    </row>
    <row r="24" spans="1:27" ht="16">
      <c r="A24" s="36" t="str">
        <f>'3-Efficacy Data'!A24</f>
        <v>Price</v>
      </c>
      <c r="B24" t="str">
        <f>'3-Efficacy Data'!B24</f>
        <v>(1750000 per stucture USD)</v>
      </c>
      <c r="C24" t="str">
        <f>'3-Efficacy Data'!C24</f>
        <v>(1750000 per stucture USD)</v>
      </c>
      <c r="D24" t="str">
        <f>'3-Efficacy Data'!D24</f>
        <v>(1750000 per stucture USD)</v>
      </c>
      <c r="E24" t="str">
        <f>'3-Efficacy Data'!E24</f>
        <v>(1750000 per stucture USD)</v>
      </c>
      <c r="F24" t="str">
        <f>'3-Efficacy Data'!F24</f>
        <v>(1750000 per stucture USD)</v>
      </c>
      <c r="G24" t="str">
        <f>'3-Efficacy Data'!G24</f>
        <v>(1750000 per stucture USD)</v>
      </c>
      <c r="H24">
        <f>'3-Efficacy Data'!H24</f>
        <v>0</v>
      </c>
      <c r="I24">
        <f>'3-Efficacy Data'!I24</f>
        <v>0</v>
      </c>
      <c r="J24">
        <f>'3-Efficacy Data'!J24</f>
        <v>0</v>
      </c>
      <c r="K24">
        <f>'3-Efficacy Data'!K24</f>
        <v>0</v>
      </c>
      <c r="L24">
        <f>'3-Efficacy Data'!L24</f>
        <v>0</v>
      </c>
      <c r="M24" t="e">
        <v>#N/A</v>
      </c>
      <c r="N24" t="e">
        <v>#N/A</v>
      </c>
      <c r="O24" t="e">
        <v>#N/A</v>
      </c>
      <c r="P24" t="e">
        <f ca="1">'3-Efficacy Data'!P24/$P$16</f>
        <v>#N/A</v>
      </c>
      <c r="Q24" t="e">
        <f ca="1">'3-Efficacy Data'!Q24/$Q$16</f>
        <v>#N/A</v>
      </c>
      <c r="R24" t="e">
        <f ca="1">'3-Efficacy Data'!R24/$R$16</f>
        <v>#N/A</v>
      </c>
      <c r="S24" t="e">
        <f ca="1">'3-Efficacy Data'!S24/$S$16</f>
        <v>#N/A</v>
      </c>
      <c r="T24" t="e">
        <f ca="1">'3-Efficacy Data'!T24/$S$16</f>
        <v>#N/A</v>
      </c>
      <c r="U24" t="e">
        <f ca="1">'3-Efficacy Data'!U24/$S$16</f>
        <v>#N/A</v>
      </c>
      <c r="V24" t="e">
        <f ca="1">'3-Efficacy Data'!V24/$S$16</f>
        <v>#N/A</v>
      </c>
      <c r="W24">
        <f>'3-Efficacy Data'!W24</f>
        <v>0</v>
      </c>
      <c r="X24" t="e">
        <f ca="1">'3-Efficacy Data'!X24/$X$16</f>
        <v>#N/A</v>
      </c>
      <c r="Y24" t="e">
        <f ca="1">'3-Efficacy Data'!Y24/$Y$16</f>
        <v>#N/A</v>
      </c>
      <c r="Z24" t="e">
        <f ca="1">'3-Efficacy Data'!Z24/$Z$16</f>
        <v>#N/A</v>
      </c>
      <c r="AA24">
        <f>'3-Efficacy Data'!AA24</f>
        <v>0</v>
      </c>
    </row>
    <row r="25" spans="1:27" ht="16">
      <c r="A25" s="36" t="str">
        <f>'3-Efficacy Data'!A25</f>
        <v>Year of build_clean</v>
      </c>
      <c r="B25">
        <f>'3-Efficacy Data'!B25</f>
        <v>1996</v>
      </c>
      <c r="C25">
        <f>'3-Efficacy Data'!C25</f>
        <v>1996</v>
      </c>
      <c r="D25">
        <f>'3-Efficacy Data'!D25</f>
        <v>2010</v>
      </c>
      <c r="E25">
        <f>'3-Efficacy Data'!E25</f>
        <v>2009</v>
      </c>
      <c r="F25">
        <f>'3-Efficacy Data'!F25</f>
        <v>2011</v>
      </c>
      <c r="G25">
        <f>'3-Efficacy Data'!G25</f>
        <v>2011</v>
      </c>
      <c r="H25">
        <f>'3-Efficacy Data'!H25</f>
        <v>1990</v>
      </c>
      <c r="I25">
        <f>'3-Efficacy Data'!I25</f>
        <v>2018</v>
      </c>
      <c r="J25">
        <f>'3-Efficacy Data'!J25</f>
        <v>2011</v>
      </c>
      <c r="K25">
        <f>'3-Efficacy Data'!K25</f>
        <v>2011</v>
      </c>
      <c r="L25">
        <f>'3-Efficacy Data'!L25</f>
        <v>2011</v>
      </c>
      <c r="M25" t="e">
        <v>#N/A</v>
      </c>
      <c r="N25" t="e">
        <v>#N/A</v>
      </c>
      <c r="O25" t="e">
        <v>#N/A</v>
      </c>
      <c r="P25" t="e">
        <f ca="1">'3-Efficacy Data'!P25/$P$16</f>
        <v>#N/A</v>
      </c>
      <c r="Q25" t="e">
        <f ca="1">'3-Efficacy Data'!Q25/$Q$16</f>
        <v>#N/A</v>
      </c>
      <c r="R25" t="e">
        <f ca="1">'3-Efficacy Data'!R25/$R$16</f>
        <v>#N/A</v>
      </c>
      <c r="S25" t="e">
        <f ca="1">'3-Efficacy Data'!S25/$S$16</f>
        <v>#N/A</v>
      </c>
      <c r="T25" t="e">
        <f ca="1">'3-Efficacy Data'!T25/$S$16</f>
        <v>#N/A</v>
      </c>
      <c r="U25" t="e">
        <f ca="1">'3-Efficacy Data'!U25/$S$16</f>
        <v>#N/A</v>
      </c>
      <c r="V25" t="e">
        <f ca="1">'3-Efficacy Data'!V25/$S$16</f>
        <v>#N/A</v>
      </c>
      <c r="W25">
        <f>'3-Efficacy Data'!W25</f>
        <v>2013</v>
      </c>
      <c r="X25" t="e">
        <f ca="1">'3-Efficacy Data'!X25/$X$16</f>
        <v>#N/A</v>
      </c>
      <c r="Y25" t="e">
        <f ca="1">'3-Efficacy Data'!Y25/$Y$16</f>
        <v>#N/A</v>
      </c>
      <c r="Z25" t="e">
        <f ca="1">'3-Efficacy Data'!Z25/$Z$16</f>
        <v>#N/A</v>
      </c>
      <c r="AA25">
        <f>'3-Efficacy Data'!AA25</f>
        <v>2018</v>
      </c>
    </row>
    <row r="26" spans="1:27" ht="16">
      <c r="A26" s="36" t="str">
        <f>'3-Efficacy Data'!A26</f>
        <v>Known Width (m)</v>
      </c>
      <c r="B26">
        <f>'3-Efficacy Data'!B26</f>
        <v>52</v>
      </c>
      <c r="C26">
        <f>'3-Efficacy Data'!C26</f>
        <v>52</v>
      </c>
      <c r="D26">
        <f>'3-Efficacy Data'!D26</f>
        <v>60</v>
      </c>
      <c r="E26">
        <f>'3-Efficacy Data'!E26</f>
        <v>60</v>
      </c>
      <c r="F26">
        <f>'3-Efficacy Data'!F26</f>
        <v>60</v>
      </c>
      <c r="G26">
        <f>'3-Efficacy Data'!G26</f>
        <v>60</v>
      </c>
      <c r="H26">
        <f>'3-Efficacy Data'!H26</f>
        <v>5.9</v>
      </c>
      <c r="I26">
        <f>'3-Efficacy Data'!I26</f>
        <v>60</v>
      </c>
      <c r="J26">
        <f>'3-Efficacy Data'!J26</f>
        <v>7.48</v>
      </c>
      <c r="K26">
        <f>'3-Efficacy Data'!K26</f>
        <v>7.2</v>
      </c>
      <c r="L26">
        <f>'3-Efficacy Data'!L26</f>
        <v>8.25</v>
      </c>
      <c r="M26" t="e">
        <v>#N/A</v>
      </c>
      <c r="N26" t="e">
        <v>#N/A</v>
      </c>
      <c r="O26" t="e">
        <v>#N/A</v>
      </c>
      <c r="P26" t="e">
        <f ca="1">'3-Efficacy Data'!P26/$P$16</f>
        <v>#N/A</v>
      </c>
      <c r="Q26" t="e">
        <f ca="1">'3-Efficacy Data'!Q26/$Q$16</f>
        <v>#N/A</v>
      </c>
      <c r="R26" t="e">
        <f ca="1">'3-Efficacy Data'!R26/$R$16</f>
        <v>#N/A</v>
      </c>
      <c r="S26" t="e">
        <f ca="1">'3-Efficacy Data'!S26/$S$16</f>
        <v>#N/A</v>
      </c>
      <c r="T26" t="e">
        <f ca="1">'3-Efficacy Data'!T26/$S$16</f>
        <v>#N/A</v>
      </c>
      <c r="U26" t="e">
        <f ca="1">'3-Efficacy Data'!U26/$S$16</f>
        <v>#N/A</v>
      </c>
      <c r="V26" t="e">
        <f ca="1">'3-Efficacy Data'!V26/$S$16</f>
        <v>#N/A</v>
      </c>
      <c r="W26">
        <f>'3-Efficacy Data'!W26</f>
        <v>60</v>
      </c>
      <c r="X26" t="e">
        <f ca="1">'3-Efficacy Data'!X26/$X$16</f>
        <v>#N/A</v>
      </c>
      <c r="Y26" t="e">
        <f ca="1">'3-Efficacy Data'!Y26/$Y$16</f>
        <v>#N/A</v>
      </c>
      <c r="Z26" t="e">
        <f ca="1">'3-Efficacy Data'!Z26/$Z$16</f>
        <v>#N/A</v>
      </c>
      <c r="AA26">
        <f>'3-Efficacy Data'!AA26</f>
        <v>45.72</v>
      </c>
    </row>
    <row r="27" spans="1:27" ht="16">
      <c r="A27" s="36" t="str">
        <f>'3-Efficacy Data'!A27</f>
        <v>Estimated inner Width (m) ( from Google Earth)(in cases where fencing is visible - inner fence/rail where visible)</v>
      </c>
      <c r="B27">
        <f>'3-Efficacy Data'!B27</f>
        <v>51.62</v>
      </c>
      <c r="C27">
        <f>'3-Efficacy Data'!C27</f>
        <v>49.48</v>
      </c>
      <c r="D27">
        <f>'3-Efficacy Data'!D27</f>
        <v>58.51</v>
      </c>
      <c r="E27">
        <f>'3-Efficacy Data'!E27</f>
        <v>59.5</v>
      </c>
      <c r="F27">
        <f>'3-Efficacy Data'!F27</f>
        <v>58.05</v>
      </c>
      <c r="G27">
        <f>'3-Efficacy Data'!G27</f>
        <v>57.8</v>
      </c>
      <c r="H27">
        <f>'3-Efficacy Data'!H27</f>
        <v>5.76</v>
      </c>
      <c r="I27">
        <f>'3-Efficacy Data'!I27</f>
        <v>58.36</v>
      </c>
      <c r="J27">
        <f>'3-Efficacy Data'!J27</f>
        <v>6.69</v>
      </c>
      <c r="K27">
        <f>'3-Efficacy Data'!K27</f>
        <v>6.51</v>
      </c>
      <c r="L27">
        <f>'3-Efficacy Data'!L27</f>
        <v>6.97</v>
      </c>
      <c r="M27" t="e">
        <v>#N/A</v>
      </c>
      <c r="N27" t="e">
        <v>#N/A</v>
      </c>
      <c r="O27" t="e">
        <v>#N/A</v>
      </c>
      <c r="P27" t="e">
        <f ca="1">'3-Efficacy Data'!P27/$P$16</f>
        <v>#N/A</v>
      </c>
      <c r="Q27" t="e">
        <f ca="1">'3-Efficacy Data'!Q27/$Q$16</f>
        <v>#N/A</v>
      </c>
      <c r="R27" t="e">
        <f ca="1">'3-Efficacy Data'!R27/$R$16</f>
        <v>#N/A</v>
      </c>
      <c r="S27" t="e">
        <f ca="1">'3-Efficacy Data'!S27/$S$16</f>
        <v>#N/A</v>
      </c>
      <c r="T27" t="e">
        <f ca="1">'3-Efficacy Data'!T27/$S$16</f>
        <v>#N/A</v>
      </c>
      <c r="U27" t="e">
        <f ca="1">'3-Efficacy Data'!U27/$S$16</f>
        <v>#N/A</v>
      </c>
      <c r="V27" t="e">
        <f ca="1">'3-Efficacy Data'!V27/$S$16</f>
        <v>#N/A</v>
      </c>
      <c r="W27">
        <f>'3-Efficacy Data'!W27</f>
        <v>55.3</v>
      </c>
      <c r="X27" t="e">
        <f ca="1">'3-Efficacy Data'!X27/$X$16</f>
        <v>#N/A</v>
      </c>
      <c r="Y27" t="e">
        <f ca="1">'3-Efficacy Data'!Y27/$Y$16</f>
        <v>#N/A</v>
      </c>
      <c r="Z27" t="e">
        <f ca="1">'3-Efficacy Data'!Z27/$Z$16</f>
        <v>#N/A</v>
      </c>
      <c r="AA27">
        <f>'3-Efficacy Data'!AA27</f>
        <v>45.64</v>
      </c>
    </row>
    <row r="28" spans="1:27" ht="16">
      <c r="A28" s="36" t="str">
        <f>'3-Efficacy Data'!A28</f>
        <v>Estimated Outer Width of concreate infroastructure ( non-usable width)</v>
      </c>
      <c r="B28">
        <f>'3-Efficacy Data'!B28</f>
        <v>52.6</v>
      </c>
      <c r="C28">
        <f>'3-Efficacy Data'!C28</f>
        <v>52.5</v>
      </c>
      <c r="D28">
        <f>'3-Efficacy Data'!D28</f>
        <v>60.18</v>
      </c>
      <c r="E28">
        <f>'3-Efficacy Data'!E28</f>
        <v>60.44</v>
      </c>
      <c r="F28">
        <f>'3-Efficacy Data'!F28</f>
        <v>59.78</v>
      </c>
      <c r="G28">
        <f>'3-Efficacy Data'!G28</f>
        <v>59.95</v>
      </c>
      <c r="H28">
        <f>'3-Efficacy Data'!H28</f>
        <v>6.58</v>
      </c>
      <c r="I28">
        <f>'3-Efficacy Data'!I28</f>
        <v>60.84</v>
      </c>
      <c r="J28">
        <f>'3-Efficacy Data'!J28</f>
        <v>7.97</v>
      </c>
      <c r="K28">
        <f>'3-Efficacy Data'!K28</f>
        <v>7.87</v>
      </c>
      <c r="L28">
        <f>'3-Efficacy Data'!L28</f>
        <v>7.73</v>
      </c>
      <c r="M28" t="e">
        <v>#N/A</v>
      </c>
      <c r="N28" t="e">
        <v>#N/A</v>
      </c>
      <c r="O28" t="e">
        <v>#N/A</v>
      </c>
      <c r="P28" t="e">
        <f ca="1">'3-Efficacy Data'!P28/$P$16</f>
        <v>#N/A</v>
      </c>
      <c r="Q28" t="e">
        <f ca="1">'3-Efficacy Data'!Q28/$Q$16</f>
        <v>#N/A</v>
      </c>
      <c r="R28" t="e">
        <f ca="1">'3-Efficacy Data'!R28/$R$16</f>
        <v>#N/A</v>
      </c>
      <c r="S28" t="e">
        <f ca="1">'3-Efficacy Data'!S28/$S$16</f>
        <v>#N/A</v>
      </c>
      <c r="T28" t="e">
        <f ca="1">'3-Efficacy Data'!T28/$S$16</f>
        <v>#N/A</v>
      </c>
      <c r="U28" t="e">
        <f ca="1">'3-Efficacy Data'!U28/$S$16</f>
        <v>#N/A</v>
      </c>
      <c r="V28" t="e">
        <f ca="1">'3-Efficacy Data'!V28/$S$16</f>
        <v>#N/A</v>
      </c>
      <c r="W28">
        <f>'3-Efficacy Data'!W28</f>
        <v>60.35</v>
      </c>
      <c r="X28" t="e">
        <f ca="1">'3-Efficacy Data'!X28/$X$16</f>
        <v>#N/A</v>
      </c>
      <c r="Y28" t="e">
        <f ca="1">'3-Efficacy Data'!Y28/$Y$16</f>
        <v>#N/A</v>
      </c>
      <c r="Z28" t="e">
        <f ca="1">'3-Efficacy Data'!Z28/$Z$16</f>
        <v>#N/A</v>
      </c>
      <c r="AA28">
        <f>'3-Efficacy Data'!AA28</f>
        <v>46.72</v>
      </c>
    </row>
    <row r="29" spans="1:27" ht="16">
      <c r="A29" s="36" t="str">
        <f>'3-Efficacy Data'!A29</f>
        <v xml:space="preserve">Known Length (m) </v>
      </c>
      <c r="B29">
        <f>'3-Efficacy Data'!B29</f>
        <v>54</v>
      </c>
      <c r="C29">
        <f>'3-Efficacy Data'!C29</f>
        <v>57</v>
      </c>
      <c r="D29">
        <f>'3-Efficacy Data'!D29</f>
        <v>49</v>
      </c>
      <c r="E29">
        <f>'3-Efficacy Data'!E29</f>
        <v>57</v>
      </c>
      <c r="F29">
        <f>'3-Efficacy Data'!F29</f>
        <v>67</v>
      </c>
      <c r="G29">
        <f>'3-Efficacy Data'!G29</f>
        <v>67</v>
      </c>
      <c r="H29">
        <f>'3-Efficacy Data'!H29</f>
        <v>54</v>
      </c>
      <c r="I29">
        <f>'3-Efficacy Data'!I29</f>
        <v>55.3</v>
      </c>
      <c r="J29">
        <f>'3-Efficacy Data'!J29</f>
        <v>37.4</v>
      </c>
      <c r="K29">
        <f>'3-Efficacy Data'!K29</f>
        <v>27.5</v>
      </c>
      <c r="L29">
        <f>'3-Efficacy Data'!L29</f>
        <v>30.6</v>
      </c>
      <c r="M29" t="e">
        <v>#N/A</v>
      </c>
      <c r="N29" t="e">
        <v>#N/A</v>
      </c>
      <c r="O29" t="e">
        <v>#N/A</v>
      </c>
      <c r="P29" t="e">
        <f ca="1">'3-Efficacy Data'!P29/$P$16</f>
        <v>#N/A</v>
      </c>
      <c r="Q29" t="e">
        <f ca="1">'3-Efficacy Data'!Q29/$Q$16</f>
        <v>#N/A</v>
      </c>
      <c r="R29" t="e">
        <f ca="1">'3-Efficacy Data'!R29/$R$16</f>
        <v>#N/A</v>
      </c>
      <c r="S29" t="e">
        <f ca="1">'3-Efficacy Data'!S29/$S$16</f>
        <v>#N/A</v>
      </c>
      <c r="T29" t="e">
        <f ca="1">'3-Efficacy Data'!T29/$S$16</f>
        <v>#N/A</v>
      </c>
      <c r="U29" t="e">
        <f ca="1">'3-Efficacy Data'!U29/$S$16</f>
        <v>#N/A</v>
      </c>
      <c r="V29" t="e">
        <f ca="1">'3-Efficacy Data'!V29/$S$16</f>
        <v>#N/A</v>
      </c>
      <c r="W29">
        <f>'3-Efficacy Data'!W29</f>
        <v>63</v>
      </c>
      <c r="X29" t="e">
        <f ca="1">'3-Efficacy Data'!X29/$X$16</f>
        <v>#N/A</v>
      </c>
      <c r="Y29" t="e">
        <f ca="1">'3-Efficacy Data'!Y29/$Y$16</f>
        <v>#N/A</v>
      </c>
      <c r="Z29" t="e">
        <f ca="1">'3-Efficacy Data'!Z29/$Z$16</f>
        <v>#N/A</v>
      </c>
      <c r="AA29">
        <f>'3-Efficacy Data'!AA29</f>
        <v>65.531999999999996</v>
      </c>
    </row>
    <row r="30" spans="1:27" ht="16">
      <c r="A30" s="36" t="str">
        <f>'3-Efficacy Data'!A30</f>
        <v xml:space="preserve">Estimated Length (m) ( width of road/rail and median below) </v>
      </c>
      <c r="B30">
        <f>'3-Efficacy Data'!B30</f>
        <v>46</v>
      </c>
      <c r="C30">
        <f>'3-Efficacy Data'!C30</f>
        <v>43.02</v>
      </c>
      <c r="D30">
        <f>'3-Efficacy Data'!D30</f>
        <v>40.4</v>
      </c>
      <c r="E30">
        <f>'3-Efficacy Data'!E30</f>
        <v>43.94</v>
      </c>
      <c r="F30">
        <f>'3-Efficacy Data'!F30</f>
        <v>42.14</v>
      </c>
      <c r="G30">
        <f>'3-Efficacy Data'!G30</f>
        <v>55.83</v>
      </c>
      <c r="H30">
        <f>'3-Efficacy Data'!H30</f>
        <v>29.63</v>
      </c>
      <c r="I30">
        <f>'3-Efficacy Data'!I30</f>
        <v>35.07</v>
      </c>
      <c r="J30">
        <f>'3-Efficacy Data'!J30</f>
        <v>31.92</v>
      </c>
      <c r="K30">
        <f>'3-Efficacy Data'!K30</f>
        <v>21</v>
      </c>
      <c r="L30">
        <f>'3-Efficacy Data'!L30</f>
        <v>28.69</v>
      </c>
      <c r="M30" t="e">
        <v>#N/A</v>
      </c>
      <c r="N30" t="e">
        <v>#N/A</v>
      </c>
      <c r="O30" t="e">
        <v>#N/A</v>
      </c>
      <c r="P30" t="e">
        <f ca="1">'3-Efficacy Data'!P30/$P$16</f>
        <v>#N/A</v>
      </c>
      <c r="Q30" t="e">
        <f ca="1">'3-Efficacy Data'!Q30/$Q$16</f>
        <v>#N/A</v>
      </c>
      <c r="R30" t="e">
        <f ca="1">'3-Efficacy Data'!R30/$R$16</f>
        <v>#N/A</v>
      </c>
      <c r="S30" t="e">
        <f ca="1">'3-Efficacy Data'!S30/$S$16</f>
        <v>#N/A</v>
      </c>
      <c r="T30" t="e">
        <f ca="1">'3-Efficacy Data'!T30/$S$16</f>
        <v>#N/A</v>
      </c>
      <c r="U30" t="e">
        <f ca="1">'3-Efficacy Data'!U30/$S$16</f>
        <v>#N/A</v>
      </c>
      <c r="V30" t="e">
        <f ca="1">'3-Efficacy Data'!V30/$S$16</f>
        <v>#N/A</v>
      </c>
      <c r="W30">
        <f>'3-Efficacy Data'!W30</f>
        <v>10.54</v>
      </c>
      <c r="X30" t="e">
        <f ca="1">'3-Efficacy Data'!X30/$X$16</f>
        <v>#N/A</v>
      </c>
      <c r="Y30" t="e">
        <f ca="1">'3-Efficacy Data'!Y30/$Y$16</f>
        <v>#N/A</v>
      </c>
      <c r="Z30" t="e">
        <f ca="1">'3-Efficacy Data'!Z30/$Z$16</f>
        <v>#N/A</v>
      </c>
      <c r="AA30">
        <f>'3-Efficacy Data'!AA30</f>
        <v>53.64</v>
      </c>
    </row>
    <row r="31" spans="1:27" ht="16">
      <c r="A31" s="36" t="str">
        <f>'3-Efficacy Data'!A31</f>
        <v>Estimated Length (m) ( Headwall)(end to end of physical structure, often indicated by start and stop of guard rail / concreate/metail edge of strcuture)</v>
      </c>
      <c r="B31">
        <f>'3-Efficacy Data'!B31</f>
        <v>57.72</v>
      </c>
      <c r="C31">
        <f>'3-Efficacy Data'!C31</f>
        <v>59.51</v>
      </c>
      <c r="D31">
        <f>'3-Efficacy Data'!D31</f>
        <v>73.16</v>
      </c>
      <c r="E31">
        <f>'3-Efficacy Data'!E31</f>
        <v>69.599999999999994</v>
      </c>
      <c r="F31">
        <f>'3-Efficacy Data'!F31</f>
        <v>66.290000000000006</v>
      </c>
      <c r="G31">
        <f>'3-Efficacy Data'!G31</f>
        <v>67.84</v>
      </c>
      <c r="H31">
        <f>'3-Efficacy Data'!H31</f>
        <v>56.63</v>
      </c>
      <c r="I31">
        <f>'3-Efficacy Data'!I31</f>
        <v>56.02</v>
      </c>
      <c r="J31">
        <f>'3-Efficacy Data'!J31</f>
        <v>47.94</v>
      </c>
      <c r="K31">
        <f>'3-Efficacy Data'!K31</f>
        <v>29.12</v>
      </c>
      <c r="L31">
        <f>'3-Efficacy Data'!L31</f>
        <v>35.86</v>
      </c>
      <c r="M31" t="e">
        <v>#N/A</v>
      </c>
      <c r="N31" t="e">
        <v>#N/A</v>
      </c>
      <c r="O31" t="e">
        <v>#N/A</v>
      </c>
      <c r="P31" t="e">
        <f ca="1">'3-Efficacy Data'!P31/$P$16</f>
        <v>#N/A</v>
      </c>
      <c r="Q31" t="e">
        <f ca="1">'3-Efficacy Data'!Q31/$Q$16</f>
        <v>#N/A</v>
      </c>
      <c r="R31" t="e">
        <f ca="1">'3-Efficacy Data'!R31/$R$16</f>
        <v>#N/A</v>
      </c>
      <c r="S31" t="e">
        <f ca="1">'3-Efficacy Data'!S31/$S$16</f>
        <v>#N/A</v>
      </c>
      <c r="T31" t="e">
        <f ca="1">'3-Efficacy Data'!T31/$S$16</f>
        <v>#N/A</v>
      </c>
      <c r="U31" t="e">
        <f ca="1">'3-Efficacy Data'!U31/$S$16</f>
        <v>#N/A</v>
      </c>
      <c r="V31" t="e">
        <f ca="1">'3-Efficacy Data'!V31/$S$16</f>
        <v>#N/A</v>
      </c>
      <c r="W31">
        <f>'3-Efficacy Data'!W31</f>
        <v>64.64</v>
      </c>
      <c r="X31" t="e">
        <f ca="1">'3-Efficacy Data'!X31/$X$16</f>
        <v>#N/A</v>
      </c>
      <c r="Y31" t="e">
        <f ca="1">'3-Efficacy Data'!Y31/$Y$16</f>
        <v>#N/A</v>
      </c>
      <c r="Z31" t="e">
        <f ca="1">'3-Efficacy Data'!Z31/$Z$16</f>
        <v>#N/A</v>
      </c>
      <c r="AA31">
        <f>'3-Efficacy Data'!AA31</f>
        <v>99.26</v>
      </c>
    </row>
    <row r="32" spans="1:27" ht="16">
      <c r="A32" s="36" t="str">
        <f>'3-Efficacy Data'!A32</f>
        <v>Estimated Length (m) (including ramps)</v>
      </c>
      <c r="B32" t="e">
        <f>'3-Efficacy Data'!B32</f>
        <v>#N/A</v>
      </c>
      <c r="C32" t="e">
        <f>'3-Efficacy Data'!C32</f>
        <v>#N/A</v>
      </c>
      <c r="D32">
        <f>'3-Efficacy Data'!D32</f>
        <v>124.09</v>
      </c>
      <c r="E32">
        <f>'3-Efficacy Data'!E32</f>
        <v>126.6</v>
      </c>
      <c r="F32" t="e">
        <f>'3-Efficacy Data'!F32</f>
        <v>#N/A</v>
      </c>
      <c r="G32">
        <f>'3-Efficacy Data'!G32</f>
        <v>111.66</v>
      </c>
      <c r="H32" t="e">
        <f>'3-Efficacy Data'!H32</f>
        <v>#N/A</v>
      </c>
      <c r="I32">
        <f>'3-Efficacy Data'!I32</f>
        <v>84.25</v>
      </c>
      <c r="J32" t="e">
        <f>'3-Efficacy Data'!J32</f>
        <v>#N/A</v>
      </c>
      <c r="K32" t="e">
        <f>'3-Efficacy Data'!K32</f>
        <v>#N/A</v>
      </c>
      <c r="L32">
        <f>'3-Efficacy Data'!L32</f>
        <v>56.32</v>
      </c>
      <c r="M32" t="e">
        <v>#N/A</v>
      </c>
      <c r="N32" t="e">
        <v>#N/A</v>
      </c>
      <c r="O32" t="e">
        <v>#N/A</v>
      </c>
      <c r="P32" t="e">
        <f ca="1">'3-Efficacy Data'!P32/$P$16</f>
        <v>#N/A</v>
      </c>
      <c r="Q32" t="e">
        <f ca="1">'3-Efficacy Data'!Q32/$Q$16</f>
        <v>#N/A</v>
      </c>
      <c r="R32" t="e">
        <f ca="1">'3-Efficacy Data'!R32/$R$16</f>
        <v>#N/A</v>
      </c>
      <c r="S32" t="e">
        <f ca="1">'3-Efficacy Data'!S32/$S$16</f>
        <v>#N/A</v>
      </c>
      <c r="T32" t="e">
        <f ca="1">'3-Efficacy Data'!T32/$S$16</f>
        <v>#N/A</v>
      </c>
      <c r="U32" t="e">
        <f ca="1">'3-Efficacy Data'!U32/$S$16</f>
        <v>#N/A</v>
      </c>
      <c r="V32" t="e">
        <f ca="1">'3-Efficacy Data'!V32/$S$16</f>
        <v>#N/A</v>
      </c>
      <c r="W32" t="e">
        <f>'3-Efficacy Data'!W32</f>
        <v>#N/A</v>
      </c>
      <c r="X32" t="e">
        <f ca="1">'3-Efficacy Data'!X32/$X$16</f>
        <v>#N/A</v>
      </c>
      <c r="Y32" t="e">
        <f ca="1">'3-Efficacy Data'!Y32/$Y$16</f>
        <v>#N/A</v>
      </c>
      <c r="Z32" t="e">
        <f ca="1">'3-Efficacy Data'!Z32/$Z$16</f>
        <v>#N/A</v>
      </c>
      <c r="AA32" t="e">
        <f>'3-Efficacy Data'!AA32</f>
        <v>#N/A</v>
      </c>
    </row>
    <row r="33" spans="1:27" ht="16">
      <c r="A33" s="36" t="str">
        <f>'3-Efficacy Data'!A33</f>
        <v xml:space="preserve">W:L ratio known values </v>
      </c>
      <c r="B33">
        <f>'3-Efficacy Data'!B33</f>
        <v>0.96296296296296291</v>
      </c>
      <c r="C33">
        <f>'3-Efficacy Data'!C33</f>
        <v>0.91228070175438591</v>
      </c>
      <c r="D33">
        <f>'3-Efficacy Data'!D33</f>
        <v>1.2244897959183674</v>
      </c>
      <c r="E33">
        <f>'3-Efficacy Data'!E33</f>
        <v>1.0526315789473684</v>
      </c>
      <c r="F33">
        <f>'3-Efficacy Data'!F33</f>
        <v>0.89552238805970152</v>
      </c>
      <c r="G33">
        <f>'3-Efficacy Data'!G33</f>
        <v>0.89552238805970152</v>
      </c>
      <c r="H33">
        <f>'3-Efficacy Data'!H33</f>
        <v>0.10925925925925926</v>
      </c>
      <c r="I33">
        <f>'3-Efficacy Data'!I33</f>
        <v>1.0849909584086799</v>
      </c>
      <c r="J33">
        <f>'3-Efficacy Data'!J33</f>
        <v>0.2</v>
      </c>
      <c r="K33">
        <f>'3-Efficacy Data'!K33</f>
        <v>0.26181818181818184</v>
      </c>
      <c r="L33">
        <f>'3-Efficacy Data'!L33</f>
        <v>0.26960784313725489</v>
      </c>
      <c r="M33" t="e">
        <v>#N/A</v>
      </c>
      <c r="N33" t="e">
        <v>#N/A</v>
      </c>
      <c r="O33" t="e">
        <v>#N/A</v>
      </c>
      <c r="P33" t="e">
        <f ca="1">'3-Efficacy Data'!P33/$P$16</f>
        <v>#N/A</v>
      </c>
      <c r="Q33" t="e">
        <f ca="1">'3-Efficacy Data'!Q33/$Q$16</f>
        <v>#N/A</v>
      </c>
      <c r="R33" t="e">
        <f ca="1">'3-Efficacy Data'!R33/$R$16</f>
        <v>#N/A</v>
      </c>
      <c r="S33" t="e">
        <f ca="1">'3-Efficacy Data'!S33/$S$16</f>
        <v>#N/A</v>
      </c>
      <c r="T33" t="e">
        <f ca="1">'3-Efficacy Data'!T33/$S$16</f>
        <v>#N/A</v>
      </c>
      <c r="U33" t="e">
        <f ca="1">'3-Efficacy Data'!U33/$S$16</f>
        <v>#N/A</v>
      </c>
      <c r="V33" t="e">
        <f ca="1">'3-Efficacy Data'!V33/$S$16</f>
        <v>#N/A</v>
      </c>
      <c r="W33">
        <f>'3-Efficacy Data'!W33</f>
        <v>0.95238095238095233</v>
      </c>
      <c r="X33" t="e">
        <f ca="1">'3-Efficacy Data'!X33/$X$16</f>
        <v>#N/A</v>
      </c>
      <c r="Y33" t="e">
        <f ca="1">'3-Efficacy Data'!Y33/$Y$16</f>
        <v>#N/A</v>
      </c>
      <c r="Z33" t="e">
        <f ca="1">'3-Efficacy Data'!Z33/$Z$16</f>
        <v>#N/A</v>
      </c>
      <c r="AA33">
        <f>'3-Efficacy Data'!AA33</f>
        <v>0.69767441860465118</v>
      </c>
    </row>
    <row r="34" spans="1:27" ht="16">
      <c r="A34" s="36" t="str">
        <f>'3-Efficacy Data'!A34</f>
        <v>W(using inner width of sturcture) :L (using the length of headwall) GE values</v>
      </c>
      <c r="B34">
        <f>'3-Efficacy Data'!B34</f>
        <v>0.89431739431739432</v>
      </c>
      <c r="C34">
        <f>'3-Efficacy Data'!C34</f>
        <v>0.83145689800033606</v>
      </c>
      <c r="D34">
        <f>'3-Efficacy Data'!D34</f>
        <v>0.79975396391470754</v>
      </c>
      <c r="E34">
        <f>'3-Efficacy Data'!E34</f>
        <v>0.85488505747126442</v>
      </c>
      <c r="F34">
        <f>'3-Efficacy Data'!F34</f>
        <v>0.87569769195957148</v>
      </c>
      <c r="G34">
        <f>'3-Efficacy Data'!G34</f>
        <v>0.852004716981132</v>
      </c>
      <c r="H34">
        <f>'3-Efficacy Data'!H34</f>
        <v>0.10171287303549355</v>
      </c>
      <c r="I34">
        <f>'3-Efficacy Data'!I34</f>
        <v>1.0417707961442342</v>
      </c>
      <c r="J34">
        <f>'3-Efficacy Data'!J34</f>
        <v>0.13954943679599502</v>
      </c>
      <c r="K34">
        <f>'3-Efficacy Data'!K34</f>
        <v>0.22355769230769229</v>
      </c>
      <c r="L34">
        <f>'3-Efficacy Data'!L34</f>
        <v>0.19436698271054098</v>
      </c>
      <c r="M34" t="e">
        <v>#N/A</v>
      </c>
      <c r="N34" t="e">
        <v>#N/A</v>
      </c>
      <c r="O34" t="e">
        <v>#N/A</v>
      </c>
      <c r="P34" t="e">
        <f ca="1">'3-Efficacy Data'!P34/$P$16</f>
        <v>#N/A</v>
      </c>
      <c r="Q34" t="e">
        <f ca="1">'3-Efficacy Data'!Q34/$Q$16</f>
        <v>#N/A</v>
      </c>
      <c r="R34" t="e">
        <f ca="1">'3-Efficacy Data'!R34/$R$16</f>
        <v>#N/A</v>
      </c>
      <c r="S34" t="e">
        <f ca="1">'3-Efficacy Data'!S34/$S$16</f>
        <v>#N/A</v>
      </c>
      <c r="T34" t="e">
        <f ca="1">'3-Efficacy Data'!T34/$S$16</f>
        <v>#N/A</v>
      </c>
      <c r="U34" t="e">
        <f ca="1">'3-Efficacy Data'!U34/$S$16</f>
        <v>#N/A</v>
      </c>
      <c r="V34" t="e">
        <f ca="1">'3-Efficacy Data'!V34/$S$16</f>
        <v>#N/A</v>
      </c>
      <c r="W34">
        <f>'3-Efficacy Data'!W34</f>
        <v>0.64510347075118146</v>
      </c>
      <c r="X34" t="e">
        <f ca="1">'3-Efficacy Data'!X34/$X$16</f>
        <v>#N/A</v>
      </c>
      <c r="Y34" t="e">
        <f ca="1">'3-Efficacy Data'!Y34/$Y$16</f>
        <v>#N/A</v>
      </c>
      <c r="Z34" t="e">
        <f ca="1">'3-Efficacy Data'!Z34/$Z$16</f>
        <v>#N/A</v>
      </c>
      <c r="AA34">
        <f>'3-Efficacy Data'!AA34</f>
        <v>0.45980253878702398</v>
      </c>
    </row>
    <row r="35" spans="1:27" ht="16">
      <c r="A35" s="36" t="str">
        <f>'3-Efficacy Data'!A35</f>
        <v>Number of lanes spanned</v>
      </c>
      <c r="B35">
        <f>'3-Efficacy Data'!B35</f>
        <v>4</v>
      </c>
      <c r="C35">
        <f>'3-Efficacy Data'!C35</f>
        <v>4</v>
      </c>
      <c r="D35">
        <f>'3-Efficacy Data'!D35</f>
        <v>4</v>
      </c>
      <c r="E35">
        <f>'3-Efficacy Data'!E35</f>
        <v>4</v>
      </c>
      <c r="F35">
        <f>'3-Efficacy Data'!F35</f>
        <v>4</v>
      </c>
      <c r="G35">
        <f>'3-Efficacy Data'!G35</f>
        <v>4</v>
      </c>
      <c r="H35">
        <f>'3-Efficacy Data'!H35</f>
        <v>4</v>
      </c>
      <c r="I35">
        <f>'3-Efficacy Data'!I35</f>
        <v>4</v>
      </c>
      <c r="J35">
        <f>'3-Efficacy Data'!J35</f>
        <v>5</v>
      </c>
      <c r="K35">
        <f>'3-Efficacy Data'!K35</f>
        <v>4</v>
      </c>
      <c r="L35">
        <f>'3-Efficacy Data'!L35</f>
        <v>4</v>
      </c>
      <c r="M35" t="e">
        <v>#N/A</v>
      </c>
      <c r="N35" t="e">
        <v>#N/A</v>
      </c>
      <c r="O35" t="e">
        <v>#N/A</v>
      </c>
      <c r="P35" t="e">
        <f ca="1">'3-Efficacy Data'!P35/$P$16</f>
        <v>#N/A</v>
      </c>
      <c r="Q35" t="e">
        <f ca="1">'3-Efficacy Data'!Q35/$Q$16</f>
        <v>#N/A</v>
      </c>
      <c r="R35" t="e">
        <f ca="1">'3-Efficacy Data'!R35/$R$16</f>
        <v>#N/A</v>
      </c>
      <c r="S35" t="e">
        <f ca="1">'3-Efficacy Data'!S35/$S$16</f>
        <v>#N/A</v>
      </c>
      <c r="T35" t="e">
        <f ca="1">'3-Efficacy Data'!T35/$S$16</f>
        <v>#N/A</v>
      </c>
      <c r="U35" t="e">
        <f ca="1">'3-Efficacy Data'!U35/$S$16</f>
        <v>#N/A</v>
      </c>
      <c r="V35" t="e">
        <f ca="1">'3-Efficacy Data'!V35/$S$16</f>
        <v>#N/A</v>
      </c>
      <c r="W35">
        <f>'3-Efficacy Data'!W35</f>
        <v>2</v>
      </c>
      <c r="X35" t="e">
        <f ca="1">'3-Efficacy Data'!X35/$X$16</f>
        <v>#N/A</v>
      </c>
      <c r="Y35" t="e">
        <f ca="1">'3-Efficacy Data'!Y35/$Y$16</f>
        <v>#N/A</v>
      </c>
      <c r="Z35" t="e">
        <f ca="1">'3-Efficacy Data'!Z35/$Z$16</f>
        <v>#N/A</v>
      </c>
      <c r="AA35">
        <f>'3-Efficacy Data'!AA35</f>
        <v>6</v>
      </c>
    </row>
    <row r="36" spans="1:27" ht="16">
      <c r="A36" s="36" t="str">
        <f>'3-Efficacy Data'!A36</f>
        <v>Railway Spanned (y/n)</v>
      </c>
      <c r="B36" t="str">
        <f>'3-Efficacy Data'!B36</f>
        <v>N</v>
      </c>
      <c r="C36" t="str">
        <f>'3-Efficacy Data'!C36</f>
        <v>N</v>
      </c>
      <c r="D36" t="str">
        <f>'3-Efficacy Data'!D36</f>
        <v>N</v>
      </c>
      <c r="E36" t="str">
        <f>'3-Efficacy Data'!E36</f>
        <v>N</v>
      </c>
      <c r="F36" t="str">
        <f>'3-Efficacy Data'!F36</f>
        <v>N</v>
      </c>
      <c r="G36" t="str">
        <f>'3-Efficacy Data'!G36</f>
        <v>N</v>
      </c>
      <c r="H36" t="str">
        <f>'3-Efficacy Data'!H36</f>
        <v>N</v>
      </c>
      <c r="I36" t="str">
        <f>'3-Efficacy Data'!I36</f>
        <v>N</v>
      </c>
      <c r="J36" t="str">
        <f>'3-Efficacy Data'!J36</f>
        <v>N</v>
      </c>
      <c r="K36" t="str">
        <f>'3-Efficacy Data'!K36</f>
        <v>N</v>
      </c>
      <c r="L36" t="str">
        <f>'3-Efficacy Data'!L36</f>
        <v>N</v>
      </c>
      <c r="M36" t="e">
        <v>#N/A</v>
      </c>
      <c r="N36" t="e">
        <v>#N/A</v>
      </c>
      <c r="O36" t="e">
        <v>#N/A</v>
      </c>
      <c r="P36" t="e">
        <f ca="1">'3-Efficacy Data'!P36/$P$16</f>
        <v>#N/A</v>
      </c>
      <c r="Q36" t="e">
        <f ca="1">'3-Efficacy Data'!Q36/$Q$16</f>
        <v>#N/A</v>
      </c>
      <c r="R36" t="e">
        <f ca="1">'3-Efficacy Data'!R36/$R$16</f>
        <v>#N/A</v>
      </c>
      <c r="S36" t="e">
        <f ca="1">'3-Efficacy Data'!S36/$S$16</f>
        <v>#N/A</v>
      </c>
      <c r="T36" t="e">
        <f ca="1">'3-Efficacy Data'!T36/$S$16</f>
        <v>#N/A</v>
      </c>
      <c r="U36" t="e">
        <f ca="1">'3-Efficacy Data'!U36/$S$16</f>
        <v>#N/A</v>
      </c>
      <c r="V36" t="e">
        <f ca="1">'3-Efficacy Data'!V36/$S$16</f>
        <v>#N/A</v>
      </c>
      <c r="W36" t="str">
        <f>'3-Efficacy Data'!W36</f>
        <v>N</v>
      </c>
      <c r="X36" t="e">
        <f ca="1">'3-Efficacy Data'!X36/$X$16</f>
        <v>#N/A</v>
      </c>
      <c r="Y36" t="e">
        <f ca="1">'3-Efficacy Data'!Y36/$Y$16</f>
        <v>#N/A</v>
      </c>
      <c r="Z36" t="e">
        <f ca="1">'3-Efficacy Data'!Z36/$Z$16</f>
        <v>#N/A</v>
      </c>
      <c r="AA36" t="str">
        <f>'3-Efficacy Data'!AA36</f>
        <v>N</v>
      </c>
    </row>
    <row r="37" spans="1:27" ht="16">
      <c r="A37" s="36" t="str">
        <f>'3-Efficacy Data'!A37</f>
        <v>Other Notes</v>
      </c>
      <c r="B37" t="str">
        <f>'3-Efficacy Data'!B37</f>
        <v>Google Earth to make measurements</v>
      </c>
      <c r="C37" t="str">
        <f>'3-Efficacy Data'!C37</f>
        <v>Google Earth to make measurements</v>
      </c>
      <c r="D37" t="str">
        <f>'3-Efficacy Data'!D37</f>
        <v>Google Earth to make measurements</v>
      </c>
      <c r="E37" t="str">
        <f>'3-Efficacy Data'!E37</f>
        <v>Google Earth to make measurements</v>
      </c>
      <c r="F37" t="str">
        <f>'3-Efficacy Data'!F37</f>
        <v>Google Earth to make measurements</v>
      </c>
      <c r="G37" t="str">
        <f>'3-Efficacy Data'!G37</f>
        <v>Google Earth to make measurements</v>
      </c>
      <c r="H37" t="str">
        <f>'3-Efficacy Data'!H37</f>
        <v>Google Earth to make measurements</v>
      </c>
      <c r="I37" t="str">
        <f>'3-Efficacy Data'!I37</f>
        <v>Google Earth to make measurements</v>
      </c>
      <c r="J37">
        <f>'3-Efficacy Data'!J37</f>
        <v>0</v>
      </c>
      <c r="K37">
        <f>'3-Efficacy Data'!K37</f>
        <v>0</v>
      </c>
      <c r="L37">
        <f>'3-Efficacy Data'!L37</f>
        <v>0</v>
      </c>
      <c r="M37" t="e">
        <v>#N/A</v>
      </c>
      <c r="N37" t="e">
        <v>#N/A</v>
      </c>
      <c r="O37" t="e">
        <v>#N/A</v>
      </c>
      <c r="P37" t="e">
        <f ca="1">'3-Efficacy Data'!P37/$P$16</f>
        <v>#N/A</v>
      </c>
      <c r="Q37" t="e">
        <f ca="1">'3-Efficacy Data'!Q37/$Q$16</f>
        <v>#N/A</v>
      </c>
      <c r="R37" t="e">
        <f ca="1">'3-Efficacy Data'!R37/$R$16</f>
        <v>#N/A</v>
      </c>
      <c r="S37" t="e">
        <f ca="1">'3-Efficacy Data'!S37/$S$16</f>
        <v>#N/A</v>
      </c>
      <c r="T37" t="e">
        <f ca="1">'3-Efficacy Data'!T37/$S$16</f>
        <v>#N/A</v>
      </c>
      <c r="U37" t="e">
        <f ca="1">'3-Efficacy Data'!U37/$S$16</f>
        <v>#N/A</v>
      </c>
      <c r="V37" t="e">
        <f ca="1">'3-Efficacy Data'!V37/$S$16</f>
        <v>#N/A</v>
      </c>
      <c r="W37" t="str">
        <f>'3-Efficacy Data'!W37</f>
        <v>Bridge measurments made using Google Earth</v>
      </c>
      <c r="X37" t="e">
        <f ca="1">'3-Efficacy Data'!X37/$X$16</f>
        <v>#N/A</v>
      </c>
      <c r="Y37" t="e">
        <f ca="1">'3-Efficacy Data'!Y37/$Y$16</f>
        <v>#N/A</v>
      </c>
      <c r="Z37" t="e">
        <f ca="1">'3-Efficacy Data'!Z37/$Z$16</f>
        <v>#N/A</v>
      </c>
      <c r="AA37">
        <f>'3-Efficacy Data'!AA37</f>
        <v>0</v>
      </c>
    </row>
    <row r="38" spans="1:27" ht="16">
      <c r="A38" s="36" t="str">
        <f>'3-Efficacy Data'!A38</f>
        <v>Source</v>
      </c>
      <c r="B38" t="str">
        <f>'3-Efficacy Data'!B38</f>
        <v>(Clevenger &amp; Waltho, 2005), (Ford et al. 2017)</v>
      </c>
      <c r="C38" t="str">
        <f>'3-Efficacy Data'!C38</f>
        <v>(Clevenger &amp; Waltho, 2005), (Ford et al. 2017)</v>
      </c>
      <c r="D38" t="str">
        <f>'3-Efficacy Data'!D38</f>
        <v>(Clevenger &amp; Waltho, 2005), (Ford et al. 2017)</v>
      </c>
      <c r="E38" t="str">
        <f>'3-Efficacy Data'!E38</f>
        <v>(Clevenger &amp; Waltho, 2005), (Ford et al. 2017)</v>
      </c>
      <c r="F38" t="str">
        <f>'3-Efficacy Data'!F38</f>
        <v>(Clevenger &amp; Waltho, 2005), (Ford et al. 2017)</v>
      </c>
      <c r="G38" t="str">
        <f>'3-Efficacy Data'!G38</f>
        <v>(Clevenger &amp; Waltho, 2005), (Ford et al. 2017)</v>
      </c>
      <c r="H38" t="str">
        <f>'3-Efficacy Data'!H38</f>
        <v>(Sielecki, 2007)</v>
      </c>
      <c r="I38" t="str">
        <f>'3-Efficacy Data'!I38</f>
        <v>https://globalnews.ca/news/4260630/wildlife-overpass-yoho-national-park-parks-canada/</v>
      </c>
      <c r="J38" t="str">
        <f>'3-Efficacy Data'!J38</f>
        <v>(BC MOTI, 2021)</v>
      </c>
      <c r="K38" t="str">
        <f>'3-Efficacy Data'!K38</f>
        <v>(BC MOTI, 2021)</v>
      </c>
      <c r="L38" t="str">
        <f>'3-Efficacy Data'!L38</f>
        <v>(BC MOTI, 2021)</v>
      </c>
      <c r="M38" t="e">
        <v>#N/A</v>
      </c>
      <c r="N38" t="e">
        <v>#N/A</v>
      </c>
      <c r="O38" t="e">
        <v>#N/A</v>
      </c>
      <c r="P38" t="e">
        <f ca="1">'3-Efficacy Data'!P38/$P$16</f>
        <v>#N/A</v>
      </c>
      <c r="Q38" t="e">
        <f ca="1">'3-Efficacy Data'!Q38/$Q$16</f>
        <v>#N/A</v>
      </c>
      <c r="R38" t="e">
        <f ca="1">'3-Efficacy Data'!R38/$R$16</f>
        <v>#N/A</v>
      </c>
      <c r="S38" t="e">
        <f ca="1">'3-Efficacy Data'!S38/$S$16</f>
        <v>#N/A</v>
      </c>
      <c r="T38" t="e">
        <f ca="1">'3-Efficacy Data'!T38/$S$16</f>
        <v>#N/A</v>
      </c>
      <c r="U38" t="e">
        <f ca="1">'3-Efficacy Data'!U38/$S$16</f>
        <v>#N/A</v>
      </c>
      <c r="V38" t="e">
        <f ca="1">'3-Efficacy Data'!V38/$S$16</f>
        <v>#N/A</v>
      </c>
      <c r="W38" t="str">
        <f>'3-Efficacy Data'!W38</f>
        <v>(Huijser et al., 2016)</v>
      </c>
      <c r="X38" t="e">
        <f ca="1">'3-Efficacy Data'!X38/$X$16</f>
        <v>#N/A</v>
      </c>
      <c r="Y38" t="e">
        <f ca="1">'3-Efficacy Data'!Y38/$Y$16</f>
        <v>#N/A</v>
      </c>
      <c r="Z38" t="e">
        <f ca="1">'3-Efficacy Data'!Z38/$Z$16</f>
        <v>#N/A</v>
      </c>
      <c r="AA38">
        <f>'3-Efficacy Data'!AA38</f>
        <v>0</v>
      </c>
    </row>
    <row r="187" spans="1:16">
      <c r="H187" s="8"/>
      <c r="I187" s="8"/>
      <c r="J187" s="8"/>
      <c r="K187" s="8"/>
      <c r="L187" s="8"/>
      <c r="M187" s="8"/>
      <c r="N187" s="8"/>
    </row>
    <row r="188" spans="1:16">
      <c r="A188" t="s">
        <v>375</v>
      </c>
      <c r="H188" s="8"/>
      <c r="I188" s="8" t="s">
        <v>356</v>
      </c>
      <c r="J188" s="8" t="s">
        <v>355</v>
      </c>
      <c r="K188" s="8" t="s">
        <v>357</v>
      </c>
      <c r="L188" s="8" t="s">
        <v>358</v>
      </c>
      <c r="M188" s="8" t="s">
        <v>359</v>
      </c>
      <c r="N188" s="8"/>
    </row>
    <row r="189" spans="1:16">
      <c r="H189" s="8"/>
      <c r="I189" s="8"/>
      <c r="J189" s="8"/>
      <c r="K189" s="8"/>
      <c r="L189" s="8"/>
      <c r="M189" s="8"/>
      <c r="N189" s="8"/>
    </row>
    <row r="190" spans="1:16">
      <c r="A190" t="str">
        <f>A20</f>
        <v>Name (if applicable)</v>
      </c>
      <c r="B190" t="str">
        <f t="shared" ref="B190:H190" si="2">B20</f>
        <v>Banff National Park Wolverine Overpass</v>
      </c>
      <c r="C190" t="str">
        <f t="shared" si="2"/>
        <v>Banff National Park Red Earth Overpass</v>
      </c>
      <c r="D190" t="str">
        <f t="shared" si="2"/>
        <v>Banff National Park Temple Overpass</v>
      </c>
      <c r="E190" t="str">
        <f t="shared" si="2"/>
        <v>Banff National Park Lake Louise Over Pass</v>
      </c>
      <c r="F190" t="str">
        <f t="shared" si="2"/>
        <v>Banff National Park Castle Overpass</v>
      </c>
      <c r="G190" t="str">
        <f t="shared" si="2"/>
        <v>Banff National Park Panorama Overpass</v>
      </c>
      <c r="H190" s="8" t="str">
        <f t="shared" si="2"/>
        <v xml:space="preserve">Trepanier Creek </v>
      </c>
      <c r="I190" s="8" t="str">
        <f>J20</f>
        <v>Glenogle</v>
      </c>
      <c r="J190" s="8" t="str">
        <f t="shared" ref="J190:K190" si="3">K20</f>
        <v>Golden Hill</v>
      </c>
      <c r="K190" s="8" t="str">
        <f t="shared" si="3"/>
        <v>Palliser</v>
      </c>
      <c r="L190" s="8" t="str">
        <f>W20</f>
        <v>Highway 93 North</v>
      </c>
      <c r="M190" s="8" t="str">
        <f>AA20</f>
        <v>Washington OP</v>
      </c>
      <c r="N190" s="8"/>
      <c r="P190">
        <v>18</v>
      </c>
    </row>
    <row r="191" spans="1:16">
      <c r="A191" t="s">
        <v>0</v>
      </c>
      <c r="B191" t="s">
        <v>10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s="8" t="s">
        <v>362</v>
      </c>
      <c r="M191" s="8" t="s">
        <v>362</v>
      </c>
      <c r="N191" s="8"/>
    </row>
    <row r="192" spans="1:16">
      <c r="A192" t="s">
        <v>354</v>
      </c>
      <c r="B192" t="s">
        <v>14</v>
      </c>
      <c r="C192" t="s">
        <v>14</v>
      </c>
      <c r="D192" t="s">
        <v>14</v>
      </c>
      <c r="E192" t="s">
        <v>14</v>
      </c>
      <c r="F192" t="s">
        <v>14</v>
      </c>
      <c r="G192" t="s">
        <v>14</v>
      </c>
      <c r="H192" s="8" t="s">
        <v>196</v>
      </c>
      <c r="I192" s="8" t="s">
        <v>196</v>
      </c>
      <c r="J192" s="8" t="s">
        <v>196</v>
      </c>
      <c r="K192" s="8" t="s">
        <v>196</v>
      </c>
      <c r="L192" s="8" t="s">
        <v>27</v>
      </c>
      <c r="M192" s="8" t="s">
        <v>195</v>
      </c>
      <c r="N192" s="8"/>
    </row>
    <row r="193" spans="1:16">
      <c r="A193" t="str">
        <f t="shared" ref="A193:H193" si="4">A25</f>
        <v>Year of build_clean</v>
      </c>
      <c r="B193">
        <f t="shared" si="4"/>
        <v>1996</v>
      </c>
      <c r="C193">
        <f t="shared" si="4"/>
        <v>1996</v>
      </c>
      <c r="D193">
        <f t="shared" si="4"/>
        <v>2010</v>
      </c>
      <c r="E193">
        <f t="shared" si="4"/>
        <v>2009</v>
      </c>
      <c r="F193">
        <f t="shared" si="4"/>
        <v>2011</v>
      </c>
      <c r="G193">
        <f t="shared" si="4"/>
        <v>2011</v>
      </c>
      <c r="H193" s="8">
        <f t="shared" si="4"/>
        <v>1990</v>
      </c>
      <c r="I193" s="8">
        <f>J25</f>
        <v>2011</v>
      </c>
      <c r="J193" s="8">
        <f t="shared" ref="J193:K193" si="5">K25</f>
        <v>2011</v>
      </c>
      <c r="K193" s="8">
        <f t="shared" si="5"/>
        <v>2011</v>
      </c>
      <c r="L193" s="8">
        <f>W25</f>
        <v>2013</v>
      </c>
      <c r="M193" s="8">
        <f>AA25</f>
        <v>2018</v>
      </c>
      <c r="N193" s="8"/>
      <c r="P193">
        <v>23</v>
      </c>
    </row>
    <row r="194" spans="1:16">
      <c r="A194" t="str">
        <f t="shared" ref="A194:H194" si="6">A27</f>
        <v>Estimated inner Width (m) ( from Google Earth)(in cases where fencing is visible - inner fence/rail where visible)</v>
      </c>
      <c r="B194">
        <f t="shared" si="6"/>
        <v>51.62</v>
      </c>
      <c r="C194">
        <f t="shared" si="6"/>
        <v>49.48</v>
      </c>
      <c r="D194">
        <f t="shared" si="6"/>
        <v>58.51</v>
      </c>
      <c r="E194">
        <f t="shared" si="6"/>
        <v>59.5</v>
      </c>
      <c r="F194">
        <f t="shared" si="6"/>
        <v>58.05</v>
      </c>
      <c r="G194">
        <f t="shared" si="6"/>
        <v>57.8</v>
      </c>
      <c r="H194" s="8">
        <f t="shared" si="6"/>
        <v>5.76</v>
      </c>
      <c r="I194" s="8">
        <f>J27</f>
        <v>6.69</v>
      </c>
      <c r="J194" s="8">
        <f t="shared" ref="J194:K194" si="7">K27</f>
        <v>6.51</v>
      </c>
      <c r="K194" s="8">
        <f t="shared" si="7"/>
        <v>6.97</v>
      </c>
      <c r="L194" s="8">
        <f>W27</f>
        <v>55.3</v>
      </c>
      <c r="M194" s="8">
        <f>AA27</f>
        <v>45.64</v>
      </c>
      <c r="N194" s="8"/>
      <c r="P194">
        <v>25</v>
      </c>
    </row>
    <row r="195" spans="1:16">
      <c r="A195" t="str">
        <f t="shared" ref="A195:H195" si="8">A31</f>
        <v>Estimated Length (m) ( Headwall)(end to end of physical structure, often indicated by start and stop of guard rail / concreate/metail edge of strcuture)</v>
      </c>
      <c r="B195">
        <f t="shared" si="8"/>
        <v>57.72</v>
      </c>
      <c r="C195">
        <f t="shared" si="8"/>
        <v>59.51</v>
      </c>
      <c r="D195">
        <f t="shared" si="8"/>
        <v>73.16</v>
      </c>
      <c r="E195">
        <f t="shared" si="8"/>
        <v>69.599999999999994</v>
      </c>
      <c r="F195">
        <f t="shared" si="8"/>
        <v>66.290000000000006</v>
      </c>
      <c r="G195">
        <f t="shared" si="8"/>
        <v>67.84</v>
      </c>
      <c r="H195" s="8">
        <f t="shared" si="8"/>
        <v>56.63</v>
      </c>
      <c r="I195" s="8">
        <f>J31</f>
        <v>47.94</v>
      </c>
      <c r="J195" s="8">
        <f t="shared" ref="J195:K195" si="9">K31</f>
        <v>29.12</v>
      </c>
      <c r="K195" s="8">
        <f t="shared" si="9"/>
        <v>35.86</v>
      </c>
      <c r="L195" s="8">
        <f>W31</f>
        <v>64.64</v>
      </c>
      <c r="M195" s="8">
        <f>AA31</f>
        <v>99.26</v>
      </c>
      <c r="N195" s="8"/>
      <c r="P195">
        <v>29</v>
      </c>
    </row>
    <row r="196" spans="1:16">
      <c r="A196" t="str">
        <f t="shared" ref="A196:H196" si="10">A34</f>
        <v>W(using inner width of sturcture) :L (using the length of headwall) GE values</v>
      </c>
      <c r="B196">
        <f t="shared" si="10"/>
        <v>0.89431739431739432</v>
      </c>
      <c r="C196">
        <f t="shared" si="10"/>
        <v>0.83145689800033606</v>
      </c>
      <c r="D196">
        <f t="shared" si="10"/>
        <v>0.79975396391470754</v>
      </c>
      <c r="E196">
        <f t="shared" si="10"/>
        <v>0.85488505747126442</v>
      </c>
      <c r="F196">
        <f t="shared" si="10"/>
        <v>0.87569769195957148</v>
      </c>
      <c r="G196">
        <f t="shared" si="10"/>
        <v>0.852004716981132</v>
      </c>
      <c r="H196" s="8">
        <f t="shared" si="10"/>
        <v>0.10171287303549355</v>
      </c>
      <c r="I196" s="8">
        <f>J34</f>
        <v>0.13954943679599502</v>
      </c>
      <c r="J196" s="8">
        <f t="shared" ref="J196:K196" si="11">K34</f>
        <v>0.22355769230769229</v>
      </c>
      <c r="K196" s="8">
        <f t="shared" si="11"/>
        <v>0.19436698271054098</v>
      </c>
      <c r="L196" s="8">
        <f>W34</f>
        <v>0.64510347075118146</v>
      </c>
      <c r="M196" s="8">
        <f>AA34</f>
        <v>0.45980253878702398</v>
      </c>
      <c r="N196" s="8"/>
      <c r="P196">
        <v>32</v>
      </c>
    </row>
    <row r="197" spans="1:16">
      <c r="A197" t="str">
        <f>A16</f>
        <v>Approximate number of monitoring days</v>
      </c>
      <c r="B197">
        <f t="shared" ref="B197:K197" si="12">B16</f>
        <v>3180</v>
      </c>
      <c r="C197">
        <f t="shared" si="12"/>
        <v>3180</v>
      </c>
      <c r="D197">
        <f t="shared" si="12"/>
        <v>1486</v>
      </c>
      <c r="E197">
        <f t="shared" si="12"/>
        <v>1471</v>
      </c>
      <c r="F197">
        <f t="shared" si="12"/>
        <v>1190</v>
      </c>
      <c r="G197">
        <f t="shared" si="12"/>
        <v>1203</v>
      </c>
      <c r="H197" s="8">
        <f t="shared" si="12"/>
        <v>164</v>
      </c>
      <c r="I197" s="8">
        <f>J16</f>
        <v>164</v>
      </c>
      <c r="J197" s="8">
        <f t="shared" si="12"/>
        <v>164</v>
      </c>
      <c r="K197" s="8">
        <f t="shared" si="12"/>
        <v>164</v>
      </c>
      <c r="L197" s="8">
        <f>W16</f>
        <v>1826</v>
      </c>
      <c r="M197" s="8">
        <f>AA16</f>
        <v>1139</v>
      </c>
      <c r="N197" s="8"/>
      <c r="P197">
        <v>14</v>
      </c>
    </row>
    <row r="198" spans="1:16">
      <c r="A198" t="s">
        <v>244</v>
      </c>
      <c r="B198" t="str">
        <f>B17</f>
        <v>2006-2014</v>
      </c>
      <c r="C198" t="str">
        <f t="shared" ref="C198:H198" si="13">C17</f>
        <v>2007-2015</v>
      </c>
      <c r="D198" t="str">
        <f t="shared" si="13"/>
        <v>2011-2015</v>
      </c>
      <c r="E198" t="str">
        <f t="shared" si="13"/>
        <v>2010-2015</v>
      </c>
      <c r="F198" t="str">
        <f t="shared" si="13"/>
        <v>2011-2015</v>
      </c>
      <c r="G198" t="str">
        <f t="shared" si="13"/>
        <v>2011-2015</v>
      </c>
      <c r="H198" s="8" t="str">
        <f t="shared" si="13"/>
        <v>November 27th 2017 to May 10th 2018</v>
      </c>
      <c r="I198" s="8" t="str">
        <f>J17</f>
        <v>November 27th 2017 to May 10th 2018</v>
      </c>
      <c r="J198" s="8" t="str">
        <f>K17</f>
        <v>November 27th 2017 to May 10th 2019</v>
      </c>
      <c r="K198" s="8" t="str">
        <f>L17</f>
        <v>November 27th 2017 to May 10th 2020</v>
      </c>
      <c r="L198" s="8" t="str">
        <f>W17</f>
        <v>1 January 2011 to 31 December 2015</v>
      </c>
      <c r="M198" s="8" t="str">
        <f>AA17</f>
        <v>November 2018 to December 2021</v>
      </c>
      <c r="N198" s="8"/>
      <c r="P198">
        <v>15</v>
      </c>
    </row>
    <row r="199" spans="1:16">
      <c r="A199" t="s">
        <v>361</v>
      </c>
      <c r="B199">
        <f t="shared" ref="B199:H199" si="14">B4</f>
        <v>2.1506289308176099</v>
      </c>
      <c r="C199">
        <f t="shared" si="14"/>
        <v>2.7805031446540882</v>
      </c>
      <c r="D199">
        <f t="shared" si="14"/>
        <v>0.48721399730820997</v>
      </c>
      <c r="E199">
        <f t="shared" si="14"/>
        <v>0.46838885112168593</v>
      </c>
      <c r="F199">
        <f t="shared" si="14"/>
        <v>0.90756302521008403</v>
      </c>
      <c r="G199">
        <f t="shared" si="14"/>
        <v>0.49293433083956772</v>
      </c>
      <c r="H199" s="8">
        <f t="shared" si="14"/>
        <v>0.95121951219512191</v>
      </c>
      <c r="I199" s="8">
        <f>J4</f>
        <v>4.2682926829268296E-2</v>
      </c>
      <c r="J199" s="8">
        <f>K4</f>
        <v>1.7621951219512195</v>
      </c>
      <c r="K199" s="8">
        <f>L4</f>
        <v>7.3170731707317069E-2</v>
      </c>
      <c r="L199" s="8">
        <f>W4</f>
        <v>3.4096385542168677</v>
      </c>
      <c r="M199" s="8">
        <f>AA4</f>
        <v>1.9025460930640914</v>
      </c>
      <c r="N199" s="8"/>
      <c r="P199">
        <v>4</v>
      </c>
    </row>
    <row r="200" spans="1:16">
      <c r="A200" t="str">
        <f t="shared" ref="A200:H200" si="15">A38</f>
        <v>Source</v>
      </c>
      <c r="B200" t="str">
        <f t="shared" si="15"/>
        <v>(Clevenger &amp; Waltho, 2005), (Ford et al. 2017)</v>
      </c>
      <c r="C200" t="str">
        <f t="shared" si="15"/>
        <v>(Clevenger &amp; Waltho, 2005), (Ford et al. 2017)</v>
      </c>
      <c r="D200" t="str">
        <f t="shared" si="15"/>
        <v>(Clevenger &amp; Waltho, 2005), (Ford et al. 2017)</v>
      </c>
      <c r="E200" t="str">
        <f t="shared" si="15"/>
        <v>(Clevenger &amp; Waltho, 2005), (Ford et al. 2017)</v>
      </c>
      <c r="F200" t="str">
        <f t="shared" si="15"/>
        <v>(Clevenger &amp; Waltho, 2005), (Ford et al. 2017)</v>
      </c>
      <c r="G200" t="str">
        <f t="shared" si="15"/>
        <v>(Clevenger &amp; Waltho, 2005), (Ford et al. 2017)</v>
      </c>
      <c r="H200" s="8" t="str">
        <f t="shared" si="15"/>
        <v>(Sielecki, 2007)</v>
      </c>
      <c r="I200" s="8" t="str">
        <f>J38</f>
        <v>(BC MOTI, 2021)</v>
      </c>
      <c r="J200" s="8" t="str">
        <f t="shared" ref="J200:K200" si="16">K38</f>
        <v>(BC MOTI, 2021)</v>
      </c>
      <c r="K200" s="8" t="str">
        <f t="shared" si="16"/>
        <v>(BC MOTI, 2021)</v>
      </c>
      <c r="L200" s="8"/>
      <c r="M200" s="8" t="str">
        <f>W38</f>
        <v>(Huijser et al., 2016)</v>
      </c>
      <c r="N200" s="8"/>
      <c r="P200">
        <v>36</v>
      </c>
    </row>
    <row r="201" spans="1:16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6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6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6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6">
      <c r="A205" t="str">
        <f t="shared" ref="A205:K205" si="17">INDEX($A$190:$M$200,COLUMN(A1),ROW(A1))</f>
        <v>Name (if applicable)</v>
      </c>
      <c r="B205" t="str">
        <f t="shared" si="17"/>
        <v>Country</v>
      </c>
      <c r="C205" t="str">
        <f t="shared" si="17"/>
        <v>Province/State</v>
      </c>
      <c r="D205" t="str">
        <f t="shared" si="17"/>
        <v>Year of build_clean</v>
      </c>
      <c r="E205" t="str">
        <f t="shared" si="17"/>
        <v>Estimated inner Width (m) ( from Google Earth)(in cases where fencing is visible - inner fence/rail where visible)</v>
      </c>
      <c r="F205" t="str">
        <f t="shared" si="17"/>
        <v>Estimated Length (m) ( Headwall)(end to end of physical structure, often indicated by start and stop of guard rail / concreate/metail edge of strcuture)</v>
      </c>
      <c r="G205" t="str">
        <f t="shared" si="17"/>
        <v>W(using inner width of sturcture) :L (using the length of headwall) GE values</v>
      </c>
      <c r="H205" t="str">
        <f t="shared" si="17"/>
        <v>Approximate number of monitoring days</v>
      </c>
      <c r="I205" t="str">
        <f t="shared" si="17"/>
        <v>Period of Monitoring</v>
      </c>
      <c r="J205" t="str">
        <f t="shared" si="17"/>
        <v>Total Number of Large Mammal Crossings Per Day</v>
      </c>
      <c r="K205" t="str">
        <f t="shared" si="17"/>
        <v>Source</v>
      </c>
    </row>
    <row r="206" spans="1:16">
      <c r="A206" t="str">
        <f t="shared" ref="A206:K206" si="18">INDEX($A$190:$M$200,COLUMN(A2),ROW(A2))</f>
        <v>Banff National Park Wolverine Overpass</v>
      </c>
      <c r="B206" t="str">
        <f t="shared" si="18"/>
        <v>Canada</v>
      </c>
      <c r="C206" t="str">
        <f t="shared" si="18"/>
        <v>Alberta</v>
      </c>
      <c r="D206">
        <f t="shared" si="18"/>
        <v>1996</v>
      </c>
      <c r="E206">
        <f t="shared" si="18"/>
        <v>51.62</v>
      </c>
      <c r="F206">
        <f t="shared" si="18"/>
        <v>57.72</v>
      </c>
      <c r="G206">
        <f t="shared" si="18"/>
        <v>0.89431739431739432</v>
      </c>
      <c r="H206">
        <f t="shared" si="18"/>
        <v>3180</v>
      </c>
      <c r="I206" t="str">
        <f t="shared" si="18"/>
        <v>2006-2014</v>
      </c>
      <c r="J206">
        <f t="shared" si="18"/>
        <v>2.1506289308176099</v>
      </c>
      <c r="K206" t="str">
        <f t="shared" si="18"/>
        <v>(Clevenger &amp; Waltho, 2005), (Ford et al. 2017)</v>
      </c>
    </row>
    <row r="207" spans="1:16">
      <c r="A207" t="str">
        <f t="shared" ref="A207:K207" si="19">INDEX($A$190:$M$200,COLUMN(A3),ROW(A3))</f>
        <v>Banff National Park Red Earth Overpass</v>
      </c>
      <c r="B207" t="str">
        <f t="shared" si="19"/>
        <v>Canada</v>
      </c>
      <c r="C207" t="str">
        <f t="shared" si="19"/>
        <v>Alberta</v>
      </c>
      <c r="D207">
        <f t="shared" si="19"/>
        <v>1996</v>
      </c>
      <c r="E207">
        <f t="shared" si="19"/>
        <v>49.48</v>
      </c>
      <c r="F207">
        <f t="shared" si="19"/>
        <v>59.51</v>
      </c>
      <c r="G207">
        <f t="shared" si="19"/>
        <v>0.83145689800033606</v>
      </c>
      <c r="H207">
        <f t="shared" si="19"/>
        <v>3180</v>
      </c>
      <c r="I207" t="str">
        <f t="shared" si="19"/>
        <v>2007-2015</v>
      </c>
      <c r="J207">
        <f t="shared" si="19"/>
        <v>2.7805031446540882</v>
      </c>
      <c r="K207" t="str">
        <f t="shared" si="19"/>
        <v>(Clevenger &amp; Waltho, 2005), (Ford et al. 2017)</v>
      </c>
    </row>
    <row r="208" spans="1:16">
      <c r="A208" t="str">
        <f t="shared" ref="A208:K208" si="20">INDEX($A$190:$M$200,COLUMN(A4),ROW(A4))</f>
        <v>Banff National Park Temple Overpass</v>
      </c>
      <c r="B208" t="str">
        <f t="shared" si="20"/>
        <v>Canada</v>
      </c>
      <c r="C208" t="str">
        <f t="shared" si="20"/>
        <v>Alberta</v>
      </c>
      <c r="D208">
        <f t="shared" si="20"/>
        <v>2010</v>
      </c>
      <c r="E208">
        <f t="shared" si="20"/>
        <v>58.51</v>
      </c>
      <c r="F208">
        <f t="shared" si="20"/>
        <v>73.16</v>
      </c>
      <c r="G208">
        <f t="shared" si="20"/>
        <v>0.79975396391470754</v>
      </c>
      <c r="H208">
        <f t="shared" si="20"/>
        <v>1486</v>
      </c>
      <c r="I208" t="str">
        <f t="shared" si="20"/>
        <v>2011-2015</v>
      </c>
      <c r="J208">
        <f t="shared" si="20"/>
        <v>0.48721399730820997</v>
      </c>
      <c r="K208" t="str">
        <f t="shared" si="20"/>
        <v>(Clevenger &amp; Waltho, 2005), (Ford et al. 2017)</v>
      </c>
    </row>
    <row r="209" spans="1:11">
      <c r="A209" t="str">
        <f t="shared" ref="A209:K209" si="21">INDEX($A$190:$M$200,COLUMN(A7),ROW(A7))</f>
        <v>Banff National Park Panorama Overpass</v>
      </c>
      <c r="B209" t="str">
        <f t="shared" si="21"/>
        <v>Canada</v>
      </c>
      <c r="C209" t="str">
        <f t="shared" si="21"/>
        <v>Alberta</v>
      </c>
      <c r="D209">
        <f t="shared" si="21"/>
        <v>2011</v>
      </c>
      <c r="E209">
        <f t="shared" si="21"/>
        <v>57.8</v>
      </c>
      <c r="F209">
        <f t="shared" si="21"/>
        <v>67.84</v>
      </c>
      <c r="G209">
        <f t="shared" si="21"/>
        <v>0.852004716981132</v>
      </c>
      <c r="H209">
        <f t="shared" si="21"/>
        <v>1203</v>
      </c>
      <c r="I209" t="str">
        <f t="shared" si="21"/>
        <v>2011-2015</v>
      </c>
      <c r="J209">
        <f t="shared" si="21"/>
        <v>0.49293433083956772</v>
      </c>
      <c r="K209" t="str">
        <f t="shared" si="21"/>
        <v>(Clevenger &amp; Waltho, 2005), (Ford et al. 2017)</v>
      </c>
    </row>
    <row r="210" spans="1:11">
      <c r="A210" t="str">
        <f t="shared" ref="A210:K210" si="22">INDEX($A$190:$M$200,COLUMN(A8),ROW(A8))</f>
        <v xml:space="preserve">Trepanier Creek </v>
      </c>
      <c r="B210" t="str">
        <f t="shared" si="22"/>
        <v>Canada</v>
      </c>
      <c r="C210" t="str">
        <f t="shared" si="22"/>
        <v>British Columbia</v>
      </c>
      <c r="D210">
        <f t="shared" si="22"/>
        <v>1990</v>
      </c>
      <c r="E210">
        <f t="shared" si="22"/>
        <v>5.76</v>
      </c>
      <c r="F210">
        <f t="shared" si="22"/>
        <v>56.63</v>
      </c>
      <c r="G210">
        <f t="shared" si="22"/>
        <v>0.10171287303549355</v>
      </c>
      <c r="H210">
        <f t="shared" si="22"/>
        <v>164</v>
      </c>
      <c r="I210" t="str">
        <f t="shared" si="22"/>
        <v>November 27th 2017 to May 10th 2018</v>
      </c>
      <c r="J210">
        <f t="shared" si="22"/>
        <v>0.95121951219512191</v>
      </c>
      <c r="K210" t="str">
        <f t="shared" si="22"/>
        <v>(Sielecki, 2007)</v>
      </c>
    </row>
    <row r="211" spans="1:11">
      <c r="A211" t="str">
        <f t="shared" ref="A211:K211" si="23">INDEX($A$190:$M$200,COLUMN(A9),ROW(A9))</f>
        <v>Glenogle</v>
      </c>
      <c r="B211" t="str">
        <f t="shared" si="23"/>
        <v>Canada</v>
      </c>
      <c r="C211" t="str">
        <f t="shared" si="23"/>
        <v>British Columbia</v>
      </c>
      <c r="D211">
        <f t="shared" si="23"/>
        <v>2011</v>
      </c>
      <c r="E211">
        <f t="shared" si="23"/>
        <v>6.69</v>
      </c>
      <c r="F211">
        <f t="shared" si="23"/>
        <v>47.94</v>
      </c>
      <c r="G211">
        <f t="shared" si="23"/>
        <v>0.13954943679599502</v>
      </c>
      <c r="H211">
        <f t="shared" si="23"/>
        <v>164</v>
      </c>
      <c r="I211" t="str">
        <f t="shared" si="23"/>
        <v>November 27th 2017 to May 10th 2018</v>
      </c>
      <c r="J211">
        <f t="shared" si="23"/>
        <v>4.2682926829268296E-2</v>
      </c>
      <c r="K211" t="str">
        <f t="shared" si="23"/>
        <v>(BC MOTI, 2021)</v>
      </c>
    </row>
    <row r="212" spans="1:11">
      <c r="A212" t="str">
        <f t="shared" ref="A212:K212" si="24">INDEX($A$190:$M$200,COLUMN(A10),ROW(A10))</f>
        <v>Golden Hill</v>
      </c>
      <c r="B212" t="str">
        <f t="shared" si="24"/>
        <v>Canada</v>
      </c>
      <c r="C212" t="str">
        <f t="shared" si="24"/>
        <v>British Columbia</v>
      </c>
      <c r="D212">
        <f t="shared" si="24"/>
        <v>2011</v>
      </c>
      <c r="E212">
        <f t="shared" si="24"/>
        <v>6.51</v>
      </c>
      <c r="F212">
        <f t="shared" si="24"/>
        <v>29.12</v>
      </c>
      <c r="G212">
        <f t="shared" si="24"/>
        <v>0.22355769230769229</v>
      </c>
      <c r="H212">
        <f t="shared" si="24"/>
        <v>164</v>
      </c>
      <c r="I212" t="str">
        <f t="shared" si="24"/>
        <v>November 27th 2017 to May 10th 2019</v>
      </c>
      <c r="J212">
        <f t="shared" si="24"/>
        <v>1.7621951219512195</v>
      </c>
      <c r="K212" t="str">
        <f t="shared" si="24"/>
        <v>(BC MOTI, 2021)</v>
      </c>
    </row>
    <row r="213" spans="1:11">
      <c r="A213" t="str">
        <f t="shared" ref="A213:K213" si="25">INDEX($A$190:$M$200,COLUMN(A11),ROW(A11))</f>
        <v>Palliser</v>
      </c>
      <c r="B213" t="str">
        <f t="shared" si="25"/>
        <v>Canada</v>
      </c>
      <c r="C213" t="str">
        <f t="shared" si="25"/>
        <v>British Columbia</v>
      </c>
      <c r="D213">
        <f t="shared" si="25"/>
        <v>2011</v>
      </c>
      <c r="E213">
        <f t="shared" si="25"/>
        <v>6.97</v>
      </c>
      <c r="F213">
        <f t="shared" si="25"/>
        <v>35.86</v>
      </c>
      <c r="G213">
        <f t="shared" si="25"/>
        <v>0.19436698271054098</v>
      </c>
      <c r="H213">
        <f t="shared" si="25"/>
        <v>164</v>
      </c>
      <c r="I213" t="str">
        <f t="shared" si="25"/>
        <v>November 27th 2017 to May 10th 2020</v>
      </c>
      <c r="J213">
        <f t="shared" si="25"/>
        <v>7.3170731707317069E-2</v>
      </c>
      <c r="K213" t="str">
        <f t="shared" si="25"/>
        <v>(BC MOTI, 2021)</v>
      </c>
    </row>
    <row r="214" spans="1:11">
      <c r="A214" t="str">
        <f t="shared" ref="A214:K214" si="26">INDEX($A$190:$M$200,COLUMN(A12),ROW(A12))</f>
        <v>Highway 93 North</v>
      </c>
      <c r="B214" t="str">
        <f t="shared" si="26"/>
        <v>U.S.A</v>
      </c>
      <c r="C214" t="str">
        <f t="shared" si="26"/>
        <v>Montana</v>
      </c>
      <c r="D214">
        <f t="shared" si="26"/>
        <v>2013</v>
      </c>
      <c r="E214">
        <f t="shared" si="26"/>
        <v>55.3</v>
      </c>
      <c r="F214">
        <f t="shared" si="26"/>
        <v>64.64</v>
      </c>
      <c r="G214">
        <f t="shared" si="26"/>
        <v>0.64510347075118146</v>
      </c>
      <c r="H214">
        <f t="shared" si="26"/>
        <v>1826</v>
      </c>
      <c r="I214" t="str">
        <f t="shared" si="26"/>
        <v>1 January 2011 to 31 December 2015</v>
      </c>
      <c r="J214">
        <f t="shared" si="26"/>
        <v>3.4096385542168677</v>
      </c>
      <c r="K214">
        <f t="shared" si="26"/>
        <v>0</v>
      </c>
    </row>
    <row r="215" spans="1:11">
      <c r="A215" t="str">
        <f t="shared" ref="A215:K215" si="27">INDEX($A$190:$M$200,COLUMN(A13),ROW(A13))</f>
        <v>Washington OP</v>
      </c>
      <c r="B215" t="str">
        <f t="shared" si="27"/>
        <v>U.S.A</v>
      </c>
      <c r="C215" t="str">
        <f t="shared" si="27"/>
        <v>Washington</v>
      </c>
      <c r="D215">
        <f t="shared" si="27"/>
        <v>2018</v>
      </c>
      <c r="E215">
        <f t="shared" si="27"/>
        <v>45.64</v>
      </c>
      <c r="F215">
        <f t="shared" si="27"/>
        <v>99.26</v>
      </c>
      <c r="G215">
        <f t="shared" si="27"/>
        <v>0.45980253878702398</v>
      </c>
      <c r="H215">
        <f t="shared" si="27"/>
        <v>1139</v>
      </c>
      <c r="I215" t="str">
        <f t="shared" si="27"/>
        <v>November 2018 to December 2021</v>
      </c>
      <c r="J215">
        <f t="shared" si="27"/>
        <v>1.9025460930640914</v>
      </c>
      <c r="K215" t="str">
        <f t="shared" si="27"/>
        <v>(Huijser et al., 2016)</v>
      </c>
    </row>
    <row r="216" spans="1:11">
      <c r="A216" t="e">
        <f t="shared" ref="A216:K216" si="28">INDEX($A$190:$M$200,COLUMN(A14),ROW(A14))</f>
        <v>#REF!</v>
      </c>
      <c r="B216" t="e">
        <f t="shared" si="28"/>
        <v>#REF!</v>
      </c>
      <c r="C216" t="e">
        <f t="shared" si="28"/>
        <v>#REF!</v>
      </c>
      <c r="D216" t="e">
        <f t="shared" si="28"/>
        <v>#REF!</v>
      </c>
      <c r="E216" t="e">
        <f t="shared" si="28"/>
        <v>#REF!</v>
      </c>
      <c r="F216" t="e">
        <f t="shared" si="28"/>
        <v>#REF!</v>
      </c>
      <c r="G216" t="e">
        <f t="shared" si="28"/>
        <v>#REF!</v>
      </c>
      <c r="H216" t="e">
        <f t="shared" si="28"/>
        <v>#REF!</v>
      </c>
      <c r="I216" t="e">
        <f t="shared" si="28"/>
        <v>#REF!</v>
      </c>
      <c r="J216" t="e">
        <f t="shared" si="28"/>
        <v>#REF!</v>
      </c>
      <c r="K216" t="e">
        <f t="shared" si="28"/>
        <v>#REF!</v>
      </c>
    </row>
    <row r="217" spans="1:11">
      <c r="A217" t="e">
        <f t="shared" ref="A217:K217" si="29">INDEX($A$190:$M$200,COLUMN(A15),ROW(A15))</f>
        <v>#REF!</v>
      </c>
      <c r="B217" t="e">
        <f t="shared" si="29"/>
        <v>#REF!</v>
      </c>
      <c r="C217" t="e">
        <f t="shared" si="29"/>
        <v>#REF!</v>
      </c>
      <c r="D217" t="e">
        <f t="shared" si="29"/>
        <v>#REF!</v>
      </c>
      <c r="E217" t="e">
        <f t="shared" si="29"/>
        <v>#REF!</v>
      </c>
      <c r="F217" t="e">
        <f t="shared" si="29"/>
        <v>#REF!</v>
      </c>
      <c r="G217" t="e">
        <f t="shared" si="29"/>
        <v>#REF!</v>
      </c>
      <c r="H217" t="e">
        <f t="shared" si="29"/>
        <v>#REF!</v>
      </c>
      <c r="I217" t="e">
        <f t="shared" si="29"/>
        <v>#REF!</v>
      </c>
      <c r="J217" t="e">
        <f t="shared" si="29"/>
        <v>#REF!</v>
      </c>
      <c r="K217" t="e">
        <f t="shared" si="29"/>
        <v>#REF!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375C-1485-7E4E-952A-3340DA466627}">
  <dimension ref="A2:AT157"/>
  <sheetViews>
    <sheetView topLeftCell="F1" workbookViewId="0">
      <selection activeCell="B1" sqref="B1"/>
    </sheetView>
  </sheetViews>
  <sheetFormatPr baseColWidth="10" defaultColWidth="8.6640625" defaultRowHeight="15"/>
  <cols>
    <col min="1" max="1" width="16" style="1" customWidth="1"/>
    <col min="2" max="2" width="28" style="1" customWidth="1"/>
    <col min="3" max="3" width="17.33203125" style="1" customWidth="1"/>
    <col min="4" max="4" width="15.1640625" style="1" customWidth="1"/>
    <col min="5" max="5" width="33.5" style="1" customWidth="1"/>
    <col min="6" max="6" width="17.5" style="1" customWidth="1"/>
    <col min="7" max="8" width="21.5" style="1" customWidth="1"/>
    <col min="9" max="9" width="16.1640625" style="1" customWidth="1"/>
    <col min="10" max="10" width="18.6640625" style="1" customWidth="1"/>
    <col min="11" max="12" width="8.6640625" style="15"/>
    <col min="13" max="13" width="16.33203125" style="15" customWidth="1"/>
    <col min="14" max="14" width="16.33203125" style="62" customWidth="1"/>
    <col min="15" max="15" width="13.6640625" style="51" customWidth="1"/>
    <col min="16" max="16" width="22.33203125" style="63" customWidth="1"/>
    <col min="17" max="17" width="13.6640625" style="1" customWidth="1"/>
    <col min="18" max="18" width="25.1640625" style="63" customWidth="1"/>
    <col min="19" max="19" width="20.6640625" style="51" customWidth="1"/>
    <col min="20" max="20" width="26.1640625" style="63" customWidth="1"/>
    <col min="21" max="21" width="13.6640625" style="51" customWidth="1"/>
    <col min="22" max="22" width="23" style="63" customWidth="1"/>
    <col min="23" max="23" width="13.6640625" style="51" customWidth="1"/>
    <col min="24" max="24" width="13.6640625" style="63" customWidth="1"/>
    <col min="25" max="25" width="13.6640625" style="1" customWidth="1"/>
    <col min="26" max="26" width="13.6640625" style="63" customWidth="1"/>
    <col min="27" max="27" width="13.6640625" style="1" customWidth="1"/>
    <col min="28" max="28" width="13.6640625" style="63" customWidth="1"/>
    <col min="29" max="29" width="14.5" style="1" customWidth="1"/>
    <col min="30" max="30" width="14.5" style="63" customWidth="1"/>
    <col min="31" max="31" width="33.6640625" style="1" customWidth="1"/>
    <col min="32" max="32" width="33.6640625" style="63" customWidth="1"/>
    <col min="33" max="33" width="32" customWidth="1"/>
    <col min="34" max="34" width="32" style="67" customWidth="1"/>
    <col min="35" max="37" width="8.83203125" bestFit="1" customWidth="1"/>
    <col min="39" max="39" width="8.83203125" bestFit="1" customWidth="1"/>
    <col min="40" max="41" width="12.83203125" bestFit="1" customWidth="1"/>
    <col min="42" max="42" width="8.83203125" bestFit="1" customWidth="1"/>
  </cols>
  <sheetData>
    <row r="2" spans="1:46" ht="192">
      <c r="A2" s="74" t="str">
        <f>IFERROR('1-Global (fill this first)'!A1,"")</f>
        <v>Country</v>
      </c>
      <c r="B2" s="74" t="str">
        <f>IFERROR('1-Global (fill this first)'!B1,"")</f>
        <v>State/Province</v>
      </c>
      <c r="C2" s="74" t="str">
        <f>IFERROR('1-Global (fill this first)'!C1,"")</f>
        <v>Lat</v>
      </c>
      <c r="D2" s="74" t="str">
        <f>IFERROR('1-Global (fill this first)'!D1,"")</f>
        <v>Long</v>
      </c>
      <c r="E2" s="74" t="str">
        <f>IFERROR('1-Global (fill this first)'!E1,"")</f>
        <v>Name (if applicable)</v>
      </c>
      <c r="F2" s="74" t="str">
        <f>IFERROR('1-Global (fill this first)'!F1,"")</f>
        <v>Overpass or Underpass</v>
      </c>
      <c r="G2" s="74" t="str">
        <f>IFERROR('1-Global (fill this first)'!G1,"")</f>
        <v>Targeted Species</v>
      </c>
      <c r="H2" s="74" t="str">
        <f>IFERROR('1-Global (fill this first)'!H1,"")</f>
        <v>ApproxSize</v>
      </c>
      <c r="I2" s="74" t="str">
        <f>IFERROR('1-Global (fill this first)'!I1,"")</f>
        <v>Price</v>
      </c>
      <c r="J2" s="74" t="str">
        <f>IFERROR('1-Global (fill this first)'!J1,"")</f>
        <v>Year of build</v>
      </c>
      <c r="K2" s="74" t="str">
        <f>IFERROR('1-Global (fill this first)'!K1,"")</f>
        <v>Year of build_clean</v>
      </c>
      <c r="L2" s="74" t="s">
        <v>335</v>
      </c>
      <c r="M2" s="74" t="str">
        <f>IFERROR('1-Global (fill this first)'!L1,"")</f>
        <v>Known Width (m)</v>
      </c>
      <c r="N2" s="74" t="s">
        <v>325</v>
      </c>
      <c r="O2" s="74" t="str">
        <f>IFERROR('1-Global (fill this first)'!M1,"")</f>
        <v>Estimated inner Width (m) ( from Google Earth)(in cases where fencing is visible - inner fence/rail where visible)</v>
      </c>
      <c r="P2" s="74" t="s">
        <v>326</v>
      </c>
      <c r="Q2" s="74" t="str">
        <f>IFERROR('1-Global (fill this first)'!N1,"")</f>
        <v>Estimated Outer Width of concreate infroastructure ( non-usable width)</v>
      </c>
      <c r="R2" s="74" t="s">
        <v>327</v>
      </c>
      <c r="S2" s="74" t="str">
        <f>IFERROR('1-Global (fill this first)'!O1,"")</f>
        <v xml:space="preserve">Known Length (m) </v>
      </c>
      <c r="T2" s="74" t="s">
        <v>328</v>
      </c>
      <c r="U2" s="74" t="str">
        <f>IFERROR('1-Global (fill this first)'!P1,"")</f>
        <v xml:space="preserve">Estimated Length (m) ( width of road/rail and median below) </v>
      </c>
      <c r="V2" s="74" t="s">
        <v>329</v>
      </c>
      <c r="W2" s="74" t="str">
        <f>IFERROR('1-Global (fill this first)'!Q1,"")</f>
        <v>Estimated Length (m) ( Headwall)(end to end of physical structure, often indicated by start and stop of guard rail / concreate/metail edge of strcuture)</v>
      </c>
      <c r="X2" s="74" t="s">
        <v>330</v>
      </c>
      <c r="Y2" s="74" t="str">
        <f>IFERROR('1-Global (fill this first)'!R1,"")</f>
        <v>Estimated Length (m) (including ramps)</v>
      </c>
      <c r="Z2" s="74" t="s">
        <v>331</v>
      </c>
      <c r="AA2" s="74" t="str">
        <f>IFERROR('1-Global (fill this first)'!S1,"")</f>
        <v xml:space="preserve">W:L ratio known values </v>
      </c>
      <c r="AB2" s="74" t="s">
        <v>332</v>
      </c>
      <c r="AC2" s="74" t="str">
        <f>IFERROR('1-Global (fill this first)'!T1,"")</f>
        <v>W(using inner width of sturcture) :L (using the length of headwall) GE values</v>
      </c>
      <c r="AD2" s="74" t="s">
        <v>333</v>
      </c>
      <c r="AE2" s="74" t="str">
        <f>IFERROR('1-Global (fill this first)'!U1,"")</f>
        <v>Number of lanes spanned</v>
      </c>
      <c r="AF2" s="74"/>
      <c r="AG2" s="74" t="str">
        <f>IFERROR('1-Global (fill this first)'!V1,"")</f>
        <v>Railway Spanned (y/n)</v>
      </c>
      <c r="AH2" s="74"/>
      <c r="AI2" s="74" t="str">
        <f>IFERROR('1-Global (fill this first)'!W1,"")</f>
        <v>Other Notes</v>
      </c>
      <c r="AJ2" s="74" t="str">
        <f>IFERROR('1-Global (fill this first)'!X1,"")</f>
        <v>Source</v>
      </c>
      <c r="AK2" s="74" t="str">
        <f>IFERROR('1-Global (fill this first)'!Y1,"")</f>
        <v xml:space="preserve"> </v>
      </c>
      <c r="AL2" s="74" t="str">
        <f>IFERROR('1-Global (fill this first)'!Z1,"")</f>
        <v>Country_2</v>
      </c>
      <c r="AM2" s="74" t="str">
        <f>IFERROR('1-Global (fill this first)'!AA1,"")</f>
        <v>State/Province</v>
      </c>
      <c r="AN2" s="74" t="str">
        <f>IFERROR('1-Global (fill this first)'!AB1,"")</f>
        <v>Lat_2</v>
      </c>
      <c r="AO2" s="74" t="str">
        <f>IFERROR('1-Global (fill this first)'!AC1,"")</f>
        <v>Long_2</v>
      </c>
      <c r="AP2" s="74" t="str">
        <f>IFERROR('1-Global (fill this first)'!AD1,"")</f>
        <v>Name (if applicable)</v>
      </c>
      <c r="AQ2" s="74" t="str">
        <f>IFERROR('1-Global (fill this first)'!AE1,"")</f>
        <v>Overpass or Underpass</v>
      </c>
      <c r="AR2" s="74" t="str">
        <f>IFERROR('1-Global (fill this first)'!AF1,"")</f>
        <v>Targeted Species</v>
      </c>
    </row>
    <row r="3" spans="1:46" ht="112">
      <c r="A3" s="2" t="str">
        <f>IFERROR('1-Global (fill this first)'!A2,"")</f>
        <v xml:space="preserve">Austria OP 1 	 </v>
      </c>
      <c r="B3" s="2">
        <f>IFERROR('1-Global (fill this first)'!B2,"")</f>
        <v>0</v>
      </c>
      <c r="C3" s="2">
        <f>IFERROR('1-Global (fill this first)'!C2,"")</f>
        <v>46.6265</v>
      </c>
      <c r="D3" s="2">
        <f>IFERROR('1-Global (fill this first)'!D2,"")</f>
        <v>14.799010000000001</v>
      </c>
      <c r="E3" s="2" t="str">
        <f>IFERROR('1-Global (fill this first)'!E2,"")</f>
        <v>Aich Wildlife Crossing</v>
      </c>
      <c r="F3" s="2" t="str">
        <f>IFERROR('1-Global (fill this first)'!F2,"")</f>
        <v>Overpass</v>
      </c>
      <c r="G3" s="2">
        <f>IFERROR('1-Global (fill this first)'!G2,"")</f>
        <v>0</v>
      </c>
      <c r="H3" s="2">
        <f>IFERROR('1-Global (fill this first)'!H2,"")</f>
        <v>0</v>
      </c>
      <c r="I3" s="2">
        <f>IFERROR('1-Global (fill this first)'!I2,"")</f>
        <v>0</v>
      </c>
      <c r="J3" s="2" t="str">
        <f>IFERROR('1-Global (fill this first)'!J2,"")</f>
        <v>2017-18</v>
      </c>
      <c r="K3" s="2">
        <f>IFERROR('1-Global (fill this first)'!K2,"")</f>
        <v>2017</v>
      </c>
      <c r="L3" s="60">
        <f>IF(K3&gt;0, K3, "")</f>
        <v>2017</v>
      </c>
      <c r="M3" s="2">
        <f>IFERROR('1-Global (fill this first)'!L2,"")</f>
        <v>0</v>
      </c>
      <c r="N3" s="60" t="str">
        <f>IF(M3&gt;0, M3, "")</f>
        <v/>
      </c>
      <c r="O3" s="2">
        <f>IFERROR('1-Global (fill this first)'!M2,"")</f>
        <v>22.31</v>
      </c>
      <c r="P3" s="60">
        <f>IF(O3&gt;0, O3, "")</f>
        <v>22.31</v>
      </c>
      <c r="Q3" s="2">
        <f>IFERROR('1-Global (fill this first)'!N2,"")</f>
        <v>27.35</v>
      </c>
      <c r="R3" s="60">
        <f>IF(Q3&gt;0, Q3, "")</f>
        <v>27.35</v>
      </c>
      <c r="S3" s="2">
        <f>IFERROR('1-Global (fill this first)'!O2,"")</f>
        <v>0</v>
      </c>
      <c r="T3" s="60" t="str">
        <f>IF(S3&gt;0, S3, "")</f>
        <v/>
      </c>
      <c r="U3" s="2">
        <f>IFERROR('1-Global (fill this first)'!P2,"")</f>
        <v>23.91</v>
      </c>
      <c r="V3" s="60">
        <f>IF(U3&gt;0, U3, "")</f>
        <v>23.91</v>
      </c>
      <c r="W3" s="2">
        <f>IFERROR('1-Global (fill this first)'!Q2,"")</f>
        <v>52.03</v>
      </c>
      <c r="X3" s="60">
        <f>IF(W3&gt;0, W3, "")</f>
        <v>52.03</v>
      </c>
      <c r="Y3" s="2" t="str">
        <f>IFERROR('1-Global (fill this first)'!R2,"")</f>
        <v/>
      </c>
      <c r="Z3" s="60" t="str">
        <f>IF(Y3&gt;0, Y3, "")</f>
        <v/>
      </c>
      <c r="AA3" s="2" t="str">
        <f>IFERROR('1-Global (fill this first)'!S2,"")</f>
        <v/>
      </c>
      <c r="AB3" s="60" t="str">
        <f>IF(AA3&gt;0, AA3, "")</f>
        <v/>
      </c>
      <c r="AC3" s="2">
        <f>IFERROR('1-Global (fill this first)'!T2,"")</f>
        <v>0.42879108206803762</v>
      </c>
      <c r="AD3" s="60">
        <f>IF(AC3&gt;0, AC3, "")</f>
        <v>0.42879108206803762</v>
      </c>
      <c r="AE3" s="2">
        <f>IFERROR('1-Global (fill this first)'!U2,"")</f>
        <v>4</v>
      </c>
      <c r="AF3" s="60">
        <f>IF(AE3&gt;0, AE3, "")</f>
        <v>4</v>
      </c>
      <c r="AG3" s="2" t="str">
        <f>IFERROR('1-Global (fill this first)'!V2,"")</f>
        <v>N</v>
      </c>
      <c r="AH3" s="60" t="str">
        <f>IF(AG3&gt;0, AG3, "")</f>
        <v>N</v>
      </c>
      <c r="AI3" s="2" t="str">
        <f>IFERROR('1-Global (fill this first)'!W2,"")</f>
        <v>Google Earth to make measurements</v>
      </c>
      <c r="AJ3" s="2" t="str">
        <f>IFERROR('1-Global (fill this first)'!X2,"")</f>
        <v>https://structurae.net/en/structures/aich-wildlife-crossing</v>
      </c>
      <c r="AK3" s="2">
        <f>IFERROR('1-Global (fill this first)'!Y2,"")</f>
        <v>0</v>
      </c>
      <c r="AL3" s="2">
        <f>IFERROR('1-Global (fill this first)'!Z2,"")</f>
        <v>0</v>
      </c>
      <c r="AM3" s="2">
        <f>IFERROR('1-Global (fill this first)'!AA2,"")</f>
        <v>0</v>
      </c>
      <c r="AN3" s="2">
        <f>IFERROR('1-Global (fill this first)'!AB2,"")</f>
        <v>0</v>
      </c>
      <c r="AO3" s="2">
        <f>IFERROR('1-Global (fill this first)'!AC2,"")</f>
        <v>0</v>
      </c>
      <c r="AP3" s="2">
        <f>IFERROR('1-Global (fill this first)'!AD2,"")</f>
        <v>0</v>
      </c>
      <c r="AQ3" s="2">
        <f>IFERROR('1-Global (fill this first)'!AE2,"")</f>
        <v>0</v>
      </c>
      <c r="AR3" s="1"/>
      <c r="AT3" s="15"/>
    </row>
    <row r="4" spans="1:46" ht="80">
      <c r="A4" s="2" t="str">
        <f>IFERROR('1-Global (fill this first)'!A3,"")</f>
        <v xml:space="preserve">Belgiuim OP 3 (with railway)  </v>
      </c>
      <c r="B4" s="2">
        <f>IFERROR('1-Global (fill this first)'!B3,"")</f>
        <v>0</v>
      </c>
      <c r="C4" s="2">
        <f>IFERROR('1-Global (fill this first)'!C3,"")</f>
        <v>51.413209999999999</v>
      </c>
      <c r="D4" s="2">
        <f>IFERROR('1-Global (fill this first)'!D3,"")</f>
        <v>4.7019399999999996</v>
      </c>
      <c r="E4" s="2" t="str">
        <f>IFERROR('1-Global (fill this first)'!E3,"")</f>
        <v>Wuustwezel Ecoduct</v>
      </c>
      <c r="F4" s="2" t="str">
        <f>IFERROR('1-Global (fill this first)'!F3,"")</f>
        <v>Overpass</v>
      </c>
      <c r="G4" s="2">
        <f>IFERROR('1-Global (fill this first)'!G3,"")</f>
        <v>0</v>
      </c>
      <c r="H4" s="2">
        <f>IFERROR('1-Global (fill this first)'!H3,"")</f>
        <v>0</v>
      </c>
      <c r="I4" s="2">
        <f>IFERROR('1-Global (fill this first)'!I3,"")</f>
        <v>0</v>
      </c>
      <c r="J4" s="2">
        <f>IFERROR('1-Global (fill this first)'!J3,"")</f>
        <v>0</v>
      </c>
      <c r="K4" s="2">
        <f>IFERROR('1-Global (fill this first)'!K3,"")</f>
        <v>0</v>
      </c>
      <c r="L4" s="60" t="str">
        <f t="shared" ref="L4:L55" si="0">IF(K4&gt;0, K4, "")</f>
        <v/>
      </c>
      <c r="M4" s="2">
        <f>IFERROR('1-Global (fill this first)'!L3,"")</f>
        <v>0</v>
      </c>
      <c r="N4" s="60" t="str">
        <f t="shared" ref="N4:N55" si="1">IF(M4&gt;0, M4, "")</f>
        <v/>
      </c>
      <c r="O4" s="2">
        <f>IFERROR('1-Global (fill this first)'!M3,"")</f>
        <v>66.36</v>
      </c>
      <c r="P4" s="60">
        <f t="shared" ref="P4:P55" si="2">IF(O4&gt;0, O4, "")</f>
        <v>66.36</v>
      </c>
      <c r="Q4" s="2">
        <f>IFERROR('1-Global (fill this first)'!N3,"")</f>
        <v>67.45</v>
      </c>
      <c r="R4" s="60">
        <f t="shared" ref="R4:R55" si="3">IF(Q4&gt;0, Q4, "")</f>
        <v>67.45</v>
      </c>
      <c r="S4" s="2">
        <f>IFERROR('1-Global (fill this first)'!O3,"")</f>
        <v>0</v>
      </c>
      <c r="T4" s="60" t="str">
        <f t="shared" ref="T4:T55" si="4">IF(S4&gt;0, S4, "")</f>
        <v/>
      </c>
      <c r="U4" s="2">
        <f>IFERROR('1-Global (fill this first)'!P3,"")</f>
        <v>86.76</v>
      </c>
      <c r="V4" s="60">
        <f t="shared" ref="V4:V55" si="5">IF(U4&gt;0, U4, "")</f>
        <v>86.76</v>
      </c>
      <c r="W4" s="2">
        <f>IFERROR('1-Global (fill this first)'!Q3,"")</f>
        <v>116.38</v>
      </c>
      <c r="X4" s="60">
        <f t="shared" ref="X4:X55" si="6">IF(W4&gt;0, W4, "")</f>
        <v>116.38</v>
      </c>
      <c r="Y4" s="2" t="str">
        <f>IFERROR('1-Global (fill this first)'!R3,"")</f>
        <v/>
      </c>
      <c r="Z4" s="60" t="str">
        <f t="shared" ref="Z4:Z55" si="7">IF(Y4&gt;0, Y4, "")</f>
        <v/>
      </c>
      <c r="AA4" s="2" t="str">
        <f>IFERROR('1-Global (fill this first)'!S3,"")</f>
        <v/>
      </c>
      <c r="AB4" s="60" t="str">
        <f t="shared" ref="AB4:AB55" si="8">IF(AA4&gt;0, AA4, "")</f>
        <v/>
      </c>
      <c r="AC4" s="2">
        <f>IFERROR('1-Global (fill this first)'!T3,"")</f>
        <v>0.57020106547516758</v>
      </c>
      <c r="AD4" s="60">
        <f t="shared" ref="AD4:AD55" si="9">IF(AC4&gt;0, AC4, "")</f>
        <v>0.57020106547516758</v>
      </c>
      <c r="AE4" s="2">
        <f>IFERROR('1-Global (fill this first)'!U3,"")</f>
        <v>5</v>
      </c>
      <c r="AF4" s="60">
        <f t="shared" ref="AF4:AF55" si="10">IF(AE4&gt;0, AE4, "")</f>
        <v>5</v>
      </c>
      <c r="AG4" s="2" t="str">
        <f>IFERROR('1-Global (fill this first)'!V3,"")</f>
        <v>Y(2)</v>
      </c>
      <c r="AH4" s="60" t="str">
        <f t="shared" ref="AH4:AH55" si="11">IF(AG4&gt;0, AG4, "")</f>
        <v>Y(2)</v>
      </c>
      <c r="AI4" s="2" t="str">
        <f>IFERROR('1-Global (fill this first)'!W3,"")</f>
        <v>Google Earth to make measurements</v>
      </c>
      <c r="AJ4" s="2" t="str">
        <f>IFERROR('1-Global (fill this first)'!X3,"")</f>
        <v>Google Earth</v>
      </c>
      <c r="AK4" s="2">
        <f>IFERROR('1-Global (fill this first)'!Y3,"")</f>
        <v>0</v>
      </c>
      <c r="AL4" s="2">
        <f>IFERROR('1-Global (fill this first)'!Z3,"")</f>
        <v>0</v>
      </c>
      <c r="AM4" s="2">
        <f>IFERROR('1-Global (fill this first)'!AA3,"")</f>
        <v>0</v>
      </c>
      <c r="AN4" s="2">
        <f>IFERROR('1-Global (fill this first)'!AB3,"")</f>
        <v>0</v>
      </c>
      <c r="AO4" s="2">
        <f>IFERROR('1-Global (fill this first)'!AC3,"")</f>
        <v>0</v>
      </c>
      <c r="AP4" s="2">
        <f>IFERROR('1-Global (fill this first)'!AD3,"")</f>
        <v>0</v>
      </c>
      <c r="AQ4" s="2">
        <f>IFERROR('1-Global (fill this first)'!AE3,"")</f>
        <v>0</v>
      </c>
      <c r="AR4" s="1"/>
    </row>
    <row r="5" spans="1:46" ht="80">
      <c r="A5" s="2" t="str">
        <f>IFERROR('1-Global (fill this first)'!A4,"")</f>
        <v xml:space="preserve">Belgium OP 1  </v>
      </c>
      <c r="B5" s="2">
        <f>IFERROR('1-Global (fill this first)'!B4,"")</f>
        <v>0</v>
      </c>
      <c r="C5" s="2">
        <f>IFERROR('1-Global (fill this first)'!C4,"")</f>
        <v>50.75468</v>
      </c>
      <c r="D5" s="2">
        <f>IFERROR('1-Global (fill this first)'!D4,"")</f>
        <v>4.4349400000000001</v>
      </c>
      <c r="E5" s="2" t="str">
        <f>IFERROR('1-Global (fill this first)'!E4,"")</f>
        <v>Groenendaal Ecoduct</v>
      </c>
      <c r="F5" s="2" t="str">
        <f>IFERROR('1-Global (fill this first)'!F4,"")</f>
        <v>Overpass</v>
      </c>
      <c r="G5" s="2">
        <f>IFERROR('1-Global (fill this first)'!G4,"")</f>
        <v>0</v>
      </c>
      <c r="H5" s="2">
        <f>IFERROR('1-Global (fill this first)'!H4,"")</f>
        <v>0</v>
      </c>
      <c r="I5" s="2">
        <f>IFERROR('1-Global (fill this first)'!I4,"")</f>
        <v>0</v>
      </c>
      <c r="J5" s="2">
        <f>IFERROR('1-Global (fill this first)'!J4,"")</f>
        <v>0</v>
      </c>
      <c r="K5" s="2">
        <f>IFERROR('1-Global (fill this first)'!K4,"")</f>
        <v>0</v>
      </c>
      <c r="L5" s="60" t="str">
        <f t="shared" si="0"/>
        <v/>
      </c>
      <c r="M5" s="2">
        <f>IFERROR('1-Global (fill this first)'!L4,"")</f>
        <v>0</v>
      </c>
      <c r="N5" s="60" t="str">
        <f t="shared" si="1"/>
        <v/>
      </c>
      <c r="O5" s="2">
        <f>IFERROR('1-Global (fill this first)'!M4,"")</f>
        <v>60.12</v>
      </c>
      <c r="P5" s="60">
        <f t="shared" si="2"/>
        <v>60.12</v>
      </c>
      <c r="Q5" s="2">
        <f>IFERROR('1-Global (fill this first)'!N4,"")</f>
        <v>62.32</v>
      </c>
      <c r="R5" s="60">
        <f t="shared" si="3"/>
        <v>62.32</v>
      </c>
      <c r="S5" s="2">
        <f>IFERROR('1-Global (fill this first)'!O4,"")</f>
        <v>0</v>
      </c>
      <c r="T5" s="60" t="str">
        <f t="shared" si="4"/>
        <v/>
      </c>
      <c r="U5" s="2">
        <f>IFERROR('1-Global (fill this first)'!P4,"")</f>
        <v>28.63</v>
      </c>
      <c r="V5" s="60">
        <f t="shared" si="5"/>
        <v>28.63</v>
      </c>
      <c r="W5" s="2">
        <f>IFERROR('1-Global (fill this first)'!Q4,"")</f>
        <v>66.86</v>
      </c>
      <c r="X5" s="60">
        <f t="shared" si="6"/>
        <v>66.86</v>
      </c>
      <c r="Y5" s="2">
        <f>IFERROR('1-Global (fill this first)'!R4,"")</f>
        <v>92.62</v>
      </c>
      <c r="Z5" s="60">
        <f t="shared" si="7"/>
        <v>92.62</v>
      </c>
      <c r="AA5" s="2" t="str">
        <f>IFERROR('1-Global (fill this first)'!S4,"")</f>
        <v/>
      </c>
      <c r="AB5" s="60" t="str">
        <f t="shared" si="8"/>
        <v/>
      </c>
      <c r="AC5" s="2">
        <f>IFERROR('1-Global (fill this first)'!T4,"")</f>
        <v>0.89919234220759792</v>
      </c>
      <c r="AD5" s="60">
        <f t="shared" si="9"/>
        <v>0.89919234220759792</v>
      </c>
      <c r="AE5" s="2">
        <f>IFERROR('1-Global (fill this first)'!U4,"")</f>
        <v>4</v>
      </c>
      <c r="AF5" s="60">
        <f t="shared" si="10"/>
        <v>4</v>
      </c>
      <c r="AG5" s="2" t="str">
        <f>IFERROR('1-Global (fill this first)'!V4,"")</f>
        <v>N</v>
      </c>
      <c r="AH5" s="60" t="str">
        <f t="shared" si="11"/>
        <v>N</v>
      </c>
      <c r="AI5" s="2" t="str">
        <f>IFERROR('1-Global (fill this first)'!W4,"")</f>
        <v>Google Earth to make measurements</v>
      </c>
      <c r="AJ5" s="2" t="str">
        <f>IFERROR('1-Global (fill this first)'!X4,"")</f>
        <v>Google Earth</v>
      </c>
      <c r="AK5" s="2">
        <f>IFERROR('1-Global (fill this first)'!Y4,"")</f>
        <v>0</v>
      </c>
      <c r="AL5" s="2">
        <f>IFERROR('1-Global (fill this first)'!Z4,"")</f>
        <v>0</v>
      </c>
      <c r="AM5" s="2">
        <f>IFERROR('1-Global (fill this first)'!AA4,"")</f>
        <v>0</v>
      </c>
      <c r="AN5" s="2">
        <f>IFERROR('1-Global (fill this first)'!AB4,"")</f>
        <v>0</v>
      </c>
      <c r="AO5" s="2">
        <f>IFERROR('1-Global (fill this first)'!AC4,"")</f>
        <v>0</v>
      </c>
      <c r="AP5" s="2">
        <f>IFERROR('1-Global (fill this first)'!AD4,"")</f>
        <v>0</v>
      </c>
      <c r="AQ5" s="2">
        <f>IFERROR('1-Global (fill this first)'!AE4,"")</f>
        <v>0</v>
      </c>
      <c r="AR5" s="1"/>
    </row>
    <row r="6" spans="1:46" ht="59" customHeight="1">
      <c r="A6" s="2" t="str">
        <f>IFERROR('1-Global (fill this first)'!A5,"")</f>
        <v xml:space="preserve">Belgium OP 2  </v>
      </c>
      <c r="B6" s="2">
        <f>IFERROR('1-Global (fill this first)'!B5,"")</f>
        <v>0</v>
      </c>
      <c r="C6" s="2">
        <f>IFERROR('1-Global (fill this first)'!C5,"")</f>
        <v>50.960329999999999</v>
      </c>
      <c r="D6" s="2">
        <f>IFERROR('1-Global (fill this first)'!D5,"")</f>
        <v>5.6415699999999998</v>
      </c>
      <c r="E6" s="2" t="str">
        <f>IFERROR('1-Global (fill this first)'!E5,"")</f>
        <v>Kikbeek Ecoduct</v>
      </c>
      <c r="F6" s="2" t="str">
        <f>IFERROR('1-Global (fill this first)'!F5,"")</f>
        <v>Overpass</v>
      </c>
      <c r="G6" s="2">
        <f>IFERROR('1-Global (fill this first)'!G5,"")</f>
        <v>0</v>
      </c>
      <c r="H6" s="2">
        <f>IFERROR('1-Global (fill this first)'!H5,"")</f>
        <v>0</v>
      </c>
      <c r="I6" s="2">
        <f>IFERROR('1-Global (fill this first)'!I5,"")</f>
        <v>0</v>
      </c>
      <c r="J6" s="2">
        <f>IFERROR('1-Global (fill this first)'!J5,"")</f>
        <v>2005</v>
      </c>
      <c r="K6" s="2">
        <f>IFERROR('1-Global (fill this first)'!K5,"")</f>
        <v>2005</v>
      </c>
      <c r="L6" s="60">
        <f t="shared" si="0"/>
        <v>2005</v>
      </c>
      <c r="M6" s="2">
        <f>IFERROR('1-Global (fill this first)'!L5,"")</f>
        <v>0</v>
      </c>
      <c r="N6" s="60" t="str">
        <f t="shared" si="1"/>
        <v/>
      </c>
      <c r="O6" s="2">
        <f>IFERROR('1-Global (fill this first)'!M5,"")</f>
        <v>35.33</v>
      </c>
      <c r="P6" s="60">
        <f t="shared" si="2"/>
        <v>35.33</v>
      </c>
      <c r="Q6" s="2">
        <f>IFERROR('1-Global (fill this first)'!N5,"")</f>
        <v>60.79</v>
      </c>
      <c r="R6" s="60">
        <f t="shared" si="3"/>
        <v>60.79</v>
      </c>
      <c r="S6" s="2">
        <f>IFERROR('1-Global (fill this first)'!O5,"")</f>
        <v>0</v>
      </c>
      <c r="T6" s="60" t="str">
        <f t="shared" si="4"/>
        <v/>
      </c>
      <c r="U6" s="2">
        <f>IFERROR('1-Global (fill this first)'!P5,"")</f>
        <v>34.92</v>
      </c>
      <c r="V6" s="60">
        <f t="shared" si="5"/>
        <v>34.92</v>
      </c>
      <c r="W6" s="2">
        <f>IFERROR('1-Global (fill this first)'!Q5,"")</f>
        <v>56.79</v>
      </c>
      <c r="X6" s="60">
        <f t="shared" si="6"/>
        <v>56.79</v>
      </c>
      <c r="Y6" s="2">
        <f>IFERROR('1-Global (fill this first)'!R5,"")</f>
        <v>116.33</v>
      </c>
      <c r="Z6" s="60">
        <f t="shared" si="7"/>
        <v>116.33</v>
      </c>
      <c r="AA6" s="2" t="str">
        <f>IFERROR('1-Global (fill this first)'!S5,"")</f>
        <v/>
      </c>
      <c r="AB6" s="60" t="str">
        <f t="shared" si="8"/>
        <v/>
      </c>
      <c r="AC6" s="2">
        <f>IFERROR('1-Global (fill this first)'!T5,"")</f>
        <v>0.62211656981863006</v>
      </c>
      <c r="AD6" s="60">
        <f t="shared" si="9"/>
        <v>0.62211656981863006</v>
      </c>
      <c r="AE6" s="2">
        <f>IFERROR('1-Global (fill this first)'!U5,"")</f>
        <v>4</v>
      </c>
      <c r="AF6" s="60">
        <f t="shared" si="10"/>
        <v>4</v>
      </c>
      <c r="AG6" s="2" t="str">
        <f>IFERROR('1-Global (fill this first)'!V5,"")</f>
        <v>N</v>
      </c>
      <c r="AH6" s="60" t="str">
        <f t="shared" si="11"/>
        <v>N</v>
      </c>
      <c r="AI6" s="2" t="str">
        <f>IFERROR('1-Global (fill this first)'!W5,"")</f>
        <v>Google Earth to make measurements</v>
      </c>
      <c r="AJ6" s="2" t="str">
        <f>IFERROR('1-Global (fill this first)'!X5,"")</f>
        <v>https://structurae.net/en/structures/kikbeek-wildlife-crossing</v>
      </c>
      <c r="AK6" s="2">
        <f>IFERROR('1-Global (fill this first)'!Y5,"")</f>
        <v>0</v>
      </c>
      <c r="AL6" s="2">
        <f>IFERROR('1-Global (fill this first)'!Z5,"")</f>
        <v>0</v>
      </c>
      <c r="AM6" s="2">
        <f>IFERROR('1-Global (fill this first)'!AA5,"")</f>
        <v>0</v>
      </c>
      <c r="AN6" s="2">
        <f>IFERROR('1-Global (fill this first)'!AB5,"")</f>
        <v>0</v>
      </c>
      <c r="AO6" s="2">
        <f>IFERROR('1-Global (fill this first)'!AC5,"")</f>
        <v>0</v>
      </c>
      <c r="AP6" s="2">
        <f>IFERROR('1-Global (fill this first)'!AD5,"")</f>
        <v>0</v>
      </c>
      <c r="AQ6" s="2">
        <f>IFERROR('1-Global (fill this first)'!AE5,"")</f>
        <v>0</v>
      </c>
      <c r="AR6" s="1"/>
    </row>
    <row r="7" spans="1:46" ht="80">
      <c r="A7" s="2" t="str">
        <f>IFERROR('1-Global (fill this first)'!A6,"")</f>
        <v xml:space="preserve">Belgium Op 4  </v>
      </c>
      <c r="B7" s="2">
        <f>IFERROR('1-Global (fill this first)'!B6,"")</f>
        <v>0</v>
      </c>
      <c r="C7" s="2">
        <f>IFERROR('1-Global (fill this first)'!C6,"")</f>
        <v>50.799140000000001</v>
      </c>
      <c r="D7" s="2">
        <f>IFERROR('1-Global (fill this first)'!D6,"")</f>
        <v>4.7093499999999997</v>
      </c>
      <c r="E7" s="2" t="str">
        <f>IFERROR('1-Global (fill this first)'!E6,"")</f>
        <v>Oud-Heverlee Ecoduct</v>
      </c>
      <c r="F7" s="2" t="str">
        <f>IFERROR('1-Global (fill this first)'!F6,"")</f>
        <v>Overpass</v>
      </c>
      <c r="G7" s="2">
        <f>IFERROR('1-Global (fill this first)'!G6,"")</f>
        <v>0</v>
      </c>
      <c r="H7" s="2">
        <f>IFERROR('1-Global (fill this first)'!H6,"")</f>
        <v>0</v>
      </c>
      <c r="I7" s="2">
        <f>IFERROR('1-Global (fill this first)'!I6,"")</f>
        <v>0</v>
      </c>
      <c r="J7" s="2">
        <f>IFERROR('1-Global (fill this first)'!J6,"")</f>
        <v>0</v>
      </c>
      <c r="K7" s="2">
        <f>IFERROR('1-Global (fill this first)'!K6,"")</f>
        <v>0</v>
      </c>
      <c r="L7" s="60" t="str">
        <f t="shared" si="0"/>
        <v/>
      </c>
      <c r="M7" s="2">
        <f>IFERROR('1-Global (fill this first)'!L6,"")</f>
        <v>0</v>
      </c>
      <c r="N7" s="60" t="str">
        <f t="shared" si="1"/>
        <v/>
      </c>
      <c r="O7" s="2">
        <f>IFERROR('1-Global (fill this first)'!M6,"")</f>
        <v>64.13</v>
      </c>
      <c r="P7" s="60">
        <f t="shared" si="2"/>
        <v>64.13</v>
      </c>
      <c r="Q7" s="2">
        <f>IFERROR('1-Global (fill this first)'!N6,"")</f>
        <v>64.25</v>
      </c>
      <c r="R7" s="60">
        <f t="shared" si="3"/>
        <v>64.25</v>
      </c>
      <c r="S7" s="2">
        <f>IFERROR('1-Global (fill this first)'!O6,"")</f>
        <v>0</v>
      </c>
      <c r="T7" s="60" t="str">
        <f t="shared" si="4"/>
        <v/>
      </c>
      <c r="U7" s="2">
        <f>IFERROR('1-Global (fill this first)'!P6,"")</f>
        <v>8.19</v>
      </c>
      <c r="V7" s="60">
        <f t="shared" si="5"/>
        <v>8.19</v>
      </c>
      <c r="W7" s="2">
        <f>IFERROR('1-Global (fill this first)'!Q6,"")</f>
        <v>23.22</v>
      </c>
      <c r="X7" s="60">
        <f t="shared" si="6"/>
        <v>23.22</v>
      </c>
      <c r="Y7" s="2" t="str">
        <f>IFERROR('1-Global (fill this first)'!R6,"")</f>
        <v/>
      </c>
      <c r="Z7" s="60" t="str">
        <f t="shared" si="7"/>
        <v/>
      </c>
      <c r="AA7" s="2" t="str">
        <f>IFERROR('1-Global (fill this first)'!S6,"")</f>
        <v/>
      </c>
      <c r="AB7" s="60" t="str">
        <f t="shared" si="8"/>
        <v/>
      </c>
      <c r="AC7" s="2">
        <f>IFERROR('1-Global (fill this first)'!T6,"")</f>
        <v>2.7618432385874248</v>
      </c>
      <c r="AD7" s="60">
        <f t="shared" si="9"/>
        <v>2.7618432385874248</v>
      </c>
      <c r="AE7" s="2">
        <f>IFERROR('1-Global (fill this first)'!U6,"")</f>
        <v>2</v>
      </c>
      <c r="AF7" s="60">
        <f t="shared" si="10"/>
        <v>2</v>
      </c>
      <c r="AG7" s="2" t="str">
        <f>IFERROR('1-Global (fill this first)'!V6,"")</f>
        <v>N</v>
      </c>
      <c r="AH7" s="60" t="str">
        <f t="shared" si="11"/>
        <v>N</v>
      </c>
      <c r="AI7" s="2" t="str">
        <f>IFERROR('1-Global (fill this first)'!W6,"")</f>
        <v>Google Earth to make measurements</v>
      </c>
      <c r="AJ7" s="2" t="str">
        <f>IFERROR('1-Global (fill this first)'!X6,"")</f>
        <v>Google Earth</v>
      </c>
      <c r="AK7" s="2">
        <f>IFERROR('1-Global (fill this first)'!Y6,"")</f>
        <v>0</v>
      </c>
      <c r="AL7" s="2">
        <f>IFERROR('1-Global (fill this first)'!Z6,"")</f>
        <v>0</v>
      </c>
      <c r="AM7" s="2">
        <f>IFERROR('1-Global (fill this first)'!AA6,"")</f>
        <v>0</v>
      </c>
      <c r="AN7" s="2">
        <f>IFERROR('1-Global (fill this first)'!AB6,"")</f>
        <v>0</v>
      </c>
      <c r="AO7" s="2">
        <f>IFERROR('1-Global (fill this first)'!AC6,"")</f>
        <v>0</v>
      </c>
      <c r="AP7" s="2">
        <f>IFERROR('1-Global (fill this first)'!AD6,"")</f>
        <v>0</v>
      </c>
      <c r="AQ7" s="2">
        <f>IFERROR('1-Global (fill this first)'!AE6,"")</f>
        <v>0</v>
      </c>
      <c r="AR7" s="1"/>
    </row>
    <row r="8" spans="1:46" ht="38" customHeight="1">
      <c r="A8" s="2" t="str">
        <f>IFERROR('1-Global (fill this first)'!A7,"")</f>
        <v>Canada</v>
      </c>
      <c r="B8" s="2" t="str">
        <f>IFERROR('1-Global (fill this first)'!B7,"")</f>
        <v>Alberta</v>
      </c>
      <c r="C8" s="2">
        <f>IFERROR('1-Global (fill this first)'!C7,"")</f>
        <v>51.161041721639997</v>
      </c>
      <c r="D8" s="2">
        <f>IFERROR('1-Global (fill this first)'!D7,"")</f>
        <v>-115.714568677785</v>
      </c>
      <c r="E8" s="2" t="str">
        <f>IFERROR('1-Global (fill this first)'!E7,"")</f>
        <v>Banff National Park Wolverine Overpass</v>
      </c>
      <c r="F8" s="2" t="str">
        <f>IFERROR('1-Global (fill this first)'!F7,"")</f>
        <v>Overpass</v>
      </c>
      <c r="G8" s="2" t="str">
        <f>IFERROR('1-Global (fill this first)'!G7,"")</f>
        <v>Grizzly bear, elk, deer</v>
      </c>
      <c r="H8" s="2" t="str">
        <f>IFERROR('1-Global (fill this first)'!H7,"")</f>
        <v>Large (&gt;350 lbs)</v>
      </c>
      <c r="I8" s="2" t="str">
        <f>IFERROR('1-Global (fill this first)'!I7,"")</f>
        <v>(1750000 per stucture USD)</v>
      </c>
      <c r="J8" s="2" t="str">
        <f>IFERROR('1-Global (fill this first)'!J7,"")</f>
        <v>1997 - 3A</v>
      </c>
      <c r="K8" s="2">
        <f>IFERROR('1-Global (fill this first)'!K7,"")</f>
        <v>1996</v>
      </c>
      <c r="L8" s="60">
        <f t="shared" si="0"/>
        <v>1996</v>
      </c>
      <c r="M8" s="2">
        <f>IFERROR('1-Global (fill this first)'!L7,"")</f>
        <v>52</v>
      </c>
      <c r="N8" s="60">
        <f t="shared" si="1"/>
        <v>52</v>
      </c>
      <c r="O8" s="2">
        <f>IFERROR('1-Global (fill this first)'!M7,"")</f>
        <v>51.62</v>
      </c>
      <c r="P8" s="60">
        <f t="shared" si="2"/>
        <v>51.62</v>
      </c>
      <c r="Q8" s="2">
        <f>IFERROR('1-Global (fill this first)'!N7,"")</f>
        <v>52.6</v>
      </c>
      <c r="R8" s="60">
        <f t="shared" si="3"/>
        <v>52.6</v>
      </c>
      <c r="S8" s="2">
        <f>IFERROR('1-Global (fill this first)'!O7,"")</f>
        <v>54</v>
      </c>
      <c r="T8" s="60">
        <f t="shared" si="4"/>
        <v>54</v>
      </c>
      <c r="U8" s="2">
        <f>IFERROR('1-Global (fill this first)'!P7,"")</f>
        <v>46</v>
      </c>
      <c r="V8" s="60">
        <f t="shared" si="5"/>
        <v>46</v>
      </c>
      <c r="W8" s="2">
        <f>IFERROR('1-Global (fill this first)'!Q7,"")</f>
        <v>57.72</v>
      </c>
      <c r="X8" s="60">
        <f t="shared" si="6"/>
        <v>57.72</v>
      </c>
      <c r="Y8" s="2" t="str">
        <f>IFERROR('1-Global (fill this first)'!R7,"")</f>
        <v/>
      </c>
      <c r="Z8" s="60" t="str">
        <f t="shared" si="7"/>
        <v/>
      </c>
      <c r="AA8" s="2">
        <f>IFERROR('1-Global (fill this first)'!S7,"")</f>
        <v>0.96296296296296291</v>
      </c>
      <c r="AB8" s="60">
        <f t="shared" si="8"/>
        <v>0.96296296296296291</v>
      </c>
      <c r="AC8" s="2">
        <f>IFERROR('1-Global (fill this first)'!T7,"")</f>
        <v>0.89431739431739432</v>
      </c>
      <c r="AD8" s="60">
        <f t="shared" si="9"/>
        <v>0.89431739431739432</v>
      </c>
      <c r="AE8" s="2">
        <f>IFERROR('1-Global (fill this first)'!U7,"")</f>
        <v>4</v>
      </c>
      <c r="AF8" s="60">
        <f t="shared" si="10"/>
        <v>4</v>
      </c>
      <c r="AG8" s="2" t="str">
        <f>IFERROR('1-Global (fill this first)'!V7,"")</f>
        <v>N</v>
      </c>
      <c r="AH8" s="60" t="str">
        <f t="shared" si="11"/>
        <v>N</v>
      </c>
      <c r="AI8" s="2" t="str">
        <f>IFERROR('1-Global (fill this first)'!W7,"")</f>
        <v>Google Earth to make measurements</v>
      </c>
      <c r="AJ8" s="2" t="str">
        <f>IFERROR('1-Global (fill this first)'!X7,"")</f>
        <v>(Clevenger &amp; Waltho, 2005), (Ford et al. 2017)</v>
      </c>
      <c r="AK8" s="2">
        <f>IFERROR('1-Global (fill this first)'!Y7,"")</f>
        <v>0</v>
      </c>
      <c r="AL8" s="2">
        <f>IFERROR('1-Global (fill this first)'!Z7,"")</f>
        <v>0</v>
      </c>
      <c r="AM8" s="2">
        <f>IFERROR('1-Global (fill this first)'!AA7,"")</f>
        <v>0</v>
      </c>
      <c r="AN8" s="2">
        <f>IFERROR('1-Global (fill this first)'!AB7,"")</f>
        <v>0</v>
      </c>
      <c r="AO8" s="2">
        <f>IFERROR('1-Global (fill this first)'!AC7,"")</f>
        <v>0</v>
      </c>
      <c r="AP8" s="2">
        <f>IFERROR('1-Global (fill this first)'!AD7,"")</f>
        <v>0</v>
      </c>
      <c r="AQ8" s="2">
        <f>IFERROR('1-Global (fill this first)'!AE7,"")</f>
        <v>0</v>
      </c>
      <c r="AR8" s="1" t="s">
        <v>13</v>
      </c>
    </row>
    <row r="9" spans="1:46" ht="54" customHeight="1">
      <c r="A9" s="2" t="str">
        <f>IFERROR('1-Global (fill this first)'!A8,"")</f>
        <v>Canada</v>
      </c>
      <c r="B9" s="2" t="str">
        <f>IFERROR('1-Global (fill this first)'!B8,"")</f>
        <v>Alberta</v>
      </c>
      <c r="C9" s="2">
        <f>IFERROR('1-Global (fill this first)'!C8,"")</f>
        <v>51.219974434485103</v>
      </c>
      <c r="D9" s="2">
        <f>IFERROR('1-Global (fill this first)'!D8,"")</f>
        <v>-115.800449970092</v>
      </c>
      <c r="E9" s="2" t="str">
        <f>IFERROR('1-Global (fill this first)'!E8,"")</f>
        <v>Banff National Park Red Earth Overpass</v>
      </c>
      <c r="F9" s="2" t="str">
        <f>IFERROR('1-Global (fill this first)'!F8,"")</f>
        <v>Overpass</v>
      </c>
      <c r="G9" s="2" t="str">
        <f>IFERROR('1-Global (fill this first)'!G8,"")</f>
        <v>Grizzly bear, elk, deer</v>
      </c>
      <c r="H9" s="2" t="str">
        <f>IFERROR('1-Global (fill this first)'!H8,"")</f>
        <v>Large (&gt;350 lbs)</v>
      </c>
      <c r="I9" s="2" t="str">
        <f>IFERROR('1-Global (fill this first)'!I8,"")</f>
        <v>(1750000 per stucture USD)</v>
      </c>
      <c r="J9" s="2" t="str">
        <f>IFERROR('1-Global (fill this first)'!J8,"")</f>
        <v>1997-3A</v>
      </c>
      <c r="K9" s="2">
        <f>IFERROR('1-Global (fill this first)'!K8,"")</f>
        <v>1996</v>
      </c>
      <c r="L9" s="60">
        <f t="shared" si="0"/>
        <v>1996</v>
      </c>
      <c r="M9" s="2">
        <f>IFERROR('1-Global (fill this first)'!L8,"")</f>
        <v>52</v>
      </c>
      <c r="N9" s="60">
        <f t="shared" si="1"/>
        <v>52</v>
      </c>
      <c r="O9" s="2">
        <f>IFERROR('1-Global (fill this first)'!M8,"")</f>
        <v>49.48</v>
      </c>
      <c r="P9" s="60">
        <f t="shared" si="2"/>
        <v>49.48</v>
      </c>
      <c r="Q9" s="2">
        <f>IFERROR('1-Global (fill this first)'!N8,"")</f>
        <v>52.5</v>
      </c>
      <c r="R9" s="60">
        <f t="shared" si="3"/>
        <v>52.5</v>
      </c>
      <c r="S9" s="2">
        <f>IFERROR('1-Global (fill this first)'!O8,"")</f>
        <v>57</v>
      </c>
      <c r="T9" s="60">
        <f t="shared" si="4"/>
        <v>57</v>
      </c>
      <c r="U9" s="2">
        <f>IFERROR('1-Global (fill this first)'!P8,"")</f>
        <v>43.02</v>
      </c>
      <c r="V9" s="60">
        <f t="shared" si="5"/>
        <v>43.02</v>
      </c>
      <c r="W9" s="2">
        <f>IFERROR('1-Global (fill this first)'!Q8,"")</f>
        <v>59.51</v>
      </c>
      <c r="X9" s="60">
        <f t="shared" si="6"/>
        <v>59.51</v>
      </c>
      <c r="Y9" s="2" t="str">
        <f>IFERROR('1-Global (fill this first)'!R8,"")</f>
        <v/>
      </c>
      <c r="Z9" s="60" t="str">
        <f t="shared" si="7"/>
        <v/>
      </c>
      <c r="AA9" s="2">
        <f>IFERROR('1-Global (fill this first)'!S8,"")</f>
        <v>0.91228070175438591</v>
      </c>
      <c r="AB9" s="60">
        <f t="shared" si="8"/>
        <v>0.91228070175438591</v>
      </c>
      <c r="AC9" s="2">
        <f>IFERROR('1-Global (fill this first)'!T8,"")</f>
        <v>0.83145689800033606</v>
      </c>
      <c r="AD9" s="60">
        <f t="shared" si="9"/>
        <v>0.83145689800033606</v>
      </c>
      <c r="AE9" s="2">
        <f>IFERROR('1-Global (fill this first)'!U8,"")</f>
        <v>4</v>
      </c>
      <c r="AF9" s="60">
        <f t="shared" si="10"/>
        <v>4</v>
      </c>
      <c r="AG9" s="2" t="str">
        <f>IFERROR('1-Global (fill this first)'!V8,"")</f>
        <v>N</v>
      </c>
      <c r="AH9" s="60" t="str">
        <f t="shared" si="11"/>
        <v>N</v>
      </c>
      <c r="AI9" s="2" t="str">
        <f>IFERROR('1-Global (fill this first)'!W8,"")</f>
        <v>Google Earth to make measurements</v>
      </c>
      <c r="AJ9" s="2" t="str">
        <f>IFERROR('1-Global (fill this first)'!X8,"")</f>
        <v>(Clevenger &amp; Waltho, 2005), (Ford et al. 2017)</v>
      </c>
      <c r="AK9" s="2">
        <f>IFERROR('1-Global (fill this first)'!Y8,"")</f>
        <v>0</v>
      </c>
      <c r="AL9" s="2">
        <f>IFERROR('1-Global (fill this first)'!Z8,"")</f>
        <v>0</v>
      </c>
      <c r="AM9" s="2">
        <f>IFERROR('1-Global (fill this first)'!AA8,"")</f>
        <v>0</v>
      </c>
      <c r="AN9" s="2">
        <f>IFERROR('1-Global (fill this first)'!AB8,"")</f>
        <v>0</v>
      </c>
      <c r="AO9" s="2">
        <f>IFERROR('1-Global (fill this first)'!AC8,"")</f>
        <v>0</v>
      </c>
      <c r="AP9" s="2">
        <f>IFERROR('1-Global (fill this first)'!AD8,"")</f>
        <v>0</v>
      </c>
      <c r="AQ9" s="2">
        <f>IFERROR('1-Global (fill this first)'!AE8,"")</f>
        <v>0</v>
      </c>
      <c r="AR9" s="1" t="s">
        <v>13</v>
      </c>
    </row>
    <row r="10" spans="1:46" ht="57" customHeight="1">
      <c r="A10" s="2" t="str">
        <f>IFERROR('1-Global (fill this first)'!A9,"")</f>
        <v>Canada</v>
      </c>
      <c r="B10" s="2" t="str">
        <f>IFERROR('1-Global (fill this first)'!B9,"")</f>
        <v>Alberta</v>
      </c>
      <c r="C10" s="2">
        <f>IFERROR('1-Global (fill this first)'!C9,"")</f>
        <v>51.3735867735274</v>
      </c>
      <c r="D10" s="2">
        <f>IFERROR('1-Global (fill this first)'!D9,"")</f>
        <v>-116.110438880443</v>
      </c>
      <c r="E10" s="2" t="str">
        <f>IFERROR('1-Global (fill this first)'!E9,"")</f>
        <v>Banff National Park Temple Overpass</v>
      </c>
      <c r="F10" s="2" t="str">
        <f>IFERROR('1-Global (fill this first)'!F9,"")</f>
        <v>Overpass</v>
      </c>
      <c r="G10" s="2" t="str">
        <f>IFERROR('1-Global (fill this first)'!G9,"")</f>
        <v>Grizzly bear, elk, deer</v>
      </c>
      <c r="H10" s="2" t="str">
        <f>IFERROR('1-Global (fill this first)'!H9,"")</f>
        <v>Large (&gt;350 lbs)</v>
      </c>
      <c r="I10" s="2" t="str">
        <f>IFERROR('1-Global (fill this first)'!I9,"")</f>
        <v>(1750000 per stucture USD)</v>
      </c>
      <c r="J10" s="2" t="str">
        <f>IFERROR('1-Global (fill this first)'!J9,"")</f>
        <v>1997 - 3B</v>
      </c>
      <c r="K10" s="2">
        <f>IFERROR('1-Global (fill this first)'!K9,"")</f>
        <v>2010</v>
      </c>
      <c r="L10" s="60">
        <f t="shared" si="0"/>
        <v>2010</v>
      </c>
      <c r="M10" s="2">
        <f>IFERROR('1-Global (fill this first)'!L9,"")</f>
        <v>60</v>
      </c>
      <c r="N10" s="60">
        <f t="shared" si="1"/>
        <v>60</v>
      </c>
      <c r="O10" s="2">
        <f>IFERROR('1-Global (fill this first)'!M9,"")</f>
        <v>58.51</v>
      </c>
      <c r="P10" s="60">
        <f t="shared" si="2"/>
        <v>58.51</v>
      </c>
      <c r="Q10" s="2">
        <f>IFERROR('1-Global (fill this first)'!N9,"")</f>
        <v>60.18</v>
      </c>
      <c r="R10" s="60">
        <f t="shared" si="3"/>
        <v>60.18</v>
      </c>
      <c r="S10" s="2">
        <f>IFERROR('1-Global (fill this first)'!O9,"")</f>
        <v>49</v>
      </c>
      <c r="T10" s="60">
        <f t="shared" si="4"/>
        <v>49</v>
      </c>
      <c r="U10" s="2">
        <f>IFERROR('1-Global (fill this first)'!P9,"")</f>
        <v>40.4</v>
      </c>
      <c r="V10" s="60">
        <f t="shared" si="5"/>
        <v>40.4</v>
      </c>
      <c r="W10" s="2">
        <f>IFERROR('1-Global (fill this first)'!Q9,"")</f>
        <v>73.16</v>
      </c>
      <c r="X10" s="60">
        <f t="shared" si="6"/>
        <v>73.16</v>
      </c>
      <c r="Y10" s="2">
        <f>IFERROR('1-Global (fill this first)'!R9,"")</f>
        <v>124.09</v>
      </c>
      <c r="Z10" s="60">
        <f t="shared" si="7"/>
        <v>124.09</v>
      </c>
      <c r="AA10" s="2">
        <f>IFERROR('1-Global (fill this first)'!S9,"")</f>
        <v>1.2244897959183674</v>
      </c>
      <c r="AB10" s="60">
        <f t="shared" si="8"/>
        <v>1.2244897959183674</v>
      </c>
      <c r="AC10" s="2">
        <f>IFERROR('1-Global (fill this first)'!T9,"")</f>
        <v>0.79975396391470754</v>
      </c>
      <c r="AD10" s="60">
        <f t="shared" si="9"/>
        <v>0.79975396391470754</v>
      </c>
      <c r="AE10" s="2">
        <f>IFERROR('1-Global (fill this first)'!U9,"")</f>
        <v>4</v>
      </c>
      <c r="AF10" s="60">
        <f t="shared" si="10"/>
        <v>4</v>
      </c>
      <c r="AG10" s="2" t="str">
        <f>IFERROR('1-Global (fill this first)'!V9,"")</f>
        <v>N</v>
      </c>
      <c r="AH10" s="60" t="str">
        <f t="shared" si="11"/>
        <v>N</v>
      </c>
      <c r="AI10" s="2" t="str">
        <f>IFERROR('1-Global (fill this first)'!W9,"")</f>
        <v>Google Earth to make measurements</v>
      </c>
      <c r="AJ10" s="2" t="str">
        <f>IFERROR('1-Global (fill this first)'!X9,"")</f>
        <v>(Clevenger &amp; Waltho, 2005), (Ford et al. 2017)</v>
      </c>
      <c r="AK10" s="2">
        <f>IFERROR('1-Global (fill this first)'!Y9,"")</f>
        <v>0</v>
      </c>
      <c r="AL10" s="2">
        <f>IFERROR('1-Global (fill this first)'!Z9,"")</f>
        <v>0</v>
      </c>
      <c r="AM10" s="2">
        <f>IFERROR('1-Global (fill this first)'!AA9,"")</f>
        <v>0</v>
      </c>
      <c r="AN10" s="2">
        <f>IFERROR('1-Global (fill this first)'!AB9,"")</f>
        <v>0</v>
      </c>
      <c r="AO10" s="2">
        <f>IFERROR('1-Global (fill this first)'!AC9,"")</f>
        <v>0</v>
      </c>
      <c r="AP10" s="2">
        <f>IFERROR('1-Global (fill this first)'!AD9,"")</f>
        <v>0</v>
      </c>
      <c r="AQ10" s="2">
        <f>IFERROR('1-Global (fill this first)'!AE9,"")</f>
        <v>0</v>
      </c>
      <c r="AR10" s="1" t="s">
        <v>13</v>
      </c>
    </row>
    <row r="11" spans="1:46" ht="46" customHeight="1">
      <c r="A11" s="2" t="str">
        <f>IFERROR('1-Global (fill this first)'!A10,"")</f>
        <v>Canada</v>
      </c>
      <c r="B11" s="2" t="str">
        <f>IFERROR('1-Global (fill this first)'!B10,"")</f>
        <v>Alberta</v>
      </c>
      <c r="C11" s="2">
        <f>IFERROR('1-Global (fill this first)'!C10,"")</f>
        <v>51.436327881873297</v>
      </c>
      <c r="D11" s="2">
        <f>IFERROR('1-Global (fill this first)'!D10,"")</f>
        <v>-116.194189654084</v>
      </c>
      <c r="E11" s="2" t="str">
        <f>IFERROR('1-Global (fill this first)'!E10,"")</f>
        <v>Banff National Park Lake Louise Over Pass</v>
      </c>
      <c r="F11" s="2" t="str">
        <f>IFERROR('1-Global (fill this first)'!F10,"")</f>
        <v>Overpass</v>
      </c>
      <c r="G11" s="2" t="str">
        <f>IFERROR('1-Global (fill this first)'!G10,"")</f>
        <v>Grizzly bear, elk, deer</v>
      </c>
      <c r="H11" s="2" t="str">
        <f>IFERROR('1-Global (fill this first)'!H10,"")</f>
        <v>Large (&gt;350 lbs)</v>
      </c>
      <c r="I11" s="2" t="str">
        <f>IFERROR('1-Global (fill this first)'!I10,"")</f>
        <v>(1750000 per stucture USD)</v>
      </c>
      <c r="J11" s="2" t="str">
        <f>IFERROR('1-Global (fill this first)'!J10,"")</f>
        <v>1997 - 3B</v>
      </c>
      <c r="K11" s="2">
        <f>IFERROR('1-Global (fill this first)'!K10,"")</f>
        <v>2009</v>
      </c>
      <c r="L11" s="60">
        <f t="shared" si="0"/>
        <v>2009</v>
      </c>
      <c r="M11" s="2">
        <f>IFERROR('1-Global (fill this first)'!L10,"")</f>
        <v>60</v>
      </c>
      <c r="N11" s="60">
        <f t="shared" si="1"/>
        <v>60</v>
      </c>
      <c r="O11" s="2">
        <f>IFERROR('1-Global (fill this first)'!M10,"")</f>
        <v>59.5</v>
      </c>
      <c r="P11" s="60">
        <f t="shared" si="2"/>
        <v>59.5</v>
      </c>
      <c r="Q11" s="2">
        <f>IFERROR('1-Global (fill this first)'!N10,"")</f>
        <v>60.44</v>
      </c>
      <c r="R11" s="60">
        <f t="shared" si="3"/>
        <v>60.44</v>
      </c>
      <c r="S11" s="2">
        <f>IFERROR('1-Global (fill this first)'!O10,"")</f>
        <v>57</v>
      </c>
      <c r="T11" s="60">
        <f t="shared" si="4"/>
        <v>57</v>
      </c>
      <c r="U11" s="2">
        <f>IFERROR('1-Global (fill this first)'!P10,"")</f>
        <v>43.94</v>
      </c>
      <c r="V11" s="60">
        <f t="shared" si="5"/>
        <v>43.94</v>
      </c>
      <c r="W11" s="2">
        <f>IFERROR('1-Global (fill this first)'!Q10,"")</f>
        <v>69.599999999999994</v>
      </c>
      <c r="X11" s="60">
        <f t="shared" si="6"/>
        <v>69.599999999999994</v>
      </c>
      <c r="Y11" s="2">
        <f>IFERROR('1-Global (fill this first)'!R10,"")</f>
        <v>126.6</v>
      </c>
      <c r="Z11" s="60">
        <f t="shared" si="7"/>
        <v>126.6</v>
      </c>
      <c r="AA11" s="2">
        <f>IFERROR('1-Global (fill this first)'!S10,"")</f>
        <v>1.0526315789473684</v>
      </c>
      <c r="AB11" s="60">
        <f t="shared" si="8"/>
        <v>1.0526315789473684</v>
      </c>
      <c r="AC11" s="2">
        <f>IFERROR('1-Global (fill this first)'!T10,"")</f>
        <v>0.85488505747126442</v>
      </c>
      <c r="AD11" s="60">
        <f t="shared" si="9"/>
        <v>0.85488505747126442</v>
      </c>
      <c r="AE11" s="2">
        <f>IFERROR('1-Global (fill this first)'!U10,"")</f>
        <v>4</v>
      </c>
      <c r="AF11" s="60">
        <f t="shared" si="10"/>
        <v>4</v>
      </c>
      <c r="AG11" s="2" t="str">
        <f>IFERROR('1-Global (fill this first)'!V10,"")</f>
        <v>N</v>
      </c>
      <c r="AH11" s="60" t="str">
        <f t="shared" si="11"/>
        <v>N</v>
      </c>
      <c r="AI11" s="2" t="str">
        <f>IFERROR('1-Global (fill this first)'!W10,"")</f>
        <v>Google Earth to make measurements</v>
      </c>
      <c r="AJ11" s="2" t="str">
        <f>IFERROR('1-Global (fill this first)'!X10,"")</f>
        <v>(Clevenger &amp; Waltho, 2005), (Ford et al. 2017)</v>
      </c>
      <c r="AK11" s="2">
        <f>IFERROR('1-Global (fill this first)'!Y10,"")</f>
        <v>0</v>
      </c>
      <c r="AL11" s="2">
        <f>IFERROR('1-Global (fill this first)'!Z10,"")</f>
        <v>0</v>
      </c>
      <c r="AM11" s="2">
        <f>IFERROR('1-Global (fill this first)'!AA10,"")</f>
        <v>0</v>
      </c>
      <c r="AN11" s="2">
        <f>IFERROR('1-Global (fill this first)'!AB10,"")</f>
        <v>0</v>
      </c>
      <c r="AO11" s="2">
        <f>IFERROR('1-Global (fill this first)'!AC10,"")</f>
        <v>0</v>
      </c>
      <c r="AP11" s="2">
        <f>IFERROR('1-Global (fill this first)'!AD10,"")</f>
        <v>0</v>
      </c>
      <c r="AQ11" s="2">
        <f>IFERROR('1-Global (fill this first)'!AE10,"")</f>
        <v>0</v>
      </c>
      <c r="AR11" s="1" t="s">
        <v>13</v>
      </c>
    </row>
    <row r="12" spans="1:46" ht="58" customHeight="1">
      <c r="A12" s="2" t="str">
        <f>IFERROR('1-Global (fill this first)'!A11,"")</f>
        <v>Canada</v>
      </c>
      <c r="B12" s="2" t="str">
        <f>IFERROR('1-Global (fill this first)'!B11,"")</f>
        <v>Alberta</v>
      </c>
      <c r="C12" s="2">
        <f>IFERROR('1-Global (fill this first)'!C11,"")</f>
        <v>51.273895559511203</v>
      </c>
      <c r="D12" s="2">
        <f>IFERROR('1-Global (fill this first)'!D11,"")</f>
        <v>-115.958480755514</v>
      </c>
      <c r="E12" s="2" t="str">
        <f>IFERROR('1-Global (fill this first)'!E11,"")</f>
        <v>Banff National Park Castle Overpass</v>
      </c>
      <c r="F12" s="2" t="str">
        <f>IFERROR('1-Global (fill this first)'!F11,"")</f>
        <v>Overpass</v>
      </c>
      <c r="G12" s="2" t="str">
        <f>IFERROR('1-Global (fill this first)'!G11,"")</f>
        <v>Grizzly bear, elk, deer</v>
      </c>
      <c r="H12" s="2" t="str">
        <f>IFERROR('1-Global (fill this first)'!H11,"")</f>
        <v>Large (&gt;350 lbs)</v>
      </c>
      <c r="I12" s="2" t="str">
        <f>IFERROR('1-Global (fill this first)'!I11,"")</f>
        <v>(1750000 per stucture USD)</v>
      </c>
      <c r="J12" s="2" t="str">
        <f>IFERROR('1-Global (fill this first)'!J11,"")</f>
        <v>1997 - 3B</v>
      </c>
      <c r="K12" s="2">
        <f>IFERROR('1-Global (fill this first)'!K11,"")</f>
        <v>2011</v>
      </c>
      <c r="L12" s="60">
        <f t="shared" si="0"/>
        <v>2011</v>
      </c>
      <c r="M12" s="2">
        <f>IFERROR('1-Global (fill this first)'!L11,"")</f>
        <v>60</v>
      </c>
      <c r="N12" s="60">
        <f t="shared" si="1"/>
        <v>60</v>
      </c>
      <c r="O12" s="2">
        <f>IFERROR('1-Global (fill this first)'!M11,"")</f>
        <v>58.05</v>
      </c>
      <c r="P12" s="60">
        <f t="shared" si="2"/>
        <v>58.05</v>
      </c>
      <c r="Q12" s="2">
        <f>IFERROR('1-Global (fill this first)'!N11,"")</f>
        <v>59.78</v>
      </c>
      <c r="R12" s="60">
        <f t="shared" si="3"/>
        <v>59.78</v>
      </c>
      <c r="S12" s="2">
        <f>IFERROR('1-Global (fill this first)'!O11,"")</f>
        <v>67</v>
      </c>
      <c r="T12" s="60">
        <f t="shared" si="4"/>
        <v>67</v>
      </c>
      <c r="U12" s="2">
        <f>IFERROR('1-Global (fill this first)'!P11,"")</f>
        <v>42.14</v>
      </c>
      <c r="V12" s="60">
        <f t="shared" si="5"/>
        <v>42.14</v>
      </c>
      <c r="W12" s="2">
        <f>IFERROR('1-Global (fill this first)'!Q11,"")</f>
        <v>66.290000000000006</v>
      </c>
      <c r="X12" s="60">
        <f t="shared" si="6"/>
        <v>66.290000000000006</v>
      </c>
      <c r="Y12" s="2" t="str">
        <f>IFERROR('1-Global (fill this first)'!R11,"")</f>
        <v/>
      </c>
      <c r="Z12" s="60" t="str">
        <f t="shared" si="7"/>
        <v/>
      </c>
      <c r="AA12" s="2">
        <f>IFERROR('1-Global (fill this first)'!S11,"")</f>
        <v>0.89552238805970152</v>
      </c>
      <c r="AB12" s="60">
        <f t="shared" si="8"/>
        <v>0.89552238805970152</v>
      </c>
      <c r="AC12" s="2">
        <f>IFERROR('1-Global (fill this first)'!T11,"")</f>
        <v>0.87569769195957148</v>
      </c>
      <c r="AD12" s="60">
        <f t="shared" si="9"/>
        <v>0.87569769195957148</v>
      </c>
      <c r="AE12" s="2">
        <f>IFERROR('1-Global (fill this first)'!U11,"")</f>
        <v>4</v>
      </c>
      <c r="AF12" s="60">
        <f t="shared" si="10"/>
        <v>4</v>
      </c>
      <c r="AG12" s="2" t="str">
        <f>IFERROR('1-Global (fill this first)'!V11,"")</f>
        <v>N</v>
      </c>
      <c r="AH12" s="60" t="str">
        <f t="shared" si="11"/>
        <v>N</v>
      </c>
      <c r="AI12" s="2" t="str">
        <f>IFERROR('1-Global (fill this first)'!W11,"")</f>
        <v>Google Earth to make measurements</v>
      </c>
      <c r="AJ12" s="2" t="str">
        <f>IFERROR('1-Global (fill this first)'!X11,"")</f>
        <v>(Clevenger &amp; Waltho, 2005), (Ford et al. 2017)</v>
      </c>
      <c r="AK12" s="2">
        <f>IFERROR('1-Global (fill this first)'!Y11,"")</f>
        <v>0</v>
      </c>
      <c r="AL12" s="2">
        <f>IFERROR('1-Global (fill this first)'!Z11,"")</f>
        <v>0</v>
      </c>
      <c r="AM12" s="2">
        <f>IFERROR('1-Global (fill this first)'!AA11,"")</f>
        <v>0</v>
      </c>
      <c r="AN12" s="2">
        <f>IFERROR('1-Global (fill this first)'!AB11,"")</f>
        <v>0</v>
      </c>
      <c r="AO12" s="2">
        <f>IFERROR('1-Global (fill this first)'!AC11,"")</f>
        <v>0</v>
      </c>
      <c r="AP12" s="2">
        <f>IFERROR('1-Global (fill this first)'!AD11,"")</f>
        <v>0</v>
      </c>
      <c r="AQ12" s="2">
        <f>IFERROR('1-Global (fill this first)'!AE11,"")</f>
        <v>0</v>
      </c>
      <c r="AR12" s="1" t="s">
        <v>13</v>
      </c>
    </row>
    <row r="13" spans="1:46" ht="96">
      <c r="A13" s="2" t="str">
        <f>IFERROR('1-Global (fill this first)'!A12,"")</f>
        <v>Canada</v>
      </c>
      <c r="B13" s="2" t="str">
        <f>IFERROR('1-Global (fill this first)'!B12,"")</f>
        <v>Alberta</v>
      </c>
      <c r="C13" s="2">
        <f>IFERROR('1-Global (fill this first)'!C12,"")</f>
        <v>51.300726012983198</v>
      </c>
      <c r="D13" s="2">
        <f>IFERROR('1-Global (fill this first)'!D12,"")</f>
        <v>-116.01318638114201</v>
      </c>
      <c r="E13" s="2" t="str">
        <f>IFERROR('1-Global (fill this first)'!E12,"")</f>
        <v>Banff National Park Panorama Overpass</v>
      </c>
      <c r="F13" s="2" t="str">
        <f>IFERROR('1-Global (fill this first)'!F12,"")</f>
        <v>Overpass</v>
      </c>
      <c r="G13" s="2" t="str">
        <f>IFERROR('1-Global (fill this first)'!G12,"")</f>
        <v>Grizzly bear, elk, deer</v>
      </c>
      <c r="H13" s="2" t="str">
        <f>IFERROR('1-Global (fill this first)'!H12,"")</f>
        <v>Large (&gt;350 lbs)</v>
      </c>
      <c r="I13" s="2" t="str">
        <f>IFERROR('1-Global (fill this first)'!I12,"")</f>
        <v>(1750000 per stucture USD)</v>
      </c>
      <c r="J13" s="2" t="str">
        <f>IFERROR('1-Global (fill this first)'!J12,"")</f>
        <v>1997 - 3B</v>
      </c>
      <c r="K13" s="2">
        <f>IFERROR('1-Global (fill this first)'!K12,"")</f>
        <v>2011</v>
      </c>
      <c r="L13" s="60">
        <f t="shared" si="0"/>
        <v>2011</v>
      </c>
      <c r="M13" s="2">
        <f>IFERROR('1-Global (fill this first)'!L12,"")</f>
        <v>60</v>
      </c>
      <c r="N13" s="60">
        <f t="shared" si="1"/>
        <v>60</v>
      </c>
      <c r="O13" s="2">
        <f>IFERROR('1-Global (fill this first)'!M12,"")</f>
        <v>57.8</v>
      </c>
      <c r="P13" s="60">
        <f t="shared" si="2"/>
        <v>57.8</v>
      </c>
      <c r="Q13" s="2">
        <f>IFERROR('1-Global (fill this first)'!N12,"")</f>
        <v>59.95</v>
      </c>
      <c r="R13" s="60">
        <f t="shared" si="3"/>
        <v>59.95</v>
      </c>
      <c r="S13" s="2">
        <f>IFERROR('1-Global (fill this first)'!O12,"")</f>
        <v>67</v>
      </c>
      <c r="T13" s="60">
        <f t="shared" si="4"/>
        <v>67</v>
      </c>
      <c r="U13" s="2">
        <f>IFERROR('1-Global (fill this first)'!P12,"")</f>
        <v>55.83</v>
      </c>
      <c r="V13" s="60">
        <f t="shared" si="5"/>
        <v>55.83</v>
      </c>
      <c r="W13" s="2">
        <f>IFERROR('1-Global (fill this first)'!Q12,"")</f>
        <v>67.84</v>
      </c>
      <c r="X13" s="60">
        <f t="shared" si="6"/>
        <v>67.84</v>
      </c>
      <c r="Y13" s="2">
        <f>IFERROR('1-Global (fill this first)'!R12,"")</f>
        <v>111.66</v>
      </c>
      <c r="Z13" s="60">
        <f t="shared" si="7"/>
        <v>111.66</v>
      </c>
      <c r="AA13" s="2">
        <f>IFERROR('1-Global (fill this first)'!S12,"")</f>
        <v>0.89552238805970152</v>
      </c>
      <c r="AB13" s="60">
        <f t="shared" si="8"/>
        <v>0.89552238805970152</v>
      </c>
      <c r="AC13" s="2">
        <f>IFERROR('1-Global (fill this first)'!T12,"")</f>
        <v>0.852004716981132</v>
      </c>
      <c r="AD13" s="60">
        <f t="shared" si="9"/>
        <v>0.852004716981132</v>
      </c>
      <c r="AE13" s="2">
        <f>IFERROR('1-Global (fill this first)'!U12,"")</f>
        <v>4</v>
      </c>
      <c r="AF13" s="60">
        <f t="shared" si="10"/>
        <v>4</v>
      </c>
      <c r="AG13" s="2" t="str">
        <f>IFERROR('1-Global (fill this first)'!V12,"")</f>
        <v>N</v>
      </c>
      <c r="AH13" s="60" t="str">
        <f t="shared" si="11"/>
        <v>N</v>
      </c>
      <c r="AI13" s="2" t="str">
        <f>IFERROR('1-Global (fill this first)'!W12,"")</f>
        <v>Google Earth to make measurements</v>
      </c>
      <c r="AJ13" s="2" t="str">
        <f>IFERROR('1-Global (fill this first)'!X12,"")</f>
        <v>(Clevenger &amp; Waltho, 2005), (Ford et al. 2017)</v>
      </c>
      <c r="AK13" s="2">
        <f>IFERROR('1-Global (fill this first)'!Y12,"")</f>
        <v>0</v>
      </c>
      <c r="AL13" s="2">
        <f>IFERROR('1-Global (fill this first)'!Z12,"")</f>
        <v>0</v>
      </c>
      <c r="AM13" s="2">
        <f>IFERROR('1-Global (fill this first)'!AA12,"")</f>
        <v>0</v>
      </c>
      <c r="AN13" s="2">
        <f>IFERROR('1-Global (fill this first)'!AB12,"")</f>
        <v>0</v>
      </c>
      <c r="AO13" s="2">
        <f>IFERROR('1-Global (fill this first)'!AC12,"")</f>
        <v>0</v>
      </c>
      <c r="AP13" s="2">
        <f>IFERROR('1-Global (fill this first)'!AD12,"")</f>
        <v>0</v>
      </c>
      <c r="AQ13" s="2">
        <f>IFERROR('1-Global (fill this first)'!AE12,"")</f>
        <v>0</v>
      </c>
      <c r="AR13" s="1" t="s">
        <v>13</v>
      </c>
    </row>
    <row r="14" spans="1:46" ht="80">
      <c r="A14" s="2" t="str">
        <f>IFERROR('1-Global (fill this first)'!A13,"")</f>
        <v>Canada</v>
      </c>
      <c r="B14" s="2" t="str">
        <f>IFERROR('1-Global (fill this first)'!B13,"")</f>
        <v>British Columbia</v>
      </c>
      <c r="C14" s="2">
        <f>IFERROR('1-Global (fill this first)'!C13,"")</f>
        <v>49.811590000000002</v>
      </c>
      <c r="D14" s="2">
        <f>IFERROR('1-Global (fill this first)'!D13,"")</f>
        <v>-119.75716</v>
      </c>
      <c r="E14" s="2" t="str">
        <f>IFERROR('1-Global (fill this first)'!E13,"")</f>
        <v xml:space="preserve">Trepanier Creek </v>
      </c>
      <c r="F14" s="2" t="str">
        <f>IFERROR('1-Global (fill this first)'!F13,"")</f>
        <v>Overpass</v>
      </c>
      <c r="G14" s="2" t="str">
        <f>IFERROR('1-Global (fill this first)'!G13,"")</f>
        <v>Mule deer</v>
      </c>
      <c r="H14" s="2" t="str">
        <f>IFERROR('1-Global (fill this first)'!H13,"")</f>
        <v>Medium (50-350 lbs)</v>
      </c>
      <c r="I14" s="2">
        <f>IFERROR('1-Global (fill this first)'!I13,"")</f>
        <v>0</v>
      </c>
      <c r="J14" s="2">
        <f>IFERROR('1-Global (fill this first)'!J13,"")</f>
        <v>1990</v>
      </c>
      <c r="K14" s="2">
        <f>IFERROR('1-Global (fill this first)'!K13,"")</f>
        <v>1990</v>
      </c>
      <c r="L14" s="60">
        <f t="shared" si="0"/>
        <v>1990</v>
      </c>
      <c r="M14" s="2">
        <f>IFERROR('1-Global (fill this first)'!L13,"")</f>
        <v>5.9</v>
      </c>
      <c r="N14" s="60">
        <f t="shared" si="1"/>
        <v>5.9</v>
      </c>
      <c r="O14" s="2">
        <f>IFERROR('1-Global (fill this first)'!M13,"")</f>
        <v>5.76</v>
      </c>
      <c r="P14" s="60">
        <f t="shared" si="2"/>
        <v>5.76</v>
      </c>
      <c r="Q14" s="2">
        <f>IFERROR('1-Global (fill this first)'!N13,"")</f>
        <v>6.58</v>
      </c>
      <c r="R14" s="60">
        <f t="shared" si="3"/>
        <v>6.58</v>
      </c>
      <c r="S14" s="2">
        <f>IFERROR('1-Global (fill this first)'!O13,"")</f>
        <v>54</v>
      </c>
      <c r="T14" s="60">
        <f t="shared" si="4"/>
        <v>54</v>
      </c>
      <c r="U14" s="2">
        <f>IFERROR('1-Global (fill this first)'!P13,"")</f>
        <v>29.63</v>
      </c>
      <c r="V14" s="60">
        <f t="shared" si="5"/>
        <v>29.63</v>
      </c>
      <c r="W14" s="2">
        <f>IFERROR('1-Global (fill this first)'!Q13,"")</f>
        <v>56.63</v>
      </c>
      <c r="X14" s="60">
        <f t="shared" si="6"/>
        <v>56.63</v>
      </c>
      <c r="Y14" s="2" t="str">
        <f>IFERROR('1-Global (fill this first)'!R13,"")</f>
        <v/>
      </c>
      <c r="Z14" s="60" t="str">
        <f t="shared" si="7"/>
        <v/>
      </c>
      <c r="AA14" s="2">
        <f>IFERROR('1-Global (fill this first)'!S13,"")</f>
        <v>0.10925925925925926</v>
      </c>
      <c r="AB14" s="60">
        <f t="shared" si="8"/>
        <v>0.10925925925925926</v>
      </c>
      <c r="AC14" s="2">
        <f>IFERROR('1-Global (fill this first)'!T13,"")</f>
        <v>0.10171287303549355</v>
      </c>
      <c r="AD14" s="60">
        <f t="shared" si="9"/>
        <v>0.10171287303549355</v>
      </c>
      <c r="AE14" s="2">
        <f>IFERROR('1-Global (fill this first)'!U13,"")</f>
        <v>4</v>
      </c>
      <c r="AF14" s="60">
        <f t="shared" si="10"/>
        <v>4</v>
      </c>
      <c r="AG14" s="2" t="str">
        <f>IFERROR('1-Global (fill this first)'!V13,"")</f>
        <v>N</v>
      </c>
      <c r="AH14" s="60" t="str">
        <f t="shared" si="11"/>
        <v>N</v>
      </c>
      <c r="AI14" s="2" t="str">
        <f>IFERROR('1-Global (fill this first)'!W13,"")</f>
        <v>Google Earth to make measurements</v>
      </c>
      <c r="AJ14" s="2" t="str">
        <f>IFERROR('1-Global (fill this first)'!X13,"")</f>
        <v>(Sielecki, 2007)</v>
      </c>
      <c r="AK14" s="2">
        <f>IFERROR('1-Global (fill this first)'!Y13,"")</f>
        <v>0</v>
      </c>
      <c r="AL14" s="2">
        <f>IFERROR('1-Global (fill this first)'!Z13,"")</f>
        <v>0</v>
      </c>
      <c r="AM14" s="2">
        <f>IFERROR('1-Global (fill this first)'!AA13,"")</f>
        <v>0</v>
      </c>
      <c r="AN14" s="2">
        <f>IFERROR('1-Global (fill this first)'!AB13,"")</f>
        <v>0</v>
      </c>
      <c r="AO14" s="2">
        <f>IFERROR('1-Global (fill this first)'!AC13,"")</f>
        <v>0</v>
      </c>
      <c r="AP14" s="2">
        <f>IFERROR('1-Global (fill this first)'!AD13,"")</f>
        <v>0</v>
      </c>
      <c r="AQ14" s="2">
        <f>IFERROR('1-Global (fill this first)'!AE13,"")</f>
        <v>0</v>
      </c>
      <c r="AR14" s="1" t="s">
        <v>208</v>
      </c>
    </row>
    <row r="15" spans="1:46" ht="176">
      <c r="A15" s="2" t="str">
        <f>IFERROR('1-Global (fill this first)'!A14,"")</f>
        <v>Canada</v>
      </c>
      <c r="B15" s="2" t="str">
        <f>IFERROR('1-Global (fill this first)'!B14,"")</f>
        <v>British Columbia</v>
      </c>
      <c r="C15" s="2">
        <f>IFERROR('1-Global (fill this first)'!C14,"")</f>
        <v>51.44838</v>
      </c>
      <c r="D15" s="2">
        <f>IFERROR('1-Global (fill this first)'!D14,"")</f>
        <v>-116.32335</v>
      </c>
      <c r="E15" s="2" t="str">
        <f>IFERROR('1-Global (fill this first)'!E14,"")</f>
        <v>Yoho OP</v>
      </c>
      <c r="F15" s="2" t="str">
        <f>IFERROR('1-Global (fill this first)'!F14,"")</f>
        <v>Overpass</v>
      </c>
      <c r="G15" s="2" t="str">
        <f>IFERROR('1-Global (fill this first)'!G14,"")</f>
        <v>Grizzly bear, elk, deer</v>
      </c>
      <c r="H15" s="2" t="str">
        <f>IFERROR('1-Global (fill this first)'!H14,"")</f>
        <v>Large (&gt;350 lbs)</v>
      </c>
      <c r="I15" s="2">
        <f>IFERROR('1-Global (fill this first)'!I14,"")</f>
        <v>0</v>
      </c>
      <c r="J15" s="2">
        <f>IFERROR('1-Global (fill this first)'!J14,"")</f>
        <v>2018</v>
      </c>
      <c r="K15" s="2">
        <f>IFERROR('1-Global (fill this first)'!K14,"")</f>
        <v>2018</v>
      </c>
      <c r="L15" s="60">
        <f t="shared" si="0"/>
        <v>2018</v>
      </c>
      <c r="M15" s="2">
        <f>IFERROR('1-Global (fill this first)'!L14,"")</f>
        <v>60</v>
      </c>
      <c r="N15" s="60">
        <f t="shared" si="1"/>
        <v>60</v>
      </c>
      <c r="O15" s="2">
        <f>IFERROR('1-Global (fill this first)'!M14,"")</f>
        <v>58.36</v>
      </c>
      <c r="P15" s="60">
        <f t="shared" si="2"/>
        <v>58.36</v>
      </c>
      <c r="Q15" s="2">
        <f>IFERROR('1-Global (fill this first)'!N14,"")</f>
        <v>60.84</v>
      </c>
      <c r="R15" s="60">
        <f t="shared" si="3"/>
        <v>60.84</v>
      </c>
      <c r="S15" s="2">
        <f>IFERROR('1-Global (fill this first)'!O14,"")</f>
        <v>55.3</v>
      </c>
      <c r="T15" s="60">
        <f t="shared" si="4"/>
        <v>55.3</v>
      </c>
      <c r="U15" s="2">
        <f>IFERROR('1-Global (fill this first)'!P14,"")</f>
        <v>35.07</v>
      </c>
      <c r="V15" s="60">
        <f t="shared" si="5"/>
        <v>35.07</v>
      </c>
      <c r="W15" s="2">
        <f>IFERROR('1-Global (fill this first)'!Q14,"")</f>
        <v>56.02</v>
      </c>
      <c r="X15" s="60">
        <f t="shared" si="6"/>
        <v>56.02</v>
      </c>
      <c r="Y15" s="2">
        <f>IFERROR('1-Global (fill this first)'!R14,"")</f>
        <v>84.25</v>
      </c>
      <c r="Z15" s="60">
        <f t="shared" si="7"/>
        <v>84.25</v>
      </c>
      <c r="AA15" s="2">
        <f>IFERROR('1-Global (fill this first)'!S14,"")</f>
        <v>1.0849909584086799</v>
      </c>
      <c r="AB15" s="60">
        <f t="shared" si="8"/>
        <v>1.0849909584086799</v>
      </c>
      <c r="AC15" s="2">
        <f>IFERROR('1-Global (fill this first)'!T14,"")</f>
        <v>1.0417707961442342</v>
      </c>
      <c r="AD15" s="60">
        <f t="shared" si="9"/>
        <v>1.0417707961442342</v>
      </c>
      <c r="AE15" s="2">
        <f>IFERROR('1-Global (fill this first)'!U14,"")</f>
        <v>4</v>
      </c>
      <c r="AF15" s="60">
        <f t="shared" si="10"/>
        <v>4</v>
      </c>
      <c r="AG15" s="2" t="str">
        <f>IFERROR('1-Global (fill this first)'!V14,"")</f>
        <v>N</v>
      </c>
      <c r="AH15" s="60" t="str">
        <f t="shared" si="11"/>
        <v>N</v>
      </c>
      <c r="AI15" s="2" t="str">
        <f>IFERROR('1-Global (fill this first)'!W14,"")</f>
        <v>Google Earth to make measurements</v>
      </c>
      <c r="AJ15" s="2" t="str">
        <f>IFERROR('1-Global (fill this first)'!X14,"")</f>
        <v>https://globalnews.ca/news/4260630/wildlife-overpass-yoho-national-park-parks-canada/</v>
      </c>
      <c r="AK15" s="2">
        <f>IFERROR('1-Global (fill this first)'!Y14,"")</f>
        <v>0</v>
      </c>
      <c r="AL15" s="2">
        <f>IFERROR('1-Global (fill this first)'!Z14,"")</f>
        <v>0</v>
      </c>
      <c r="AM15" s="2">
        <f>IFERROR('1-Global (fill this first)'!AA14,"")</f>
        <v>0</v>
      </c>
      <c r="AN15" s="2">
        <f>IFERROR('1-Global (fill this first)'!AB14,"")</f>
        <v>0</v>
      </c>
      <c r="AO15" s="2">
        <f>IFERROR('1-Global (fill this first)'!AC14,"")</f>
        <v>0</v>
      </c>
      <c r="AP15" s="2">
        <f>IFERROR('1-Global (fill this first)'!AD14,"")</f>
        <v>0</v>
      </c>
      <c r="AQ15" s="2">
        <f>IFERROR('1-Global (fill this first)'!AE14,"")</f>
        <v>0</v>
      </c>
      <c r="AR15" s="1"/>
    </row>
    <row r="16" spans="1:46" ht="41" customHeight="1">
      <c r="A16" s="2" t="str">
        <f>IFERROR('1-Global (fill this first)'!A15,"")</f>
        <v xml:space="preserve">Canada </v>
      </c>
      <c r="B16" s="2" t="str">
        <f>IFERROR('1-Global (fill this first)'!B15,"")</f>
        <v>Ontario</v>
      </c>
      <c r="C16" s="2">
        <f>IFERROR('1-Global (fill this first)'!C15,"")</f>
        <v>46.237395999999997</v>
      </c>
      <c r="D16" s="2">
        <f>IFERROR('1-Global (fill this first)'!D15,"")</f>
        <v>-80.783702000000005</v>
      </c>
      <c r="E16" s="2" t="str">
        <f>IFERROR('1-Global (fill this first)'!E15,"")</f>
        <v>Highway 69 wildlife overpass</v>
      </c>
      <c r="F16" s="2" t="str">
        <f>IFERROR('1-Global (fill this first)'!F15,"")</f>
        <v>Overpass</v>
      </c>
      <c r="G16" s="2" t="str">
        <f>IFERROR('1-Global (fill this first)'!G15,"")</f>
        <v>Moose, white tailed deer, black bear</v>
      </c>
      <c r="H16" s="2" t="str">
        <f>IFERROR('1-Global (fill this first)'!H15,"")</f>
        <v>Large (&gt;350 lbs)</v>
      </c>
      <c r="I16" s="2">
        <f>IFERROR('1-Global (fill this first)'!I15,"")</f>
        <v>0</v>
      </c>
      <c r="J16" s="2">
        <f>IFERROR('1-Global (fill this first)'!J15,"")</f>
        <v>2011</v>
      </c>
      <c r="K16" s="2">
        <f>IFERROR('1-Global (fill this first)'!K15,"")</f>
        <v>2011</v>
      </c>
      <c r="L16" s="60">
        <f t="shared" si="0"/>
        <v>2011</v>
      </c>
      <c r="M16" s="2">
        <f>IFERROR('1-Global (fill this first)'!L15,"")</f>
        <v>30</v>
      </c>
      <c r="N16" s="60">
        <f t="shared" si="1"/>
        <v>30</v>
      </c>
      <c r="O16" s="2">
        <f>IFERROR('1-Global (fill this first)'!M15,"")</f>
        <v>29.89</v>
      </c>
      <c r="P16" s="60">
        <f t="shared" si="2"/>
        <v>29.89</v>
      </c>
      <c r="Q16" s="2">
        <f>IFERROR('1-Global (fill this first)'!N15,"")</f>
        <v>30.81</v>
      </c>
      <c r="R16" s="60">
        <f t="shared" si="3"/>
        <v>30.81</v>
      </c>
      <c r="S16" s="2">
        <f>IFERROR('1-Global (fill this first)'!O15,"")</f>
        <v>0</v>
      </c>
      <c r="T16" s="60" t="str">
        <f t="shared" si="4"/>
        <v/>
      </c>
      <c r="U16" s="2">
        <f>IFERROR('1-Global (fill this first)'!P15,"")</f>
        <v>51.8</v>
      </c>
      <c r="V16" s="60">
        <f t="shared" si="5"/>
        <v>51.8</v>
      </c>
      <c r="W16" s="2">
        <f>IFERROR('1-Global (fill this first)'!Q15,"")</f>
        <v>66.72</v>
      </c>
      <c r="X16" s="60">
        <f t="shared" si="6"/>
        <v>66.72</v>
      </c>
      <c r="Y16" s="2">
        <f>IFERROR('1-Global (fill this first)'!R15,"")</f>
        <v>93.76</v>
      </c>
      <c r="Z16" s="60">
        <f t="shared" si="7"/>
        <v>93.76</v>
      </c>
      <c r="AA16" s="2" t="str">
        <f>IFERROR('1-Global (fill this first)'!S15,"")</f>
        <v/>
      </c>
      <c r="AB16" s="60" t="str">
        <f t="shared" si="8"/>
        <v/>
      </c>
      <c r="AC16" s="2">
        <f>IFERROR('1-Global (fill this first)'!T15,"")</f>
        <v>0.44799160671462829</v>
      </c>
      <c r="AD16" s="60">
        <f t="shared" si="9"/>
        <v>0.44799160671462829</v>
      </c>
      <c r="AE16" s="2">
        <f>IFERROR('1-Global (fill this first)'!U15,"")</f>
        <v>4</v>
      </c>
      <c r="AF16" s="60">
        <f t="shared" si="10"/>
        <v>4</v>
      </c>
      <c r="AG16" s="2" t="str">
        <f>IFERROR('1-Global (fill this first)'!V15,"")</f>
        <v>N</v>
      </c>
      <c r="AH16" s="60" t="str">
        <f t="shared" si="11"/>
        <v>N</v>
      </c>
      <c r="AI16" s="2" t="str">
        <f>IFERROR('1-Global (fill this first)'!W15,"")</f>
        <v>Google Earth to make measurements</v>
      </c>
      <c r="AJ16" s="2" t="str">
        <f>IFERROR('1-Global (fill this first)'!X15,"")</f>
        <v>Healy &amp; Gunson, 2014)</v>
      </c>
      <c r="AK16" s="2">
        <f>IFERROR('1-Global (fill this first)'!Y15,"")</f>
        <v>0</v>
      </c>
      <c r="AL16" s="2">
        <f>IFERROR('1-Global (fill this first)'!Z15,"")</f>
        <v>0</v>
      </c>
      <c r="AM16" s="2">
        <f>IFERROR('1-Global (fill this first)'!AA15,"")</f>
        <v>0</v>
      </c>
      <c r="AN16" s="2">
        <f>IFERROR('1-Global (fill this first)'!AB15,"")</f>
        <v>0</v>
      </c>
      <c r="AO16" s="2">
        <f>IFERROR('1-Global (fill this first)'!AC15,"")</f>
        <v>0</v>
      </c>
      <c r="AP16" s="2">
        <f>IFERROR('1-Global (fill this first)'!AD15,"")</f>
        <v>0</v>
      </c>
      <c r="AQ16" s="2">
        <f>IFERROR('1-Global (fill this first)'!AE15,"")</f>
        <v>0</v>
      </c>
      <c r="AR16" s="1" t="s">
        <v>45</v>
      </c>
    </row>
    <row r="17" spans="1:44" ht="160">
      <c r="A17" s="2" t="str">
        <f>IFERROR('1-Global (fill this first)'!A16,"")</f>
        <v xml:space="preserve">Czech OP 1  </v>
      </c>
      <c r="B17" s="2">
        <f>IFERROR('1-Global (fill this first)'!B16,"")</f>
        <v>0</v>
      </c>
      <c r="C17" s="2">
        <f>IFERROR('1-Global (fill this first)'!C16,"")</f>
        <v>49.670079999999999</v>
      </c>
      <c r="D17" s="2">
        <f>IFERROR('1-Global (fill this first)'!D16,"")</f>
        <v>17.922429999999999</v>
      </c>
      <c r="E17" s="2" t="str">
        <f>IFERROR('1-Global (fill this first)'!E16,"")</f>
        <v>Suchdol nad Odrou</v>
      </c>
      <c r="F17" s="2" t="str">
        <f>IFERROR('1-Global (fill this first)'!F16,"")</f>
        <v>Overpass</v>
      </c>
      <c r="G17" s="2">
        <f>IFERROR('1-Global (fill this first)'!G16,"")</f>
        <v>0</v>
      </c>
      <c r="H17" s="2">
        <f>IFERROR('1-Global (fill this first)'!H16,"")</f>
        <v>0</v>
      </c>
      <c r="I17" s="2">
        <f>IFERROR('1-Global (fill this first)'!I16,"")</f>
        <v>0</v>
      </c>
      <c r="J17" s="2">
        <f>IFERROR('1-Global (fill this first)'!J16,"")</f>
        <v>2008</v>
      </c>
      <c r="K17" s="2">
        <f>IFERROR('1-Global (fill this first)'!K16,"")</f>
        <v>2008</v>
      </c>
      <c r="L17" s="60">
        <f t="shared" si="0"/>
        <v>2008</v>
      </c>
      <c r="M17" s="2">
        <f>IFERROR('1-Global (fill this first)'!L16,"")</f>
        <v>0</v>
      </c>
      <c r="N17" s="60" t="str">
        <f t="shared" si="1"/>
        <v/>
      </c>
      <c r="O17" s="2">
        <f>IFERROR('1-Global (fill this first)'!M16,"")</f>
        <v>38.770000000000003</v>
      </c>
      <c r="P17" s="60">
        <f t="shared" si="2"/>
        <v>38.770000000000003</v>
      </c>
      <c r="Q17" s="2">
        <f>IFERROR('1-Global (fill this first)'!N16,"")</f>
        <v>57.18</v>
      </c>
      <c r="R17" s="60">
        <f t="shared" si="3"/>
        <v>57.18</v>
      </c>
      <c r="S17" s="2">
        <f>IFERROR('1-Global (fill this first)'!O16,"")</f>
        <v>0</v>
      </c>
      <c r="T17" s="60" t="str">
        <f t="shared" si="4"/>
        <v/>
      </c>
      <c r="U17" s="2">
        <f>IFERROR('1-Global (fill this first)'!P16,"")</f>
        <v>28.7</v>
      </c>
      <c r="V17" s="60">
        <f t="shared" si="5"/>
        <v>28.7</v>
      </c>
      <c r="W17" s="2">
        <f>IFERROR('1-Global (fill this first)'!Q16,"")</f>
        <v>64.569999999999993</v>
      </c>
      <c r="X17" s="60">
        <f t="shared" si="6"/>
        <v>64.569999999999993</v>
      </c>
      <c r="Y17" s="2">
        <f>IFERROR('1-Global (fill this first)'!R16,"")</f>
        <v>111.45</v>
      </c>
      <c r="Z17" s="60">
        <f t="shared" si="7"/>
        <v>111.45</v>
      </c>
      <c r="AA17" s="2" t="str">
        <f>IFERROR('1-Global (fill this first)'!S16,"")</f>
        <v/>
      </c>
      <c r="AB17" s="60" t="str">
        <f t="shared" si="8"/>
        <v/>
      </c>
      <c r="AC17" s="2">
        <f>IFERROR('1-Global (fill this first)'!T16,"")</f>
        <v>0.60043363791234328</v>
      </c>
      <c r="AD17" s="60">
        <f t="shared" si="9"/>
        <v>0.60043363791234328</v>
      </c>
      <c r="AE17" s="2">
        <f>IFERROR('1-Global (fill this first)'!U16,"")</f>
        <v>4</v>
      </c>
      <c r="AF17" s="60">
        <f t="shared" si="10"/>
        <v>4</v>
      </c>
      <c r="AG17" s="2" t="str">
        <f>IFERROR('1-Global (fill this first)'!V16,"")</f>
        <v>N</v>
      </c>
      <c r="AH17" s="60" t="str">
        <f t="shared" si="11"/>
        <v>N</v>
      </c>
      <c r="AI17" s="2" t="str">
        <f>IFERROR('1-Global (fill this first)'!W16,"")</f>
        <v>Google Earth to make measurements</v>
      </c>
      <c r="AJ17" s="2" t="str">
        <f>IFERROR('1-Global (fill this first)'!X16,"")</f>
        <v>https://structurae.net/en/structures/suchdol-nad-odrou-wildlife-crossing-d1</v>
      </c>
      <c r="AK17" s="2">
        <f>IFERROR('1-Global (fill this first)'!Y16,"")</f>
        <v>0</v>
      </c>
      <c r="AL17" s="2">
        <f>IFERROR('1-Global (fill this first)'!Z16,"")</f>
        <v>0</v>
      </c>
      <c r="AM17" s="2">
        <f>IFERROR('1-Global (fill this first)'!AA16,"")</f>
        <v>0</v>
      </c>
      <c r="AN17" s="2">
        <f>IFERROR('1-Global (fill this first)'!AB16,"")</f>
        <v>0</v>
      </c>
      <c r="AO17" s="2">
        <f>IFERROR('1-Global (fill this first)'!AC16,"")</f>
        <v>0</v>
      </c>
      <c r="AP17" s="2">
        <f>IFERROR('1-Global (fill this first)'!AD16,"")</f>
        <v>0</v>
      </c>
      <c r="AQ17" s="2">
        <f>IFERROR('1-Global (fill this first)'!AE16,"")</f>
        <v>0</v>
      </c>
      <c r="AR17" s="1"/>
    </row>
    <row r="18" spans="1:44" ht="112">
      <c r="A18" s="2" t="str">
        <f>IFERROR('1-Global (fill this first)'!A17,"")</f>
        <v xml:space="preserve">France OP 1  </v>
      </c>
      <c r="B18" s="2">
        <f>IFERROR('1-Global (fill this first)'!B17,"")</f>
        <v>0</v>
      </c>
      <c r="C18" s="2">
        <f>IFERROR('1-Global (fill this first)'!C17,"")</f>
        <v>48.773119999999999</v>
      </c>
      <c r="D18" s="2">
        <f>IFERROR('1-Global (fill this first)'!D17,"")</f>
        <v>7.3267699999999998</v>
      </c>
      <c r="E18" s="2" t="str">
        <f>IFERROR('1-Global (fill this first)'!E17,"")</f>
        <v>Eckartswiller Wildlife Bridge</v>
      </c>
      <c r="F18" s="2" t="str">
        <f>IFERROR('1-Global (fill this first)'!F17,"")</f>
        <v>Overpass</v>
      </c>
      <c r="G18" s="2">
        <f>IFERROR('1-Global (fill this first)'!G17,"")</f>
        <v>0</v>
      </c>
      <c r="H18" s="2">
        <f>IFERROR('1-Global (fill this first)'!H17,"")</f>
        <v>0</v>
      </c>
      <c r="I18" s="2">
        <f>IFERROR('1-Global (fill this first)'!I17,"")</f>
        <v>0</v>
      </c>
      <c r="J18" s="2">
        <f>IFERROR('1-Global (fill this first)'!J17,"")</f>
        <v>1976</v>
      </c>
      <c r="K18" s="2">
        <f>IFERROR('1-Global (fill this first)'!K17,"")</f>
        <v>1976</v>
      </c>
      <c r="L18" s="60">
        <f t="shared" si="0"/>
        <v>1976</v>
      </c>
      <c r="M18" s="2">
        <f>IFERROR('1-Global (fill this first)'!L17,"")</f>
        <v>0</v>
      </c>
      <c r="N18" s="60" t="str">
        <f t="shared" si="1"/>
        <v/>
      </c>
      <c r="O18" s="2">
        <f>IFERROR('1-Global (fill this first)'!M17,"")</f>
        <v>10.64</v>
      </c>
      <c r="P18" s="60">
        <f t="shared" si="2"/>
        <v>10.64</v>
      </c>
      <c r="Q18" s="2">
        <f>IFERROR('1-Global (fill this first)'!N17,"")</f>
        <v>11.24</v>
      </c>
      <c r="R18" s="60">
        <f t="shared" si="3"/>
        <v>11.24</v>
      </c>
      <c r="S18" s="2">
        <f>IFERROR('1-Global (fill this first)'!O17,"")</f>
        <v>0</v>
      </c>
      <c r="T18" s="60" t="str">
        <f t="shared" si="4"/>
        <v/>
      </c>
      <c r="U18" s="2" t="str">
        <f>IFERROR('1-Global (fill this first)'!P17,"")</f>
        <v/>
      </c>
      <c r="V18" s="60" t="str">
        <f t="shared" si="5"/>
        <v/>
      </c>
      <c r="W18" s="2">
        <f>IFERROR('1-Global (fill this first)'!Q17,"")</f>
        <v>65.56</v>
      </c>
      <c r="X18" s="60">
        <f t="shared" si="6"/>
        <v>65.56</v>
      </c>
      <c r="Y18" s="2" t="str">
        <f>IFERROR('1-Global (fill this first)'!R17,"")</f>
        <v/>
      </c>
      <c r="Z18" s="60" t="str">
        <f t="shared" si="7"/>
        <v/>
      </c>
      <c r="AA18" s="2" t="str">
        <f>IFERROR('1-Global (fill this first)'!S17,"")</f>
        <v/>
      </c>
      <c r="AB18" s="60" t="str">
        <f t="shared" si="8"/>
        <v/>
      </c>
      <c r="AC18" s="2">
        <f>IFERROR('1-Global (fill this first)'!T17,"")</f>
        <v>0.162294081757169</v>
      </c>
      <c r="AD18" s="60">
        <f t="shared" si="9"/>
        <v>0.162294081757169</v>
      </c>
      <c r="AE18" s="2">
        <f>IFERROR('1-Global (fill this first)'!U17,"")</f>
        <v>5</v>
      </c>
      <c r="AF18" s="60">
        <f t="shared" si="10"/>
        <v>5</v>
      </c>
      <c r="AG18" s="2" t="str">
        <f>IFERROR('1-Global (fill this first)'!V17,"")</f>
        <v>N</v>
      </c>
      <c r="AH18" s="60" t="str">
        <f t="shared" si="11"/>
        <v>N</v>
      </c>
      <c r="AI18" s="2" t="str">
        <f>IFERROR('1-Global (fill this first)'!W17,"")</f>
        <v>Google Earth to make measurements</v>
      </c>
      <c r="AJ18" s="2" t="str">
        <f>IFERROR('1-Global (fill this first)'!X17,"")</f>
        <v>https://structurae.net/en/structures/eckartswiller-wildlife-bridge</v>
      </c>
      <c r="AK18" s="2">
        <f>IFERROR('1-Global (fill this first)'!Y17,"")</f>
        <v>0</v>
      </c>
      <c r="AL18" s="2">
        <f>IFERROR('1-Global (fill this first)'!Z17,"")</f>
        <v>0</v>
      </c>
      <c r="AM18" s="2">
        <f>IFERROR('1-Global (fill this first)'!AA17,"")</f>
        <v>0</v>
      </c>
      <c r="AN18" s="2">
        <f>IFERROR('1-Global (fill this first)'!AB17,"")</f>
        <v>0</v>
      </c>
      <c r="AO18" s="2">
        <f>IFERROR('1-Global (fill this first)'!AC17,"")</f>
        <v>0</v>
      </c>
      <c r="AP18" s="2">
        <f>IFERROR('1-Global (fill this first)'!AD17,"")</f>
        <v>0</v>
      </c>
      <c r="AQ18" s="2">
        <f>IFERROR('1-Global (fill this first)'!AE17,"")</f>
        <v>0</v>
      </c>
      <c r="AR18" s="1"/>
    </row>
    <row r="19" spans="1:44" ht="96">
      <c r="A19" s="2" t="str">
        <f>IFERROR('1-Global (fill this first)'!A18,"")</f>
        <v xml:space="preserve">France OP 2  </v>
      </c>
      <c r="B19" s="2">
        <f>IFERROR('1-Global (fill this first)'!B18,"")</f>
        <v>0</v>
      </c>
      <c r="C19" s="2">
        <f>IFERROR('1-Global (fill this first)'!C18,"")</f>
        <v>49.503369999999997</v>
      </c>
      <c r="D19" s="2">
        <f>IFERROR('1-Global (fill this first)'!D18,"")</f>
        <v>3.5639099999999999</v>
      </c>
      <c r="E19" s="2" t="str">
        <f>IFERROR('1-Global (fill this first)'!E18,"")</f>
        <v>Wildlife Overpass</v>
      </c>
      <c r="F19" s="2" t="str">
        <f>IFERROR('1-Global (fill this first)'!F18,"")</f>
        <v>Overpass</v>
      </c>
      <c r="G19" s="2">
        <f>IFERROR('1-Global (fill this first)'!G18,"")</f>
        <v>0</v>
      </c>
      <c r="H19" s="2">
        <f>IFERROR('1-Global (fill this first)'!H18,"")</f>
        <v>0</v>
      </c>
      <c r="I19" s="2">
        <f>IFERROR('1-Global (fill this first)'!I18,"")</f>
        <v>0</v>
      </c>
      <c r="J19" s="2">
        <f>IFERROR('1-Global (fill this first)'!J18,"")</f>
        <v>0</v>
      </c>
      <c r="K19" s="2">
        <f>IFERROR('1-Global (fill this first)'!K18,"")</f>
        <v>0</v>
      </c>
      <c r="L19" s="60" t="str">
        <f t="shared" si="0"/>
        <v/>
      </c>
      <c r="M19" s="2">
        <f>IFERROR('1-Global (fill this first)'!L18,"")</f>
        <v>0</v>
      </c>
      <c r="N19" s="60" t="str">
        <f t="shared" si="1"/>
        <v/>
      </c>
      <c r="O19" s="2">
        <f>IFERROR('1-Global (fill this first)'!M18,"")</f>
        <v>14.72</v>
      </c>
      <c r="P19" s="60">
        <f t="shared" si="2"/>
        <v>14.72</v>
      </c>
      <c r="Q19" s="2">
        <f>IFERROR('1-Global (fill this first)'!N18,"")</f>
        <v>17.2</v>
      </c>
      <c r="R19" s="60">
        <f t="shared" si="3"/>
        <v>17.2</v>
      </c>
      <c r="S19" s="2">
        <f>IFERROR('1-Global (fill this first)'!O18,"")</f>
        <v>0</v>
      </c>
      <c r="T19" s="60" t="str">
        <f t="shared" si="4"/>
        <v/>
      </c>
      <c r="U19" s="2">
        <f>IFERROR('1-Global (fill this first)'!P18,"")</f>
        <v>39.4</v>
      </c>
      <c r="V19" s="60">
        <f t="shared" si="5"/>
        <v>39.4</v>
      </c>
      <c r="W19" s="2">
        <f>IFERROR('1-Global (fill this first)'!Q18,"")</f>
        <v>51.41</v>
      </c>
      <c r="X19" s="60">
        <f t="shared" si="6"/>
        <v>51.41</v>
      </c>
      <c r="Y19" s="2" t="str">
        <f>IFERROR('1-Global (fill this first)'!R18,"")</f>
        <v/>
      </c>
      <c r="Z19" s="60" t="str">
        <f t="shared" si="7"/>
        <v/>
      </c>
      <c r="AA19" s="2" t="str">
        <f>IFERROR('1-Global (fill this first)'!S18,"")</f>
        <v/>
      </c>
      <c r="AB19" s="60" t="str">
        <f t="shared" si="8"/>
        <v/>
      </c>
      <c r="AC19" s="2">
        <f>IFERROR('1-Global (fill this first)'!T18,"")</f>
        <v>0.28632561758412761</v>
      </c>
      <c r="AD19" s="60">
        <f t="shared" si="9"/>
        <v>0.28632561758412761</v>
      </c>
      <c r="AE19" s="2">
        <f>IFERROR('1-Global (fill this first)'!U18,"")</f>
        <v>4</v>
      </c>
      <c r="AF19" s="60">
        <f t="shared" si="10"/>
        <v>4</v>
      </c>
      <c r="AG19" s="2" t="str">
        <f>IFERROR('1-Global (fill this first)'!V18,"")</f>
        <v>N</v>
      </c>
      <c r="AH19" s="60" t="str">
        <f t="shared" si="11"/>
        <v>N</v>
      </c>
      <c r="AI19" s="2" t="str">
        <f>IFERROR('1-Global (fill this first)'!W18,"")</f>
        <v>Google Earth to make measurements</v>
      </c>
      <c r="AJ19" s="2" t="str">
        <f>IFERROR('1-Global (fill this first)'!X18,"")</f>
        <v>https://structurae.net/en/structures/wildlife-overpass</v>
      </c>
      <c r="AK19" s="2">
        <f>IFERROR('1-Global (fill this first)'!Y18,"")</f>
        <v>0</v>
      </c>
      <c r="AL19" s="2">
        <f>IFERROR('1-Global (fill this first)'!Z18,"")</f>
        <v>0</v>
      </c>
      <c r="AM19" s="2">
        <f>IFERROR('1-Global (fill this first)'!AA18,"")</f>
        <v>0</v>
      </c>
      <c r="AN19" s="2">
        <f>IFERROR('1-Global (fill this first)'!AB18,"")</f>
        <v>0</v>
      </c>
      <c r="AO19" s="2">
        <f>IFERROR('1-Global (fill this first)'!AC18,"")</f>
        <v>0</v>
      </c>
      <c r="AP19" s="2">
        <f>IFERROR('1-Global (fill this first)'!AD18,"")</f>
        <v>0</v>
      </c>
      <c r="AQ19" s="2">
        <f>IFERROR('1-Global (fill this first)'!AE18,"")</f>
        <v>0</v>
      </c>
      <c r="AR19" s="1"/>
    </row>
    <row r="20" spans="1:44" ht="80">
      <c r="A20" s="2" t="str">
        <f>IFERROR('1-Global (fill this first)'!A19,"")</f>
        <v xml:space="preserve">Germany 1 </v>
      </c>
      <c r="B20" s="2">
        <f>IFERROR('1-Global (fill this first)'!B19,"")</f>
        <v>0</v>
      </c>
      <c r="C20" s="2">
        <f>IFERROR('1-Global (fill this first)'!C19,"")</f>
        <v>51.739600000000003</v>
      </c>
      <c r="D20" s="2">
        <f>IFERROR('1-Global (fill this first)'!D19,"")</f>
        <v>8.9747599999999998</v>
      </c>
      <c r="E20" s="2">
        <f>IFERROR('1-Global (fill this first)'!E19,"")</f>
        <v>0</v>
      </c>
      <c r="F20" s="2" t="str">
        <f>IFERROR('1-Global (fill this first)'!F19,"")</f>
        <v>Overpass</v>
      </c>
      <c r="G20" s="2">
        <f>IFERROR('1-Global (fill this first)'!G19,"")</f>
        <v>0</v>
      </c>
      <c r="H20" s="2">
        <f>IFERROR('1-Global (fill this first)'!H19,"")</f>
        <v>0</v>
      </c>
      <c r="I20" s="2">
        <f>IFERROR('1-Global (fill this first)'!I19,"")</f>
        <v>0</v>
      </c>
      <c r="J20" s="2">
        <f>IFERROR('1-Global (fill this first)'!J19,"")</f>
        <v>0</v>
      </c>
      <c r="K20" s="2">
        <f>IFERROR('1-Global (fill this first)'!K19,"")</f>
        <v>0</v>
      </c>
      <c r="L20" s="60" t="str">
        <f t="shared" si="0"/>
        <v/>
      </c>
      <c r="M20" s="2">
        <f>IFERROR('1-Global (fill this first)'!L19,"")</f>
        <v>0</v>
      </c>
      <c r="N20" s="60" t="str">
        <f t="shared" si="1"/>
        <v/>
      </c>
      <c r="O20" s="2">
        <f>IFERROR('1-Global (fill this first)'!M19,"")</f>
        <v>49.35</v>
      </c>
      <c r="P20" s="60">
        <f t="shared" si="2"/>
        <v>49.35</v>
      </c>
      <c r="Q20" s="2">
        <f>IFERROR('1-Global (fill this first)'!N19,"")</f>
        <v>51.18</v>
      </c>
      <c r="R20" s="60">
        <f t="shared" si="3"/>
        <v>51.18</v>
      </c>
      <c r="S20" s="2">
        <f>IFERROR('1-Global (fill this first)'!O19,"")</f>
        <v>0</v>
      </c>
      <c r="T20" s="60" t="str">
        <f t="shared" si="4"/>
        <v/>
      </c>
      <c r="U20" s="2">
        <f>IFERROR('1-Global (fill this first)'!P19,"")</f>
        <v>12.01</v>
      </c>
      <c r="V20" s="60">
        <f t="shared" si="5"/>
        <v>12.01</v>
      </c>
      <c r="W20" s="2">
        <f>IFERROR('1-Global (fill this first)'!Q19,"")</f>
        <v>46.4</v>
      </c>
      <c r="X20" s="60">
        <f t="shared" si="6"/>
        <v>46.4</v>
      </c>
      <c r="Y20" s="2" t="str">
        <f>IFERROR('1-Global (fill this first)'!R19,"")</f>
        <v/>
      </c>
      <c r="Z20" s="60" t="str">
        <f t="shared" si="7"/>
        <v/>
      </c>
      <c r="AA20" s="2" t="str">
        <f>IFERROR('1-Global (fill this first)'!S19,"")</f>
        <v/>
      </c>
      <c r="AB20" s="60" t="str">
        <f t="shared" si="8"/>
        <v/>
      </c>
      <c r="AC20" s="2">
        <f>IFERROR('1-Global (fill this first)'!T19,"")</f>
        <v>1.0635775862068966</v>
      </c>
      <c r="AD20" s="60">
        <f t="shared" si="9"/>
        <v>1.0635775862068966</v>
      </c>
      <c r="AE20" s="2">
        <f>IFERROR('1-Global (fill this first)'!U19,"")</f>
        <v>3</v>
      </c>
      <c r="AF20" s="60">
        <f t="shared" si="10"/>
        <v>3</v>
      </c>
      <c r="AG20" s="2" t="str">
        <f>IFERROR('1-Global (fill this first)'!V19,"")</f>
        <v>N</v>
      </c>
      <c r="AH20" s="60" t="str">
        <f t="shared" si="11"/>
        <v>N</v>
      </c>
      <c r="AI20" s="2" t="str">
        <f>IFERROR('1-Global (fill this first)'!W19,"")</f>
        <v>Google Earth to make measurements</v>
      </c>
      <c r="AJ20" s="2" t="str">
        <f>IFERROR('1-Global (fill this first)'!X19,"")</f>
        <v>Google Earth</v>
      </c>
      <c r="AK20" s="2">
        <f>IFERROR('1-Global (fill this first)'!Y19,"")</f>
        <v>0</v>
      </c>
      <c r="AL20" s="2">
        <f>IFERROR('1-Global (fill this first)'!Z19,"")</f>
        <v>0</v>
      </c>
      <c r="AM20" s="2">
        <f>IFERROR('1-Global (fill this first)'!AA19,"")</f>
        <v>0</v>
      </c>
      <c r="AN20" s="2">
        <f>IFERROR('1-Global (fill this first)'!AB19,"")</f>
        <v>0</v>
      </c>
      <c r="AO20" s="2">
        <f>IFERROR('1-Global (fill this first)'!AC19,"")</f>
        <v>0</v>
      </c>
      <c r="AP20" s="2">
        <f>IFERROR('1-Global (fill this first)'!AD19,"")</f>
        <v>0</v>
      </c>
      <c r="AQ20" s="2">
        <f>IFERROR('1-Global (fill this first)'!AE19,"")</f>
        <v>0</v>
      </c>
      <c r="AR20" s="1"/>
    </row>
    <row r="21" spans="1:44" ht="80">
      <c r="A21" s="2" t="str">
        <f>IFERROR('1-Global (fill this first)'!A20,"")</f>
        <v xml:space="preserve">Germany 11 OP  </v>
      </c>
      <c r="B21" s="2">
        <f>IFERROR('1-Global (fill this first)'!B20,"")</f>
        <v>0</v>
      </c>
      <c r="C21" s="2">
        <f>IFERROR('1-Global (fill this first)'!C20,"")</f>
        <v>54.151490000000003</v>
      </c>
      <c r="D21" s="2">
        <f>IFERROR('1-Global (fill this first)'!D20,"")</f>
        <v>13.16808</v>
      </c>
      <c r="E21" s="2" t="str">
        <f>IFERROR('1-Global (fill this first)'!E20,"")</f>
        <v>Wilmshagen</v>
      </c>
      <c r="F21" s="2" t="str">
        <f>IFERROR('1-Global (fill this first)'!F20,"")</f>
        <v>Overpass</v>
      </c>
      <c r="G21" s="2">
        <f>IFERROR('1-Global (fill this first)'!G20,"")</f>
        <v>0</v>
      </c>
      <c r="H21" s="2">
        <f>IFERROR('1-Global (fill this first)'!H20,"")</f>
        <v>0</v>
      </c>
      <c r="I21" s="2">
        <f>IFERROR('1-Global (fill this first)'!I20,"")</f>
        <v>0</v>
      </c>
      <c r="J21" s="2">
        <f>IFERROR('1-Global (fill this first)'!J20,"")</f>
        <v>0</v>
      </c>
      <c r="K21" s="2">
        <f>IFERROR('1-Global (fill this first)'!K20,"")</f>
        <v>0</v>
      </c>
      <c r="L21" s="60" t="str">
        <f t="shared" si="0"/>
        <v/>
      </c>
      <c r="M21" s="2">
        <f>IFERROR('1-Global (fill this first)'!L20,"")</f>
        <v>0</v>
      </c>
      <c r="N21" s="60" t="str">
        <f t="shared" si="1"/>
        <v/>
      </c>
      <c r="O21" s="2">
        <f>IFERROR('1-Global (fill this first)'!M20,"")</f>
        <v>44.99</v>
      </c>
      <c r="P21" s="60">
        <f t="shared" si="2"/>
        <v>44.99</v>
      </c>
      <c r="Q21" s="2">
        <f>IFERROR('1-Global (fill this first)'!N20,"")</f>
        <v>49.59</v>
      </c>
      <c r="R21" s="60">
        <f t="shared" si="3"/>
        <v>49.59</v>
      </c>
      <c r="S21" s="2">
        <f>IFERROR('1-Global (fill this first)'!O20,"")</f>
        <v>0</v>
      </c>
      <c r="T21" s="60" t="str">
        <f t="shared" si="4"/>
        <v/>
      </c>
      <c r="U21" s="2">
        <f>IFERROR('1-Global (fill this first)'!P20,"")</f>
        <v>18.079999999999998</v>
      </c>
      <c r="V21" s="60">
        <f t="shared" si="5"/>
        <v>18.079999999999998</v>
      </c>
      <c r="W21" s="2">
        <f>IFERROR('1-Global (fill this first)'!Q20,"")</f>
        <v>51.36</v>
      </c>
      <c r="X21" s="60">
        <f t="shared" si="6"/>
        <v>51.36</v>
      </c>
      <c r="Y21" s="2" t="str">
        <f>IFERROR('1-Global (fill this first)'!R20,"")</f>
        <v/>
      </c>
      <c r="Z21" s="60" t="str">
        <f t="shared" si="7"/>
        <v/>
      </c>
      <c r="AA21" s="2" t="str">
        <f>IFERROR('1-Global (fill this first)'!S20,"")</f>
        <v/>
      </c>
      <c r="AB21" s="60" t="str">
        <f t="shared" si="8"/>
        <v/>
      </c>
      <c r="AC21" s="2">
        <f>IFERROR('1-Global (fill this first)'!T20,"")</f>
        <v>0.87597352024922126</v>
      </c>
      <c r="AD21" s="60">
        <f t="shared" si="9"/>
        <v>0.87597352024922126</v>
      </c>
      <c r="AE21" s="2">
        <f>IFERROR('1-Global (fill this first)'!U20,"")</f>
        <v>4</v>
      </c>
      <c r="AF21" s="60">
        <f t="shared" si="10"/>
        <v>4</v>
      </c>
      <c r="AG21" s="2" t="str">
        <f>IFERROR('1-Global (fill this first)'!V20,"")</f>
        <v>N</v>
      </c>
      <c r="AH21" s="60" t="str">
        <f t="shared" si="11"/>
        <v>N</v>
      </c>
      <c r="AI21" s="2" t="str">
        <f>IFERROR('1-Global (fill this first)'!W20,"")</f>
        <v>Google Earth to make measurements</v>
      </c>
      <c r="AJ21" s="2" t="str">
        <f>IFERROR('1-Global (fill this first)'!X20,"")</f>
        <v>Google Earth</v>
      </c>
      <c r="AK21" s="2">
        <f>IFERROR('1-Global (fill this first)'!Y20,"")</f>
        <v>0</v>
      </c>
      <c r="AL21" s="2">
        <f>IFERROR('1-Global (fill this first)'!Z20,"")</f>
        <v>0</v>
      </c>
      <c r="AM21" s="2">
        <f>IFERROR('1-Global (fill this first)'!AA20,"")</f>
        <v>0</v>
      </c>
      <c r="AN21" s="2">
        <f>IFERROR('1-Global (fill this first)'!AB20,"")</f>
        <v>0</v>
      </c>
      <c r="AO21" s="2">
        <f>IFERROR('1-Global (fill this first)'!AC20,"")</f>
        <v>0</v>
      </c>
      <c r="AP21" s="2">
        <f>IFERROR('1-Global (fill this first)'!AD20,"")</f>
        <v>0</v>
      </c>
      <c r="AQ21" s="2">
        <f>IFERROR('1-Global (fill this first)'!AE20,"")</f>
        <v>0</v>
      </c>
      <c r="AR21" s="1"/>
    </row>
    <row r="22" spans="1:44" ht="80">
      <c r="A22" s="2" t="str">
        <f>IFERROR('1-Global (fill this first)'!A21,"")</f>
        <v>Germany 2</v>
      </c>
      <c r="B22" s="2">
        <f>IFERROR('1-Global (fill this first)'!B21,"")</f>
        <v>0</v>
      </c>
      <c r="C22" s="2">
        <f>IFERROR('1-Global (fill this first)'!C21,"")</f>
        <v>50.479900000000001</v>
      </c>
      <c r="D22" s="2">
        <f>IFERROR('1-Global (fill this first)'!D21,"")</f>
        <v>6.6851000000000003</v>
      </c>
      <c r="E22" s="2">
        <f>IFERROR('1-Global (fill this first)'!E21,"")</f>
        <v>0</v>
      </c>
      <c r="F22" s="2" t="str">
        <f>IFERROR('1-Global (fill this first)'!F21,"")</f>
        <v>Overpass</v>
      </c>
      <c r="G22" s="2">
        <f>IFERROR('1-Global (fill this first)'!G21,"")</f>
        <v>0</v>
      </c>
      <c r="H22" s="2">
        <f>IFERROR('1-Global (fill this first)'!H21,"")</f>
        <v>0</v>
      </c>
      <c r="I22" s="2">
        <f>IFERROR('1-Global (fill this first)'!I21,"")</f>
        <v>0</v>
      </c>
      <c r="J22" s="2">
        <f>IFERROR('1-Global (fill this first)'!J21,"")</f>
        <v>0</v>
      </c>
      <c r="K22" s="2">
        <f>IFERROR('1-Global (fill this first)'!K21,"")</f>
        <v>0</v>
      </c>
      <c r="L22" s="60" t="str">
        <f t="shared" si="0"/>
        <v/>
      </c>
      <c r="M22" s="2">
        <f>IFERROR('1-Global (fill this first)'!L21,"")</f>
        <v>0</v>
      </c>
      <c r="N22" s="60" t="str">
        <f t="shared" si="1"/>
        <v/>
      </c>
      <c r="O22" s="2">
        <f>IFERROR('1-Global (fill this first)'!M21,"")</f>
        <v>46.83</v>
      </c>
      <c r="P22" s="60">
        <f t="shared" si="2"/>
        <v>46.83</v>
      </c>
      <c r="Q22" s="2">
        <f>IFERROR('1-Global (fill this first)'!N21,"")</f>
        <v>53.07</v>
      </c>
      <c r="R22" s="60">
        <f t="shared" si="3"/>
        <v>53.07</v>
      </c>
      <c r="S22" s="2">
        <f>IFERROR('1-Global (fill this first)'!O21,"")</f>
        <v>0</v>
      </c>
      <c r="T22" s="60" t="str">
        <f t="shared" si="4"/>
        <v/>
      </c>
      <c r="U22" s="2">
        <f>IFERROR('1-Global (fill this first)'!P21,"")</f>
        <v>24.26</v>
      </c>
      <c r="V22" s="60">
        <f t="shared" si="5"/>
        <v>24.26</v>
      </c>
      <c r="W22" s="2">
        <f>IFERROR('1-Global (fill this first)'!Q21,"")</f>
        <v>74.72</v>
      </c>
      <c r="X22" s="60">
        <f t="shared" si="6"/>
        <v>74.72</v>
      </c>
      <c r="Y22" s="2" t="str">
        <f>IFERROR('1-Global (fill this first)'!R21,"")</f>
        <v/>
      </c>
      <c r="Z22" s="60" t="str">
        <f t="shared" si="7"/>
        <v/>
      </c>
      <c r="AA22" s="2" t="str">
        <f>IFERROR('1-Global (fill this first)'!S21,"")</f>
        <v/>
      </c>
      <c r="AB22" s="60" t="str">
        <f t="shared" si="8"/>
        <v/>
      </c>
      <c r="AC22" s="2">
        <f>IFERROR('1-Global (fill this first)'!T21,"")</f>
        <v>0.62673982869379019</v>
      </c>
      <c r="AD22" s="60">
        <f t="shared" si="9"/>
        <v>0.62673982869379019</v>
      </c>
      <c r="AE22" s="2">
        <f>IFERROR('1-Global (fill this first)'!U21,"")</f>
        <v>4</v>
      </c>
      <c r="AF22" s="60">
        <f t="shared" si="10"/>
        <v>4</v>
      </c>
      <c r="AG22" s="2" t="str">
        <f>IFERROR('1-Global (fill this first)'!V21,"")</f>
        <v>N</v>
      </c>
      <c r="AH22" s="60" t="str">
        <f t="shared" si="11"/>
        <v>N</v>
      </c>
      <c r="AI22" s="2" t="str">
        <f>IFERROR('1-Global (fill this first)'!W21,"")</f>
        <v>Google Earth to make measurements</v>
      </c>
      <c r="AJ22" s="2" t="str">
        <f>IFERROR('1-Global (fill this first)'!X21,"")</f>
        <v>Google Earth</v>
      </c>
      <c r="AK22" s="2">
        <f>IFERROR('1-Global (fill this first)'!Y21,"")</f>
        <v>0</v>
      </c>
      <c r="AL22" s="2">
        <f>IFERROR('1-Global (fill this first)'!Z21,"")</f>
        <v>0</v>
      </c>
      <c r="AM22" s="2">
        <f>IFERROR('1-Global (fill this first)'!AA21,"")</f>
        <v>0</v>
      </c>
      <c r="AN22" s="2">
        <f>IFERROR('1-Global (fill this first)'!AB21,"")</f>
        <v>0</v>
      </c>
      <c r="AO22" s="2">
        <f>IFERROR('1-Global (fill this first)'!AC21,"")</f>
        <v>0</v>
      </c>
      <c r="AP22" s="2">
        <f>IFERROR('1-Global (fill this first)'!AD21,"")</f>
        <v>0</v>
      </c>
      <c r="AQ22" s="2">
        <f>IFERROR('1-Global (fill this first)'!AE21,"")</f>
        <v>0</v>
      </c>
      <c r="AR22" s="1"/>
    </row>
    <row r="23" spans="1:44" ht="112">
      <c r="A23" s="2" t="str">
        <f>IFERROR('1-Global (fill this first)'!A22,"")</f>
        <v xml:space="preserve">Germany OP 10  </v>
      </c>
      <c r="B23" s="2">
        <f>IFERROR('1-Global (fill this first)'!B22,"")</f>
        <v>0</v>
      </c>
      <c r="C23" s="2">
        <f>IFERROR('1-Global (fill this first)'!C22,"")</f>
        <v>52.15446</v>
      </c>
      <c r="D23" s="2">
        <f>IFERROR('1-Global (fill this first)'!D22,"")</f>
        <v>13.24015</v>
      </c>
      <c r="E23" s="2" t="str">
        <f>IFERROR('1-Global (fill this first)'!E22,"")</f>
        <v>Wisenhagen</v>
      </c>
      <c r="F23" s="2" t="str">
        <f>IFERROR('1-Global (fill this first)'!F22,"")</f>
        <v>Overpass</v>
      </c>
      <c r="G23" s="2">
        <f>IFERROR('1-Global (fill this first)'!G22,"")</f>
        <v>0</v>
      </c>
      <c r="H23" s="2">
        <f>IFERROR('1-Global (fill this first)'!H22,"")</f>
        <v>0</v>
      </c>
      <c r="I23" s="2">
        <f>IFERROR('1-Global (fill this first)'!I22,"")</f>
        <v>0</v>
      </c>
      <c r="J23" s="2" t="str">
        <f>IFERROR('1-Global (fill this first)'!J22,"")</f>
        <v>2011-2012</v>
      </c>
      <c r="K23" s="2">
        <f>IFERROR('1-Global (fill this first)'!K22,"")</f>
        <v>2011</v>
      </c>
      <c r="L23" s="60">
        <f t="shared" si="0"/>
        <v>2011</v>
      </c>
      <c r="M23" s="2">
        <f>IFERROR('1-Global (fill this first)'!L22,"")</f>
        <v>0</v>
      </c>
      <c r="N23" s="60" t="str">
        <f t="shared" si="1"/>
        <v/>
      </c>
      <c r="O23" s="2">
        <f>IFERROR('1-Global (fill this first)'!M22,"")</f>
        <v>36.799999999999997</v>
      </c>
      <c r="P23" s="60">
        <f t="shared" si="2"/>
        <v>36.799999999999997</v>
      </c>
      <c r="Q23" s="2">
        <f>IFERROR('1-Global (fill this first)'!N22,"")</f>
        <v>41.85</v>
      </c>
      <c r="R23" s="60">
        <f t="shared" si="3"/>
        <v>41.85</v>
      </c>
      <c r="S23" s="2">
        <f>IFERROR('1-Global (fill this first)'!O22,"")</f>
        <v>0</v>
      </c>
      <c r="T23" s="60" t="str">
        <f t="shared" si="4"/>
        <v/>
      </c>
      <c r="U23" s="2">
        <f>IFERROR('1-Global (fill this first)'!P22,"")</f>
        <v>24.42</v>
      </c>
      <c r="V23" s="60">
        <f t="shared" si="5"/>
        <v>24.42</v>
      </c>
      <c r="W23" s="2">
        <f>IFERROR('1-Global (fill this first)'!Q22,"")</f>
        <v>51.09</v>
      </c>
      <c r="X23" s="60">
        <f t="shared" si="6"/>
        <v>51.09</v>
      </c>
      <c r="Y23" s="2">
        <f>IFERROR('1-Global (fill this first)'!R22,"")</f>
        <v>75.510000000000005</v>
      </c>
      <c r="Z23" s="60">
        <f t="shared" si="7"/>
        <v>75.510000000000005</v>
      </c>
      <c r="AA23" s="2" t="str">
        <f>IFERROR('1-Global (fill this first)'!S22,"")</f>
        <v/>
      </c>
      <c r="AB23" s="60" t="str">
        <f t="shared" si="8"/>
        <v/>
      </c>
      <c r="AC23" s="2">
        <f>IFERROR('1-Global (fill this first)'!T22,"")</f>
        <v>0.72029751419064381</v>
      </c>
      <c r="AD23" s="60">
        <f t="shared" si="9"/>
        <v>0.72029751419064381</v>
      </c>
      <c r="AE23" s="2">
        <f>IFERROR('1-Global (fill this first)'!U22,"")</f>
        <v>4</v>
      </c>
      <c r="AF23" s="60">
        <f t="shared" si="10"/>
        <v>4</v>
      </c>
      <c r="AG23" s="2" t="str">
        <f>IFERROR('1-Global (fill this first)'!V22,"")</f>
        <v>N</v>
      </c>
      <c r="AH23" s="60" t="str">
        <f t="shared" si="11"/>
        <v>N</v>
      </c>
      <c r="AI23" s="2" t="str">
        <f>IFERROR('1-Global (fill this first)'!W22,"")</f>
        <v>Google Earth to make measurements</v>
      </c>
      <c r="AJ23" s="2" t="str">
        <f>IFERROR('1-Global (fill this first)'!X22,"")</f>
        <v>https://structurae.net/en/structures/wiesenhagen-wildlife-crossing</v>
      </c>
      <c r="AK23" s="2">
        <f>IFERROR('1-Global (fill this first)'!Y22,"")</f>
        <v>0</v>
      </c>
      <c r="AL23" s="2">
        <f>IFERROR('1-Global (fill this first)'!Z22,"")</f>
        <v>0</v>
      </c>
      <c r="AM23" s="2">
        <f>IFERROR('1-Global (fill this first)'!AA22,"")</f>
        <v>0</v>
      </c>
      <c r="AN23" s="2">
        <f>IFERROR('1-Global (fill this first)'!AB22,"")</f>
        <v>0</v>
      </c>
      <c r="AO23" s="2">
        <f>IFERROR('1-Global (fill this first)'!AC22,"")</f>
        <v>0</v>
      </c>
      <c r="AP23" s="2">
        <f>IFERROR('1-Global (fill this first)'!AD22,"")</f>
        <v>0</v>
      </c>
      <c r="AQ23" s="2">
        <f>IFERROR('1-Global (fill this first)'!AE22,"")</f>
        <v>0</v>
      </c>
      <c r="AR23" s="1"/>
    </row>
    <row r="24" spans="1:44" ht="80">
      <c r="A24" s="2" t="str">
        <f>IFERROR('1-Global (fill this first)'!A23,"")</f>
        <v>Germany OP 3</v>
      </c>
      <c r="B24" s="2">
        <f>IFERROR('1-Global (fill this first)'!B23,"")</f>
        <v>0</v>
      </c>
      <c r="C24" s="2">
        <f>IFERROR('1-Global (fill this first)'!C23,"")</f>
        <v>53.856200000000001</v>
      </c>
      <c r="D24" s="2">
        <f>IFERROR('1-Global (fill this first)'!D23,"")</f>
        <v>11.383010000000001</v>
      </c>
      <c r="E24" s="2">
        <f>IFERROR('1-Global (fill this first)'!E23,"")</f>
        <v>0</v>
      </c>
      <c r="F24" s="2" t="str">
        <f>IFERROR('1-Global (fill this first)'!F23,"")</f>
        <v>Overpass</v>
      </c>
      <c r="G24" s="2">
        <f>IFERROR('1-Global (fill this first)'!G23,"")</f>
        <v>0</v>
      </c>
      <c r="H24" s="2">
        <f>IFERROR('1-Global (fill this first)'!H23,"")</f>
        <v>0</v>
      </c>
      <c r="I24" s="2">
        <f>IFERROR('1-Global (fill this first)'!I23,"")</f>
        <v>0</v>
      </c>
      <c r="J24" s="2">
        <f>IFERROR('1-Global (fill this first)'!J23,"")</f>
        <v>0</v>
      </c>
      <c r="K24" s="2">
        <f>IFERROR('1-Global (fill this first)'!K23,"")</f>
        <v>0</v>
      </c>
      <c r="L24" s="60" t="str">
        <f t="shared" si="0"/>
        <v/>
      </c>
      <c r="M24" s="2">
        <f>IFERROR('1-Global (fill this first)'!L23,"")</f>
        <v>0</v>
      </c>
      <c r="N24" s="60" t="str">
        <f t="shared" si="1"/>
        <v/>
      </c>
      <c r="O24" s="2">
        <f>IFERROR('1-Global (fill this first)'!M23,"")</f>
        <v>39.590000000000003</v>
      </c>
      <c r="P24" s="60">
        <f t="shared" si="2"/>
        <v>39.590000000000003</v>
      </c>
      <c r="Q24" s="2">
        <f>IFERROR('1-Global (fill this first)'!N23,"")</f>
        <v>40.840000000000003</v>
      </c>
      <c r="R24" s="60">
        <f t="shared" si="3"/>
        <v>40.840000000000003</v>
      </c>
      <c r="S24" s="2">
        <f>IFERROR('1-Global (fill this first)'!O23,"")</f>
        <v>0</v>
      </c>
      <c r="T24" s="60" t="str">
        <f t="shared" si="4"/>
        <v/>
      </c>
      <c r="U24" s="2">
        <f>IFERROR('1-Global (fill this first)'!P23,"")</f>
        <v>29.32</v>
      </c>
      <c r="V24" s="60">
        <f t="shared" si="5"/>
        <v>29.32</v>
      </c>
      <c r="W24" s="2">
        <f>IFERROR('1-Global (fill this first)'!Q23,"")</f>
        <v>61.37</v>
      </c>
      <c r="X24" s="60">
        <f t="shared" si="6"/>
        <v>61.37</v>
      </c>
      <c r="Y24" s="2">
        <f>IFERROR('1-Global (fill this first)'!R23,"")</f>
        <v>81.38</v>
      </c>
      <c r="Z24" s="60">
        <f t="shared" si="7"/>
        <v>81.38</v>
      </c>
      <c r="AA24" s="2" t="str">
        <f>IFERROR('1-Global (fill this first)'!S23,"")</f>
        <v/>
      </c>
      <c r="AB24" s="60" t="str">
        <f t="shared" si="8"/>
        <v/>
      </c>
      <c r="AC24" s="2">
        <f>IFERROR('1-Global (fill this first)'!T23,"")</f>
        <v>0.64510347075118146</v>
      </c>
      <c r="AD24" s="60">
        <f t="shared" si="9"/>
        <v>0.64510347075118146</v>
      </c>
      <c r="AE24" s="2">
        <f>IFERROR('1-Global (fill this first)'!U23,"")</f>
        <v>4</v>
      </c>
      <c r="AF24" s="60">
        <f t="shared" si="10"/>
        <v>4</v>
      </c>
      <c r="AG24" s="2" t="str">
        <f>IFERROR('1-Global (fill this first)'!V23,"")</f>
        <v>N</v>
      </c>
      <c r="AH24" s="60" t="str">
        <f t="shared" si="11"/>
        <v>N</v>
      </c>
      <c r="AI24" s="2" t="str">
        <f>IFERROR('1-Global (fill this first)'!W23,"")</f>
        <v>Google Earth to make measurements</v>
      </c>
      <c r="AJ24" s="2" t="str">
        <f>IFERROR('1-Global (fill this first)'!X23,"")</f>
        <v>Google Earth</v>
      </c>
      <c r="AK24" s="2">
        <f>IFERROR('1-Global (fill this first)'!Y23,"")</f>
        <v>0</v>
      </c>
      <c r="AL24" s="2">
        <f>IFERROR('1-Global (fill this first)'!Z23,"")</f>
        <v>0</v>
      </c>
      <c r="AM24" s="2">
        <f>IFERROR('1-Global (fill this first)'!AA23,"")</f>
        <v>0</v>
      </c>
      <c r="AN24" s="2">
        <f>IFERROR('1-Global (fill this first)'!AB23,"")</f>
        <v>0</v>
      </c>
      <c r="AO24" s="2">
        <f>IFERROR('1-Global (fill this first)'!AC23,"")</f>
        <v>0</v>
      </c>
      <c r="AP24" s="2">
        <f>IFERROR('1-Global (fill this first)'!AD23,"")</f>
        <v>0</v>
      </c>
      <c r="AQ24" s="2">
        <f>IFERROR('1-Global (fill this first)'!AE23,"")</f>
        <v>0</v>
      </c>
      <c r="AR24" s="1"/>
    </row>
    <row r="25" spans="1:44" ht="112">
      <c r="A25" s="2" t="str">
        <f>IFERROR('1-Global (fill this first)'!A24,"")</f>
        <v xml:space="preserve">Germany OP 4  </v>
      </c>
      <c r="B25" s="2">
        <f>IFERROR('1-Global (fill this first)'!B24,"")</f>
        <v>0</v>
      </c>
      <c r="C25" s="2">
        <f>IFERROR('1-Global (fill this first)'!C24,"")</f>
        <v>52.241669999999999</v>
      </c>
      <c r="D25" s="2">
        <f>IFERROR('1-Global (fill this first)'!D24,"")</f>
        <v>12.91675</v>
      </c>
      <c r="E25" s="2" t="str">
        <f>IFERROR('1-Global (fill this first)'!E24,"")</f>
        <v>Beelitz Wildlife Crossing</v>
      </c>
      <c r="F25" s="2" t="str">
        <f>IFERROR('1-Global (fill this first)'!F24,"")</f>
        <v>Overpass</v>
      </c>
      <c r="G25" s="2">
        <f>IFERROR('1-Global (fill this first)'!G24,"")</f>
        <v>0</v>
      </c>
      <c r="H25" s="2">
        <f>IFERROR('1-Global (fill this first)'!H24,"")</f>
        <v>0</v>
      </c>
      <c r="I25" s="2" t="str">
        <f>IFERROR('1-Global (fill this first)'!I24,"")</f>
        <v>ca. Euro 4 600 000</v>
      </c>
      <c r="J25" s="2" t="str">
        <f>IFERROR('1-Global (fill this first)'!J24,"")</f>
        <v>2016-2018</v>
      </c>
      <c r="K25" s="2">
        <f>IFERROR('1-Global (fill this first)'!K24,"")</f>
        <v>2017</v>
      </c>
      <c r="L25" s="60">
        <f t="shared" si="0"/>
        <v>2017</v>
      </c>
      <c r="M25" s="2">
        <f>IFERROR('1-Global (fill this first)'!L24,"")</f>
        <v>0</v>
      </c>
      <c r="N25" s="60" t="str">
        <f t="shared" si="1"/>
        <v/>
      </c>
      <c r="O25" s="2">
        <f>IFERROR('1-Global (fill this first)'!M24,"")</f>
        <v>49.46</v>
      </c>
      <c r="P25" s="60">
        <f t="shared" si="2"/>
        <v>49.46</v>
      </c>
      <c r="Q25" s="2">
        <f>IFERROR('1-Global (fill this first)'!N24,"")</f>
        <v>59.95</v>
      </c>
      <c r="R25" s="60">
        <f t="shared" si="3"/>
        <v>59.95</v>
      </c>
      <c r="S25" s="2">
        <f>IFERROR('1-Global (fill this first)'!O24,"")</f>
        <v>0</v>
      </c>
      <c r="T25" s="60" t="str">
        <f t="shared" si="4"/>
        <v/>
      </c>
      <c r="U25" s="2">
        <f>IFERROR('1-Global (fill this first)'!P24,"")</f>
        <v>34.35</v>
      </c>
      <c r="V25" s="60">
        <f t="shared" si="5"/>
        <v>34.35</v>
      </c>
      <c r="W25" s="2">
        <f>IFERROR('1-Global (fill this first)'!Q24,"")</f>
        <v>87.09</v>
      </c>
      <c r="X25" s="60">
        <f t="shared" si="6"/>
        <v>87.09</v>
      </c>
      <c r="Y25" s="2" t="str">
        <f>IFERROR('1-Global (fill this first)'!R24,"")</f>
        <v/>
      </c>
      <c r="Z25" s="60" t="str">
        <f t="shared" si="7"/>
        <v/>
      </c>
      <c r="AA25" s="2" t="str">
        <f>IFERROR('1-Global (fill this first)'!S24,"")</f>
        <v/>
      </c>
      <c r="AB25" s="60" t="str">
        <f t="shared" si="8"/>
        <v/>
      </c>
      <c r="AC25" s="2">
        <f>IFERROR('1-Global (fill this first)'!T24,"")</f>
        <v>0.56791824549316794</v>
      </c>
      <c r="AD25" s="60">
        <f t="shared" si="9"/>
        <v>0.56791824549316794</v>
      </c>
      <c r="AE25" s="2">
        <f>IFERROR('1-Global (fill this first)'!U24,"")</f>
        <v>6</v>
      </c>
      <c r="AF25" s="60">
        <f t="shared" si="10"/>
        <v>6</v>
      </c>
      <c r="AG25" s="2" t="str">
        <f>IFERROR('1-Global (fill this first)'!V24,"")</f>
        <v>N</v>
      </c>
      <c r="AH25" s="60" t="str">
        <f t="shared" si="11"/>
        <v>N</v>
      </c>
      <c r="AI25" s="2" t="str">
        <f>IFERROR('1-Global (fill this first)'!W24,"")</f>
        <v>Google Earth to make measurements</v>
      </c>
      <c r="AJ25" s="2" t="str">
        <f>IFERROR('1-Global (fill this first)'!X24,"")</f>
        <v>https://structurae.net/en/structures/beelitz-wildlife-crossing</v>
      </c>
      <c r="AK25" s="2">
        <f>IFERROR('1-Global (fill this first)'!Y24,"")</f>
        <v>0</v>
      </c>
      <c r="AL25" s="2">
        <f>IFERROR('1-Global (fill this first)'!Z24,"")</f>
        <v>0</v>
      </c>
      <c r="AM25" s="2">
        <f>IFERROR('1-Global (fill this first)'!AA24,"")</f>
        <v>0</v>
      </c>
      <c r="AN25" s="2">
        <f>IFERROR('1-Global (fill this first)'!AB24,"")</f>
        <v>0</v>
      </c>
      <c r="AO25" s="2">
        <f>IFERROR('1-Global (fill this first)'!AC24,"")</f>
        <v>0</v>
      </c>
      <c r="AP25" s="2">
        <f>IFERROR('1-Global (fill this first)'!AD24,"")</f>
        <v>0</v>
      </c>
      <c r="AQ25" s="2">
        <f>IFERROR('1-Global (fill this first)'!AE24,"")</f>
        <v>0</v>
      </c>
      <c r="AR25" s="1"/>
    </row>
    <row r="26" spans="1:44" ht="112">
      <c r="A26" s="2" t="str">
        <f>IFERROR('1-Global (fill this first)'!A25,"")</f>
        <v xml:space="preserve">Germany OP 6  </v>
      </c>
      <c r="B26" s="2">
        <f>IFERROR('1-Global (fill this first)'!B25,"")</f>
        <v>0</v>
      </c>
      <c r="C26" s="2">
        <f>IFERROR('1-Global (fill this first)'!C25,"")</f>
        <v>48.771949999999997</v>
      </c>
      <c r="D26" s="2">
        <f>IFERROR('1-Global (fill this first)'!D25,"")</f>
        <v>10.210760000000001</v>
      </c>
      <c r="E26" s="2" t="str">
        <f>IFERROR('1-Global (fill this first)'!E25,"")</f>
        <v>Heidenheim an der Brenz</v>
      </c>
      <c r="F26" s="2" t="str">
        <f>IFERROR('1-Global (fill this first)'!F25,"")</f>
        <v>Overpass</v>
      </c>
      <c r="G26" s="2">
        <f>IFERROR('1-Global (fill this first)'!G25,"")</f>
        <v>0</v>
      </c>
      <c r="H26" s="2">
        <f>IFERROR('1-Global (fill this first)'!H25,"")</f>
        <v>0</v>
      </c>
      <c r="I26" s="2" t="str">
        <f>IFERROR('1-Global (fill this first)'!I25,"")</f>
        <v>Euro 2 850 000</v>
      </c>
      <c r="J26" s="2">
        <f>IFERROR('1-Global (fill this first)'!J25,"")</f>
        <v>2011</v>
      </c>
      <c r="K26" s="2">
        <f>IFERROR('1-Global (fill this first)'!K25,"")</f>
        <v>2011</v>
      </c>
      <c r="L26" s="60">
        <f t="shared" si="0"/>
        <v>2011</v>
      </c>
      <c r="M26" s="2">
        <f>IFERROR('1-Global (fill this first)'!L25,"")</f>
        <v>0</v>
      </c>
      <c r="N26" s="60" t="str">
        <f t="shared" si="1"/>
        <v/>
      </c>
      <c r="O26" s="2">
        <f>IFERROR('1-Global (fill this first)'!M25,"")</f>
        <v>41.72</v>
      </c>
      <c r="P26" s="60">
        <f t="shared" si="2"/>
        <v>41.72</v>
      </c>
      <c r="Q26" s="2">
        <f>IFERROR('1-Global (fill this first)'!N25,"")</f>
        <v>57.86</v>
      </c>
      <c r="R26" s="60">
        <f t="shared" si="3"/>
        <v>57.86</v>
      </c>
      <c r="S26" s="2">
        <f>IFERROR('1-Global (fill this first)'!O25,"")</f>
        <v>0</v>
      </c>
      <c r="T26" s="60" t="str">
        <f t="shared" si="4"/>
        <v/>
      </c>
      <c r="U26" s="2">
        <f>IFERROR('1-Global (fill this first)'!P25,"")</f>
        <v>28.69</v>
      </c>
      <c r="V26" s="60">
        <f t="shared" si="5"/>
        <v>28.69</v>
      </c>
      <c r="W26" s="2">
        <f>IFERROR('1-Global (fill this first)'!Q25,"")</f>
        <v>66.67</v>
      </c>
      <c r="X26" s="60">
        <f t="shared" si="6"/>
        <v>66.67</v>
      </c>
      <c r="Y26" s="2" t="str">
        <f>IFERROR('1-Global (fill this first)'!R25,"")</f>
        <v/>
      </c>
      <c r="Z26" s="60" t="str">
        <f t="shared" si="7"/>
        <v/>
      </c>
      <c r="AA26" s="2" t="str">
        <f>IFERROR('1-Global (fill this first)'!S25,"")</f>
        <v/>
      </c>
      <c r="AB26" s="60" t="str">
        <f t="shared" si="8"/>
        <v/>
      </c>
      <c r="AC26" s="2">
        <f>IFERROR('1-Global (fill this first)'!T25,"")</f>
        <v>0.62576871156442171</v>
      </c>
      <c r="AD26" s="60">
        <f t="shared" si="9"/>
        <v>0.62576871156442171</v>
      </c>
      <c r="AE26" s="2">
        <f>IFERROR('1-Global (fill this first)'!U25,"")</f>
        <v>4</v>
      </c>
      <c r="AF26" s="60">
        <f t="shared" si="10"/>
        <v>4</v>
      </c>
      <c r="AG26" s="2" t="str">
        <f>IFERROR('1-Global (fill this first)'!V25,"")</f>
        <v>N</v>
      </c>
      <c r="AH26" s="60" t="str">
        <f t="shared" si="11"/>
        <v>N</v>
      </c>
      <c r="AI26" s="2" t="str">
        <f>IFERROR('1-Global (fill this first)'!W25,"")</f>
        <v>Google Earth to make measurements</v>
      </c>
      <c r="AJ26" s="2" t="str">
        <f>IFERROR('1-Global (fill this first)'!X25,"")</f>
        <v>https://structurae.net/en/structures/grunbrucke-nietheim</v>
      </c>
      <c r="AK26" s="2">
        <f>IFERROR('1-Global (fill this first)'!Y25,"")</f>
        <v>0</v>
      </c>
      <c r="AL26" s="2">
        <f>IFERROR('1-Global (fill this first)'!Z25,"")</f>
        <v>0</v>
      </c>
      <c r="AM26" s="2">
        <f>IFERROR('1-Global (fill this first)'!AA25,"")</f>
        <v>0</v>
      </c>
      <c r="AN26" s="2">
        <f>IFERROR('1-Global (fill this first)'!AB25,"")</f>
        <v>0</v>
      </c>
      <c r="AO26" s="2">
        <f>IFERROR('1-Global (fill this first)'!AC25,"")</f>
        <v>0</v>
      </c>
      <c r="AP26" s="2">
        <f>IFERROR('1-Global (fill this first)'!AD25,"")</f>
        <v>0</v>
      </c>
      <c r="AQ26" s="2">
        <f>IFERROR('1-Global (fill this first)'!AE25,"")</f>
        <v>0</v>
      </c>
      <c r="AR26" s="1"/>
    </row>
    <row r="27" spans="1:44" ht="112">
      <c r="A27" s="2" t="str">
        <f>IFERROR('1-Global (fill this first)'!A26,"")</f>
        <v xml:space="preserve">Germany OP 7  </v>
      </c>
      <c r="B27" s="2">
        <f>IFERROR('1-Global (fill this first)'!B26,"")</f>
        <v>0</v>
      </c>
      <c r="C27" s="2">
        <f>IFERROR('1-Global (fill this first)'!C26,"")</f>
        <v>53.918300000000002</v>
      </c>
      <c r="D27" s="2">
        <f>IFERROR('1-Global (fill this first)'!D26,"")</f>
        <v>10.50155</v>
      </c>
      <c r="E27" s="2" t="str">
        <f>IFERROR('1-Global (fill this first)'!E26,"")</f>
        <v>Hainholz</v>
      </c>
      <c r="F27" s="2" t="str">
        <f>IFERROR('1-Global (fill this first)'!F26,"")</f>
        <v>Overpass</v>
      </c>
      <c r="G27" s="2">
        <f>IFERROR('1-Global (fill this first)'!G26,"")</f>
        <v>0</v>
      </c>
      <c r="H27" s="2">
        <f>IFERROR('1-Global (fill this first)'!H26,"")</f>
        <v>0</v>
      </c>
      <c r="I27" s="2" t="str">
        <f>IFERROR('1-Global (fill this first)'!I26,"")</f>
        <v>Euro 2 450 000</v>
      </c>
      <c r="J27" s="2" t="str">
        <f>IFERROR('1-Global (fill this first)'!J26,"")</f>
        <v>2006-2007</v>
      </c>
      <c r="K27" s="2">
        <f>IFERROR('1-Global (fill this first)'!K26,"")</f>
        <v>2006</v>
      </c>
      <c r="L27" s="60">
        <f t="shared" si="0"/>
        <v>2006</v>
      </c>
      <c r="M27" s="2">
        <f>IFERROR('1-Global (fill this first)'!L26,"")</f>
        <v>0</v>
      </c>
      <c r="N27" s="60" t="str">
        <f t="shared" si="1"/>
        <v/>
      </c>
      <c r="O27" s="2">
        <f>IFERROR('1-Global (fill this first)'!M26,"")</f>
        <v>45.94</v>
      </c>
      <c r="P27" s="60">
        <f t="shared" si="2"/>
        <v>45.94</v>
      </c>
      <c r="Q27" s="2">
        <f>IFERROR('1-Global (fill this first)'!N26,"")</f>
        <v>50.57</v>
      </c>
      <c r="R27" s="60">
        <f t="shared" si="3"/>
        <v>50.57</v>
      </c>
      <c r="S27" s="2">
        <f>IFERROR('1-Global (fill this first)'!O26,"")</f>
        <v>0</v>
      </c>
      <c r="T27" s="60" t="str">
        <f t="shared" si="4"/>
        <v/>
      </c>
      <c r="U27" s="2">
        <f>IFERROR('1-Global (fill this first)'!P26,"")</f>
        <v>28.03</v>
      </c>
      <c r="V27" s="60">
        <f t="shared" si="5"/>
        <v>28.03</v>
      </c>
      <c r="W27" s="2">
        <f>IFERROR('1-Global (fill this first)'!Q26,"")</f>
        <v>66.23</v>
      </c>
      <c r="X27" s="60">
        <f t="shared" si="6"/>
        <v>66.23</v>
      </c>
      <c r="Y27" s="2" t="str">
        <f>IFERROR('1-Global (fill this first)'!R26,"")</f>
        <v/>
      </c>
      <c r="Z27" s="60" t="str">
        <f t="shared" si="7"/>
        <v/>
      </c>
      <c r="AA27" s="2" t="str">
        <f>IFERROR('1-Global (fill this first)'!S26,"")</f>
        <v/>
      </c>
      <c r="AB27" s="60" t="str">
        <f t="shared" si="8"/>
        <v/>
      </c>
      <c r="AC27" s="2">
        <f>IFERROR('1-Global (fill this first)'!T26,"")</f>
        <v>0.69364336403442539</v>
      </c>
      <c r="AD27" s="60">
        <f t="shared" si="9"/>
        <v>0.69364336403442539</v>
      </c>
      <c r="AE27" s="2">
        <f>IFERROR('1-Global (fill this first)'!U26,"")</f>
        <v>4</v>
      </c>
      <c r="AF27" s="60">
        <f t="shared" si="10"/>
        <v>4</v>
      </c>
      <c r="AG27" s="2" t="str">
        <f>IFERROR('1-Global (fill this first)'!V26,"")</f>
        <v>N</v>
      </c>
      <c r="AH27" s="60" t="str">
        <f t="shared" si="11"/>
        <v>N</v>
      </c>
      <c r="AI27" s="2" t="str">
        <f>IFERROR('1-Global (fill this first)'!W26,"")</f>
        <v>Google Earth to make measurements</v>
      </c>
      <c r="AJ27" s="2" t="str">
        <f>IFERROR('1-Global (fill this first)'!X26,"")</f>
        <v>https://structurae.net/en/structures/hainholz-green-bridge</v>
      </c>
      <c r="AK27" s="2">
        <f>IFERROR('1-Global (fill this first)'!Y26,"")</f>
        <v>0</v>
      </c>
      <c r="AL27" s="2">
        <f>IFERROR('1-Global (fill this first)'!Z26,"")</f>
        <v>0</v>
      </c>
      <c r="AM27" s="2">
        <f>IFERROR('1-Global (fill this first)'!AA26,"")</f>
        <v>0</v>
      </c>
      <c r="AN27" s="2">
        <f>IFERROR('1-Global (fill this first)'!AB26,"")</f>
        <v>0</v>
      </c>
      <c r="AO27" s="2">
        <f>IFERROR('1-Global (fill this first)'!AC26,"")</f>
        <v>0</v>
      </c>
      <c r="AP27" s="2">
        <f>IFERROR('1-Global (fill this first)'!AD26,"")</f>
        <v>0</v>
      </c>
      <c r="AQ27" s="2">
        <f>IFERROR('1-Global (fill this first)'!AE26,"")</f>
        <v>0</v>
      </c>
      <c r="AR27" s="1"/>
    </row>
    <row r="28" spans="1:44" ht="112">
      <c r="A28" s="2" t="str">
        <f>IFERROR('1-Global (fill this first)'!A27,"")</f>
        <v xml:space="preserve">Germany OP 8  </v>
      </c>
      <c r="B28" s="2">
        <f>IFERROR('1-Global (fill this first)'!B27,"")</f>
        <v>0</v>
      </c>
      <c r="C28" s="2">
        <f>IFERROR('1-Global (fill this first)'!C27,"")</f>
        <v>52.063110000000002</v>
      </c>
      <c r="D28" s="2">
        <f>IFERROR('1-Global (fill this first)'!D27,"")</f>
        <v>10.502969999999999</v>
      </c>
      <c r="E28" s="2" t="str">
        <f>IFERROR('1-Global (fill this first)'!E27,"")</f>
        <v>Klein-Flothe</v>
      </c>
      <c r="F28" s="2" t="str">
        <f>IFERROR('1-Global (fill this first)'!F27,"")</f>
        <v>Overpass</v>
      </c>
      <c r="G28" s="2">
        <f>IFERROR('1-Global (fill this first)'!G27,"")</f>
        <v>0</v>
      </c>
      <c r="H28" s="2">
        <f>IFERROR('1-Global (fill this first)'!H27,"")</f>
        <v>0</v>
      </c>
      <c r="I28" s="2">
        <f>IFERROR('1-Global (fill this first)'!I27,"")</f>
        <v>0</v>
      </c>
      <c r="J28" s="2">
        <f>IFERROR('1-Global (fill this first)'!J27,"")</f>
        <v>1994</v>
      </c>
      <c r="K28" s="2">
        <f>IFERROR('1-Global (fill this first)'!K27,"")</f>
        <v>1994</v>
      </c>
      <c r="L28" s="60">
        <f t="shared" si="0"/>
        <v>1994</v>
      </c>
      <c r="M28" s="2">
        <f>IFERROR('1-Global (fill this first)'!L27,"")</f>
        <v>0</v>
      </c>
      <c r="N28" s="60" t="str">
        <f t="shared" si="1"/>
        <v/>
      </c>
      <c r="O28" s="2">
        <f>IFERROR('1-Global (fill this first)'!M27,"")</f>
        <v>10.88</v>
      </c>
      <c r="P28" s="60">
        <f t="shared" si="2"/>
        <v>10.88</v>
      </c>
      <c r="Q28" s="2">
        <f>IFERROR('1-Global (fill this first)'!N27,"")</f>
        <v>11.35</v>
      </c>
      <c r="R28" s="60">
        <f t="shared" si="3"/>
        <v>11.35</v>
      </c>
      <c r="S28" s="2">
        <f>IFERROR('1-Global (fill this first)'!O27,"")</f>
        <v>0</v>
      </c>
      <c r="T28" s="60" t="str">
        <f t="shared" si="4"/>
        <v/>
      </c>
      <c r="U28" s="2">
        <f>IFERROR('1-Global (fill this first)'!P27,"")</f>
        <v>23.39</v>
      </c>
      <c r="V28" s="60">
        <f t="shared" si="5"/>
        <v>23.39</v>
      </c>
      <c r="W28" s="2">
        <f>IFERROR('1-Global (fill this first)'!Q27,"")</f>
        <v>77.040000000000006</v>
      </c>
      <c r="X28" s="60">
        <f t="shared" si="6"/>
        <v>77.040000000000006</v>
      </c>
      <c r="Y28" s="2" t="str">
        <f>IFERROR('1-Global (fill this first)'!R27,"")</f>
        <v/>
      </c>
      <c r="Z28" s="60" t="str">
        <f t="shared" si="7"/>
        <v/>
      </c>
      <c r="AA28" s="2" t="str">
        <f>IFERROR('1-Global (fill this first)'!S27,"")</f>
        <v/>
      </c>
      <c r="AB28" s="60" t="str">
        <f t="shared" si="8"/>
        <v/>
      </c>
      <c r="AC28" s="2">
        <f>IFERROR('1-Global (fill this first)'!T27,"")</f>
        <v>0.14122533748701974</v>
      </c>
      <c r="AD28" s="60">
        <f t="shared" si="9"/>
        <v>0.14122533748701974</v>
      </c>
      <c r="AE28" s="2">
        <f>IFERROR('1-Global (fill this first)'!U27,"")</f>
        <v>4</v>
      </c>
      <c r="AF28" s="60">
        <f t="shared" si="10"/>
        <v>4</v>
      </c>
      <c r="AG28" s="2" t="str">
        <f>IFERROR('1-Global (fill this first)'!V27,"")</f>
        <v>N</v>
      </c>
      <c r="AH28" s="60" t="str">
        <f t="shared" si="11"/>
        <v>N</v>
      </c>
      <c r="AI28" s="2" t="str">
        <f>IFERROR('1-Global (fill this first)'!W27,"")</f>
        <v>Google Earth to make measurements</v>
      </c>
      <c r="AJ28" s="2" t="str">
        <f>IFERROR('1-Global (fill this first)'!X27,"")</f>
        <v>https://structurae.net/en/structures/klein-flothe-wildlife-overpass</v>
      </c>
      <c r="AK28" s="2">
        <f>IFERROR('1-Global (fill this first)'!Y27,"")</f>
        <v>0</v>
      </c>
      <c r="AL28" s="2">
        <f>IFERROR('1-Global (fill this first)'!Z27,"")</f>
        <v>0</v>
      </c>
      <c r="AM28" s="2">
        <f>IFERROR('1-Global (fill this first)'!AA27,"")</f>
        <v>0</v>
      </c>
      <c r="AN28" s="2">
        <f>IFERROR('1-Global (fill this first)'!AB27,"")</f>
        <v>0</v>
      </c>
      <c r="AO28" s="2">
        <f>IFERROR('1-Global (fill this first)'!AC27,"")</f>
        <v>0</v>
      </c>
      <c r="AP28" s="2">
        <f>IFERROR('1-Global (fill this first)'!AD27,"")</f>
        <v>0</v>
      </c>
      <c r="AQ28" s="2">
        <f>IFERROR('1-Global (fill this first)'!AE27,"")</f>
        <v>0</v>
      </c>
      <c r="AR28" s="1"/>
    </row>
    <row r="29" spans="1:44" ht="112">
      <c r="A29" s="2" t="str">
        <f>IFERROR('1-Global (fill this first)'!A28,"")</f>
        <v xml:space="preserve">Germany OP 9  </v>
      </c>
      <c r="B29" s="2">
        <f>IFERROR('1-Global (fill this first)'!B28,"")</f>
        <v>0</v>
      </c>
      <c r="C29" s="2">
        <f>IFERROR('1-Global (fill this first)'!C28,"")</f>
        <v>52.109139999999996</v>
      </c>
      <c r="D29" s="2">
        <f>IFERROR('1-Global (fill this first)'!D28,"")</f>
        <v>13.646430000000001</v>
      </c>
      <c r="E29" s="2" t="str">
        <f>IFERROR('1-Global (fill this first)'!E28,"")</f>
        <v>Teupitz</v>
      </c>
      <c r="F29" s="2" t="str">
        <f>IFERROR('1-Global (fill this first)'!F28,"")</f>
        <v>Overpass</v>
      </c>
      <c r="G29" s="2">
        <f>IFERROR('1-Global (fill this first)'!G28,"")</f>
        <v>0</v>
      </c>
      <c r="H29" s="2">
        <f>IFERROR('1-Global (fill this first)'!H28,"")</f>
        <v>0</v>
      </c>
      <c r="I29" s="2" t="str">
        <f>IFERROR('1-Global (fill this first)'!I28,"")</f>
        <v>Euro 4 260 000</v>
      </c>
      <c r="J29" s="2" t="str">
        <f>IFERROR('1-Global (fill this first)'!J28,"")</f>
        <v>2010-2011</v>
      </c>
      <c r="K29" s="2">
        <f>IFERROR('1-Global (fill this first)'!K28,"")</f>
        <v>2010</v>
      </c>
      <c r="L29" s="60">
        <f t="shared" si="0"/>
        <v>2010</v>
      </c>
      <c r="M29" s="2">
        <f>IFERROR('1-Global (fill this first)'!L28,"")</f>
        <v>0</v>
      </c>
      <c r="N29" s="60" t="str">
        <f t="shared" si="1"/>
        <v/>
      </c>
      <c r="O29" s="2">
        <f>IFERROR('1-Global (fill this first)'!M28,"")</f>
        <v>49.91</v>
      </c>
      <c r="P29" s="60">
        <f t="shared" si="2"/>
        <v>49.91</v>
      </c>
      <c r="Q29" s="2">
        <f>IFERROR('1-Global (fill this first)'!N28,"")</f>
        <v>60.44</v>
      </c>
      <c r="R29" s="60">
        <f t="shared" si="3"/>
        <v>60.44</v>
      </c>
      <c r="S29" s="2">
        <f>IFERROR('1-Global (fill this first)'!O28,"")</f>
        <v>0</v>
      </c>
      <c r="T29" s="60" t="str">
        <f t="shared" si="4"/>
        <v/>
      </c>
      <c r="U29" s="2">
        <f>IFERROR('1-Global (fill this first)'!P28,"")</f>
        <v>27.53</v>
      </c>
      <c r="V29" s="60">
        <f t="shared" si="5"/>
        <v>27.53</v>
      </c>
      <c r="W29" s="2">
        <f>IFERROR('1-Global (fill this first)'!Q28,"")</f>
        <v>85.53</v>
      </c>
      <c r="X29" s="60">
        <f t="shared" si="6"/>
        <v>85.53</v>
      </c>
      <c r="Y29" s="2" t="str">
        <f>IFERROR('1-Global (fill this first)'!R28,"")</f>
        <v/>
      </c>
      <c r="Z29" s="60" t="str">
        <f t="shared" si="7"/>
        <v/>
      </c>
      <c r="AA29" s="2" t="str">
        <f>IFERROR('1-Global (fill this first)'!S28,"")</f>
        <v/>
      </c>
      <c r="AB29" s="60" t="str">
        <f t="shared" si="8"/>
        <v/>
      </c>
      <c r="AC29" s="2">
        <f>IFERROR('1-Global (fill this first)'!T28,"")</f>
        <v>0.58353793990412717</v>
      </c>
      <c r="AD29" s="60">
        <f t="shared" si="9"/>
        <v>0.58353793990412717</v>
      </c>
      <c r="AE29" s="2">
        <f>IFERROR('1-Global (fill this first)'!U28,"")</f>
        <v>4</v>
      </c>
      <c r="AF29" s="60">
        <f t="shared" si="10"/>
        <v>4</v>
      </c>
      <c r="AG29" s="2" t="str">
        <f>IFERROR('1-Global (fill this first)'!V28,"")</f>
        <v>N</v>
      </c>
      <c r="AH29" s="60" t="str">
        <f t="shared" si="11"/>
        <v>N</v>
      </c>
      <c r="AI29" s="2" t="str">
        <f>IFERROR('1-Global (fill this first)'!W28,"")</f>
        <v>Google Earth to make measurements</v>
      </c>
      <c r="AJ29" s="2" t="str">
        <f>IFERROR('1-Global (fill this first)'!X28,"")</f>
        <v>https://structurae.net/en/structures/teupitz-wildlife-crossing</v>
      </c>
      <c r="AK29" s="2">
        <f>IFERROR('1-Global (fill this first)'!Y28,"")</f>
        <v>0</v>
      </c>
      <c r="AL29" s="2">
        <f>IFERROR('1-Global (fill this first)'!Z28,"")</f>
        <v>0</v>
      </c>
      <c r="AM29" s="2">
        <f>IFERROR('1-Global (fill this first)'!AA28,"")</f>
        <v>0</v>
      </c>
      <c r="AN29" s="2">
        <f>IFERROR('1-Global (fill this first)'!AB28,"")</f>
        <v>0</v>
      </c>
      <c r="AO29" s="2">
        <f>IFERROR('1-Global (fill this first)'!AC28,"")</f>
        <v>0</v>
      </c>
      <c r="AP29" s="2">
        <f>IFERROR('1-Global (fill this first)'!AD28,"")</f>
        <v>0</v>
      </c>
      <c r="AQ29" s="2">
        <f>IFERROR('1-Global (fill this first)'!AE28,"")</f>
        <v>0</v>
      </c>
      <c r="AR29" s="1"/>
    </row>
    <row r="30" spans="1:44" ht="80">
      <c r="A30" s="2" t="str">
        <f>IFERROR('1-Global (fill this first)'!A29,"")</f>
        <v xml:space="preserve">Holland OP 10 </v>
      </c>
      <c r="B30" s="2">
        <f>IFERROR('1-Global (fill this first)'!B29,"")</f>
        <v>0</v>
      </c>
      <c r="C30" s="2">
        <f>IFERROR('1-Global (fill this first)'!C29,"")</f>
        <v>52.36788</v>
      </c>
      <c r="D30" s="2">
        <f>IFERROR('1-Global (fill this first)'!D29,"")</f>
        <v>6.4215200000000001</v>
      </c>
      <c r="E30" s="2" t="str">
        <f>IFERROR('1-Global (fill this first)'!E29,"")</f>
        <v xml:space="preserve"> Twilhaar Ecoduct</v>
      </c>
      <c r="F30" s="2" t="str">
        <f>IFERROR('1-Global (fill this first)'!F29,"")</f>
        <v>Overpass</v>
      </c>
      <c r="G30" s="2">
        <f>IFERROR('1-Global (fill this first)'!G29,"")</f>
        <v>0</v>
      </c>
      <c r="H30" s="2">
        <f>IFERROR('1-Global (fill this first)'!H29,"")</f>
        <v>0</v>
      </c>
      <c r="I30" s="2">
        <f>IFERROR('1-Global (fill this first)'!I29,"")</f>
        <v>0</v>
      </c>
      <c r="J30" s="2">
        <f>IFERROR('1-Global (fill this first)'!J29,"")</f>
        <v>0</v>
      </c>
      <c r="K30" s="2">
        <f>IFERROR('1-Global (fill this first)'!K29,"")</f>
        <v>0</v>
      </c>
      <c r="L30" s="60" t="str">
        <f t="shared" si="0"/>
        <v/>
      </c>
      <c r="M30" s="2">
        <f>IFERROR('1-Global (fill this first)'!L29,"")</f>
        <v>0</v>
      </c>
      <c r="N30" s="60" t="str">
        <f t="shared" si="1"/>
        <v/>
      </c>
      <c r="O30" s="2">
        <f>IFERROR('1-Global (fill this first)'!M29,"")</f>
        <v>29.53</v>
      </c>
      <c r="P30" s="60">
        <f t="shared" si="2"/>
        <v>29.53</v>
      </c>
      <c r="Q30" s="2">
        <f>IFERROR('1-Global (fill this first)'!N29,"")</f>
        <v>33.56</v>
      </c>
      <c r="R30" s="60">
        <f t="shared" si="3"/>
        <v>33.56</v>
      </c>
      <c r="S30" s="2">
        <f>IFERROR('1-Global (fill this first)'!O29,"")</f>
        <v>0</v>
      </c>
      <c r="T30" s="60" t="str">
        <f t="shared" si="4"/>
        <v/>
      </c>
      <c r="U30" s="2">
        <f>IFERROR('1-Global (fill this first)'!P29,"")</f>
        <v>32.630000000000003</v>
      </c>
      <c r="V30" s="60">
        <f t="shared" si="5"/>
        <v>32.630000000000003</v>
      </c>
      <c r="W30" s="2">
        <f>IFERROR('1-Global (fill this first)'!Q29,"")</f>
        <v>35.1</v>
      </c>
      <c r="X30" s="60">
        <f t="shared" si="6"/>
        <v>35.1</v>
      </c>
      <c r="Y30" s="2">
        <f>IFERROR('1-Global (fill this first)'!R29,"")</f>
        <v>76.41</v>
      </c>
      <c r="Z30" s="60">
        <f t="shared" si="7"/>
        <v>76.41</v>
      </c>
      <c r="AA30" s="2" t="str">
        <f>IFERROR('1-Global (fill this first)'!S29,"")</f>
        <v/>
      </c>
      <c r="AB30" s="60" t="str">
        <f t="shared" si="8"/>
        <v/>
      </c>
      <c r="AC30" s="2">
        <f>IFERROR('1-Global (fill this first)'!T29,"")</f>
        <v>0.84131054131054128</v>
      </c>
      <c r="AD30" s="60">
        <f t="shared" si="9"/>
        <v>0.84131054131054128</v>
      </c>
      <c r="AE30" s="2">
        <f>IFERROR('1-Global (fill this first)'!U29,"")</f>
        <v>4</v>
      </c>
      <c r="AF30" s="60">
        <f t="shared" si="10"/>
        <v>4</v>
      </c>
      <c r="AG30" s="2" t="str">
        <f>IFERROR('1-Global (fill this first)'!V29,"")</f>
        <v>N</v>
      </c>
      <c r="AH30" s="60" t="str">
        <f t="shared" si="11"/>
        <v>N</v>
      </c>
      <c r="AI30" s="2" t="str">
        <f>IFERROR('1-Global (fill this first)'!W29,"")</f>
        <v>Google Earth to make measurements</v>
      </c>
      <c r="AJ30" s="2">
        <f>IFERROR('1-Global (fill this first)'!X29,"")</f>
        <v>0</v>
      </c>
      <c r="AK30" s="2">
        <f>IFERROR('1-Global (fill this first)'!Y29,"")</f>
        <v>0</v>
      </c>
      <c r="AL30" s="2">
        <f>IFERROR('1-Global (fill this first)'!Z29,"")</f>
        <v>0</v>
      </c>
      <c r="AM30" s="2">
        <f>IFERROR('1-Global (fill this first)'!AA29,"")</f>
        <v>0</v>
      </c>
      <c r="AN30" s="2">
        <f>IFERROR('1-Global (fill this first)'!AB29,"")</f>
        <v>0</v>
      </c>
      <c r="AO30" s="2">
        <f>IFERROR('1-Global (fill this first)'!AC29,"")</f>
        <v>0</v>
      </c>
      <c r="AP30" s="2">
        <f>IFERROR('1-Global (fill this first)'!AD29,"")</f>
        <v>0</v>
      </c>
      <c r="AQ30" s="2">
        <f>IFERROR('1-Global (fill this first)'!AE29,"")</f>
        <v>0</v>
      </c>
      <c r="AR30" s="1"/>
    </row>
    <row r="31" spans="1:44" ht="80">
      <c r="A31" s="2" t="str">
        <f>IFERROR('1-Global (fill this first)'!A30,"")</f>
        <v xml:space="preserve">Holland OP 11  </v>
      </c>
      <c r="B31" s="2">
        <f>IFERROR('1-Global (fill this first)'!B30,"")</f>
        <v>0</v>
      </c>
      <c r="C31" s="2">
        <f>IFERROR('1-Global (fill this first)'!C30,"")</f>
        <v>52.283250000000002</v>
      </c>
      <c r="D31" s="2">
        <f>IFERROR('1-Global (fill this first)'!D30,"")</f>
        <v>6.5163399999999996</v>
      </c>
      <c r="E31" s="2" t="str">
        <f>IFERROR('1-Global (fill this first)'!E30,"")</f>
        <v>De Borkeld Ecoduct</v>
      </c>
      <c r="F31" s="2" t="str">
        <f>IFERROR('1-Global (fill this first)'!F30,"")</f>
        <v>Overpass</v>
      </c>
      <c r="G31" s="2">
        <f>IFERROR('1-Global (fill this first)'!G30,"")</f>
        <v>0</v>
      </c>
      <c r="H31" s="2">
        <f>IFERROR('1-Global (fill this first)'!H30,"")</f>
        <v>0</v>
      </c>
      <c r="I31" s="2">
        <f>IFERROR('1-Global (fill this first)'!I30,"")</f>
        <v>0</v>
      </c>
      <c r="J31" s="2">
        <f>IFERROR('1-Global (fill this first)'!J30,"")</f>
        <v>0</v>
      </c>
      <c r="K31" s="2">
        <f>IFERROR('1-Global (fill this first)'!K30,"")</f>
        <v>0</v>
      </c>
      <c r="L31" s="60" t="str">
        <f t="shared" si="0"/>
        <v/>
      </c>
      <c r="M31" s="2">
        <f>IFERROR('1-Global (fill this first)'!L30,"")</f>
        <v>0</v>
      </c>
      <c r="N31" s="60" t="str">
        <f t="shared" si="1"/>
        <v/>
      </c>
      <c r="O31" s="2">
        <f>IFERROR('1-Global (fill this first)'!M30,"")</f>
        <v>16.93</v>
      </c>
      <c r="P31" s="60">
        <f t="shared" si="2"/>
        <v>16.93</v>
      </c>
      <c r="Q31" s="2">
        <f>IFERROR('1-Global (fill this first)'!N30,"")</f>
        <v>17.55</v>
      </c>
      <c r="R31" s="60">
        <f t="shared" si="3"/>
        <v>17.55</v>
      </c>
      <c r="S31" s="2">
        <f>IFERROR('1-Global (fill this first)'!O30,"")</f>
        <v>0</v>
      </c>
      <c r="T31" s="60" t="str">
        <f t="shared" si="4"/>
        <v/>
      </c>
      <c r="U31" s="2">
        <f>IFERROR('1-Global (fill this first)'!P30,"")</f>
        <v>34.08</v>
      </c>
      <c r="V31" s="60">
        <f t="shared" si="5"/>
        <v>34.08</v>
      </c>
      <c r="W31" s="2">
        <f>IFERROR('1-Global (fill this first)'!Q30,"")</f>
        <v>106.34</v>
      </c>
      <c r="X31" s="60">
        <f t="shared" si="6"/>
        <v>106.34</v>
      </c>
      <c r="Y31" s="2" t="str">
        <f>IFERROR('1-Global (fill this first)'!R30,"")</f>
        <v/>
      </c>
      <c r="Z31" s="60" t="str">
        <f t="shared" si="7"/>
        <v/>
      </c>
      <c r="AA31" s="2" t="str">
        <f>IFERROR('1-Global (fill this first)'!S30,"")</f>
        <v/>
      </c>
      <c r="AB31" s="60" t="str">
        <f t="shared" si="8"/>
        <v/>
      </c>
      <c r="AC31" s="2">
        <f>IFERROR('1-Global (fill this first)'!T30,"")</f>
        <v>0.1592063193530186</v>
      </c>
      <c r="AD31" s="60">
        <f t="shared" si="9"/>
        <v>0.1592063193530186</v>
      </c>
      <c r="AE31" s="2">
        <f>IFERROR('1-Global (fill this first)'!U30,"")</f>
        <v>6</v>
      </c>
      <c r="AF31" s="60">
        <f t="shared" si="10"/>
        <v>6</v>
      </c>
      <c r="AG31" s="2" t="str">
        <f>IFERROR('1-Global (fill this first)'!V30,"")</f>
        <v>N</v>
      </c>
      <c r="AH31" s="60" t="str">
        <f t="shared" si="11"/>
        <v>N</v>
      </c>
      <c r="AI31" s="2" t="str">
        <f>IFERROR('1-Global (fill this first)'!W30,"")</f>
        <v>Google Earth to make measurements</v>
      </c>
      <c r="AJ31" s="2">
        <f>IFERROR('1-Global (fill this first)'!X30,"")</f>
        <v>0</v>
      </c>
      <c r="AK31" s="2">
        <f>IFERROR('1-Global (fill this first)'!Y30,"")</f>
        <v>0</v>
      </c>
      <c r="AL31" s="2">
        <f>IFERROR('1-Global (fill this first)'!Z30,"")</f>
        <v>0</v>
      </c>
      <c r="AM31" s="2">
        <f>IFERROR('1-Global (fill this first)'!AA30,"")</f>
        <v>0</v>
      </c>
      <c r="AN31" s="2">
        <f>IFERROR('1-Global (fill this first)'!AB30,"")</f>
        <v>0</v>
      </c>
      <c r="AO31" s="2">
        <f>IFERROR('1-Global (fill this first)'!AC30,"")</f>
        <v>0</v>
      </c>
      <c r="AP31" s="2">
        <f>IFERROR('1-Global (fill this first)'!AD30,"")</f>
        <v>0</v>
      </c>
      <c r="AQ31" s="2">
        <f>IFERROR('1-Global (fill this first)'!AE30,"")</f>
        <v>0</v>
      </c>
      <c r="AR31" s="1"/>
    </row>
    <row r="32" spans="1:44" ht="80">
      <c r="A32" s="2" t="str">
        <f>IFERROR('1-Global (fill this first)'!A31,"")</f>
        <v xml:space="preserve">Holland OP 12  </v>
      </c>
      <c r="B32" s="2">
        <f>IFERROR('1-Global (fill this first)'!B31,"")</f>
        <v>0</v>
      </c>
      <c r="C32" s="2">
        <f>IFERROR('1-Global (fill this first)'!C31,"")</f>
        <v>52.187109999999997</v>
      </c>
      <c r="D32" s="2">
        <f>IFERROR('1-Global (fill this first)'!D31,"")</f>
        <v>5.1851399999999996</v>
      </c>
      <c r="E32" s="2" t="str">
        <f>IFERROR('1-Global (fill this first)'!E31,"")</f>
        <v>Landgoed De Zwaluwenberg</v>
      </c>
      <c r="F32" s="2" t="str">
        <f>IFERROR('1-Global (fill this first)'!F31,"")</f>
        <v>Overpass</v>
      </c>
      <c r="G32" s="2">
        <f>IFERROR('1-Global (fill this first)'!G31,"")</f>
        <v>0</v>
      </c>
      <c r="H32" s="2">
        <f>IFERROR('1-Global (fill this first)'!H31,"")</f>
        <v>0</v>
      </c>
      <c r="I32" s="2">
        <f>IFERROR('1-Global (fill this first)'!I31,"")</f>
        <v>0</v>
      </c>
      <c r="J32" s="2">
        <f>IFERROR('1-Global (fill this first)'!J31,"")</f>
        <v>0</v>
      </c>
      <c r="K32" s="2">
        <f>IFERROR('1-Global (fill this first)'!K31,"")</f>
        <v>0</v>
      </c>
      <c r="L32" s="60" t="str">
        <f t="shared" si="0"/>
        <v/>
      </c>
      <c r="M32" s="2">
        <f>IFERROR('1-Global (fill this first)'!L31,"")</f>
        <v>0</v>
      </c>
      <c r="N32" s="60" t="str">
        <f t="shared" si="1"/>
        <v/>
      </c>
      <c r="O32" s="2">
        <f>IFERROR('1-Global (fill this first)'!M31,"")</f>
        <v>49.64</v>
      </c>
      <c r="P32" s="60">
        <f t="shared" si="2"/>
        <v>49.64</v>
      </c>
      <c r="Q32" s="2">
        <f>IFERROR('1-Global (fill this first)'!N31,"")</f>
        <v>54.2</v>
      </c>
      <c r="R32" s="60">
        <f t="shared" si="3"/>
        <v>54.2</v>
      </c>
      <c r="S32" s="2">
        <f>IFERROR('1-Global (fill this first)'!O31,"")</f>
        <v>0</v>
      </c>
      <c r="T32" s="60" t="str">
        <f t="shared" si="4"/>
        <v/>
      </c>
      <c r="U32" s="2">
        <f>IFERROR('1-Global (fill this first)'!P31,"")</f>
        <v>112.57</v>
      </c>
      <c r="V32" s="60">
        <f t="shared" si="5"/>
        <v>112.57</v>
      </c>
      <c r="W32" s="2">
        <f>IFERROR('1-Global (fill this first)'!Q31,"")</f>
        <v>128.80000000000001</v>
      </c>
      <c r="X32" s="60">
        <f t="shared" si="6"/>
        <v>128.80000000000001</v>
      </c>
      <c r="Y32" s="2" t="str">
        <f>IFERROR('1-Global (fill this first)'!R31,"")</f>
        <v/>
      </c>
      <c r="Z32" s="60" t="str">
        <f t="shared" si="7"/>
        <v/>
      </c>
      <c r="AA32" s="2" t="str">
        <f>IFERROR('1-Global (fill this first)'!S31,"")</f>
        <v/>
      </c>
      <c r="AB32" s="60" t="str">
        <f t="shared" si="8"/>
        <v/>
      </c>
      <c r="AC32" s="2">
        <f>IFERROR('1-Global (fill this first)'!T31,"")</f>
        <v>0.38540372670807449</v>
      </c>
      <c r="AD32" s="60">
        <f t="shared" si="9"/>
        <v>0.38540372670807449</v>
      </c>
      <c r="AE32" s="2">
        <f>IFERROR('1-Global (fill this first)'!U31,"")</f>
        <v>6</v>
      </c>
      <c r="AF32" s="60">
        <f t="shared" si="10"/>
        <v>6</v>
      </c>
      <c r="AG32" s="2" t="str">
        <f>IFERROR('1-Global (fill this first)'!V31,"")</f>
        <v>Y* With green median, 6 lanes of traffic, 2 rail tracks</v>
      </c>
      <c r="AH32" s="60" t="str">
        <f t="shared" si="11"/>
        <v>Y* With green median, 6 lanes of traffic, 2 rail tracks</v>
      </c>
      <c r="AI32" s="2" t="str">
        <f>IFERROR('1-Global (fill this first)'!W31,"")</f>
        <v>Google Earth to make measurements</v>
      </c>
      <c r="AJ32" s="2">
        <f>IFERROR('1-Global (fill this first)'!X31,"")</f>
        <v>0</v>
      </c>
      <c r="AK32" s="2">
        <f>IFERROR('1-Global (fill this first)'!Y31,"")</f>
        <v>0</v>
      </c>
      <c r="AL32" s="2">
        <f>IFERROR('1-Global (fill this first)'!Z31,"")</f>
        <v>0</v>
      </c>
      <c r="AM32" s="2">
        <f>IFERROR('1-Global (fill this first)'!AA31,"")</f>
        <v>0</v>
      </c>
      <c r="AN32" s="2">
        <f>IFERROR('1-Global (fill this first)'!AB31,"")</f>
        <v>0</v>
      </c>
      <c r="AO32" s="2">
        <f>IFERROR('1-Global (fill this first)'!AC31,"")</f>
        <v>0</v>
      </c>
      <c r="AP32" s="2">
        <f>IFERROR('1-Global (fill this first)'!AD31,"")</f>
        <v>0</v>
      </c>
      <c r="AQ32" s="2">
        <f>IFERROR('1-Global (fill this first)'!AE31,"")</f>
        <v>0</v>
      </c>
      <c r="AR32" s="1"/>
    </row>
    <row r="33" spans="1:44" ht="80">
      <c r="A33" s="2" t="str">
        <f>IFERROR('1-Global (fill this first)'!A32,"")</f>
        <v xml:space="preserve">Holland OP 15  </v>
      </c>
      <c r="B33" s="2">
        <f>IFERROR('1-Global (fill this first)'!B32,"")</f>
        <v>0</v>
      </c>
      <c r="C33" s="2">
        <f>IFERROR('1-Global (fill this first)'!C32,"")</f>
        <v>51.962949999999999</v>
      </c>
      <c r="D33" s="2">
        <f>IFERROR('1-Global (fill this first)'!D32,"")</f>
        <v>5.11639</v>
      </c>
      <c r="E33" s="2" t="str">
        <f>IFERROR('1-Global (fill this first)'!E32,"")</f>
        <v>Autena Ecoduct</v>
      </c>
      <c r="F33" s="2" t="str">
        <f>IFERROR('1-Global (fill this first)'!F32,"")</f>
        <v>Overpass</v>
      </c>
      <c r="G33" s="2">
        <f>IFERROR('1-Global (fill this first)'!G32,"")</f>
        <v>0</v>
      </c>
      <c r="H33" s="2">
        <f>IFERROR('1-Global (fill this first)'!H32,"")</f>
        <v>0</v>
      </c>
      <c r="I33" s="2">
        <f>IFERROR('1-Global (fill this first)'!I32,"")</f>
        <v>0</v>
      </c>
      <c r="J33" s="2">
        <f>IFERROR('1-Global (fill this first)'!J32,"")</f>
        <v>0</v>
      </c>
      <c r="K33" s="2">
        <f>IFERROR('1-Global (fill this first)'!K32,"")</f>
        <v>0</v>
      </c>
      <c r="L33" s="60" t="str">
        <f t="shared" si="0"/>
        <v/>
      </c>
      <c r="M33" s="2">
        <f>IFERROR('1-Global (fill this first)'!L32,"")</f>
        <v>0</v>
      </c>
      <c r="N33" s="60" t="str">
        <f t="shared" si="1"/>
        <v/>
      </c>
      <c r="O33" s="2">
        <f>IFERROR('1-Global (fill this first)'!M32,"")</f>
        <v>15.8</v>
      </c>
      <c r="P33" s="60">
        <f t="shared" si="2"/>
        <v>15.8</v>
      </c>
      <c r="Q33" s="2">
        <f>IFERROR('1-Global (fill this first)'!N32,"")</f>
        <v>17.920000000000002</v>
      </c>
      <c r="R33" s="60">
        <f t="shared" si="3"/>
        <v>17.920000000000002</v>
      </c>
      <c r="S33" s="2">
        <f>IFERROR('1-Global (fill this first)'!O32,"")</f>
        <v>0</v>
      </c>
      <c r="T33" s="60" t="str">
        <f t="shared" si="4"/>
        <v/>
      </c>
      <c r="U33" s="2">
        <f>IFERROR('1-Global (fill this first)'!P32,"")</f>
        <v>48.02</v>
      </c>
      <c r="V33" s="60">
        <f t="shared" si="5"/>
        <v>48.02</v>
      </c>
      <c r="W33" s="2">
        <f>IFERROR('1-Global (fill this first)'!Q32,"")</f>
        <v>123.11</v>
      </c>
      <c r="X33" s="60">
        <f t="shared" si="6"/>
        <v>123.11</v>
      </c>
      <c r="Y33" s="2" t="str">
        <f>IFERROR('1-Global (fill this first)'!R32,"")</f>
        <v/>
      </c>
      <c r="Z33" s="60" t="str">
        <f t="shared" si="7"/>
        <v/>
      </c>
      <c r="AA33" s="2" t="str">
        <f>IFERROR('1-Global (fill this first)'!S32,"")</f>
        <v/>
      </c>
      <c r="AB33" s="60" t="str">
        <f t="shared" si="8"/>
        <v/>
      </c>
      <c r="AC33" s="2">
        <f>IFERROR('1-Global (fill this first)'!T32,"")</f>
        <v>0.12834050848834377</v>
      </c>
      <c r="AD33" s="60">
        <f t="shared" si="9"/>
        <v>0.12834050848834377</v>
      </c>
      <c r="AE33" s="2">
        <f>IFERROR('1-Global (fill this first)'!U32,"")</f>
        <v>8</v>
      </c>
      <c r="AF33" s="60">
        <f t="shared" si="10"/>
        <v>8</v>
      </c>
      <c r="AG33" s="2" t="str">
        <f>IFERROR('1-Global (fill this first)'!V32,"")</f>
        <v>N</v>
      </c>
      <c r="AH33" s="60" t="str">
        <f t="shared" si="11"/>
        <v>N</v>
      </c>
      <c r="AI33" s="2" t="str">
        <f>IFERROR('1-Global (fill this first)'!W32,"")</f>
        <v>Google Earth to make measurements</v>
      </c>
      <c r="AJ33" s="2">
        <f>IFERROR('1-Global (fill this first)'!X32,"")</f>
        <v>0</v>
      </c>
      <c r="AK33" s="2">
        <f>IFERROR('1-Global (fill this first)'!Y32,"")</f>
        <v>0</v>
      </c>
      <c r="AL33" s="2">
        <f>IFERROR('1-Global (fill this first)'!Z32,"")</f>
        <v>0</v>
      </c>
      <c r="AM33" s="2">
        <f>IFERROR('1-Global (fill this first)'!AA32,"")</f>
        <v>0</v>
      </c>
      <c r="AN33" s="2">
        <f>IFERROR('1-Global (fill this first)'!AB32,"")</f>
        <v>0</v>
      </c>
      <c r="AO33" s="2">
        <f>IFERROR('1-Global (fill this first)'!AC32,"")</f>
        <v>0</v>
      </c>
      <c r="AP33" s="2">
        <f>IFERROR('1-Global (fill this first)'!AD32,"")</f>
        <v>0</v>
      </c>
      <c r="AQ33" s="2">
        <f>IFERROR('1-Global (fill this first)'!AE32,"")</f>
        <v>0</v>
      </c>
      <c r="AR33" s="1"/>
    </row>
    <row r="34" spans="1:44" ht="80">
      <c r="A34" s="2" t="str">
        <f>IFERROR('1-Global (fill this first)'!A33,"")</f>
        <v xml:space="preserve">Holland OP 16  </v>
      </c>
      <c r="B34" s="2">
        <f>IFERROR('1-Global (fill this first)'!B33,"")</f>
        <v>0</v>
      </c>
      <c r="C34" s="2">
        <f>IFERROR('1-Global (fill this first)'!C33,"")</f>
        <v>51.743580000000001</v>
      </c>
      <c r="D34" s="2">
        <f>IFERROR('1-Global (fill this first)'!D33,"")</f>
        <v>5.5907900000000001</v>
      </c>
      <c r="E34" s="2" t="str">
        <f>IFERROR('1-Global (fill this first)'!E33,"")</f>
        <v>Herperduin Ecoduct</v>
      </c>
      <c r="F34" s="2" t="str">
        <f>IFERROR('1-Global (fill this first)'!F33,"")</f>
        <v>Overpass</v>
      </c>
      <c r="G34" s="2">
        <f>IFERROR('1-Global (fill this first)'!G33,"")</f>
        <v>0</v>
      </c>
      <c r="H34" s="2">
        <f>IFERROR('1-Global (fill this first)'!H33,"")</f>
        <v>0</v>
      </c>
      <c r="I34" s="2">
        <f>IFERROR('1-Global (fill this first)'!I33,"")</f>
        <v>0</v>
      </c>
      <c r="J34" s="2">
        <f>IFERROR('1-Global (fill this first)'!J33,"")</f>
        <v>0</v>
      </c>
      <c r="K34" s="2">
        <f>IFERROR('1-Global (fill this first)'!K33,"")</f>
        <v>0</v>
      </c>
      <c r="L34" s="60" t="str">
        <f t="shared" si="0"/>
        <v/>
      </c>
      <c r="M34" s="2">
        <f>IFERROR('1-Global (fill this first)'!L33,"")</f>
        <v>0</v>
      </c>
      <c r="N34" s="60" t="str">
        <f t="shared" si="1"/>
        <v/>
      </c>
      <c r="O34" s="2">
        <f>IFERROR('1-Global (fill this first)'!M33,"")</f>
        <v>40.68</v>
      </c>
      <c r="P34" s="60">
        <f t="shared" si="2"/>
        <v>40.68</v>
      </c>
      <c r="Q34" s="2">
        <f>IFERROR('1-Global (fill this first)'!N33,"")</f>
        <v>41.77</v>
      </c>
      <c r="R34" s="60">
        <f t="shared" si="3"/>
        <v>41.77</v>
      </c>
      <c r="S34" s="2">
        <f>IFERROR('1-Global (fill this first)'!O33,"")</f>
        <v>0</v>
      </c>
      <c r="T34" s="60" t="str">
        <f t="shared" si="4"/>
        <v/>
      </c>
      <c r="U34" s="2">
        <f>IFERROR('1-Global (fill this first)'!P33,"")</f>
        <v>43.5</v>
      </c>
      <c r="V34" s="60">
        <f t="shared" si="5"/>
        <v>43.5</v>
      </c>
      <c r="W34" s="2">
        <f>IFERROR('1-Global (fill this first)'!Q33,"")</f>
        <v>65.510000000000005</v>
      </c>
      <c r="X34" s="60">
        <f t="shared" si="6"/>
        <v>65.510000000000005</v>
      </c>
      <c r="Y34" s="2" t="str">
        <f>IFERROR('1-Global (fill this first)'!R33,"")</f>
        <v/>
      </c>
      <c r="Z34" s="60" t="str">
        <f t="shared" si="7"/>
        <v/>
      </c>
      <c r="AA34" s="2" t="str">
        <f>IFERROR('1-Global (fill this first)'!S33,"")</f>
        <v/>
      </c>
      <c r="AB34" s="60" t="str">
        <f t="shared" si="8"/>
        <v/>
      </c>
      <c r="AC34" s="2">
        <f>IFERROR('1-Global (fill this first)'!T33,"")</f>
        <v>0.62097389711494422</v>
      </c>
      <c r="AD34" s="60">
        <f t="shared" si="9"/>
        <v>0.62097389711494422</v>
      </c>
      <c r="AE34" s="2">
        <f>IFERROR('1-Global (fill this first)'!U33,"")</f>
        <v>6</v>
      </c>
      <c r="AF34" s="60">
        <f t="shared" si="10"/>
        <v>6</v>
      </c>
      <c r="AG34" s="2" t="str">
        <f>IFERROR('1-Global (fill this first)'!V33,"")</f>
        <v>N</v>
      </c>
      <c r="AH34" s="60" t="str">
        <f t="shared" si="11"/>
        <v>N</v>
      </c>
      <c r="AI34" s="2" t="str">
        <f>IFERROR('1-Global (fill this first)'!W33,"")</f>
        <v>Google Earth to make measurements</v>
      </c>
      <c r="AJ34" s="2">
        <f>IFERROR('1-Global (fill this first)'!X33,"")</f>
        <v>0</v>
      </c>
      <c r="AK34" s="2">
        <f>IFERROR('1-Global (fill this first)'!Y33,"")</f>
        <v>0</v>
      </c>
      <c r="AL34" s="2">
        <f>IFERROR('1-Global (fill this first)'!Z33,"")</f>
        <v>0</v>
      </c>
      <c r="AM34" s="2">
        <f>IFERROR('1-Global (fill this first)'!AA33,"")</f>
        <v>0</v>
      </c>
      <c r="AN34" s="2">
        <f>IFERROR('1-Global (fill this first)'!AB33,"")</f>
        <v>0</v>
      </c>
      <c r="AO34" s="2">
        <f>IFERROR('1-Global (fill this first)'!AC33,"")</f>
        <v>0</v>
      </c>
      <c r="AP34" s="2">
        <f>IFERROR('1-Global (fill this first)'!AD33,"")</f>
        <v>0</v>
      </c>
      <c r="AQ34" s="2">
        <f>IFERROR('1-Global (fill this first)'!AE33,"")</f>
        <v>0</v>
      </c>
      <c r="AR34" s="1"/>
    </row>
    <row r="35" spans="1:44" ht="80">
      <c r="A35" s="2" t="str">
        <f>IFERROR('1-Global (fill this first)'!A34,"")</f>
        <v xml:space="preserve">Holland Op 17  </v>
      </c>
      <c r="B35" s="2">
        <f>IFERROR('1-Global (fill this first)'!B34,"")</f>
        <v>0</v>
      </c>
      <c r="C35" s="2">
        <f>IFERROR('1-Global (fill this first)'!C34,"")</f>
        <v>51.350969999999997</v>
      </c>
      <c r="D35" s="2">
        <f>IFERROR('1-Global (fill this first)'!D34,"")</f>
        <v>5.5247700000000002</v>
      </c>
      <c r="E35" s="2" t="str">
        <f>IFERROR('1-Global (fill this first)'!E34,"")</f>
        <v>Leederbos Ecoduct</v>
      </c>
      <c r="F35" s="2" t="str">
        <f>IFERROR('1-Global (fill this first)'!F34,"")</f>
        <v>Overpass</v>
      </c>
      <c r="G35" s="2">
        <f>IFERROR('1-Global (fill this first)'!G34,"")</f>
        <v>0</v>
      </c>
      <c r="H35" s="2">
        <f>IFERROR('1-Global (fill this first)'!H34,"")</f>
        <v>0</v>
      </c>
      <c r="I35" s="2">
        <f>IFERROR('1-Global (fill this first)'!I34,"")</f>
        <v>0</v>
      </c>
      <c r="J35" s="2">
        <f>IFERROR('1-Global (fill this first)'!J34,"")</f>
        <v>0</v>
      </c>
      <c r="K35" s="2">
        <f>IFERROR('1-Global (fill this first)'!K34,"")</f>
        <v>0</v>
      </c>
      <c r="L35" s="60" t="str">
        <f t="shared" si="0"/>
        <v/>
      </c>
      <c r="M35" s="2">
        <f>IFERROR('1-Global (fill this first)'!L34,"")</f>
        <v>0</v>
      </c>
      <c r="N35" s="60" t="str">
        <f t="shared" si="1"/>
        <v/>
      </c>
      <c r="O35" s="2">
        <f>IFERROR('1-Global (fill this first)'!M34,"")</f>
        <v>50.02</v>
      </c>
      <c r="P35" s="60">
        <f t="shared" si="2"/>
        <v>50.02</v>
      </c>
      <c r="Q35" s="2">
        <f>IFERROR('1-Global (fill this first)'!N34,"")</f>
        <v>51.74</v>
      </c>
      <c r="R35" s="60">
        <f t="shared" si="3"/>
        <v>51.74</v>
      </c>
      <c r="S35" s="2">
        <f>IFERROR('1-Global (fill this first)'!O34,"")</f>
        <v>0</v>
      </c>
      <c r="T35" s="60" t="str">
        <f t="shared" si="4"/>
        <v/>
      </c>
      <c r="U35" s="2">
        <f>IFERROR('1-Global (fill this first)'!P34,"")</f>
        <v>8.15</v>
      </c>
      <c r="V35" s="60">
        <f t="shared" si="5"/>
        <v>8.15</v>
      </c>
      <c r="W35" s="2">
        <f>IFERROR('1-Global (fill this first)'!Q34,"")</f>
        <v>48.15</v>
      </c>
      <c r="X35" s="60">
        <f t="shared" si="6"/>
        <v>48.15</v>
      </c>
      <c r="Y35" s="2">
        <f>IFERROR('1-Global (fill this first)'!R34,"")</f>
        <v>172.83</v>
      </c>
      <c r="Z35" s="60">
        <f t="shared" si="7"/>
        <v>172.83</v>
      </c>
      <c r="AA35" s="2" t="str">
        <f>IFERROR('1-Global (fill this first)'!S34,"")</f>
        <v/>
      </c>
      <c r="AB35" s="60" t="str">
        <f t="shared" si="8"/>
        <v/>
      </c>
      <c r="AC35" s="2">
        <f>IFERROR('1-Global (fill this first)'!T34,"")</f>
        <v>1.0388369678089304</v>
      </c>
      <c r="AD35" s="60">
        <f t="shared" si="9"/>
        <v>1.0388369678089304</v>
      </c>
      <c r="AE35" s="2">
        <f>IFERROR('1-Global (fill this first)'!U34,"")</f>
        <v>2</v>
      </c>
      <c r="AF35" s="60">
        <f t="shared" si="10"/>
        <v>2</v>
      </c>
      <c r="AG35" s="2" t="str">
        <f>IFERROR('1-Global (fill this first)'!V34,"")</f>
        <v>N</v>
      </c>
      <c r="AH35" s="60" t="str">
        <f t="shared" si="11"/>
        <v>N</v>
      </c>
      <c r="AI35" s="2" t="str">
        <f>IFERROR('1-Global (fill this first)'!W34,"")</f>
        <v>Google Earth to make measurements</v>
      </c>
      <c r="AJ35" s="2">
        <f>IFERROR('1-Global (fill this first)'!X34,"")</f>
        <v>0</v>
      </c>
      <c r="AK35" s="2">
        <f>IFERROR('1-Global (fill this first)'!Y34,"")</f>
        <v>0</v>
      </c>
      <c r="AL35" s="2">
        <f>IFERROR('1-Global (fill this first)'!Z34,"")</f>
        <v>0</v>
      </c>
      <c r="AM35" s="2">
        <f>IFERROR('1-Global (fill this first)'!AA34,"")</f>
        <v>0</v>
      </c>
      <c r="AN35" s="2">
        <f>IFERROR('1-Global (fill this first)'!AB34,"")</f>
        <v>0</v>
      </c>
      <c r="AO35" s="2">
        <f>IFERROR('1-Global (fill this first)'!AC34,"")</f>
        <v>0</v>
      </c>
      <c r="AP35" s="2">
        <f>IFERROR('1-Global (fill this first)'!AD34,"")</f>
        <v>0</v>
      </c>
      <c r="AQ35" s="2">
        <f>IFERROR('1-Global (fill this first)'!AE34,"")</f>
        <v>0</v>
      </c>
      <c r="AR35" s="1"/>
    </row>
    <row r="36" spans="1:44" ht="80">
      <c r="A36" s="2" t="str">
        <f>IFERROR('1-Global (fill this first)'!A35,"")</f>
        <v xml:space="preserve">Holland OP 18  </v>
      </c>
      <c r="B36" s="2">
        <f>IFERROR('1-Global (fill this first)'!B35,"")</f>
        <v>0</v>
      </c>
      <c r="C36" s="2">
        <f>IFERROR('1-Global (fill this first)'!C35,"")</f>
        <v>52.832610000000003</v>
      </c>
      <c r="D36" s="2">
        <f>IFERROR('1-Global (fill this first)'!D35,"")</f>
        <v>6.4770300000000001</v>
      </c>
      <c r="E36" s="2" t="str">
        <f>IFERROR('1-Global (fill this first)'!E35,"")</f>
        <v>Dwingelderveld Ecoduct</v>
      </c>
      <c r="F36" s="2" t="str">
        <f>IFERROR('1-Global (fill this first)'!F35,"")</f>
        <v>Overpass</v>
      </c>
      <c r="G36" s="2">
        <f>IFERROR('1-Global (fill this first)'!G35,"")</f>
        <v>0</v>
      </c>
      <c r="H36" s="2">
        <f>IFERROR('1-Global (fill this first)'!H35,"")</f>
        <v>0</v>
      </c>
      <c r="I36" s="2">
        <f>IFERROR('1-Global (fill this first)'!I35,"")</f>
        <v>0</v>
      </c>
      <c r="J36" s="2">
        <f>IFERROR('1-Global (fill this first)'!J35,"")</f>
        <v>0</v>
      </c>
      <c r="K36" s="2">
        <f>IFERROR('1-Global (fill this first)'!K35,"")</f>
        <v>0</v>
      </c>
      <c r="L36" s="60" t="str">
        <f t="shared" si="0"/>
        <v/>
      </c>
      <c r="M36" s="2">
        <f>IFERROR('1-Global (fill this first)'!L35,"")</f>
        <v>0</v>
      </c>
      <c r="N36" s="60" t="str">
        <f t="shared" si="1"/>
        <v/>
      </c>
      <c r="O36" s="2">
        <f>IFERROR('1-Global (fill this first)'!M35,"")</f>
        <v>61.02</v>
      </c>
      <c r="P36" s="60">
        <f t="shared" si="2"/>
        <v>61.02</v>
      </c>
      <c r="Q36" s="2">
        <f>IFERROR('1-Global (fill this first)'!N35,"")</f>
        <v>62.11</v>
      </c>
      <c r="R36" s="60">
        <f t="shared" si="3"/>
        <v>62.11</v>
      </c>
      <c r="S36" s="2">
        <f>IFERROR('1-Global (fill this first)'!O35,"")</f>
        <v>0</v>
      </c>
      <c r="T36" s="60" t="str">
        <f t="shared" si="4"/>
        <v/>
      </c>
      <c r="U36" s="2">
        <f>IFERROR('1-Global (fill this first)'!P35,"")</f>
        <v>80.930000000000007</v>
      </c>
      <c r="V36" s="60">
        <f t="shared" si="5"/>
        <v>80.930000000000007</v>
      </c>
      <c r="W36" s="2">
        <f>IFERROR('1-Global (fill this first)'!Q35,"")</f>
        <v>94.88</v>
      </c>
      <c r="X36" s="60">
        <f t="shared" si="6"/>
        <v>94.88</v>
      </c>
      <c r="Y36" s="2">
        <f>IFERROR('1-Global (fill this first)'!R35,"")</f>
        <v>147.24</v>
      </c>
      <c r="Z36" s="60">
        <f t="shared" si="7"/>
        <v>147.24</v>
      </c>
      <c r="AA36" s="2" t="str">
        <f>IFERROR('1-Global (fill this first)'!S35,"")</f>
        <v/>
      </c>
      <c r="AB36" s="60" t="str">
        <f t="shared" si="8"/>
        <v/>
      </c>
      <c r="AC36" s="2">
        <f>IFERROR('1-Global (fill this first)'!T35,"")</f>
        <v>0.64312816188870159</v>
      </c>
      <c r="AD36" s="60">
        <f t="shared" si="9"/>
        <v>0.64312816188870159</v>
      </c>
      <c r="AE36" s="2">
        <f>IFERROR('1-Global (fill this first)'!U35,"")</f>
        <v>6</v>
      </c>
      <c r="AF36" s="60">
        <f t="shared" si="10"/>
        <v>6</v>
      </c>
      <c r="AG36" s="2" t="str">
        <f>IFERROR('1-Global (fill this first)'!V35,"")</f>
        <v>N</v>
      </c>
      <c r="AH36" s="60" t="str">
        <f t="shared" si="11"/>
        <v>N</v>
      </c>
      <c r="AI36" s="2" t="str">
        <f>IFERROR('1-Global (fill this first)'!W35,"")</f>
        <v>Google Earth to make measurements</v>
      </c>
      <c r="AJ36" s="2">
        <f>IFERROR('1-Global (fill this first)'!X35,"")</f>
        <v>0</v>
      </c>
      <c r="AK36" s="2">
        <f>IFERROR('1-Global (fill this first)'!Y35,"")</f>
        <v>0</v>
      </c>
      <c r="AL36" s="2">
        <f>IFERROR('1-Global (fill this first)'!Z35,"")</f>
        <v>0</v>
      </c>
      <c r="AM36" s="2">
        <f>IFERROR('1-Global (fill this first)'!AA35,"")</f>
        <v>0</v>
      </c>
      <c r="AN36" s="2">
        <f>IFERROR('1-Global (fill this first)'!AB35,"")</f>
        <v>0</v>
      </c>
      <c r="AO36" s="2">
        <f>IFERROR('1-Global (fill this first)'!AC35,"")</f>
        <v>0</v>
      </c>
      <c r="AP36" s="2">
        <f>IFERROR('1-Global (fill this first)'!AD35,"")</f>
        <v>0</v>
      </c>
      <c r="AQ36" s="2">
        <f>IFERROR('1-Global (fill this first)'!AE35,"")</f>
        <v>0</v>
      </c>
      <c r="AR36" s="1"/>
    </row>
    <row r="37" spans="1:44" ht="80">
      <c r="A37" s="2" t="str">
        <f>IFERROR('1-Global (fill this first)'!A36,"")</f>
        <v xml:space="preserve">Holland OP 19  </v>
      </c>
      <c r="B37" s="2">
        <f>IFERROR('1-Global (fill this first)'!B36,"")</f>
        <v>0</v>
      </c>
      <c r="C37" s="2">
        <f>IFERROR('1-Global (fill this first)'!C36,"")</f>
        <v>52.398130000000002</v>
      </c>
      <c r="D37" s="2">
        <f>IFERROR('1-Global (fill this first)'!D36,"")</f>
        <v>4.5823499999999999</v>
      </c>
      <c r="E37" s="2" t="str">
        <f>IFERROR('1-Global (fill this first)'!E36,"")</f>
        <v>Zeeport Ecoduct</v>
      </c>
      <c r="F37" s="2" t="str">
        <f>IFERROR('1-Global (fill this first)'!F36,"")</f>
        <v>Overpass</v>
      </c>
      <c r="G37" s="2">
        <f>IFERROR('1-Global (fill this first)'!G36,"")</f>
        <v>0</v>
      </c>
      <c r="H37" s="2">
        <f>IFERROR('1-Global (fill this first)'!H36,"")</f>
        <v>0</v>
      </c>
      <c r="I37" s="2">
        <f>IFERROR('1-Global (fill this first)'!I36,"")</f>
        <v>0</v>
      </c>
      <c r="J37" s="2">
        <f>IFERROR('1-Global (fill this first)'!J36,"")</f>
        <v>0</v>
      </c>
      <c r="K37" s="2">
        <f>IFERROR('1-Global (fill this first)'!K36,"")</f>
        <v>0</v>
      </c>
      <c r="L37" s="60" t="str">
        <f t="shared" si="0"/>
        <v/>
      </c>
      <c r="M37" s="2">
        <f>IFERROR('1-Global (fill this first)'!L36,"")</f>
        <v>0</v>
      </c>
      <c r="N37" s="60" t="str">
        <f t="shared" si="1"/>
        <v/>
      </c>
      <c r="O37" s="2">
        <f>IFERROR('1-Global (fill this first)'!M36,"")</f>
        <v>26.01</v>
      </c>
      <c r="P37" s="60">
        <f t="shared" si="2"/>
        <v>26.01</v>
      </c>
      <c r="Q37" s="2">
        <f>IFERROR('1-Global (fill this first)'!N36,"")</f>
        <v>41.34</v>
      </c>
      <c r="R37" s="60">
        <f t="shared" si="3"/>
        <v>41.34</v>
      </c>
      <c r="S37" s="2">
        <f>IFERROR('1-Global (fill this first)'!O36,"")</f>
        <v>0</v>
      </c>
      <c r="T37" s="60" t="str">
        <f t="shared" si="4"/>
        <v/>
      </c>
      <c r="U37" s="2">
        <f>IFERROR('1-Global (fill this first)'!P36,"")</f>
        <v>42.36</v>
      </c>
      <c r="V37" s="60">
        <f t="shared" si="5"/>
        <v>42.36</v>
      </c>
      <c r="W37" s="2">
        <f>IFERROR('1-Global (fill this first)'!Q36,"")</f>
        <v>64.569999999999993</v>
      </c>
      <c r="X37" s="60">
        <f t="shared" si="6"/>
        <v>64.569999999999993</v>
      </c>
      <c r="Y37" s="2">
        <f>IFERROR('1-Global (fill this first)'!R36,"")</f>
        <v>87.17</v>
      </c>
      <c r="Z37" s="60">
        <f t="shared" si="7"/>
        <v>87.17</v>
      </c>
      <c r="AA37" s="2" t="str">
        <f>IFERROR('1-Global (fill this first)'!S36,"")</f>
        <v/>
      </c>
      <c r="AB37" s="60" t="str">
        <f t="shared" si="8"/>
        <v/>
      </c>
      <c r="AC37" s="2">
        <f>IFERROR('1-Global (fill this first)'!T36,"")</f>
        <v>0.4028186464302308</v>
      </c>
      <c r="AD37" s="60">
        <f t="shared" si="9"/>
        <v>0.4028186464302308</v>
      </c>
      <c r="AE37" s="2">
        <f>IFERROR('1-Global (fill this first)'!U36,"")</f>
        <v>4</v>
      </c>
      <c r="AF37" s="60">
        <f t="shared" si="10"/>
        <v>4</v>
      </c>
      <c r="AG37" s="2" t="str">
        <f>IFERROR('1-Global (fill this first)'!V36,"")</f>
        <v>N</v>
      </c>
      <c r="AH37" s="60" t="str">
        <f t="shared" si="11"/>
        <v>N</v>
      </c>
      <c r="AI37" s="2" t="str">
        <f>IFERROR('1-Global (fill this first)'!W36,"")</f>
        <v>Google Earth to make measurements</v>
      </c>
      <c r="AJ37" s="2">
        <f>IFERROR('1-Global (fill this first)'!X36,"")</f>
        <v>0</v>
      </c>
      <c r="AK37" s="2">
        <f>IFERROR('1-Global (fill this first)'!Y36,"")</f>
        <v>0</v>
      </c>
      <c r="AL37" s="2">
        <f>IFERROR('1-Global (fill this first)'!Z36,"")</f>
        <v>0</v>
      </c>
      <c r="AM37" s="2">
        <f>IFERROR('1-Global (fill this first)'!AA36,"")</f>
        <v>0</v>
      </c>
      <c r="AN37" s="2">
        <f>IFERROR('1-Global (fill this first)'!AB36,"")</f>
        <v>0</v>
      </c>
      <c r="AO37" s="2">
        <f>IFERROR('1-Global (fill this first)'!AC36,"")</f>
        <v>0</v>
      </c>
      <c r="AP37" s="2">
        <f>IFERROR('1-Global (fill this first)'!AD36,"")</f>
        <v>0</v>
      </c>
      <c r="AQ37" s="2">
        <f>IFERROR('1-Global (fill this first)'!AE36,"")</f>
        <v>0</v>
      </c>
      <c r="AR37" s="1"/>
    </row>
    <row r="38" spans="1:44" ht="80">
      <c r="A38" s="2" t="str">
        <f>IFERROR('1-Global (fill this first)'!A37,"")</f>
        <v xml:space="preserve">Holland OP 2  </v>
      </c>
      <c r="B38" s="2">
        <f>IFERROR('1-Global (fill this first)'!B37,"")</f>
        <v>0</v>
      </c>
      <c r="C38" s="2">
        <f>IFERROR('1-Global (fill this first)'!C37,"")</f>
        <v>52.111890000000002</v>
      </c>
      <c r="D38" s="2">
        <f>IFERROR('1-Global (fill this first)'!D37,"")</f>
        <v>5.9522899999999996</v>
      </c>
      <c r="E38" s="2" t="str">
        <f>IFERROR('1-Global (fill this first)'!E37,"")</f>
        <v>Woeste Hoeve ecoduct</v>
      </c>
      <c r="F38" s="2" t="str">
        <f>IFERROR('1-Global (fill this first)'!F37,"")</f>
        <v>Overpass</v>
      </c>
      <c r="G38" s="2">
        <f>IFERROR('1-Global (fill this first)'!G37,"")</f>
        <v>0</v>
      </c>
      <c r="H38" s="2">
        <f>IFERROR('1-Global (fill this first)'!H37,"")</f>
        <v>0</v>
      </c>
      <c r="I38" s="2">
        <f>IFERROR('1-Global (fill this first)'!I37,"")</f>
        <v>0</v>
      </c>
      <c r="J38" s="2">
        <f>IFERROR('1-Global (fill this first)'!J37,"")</f>
        <v>1990</v>
      </c>
      <c r="K38" s="2">
        <f>IFERROR('1-Global (fill this first)'!K37,"")</f>
        <v>1990</v>
      </c>
      <c r="L38" s="60">
        <f t="shared" si="0"/>
        <v>1990</v>
      </c>
      <c r="M38" s="2">
        <f>IFERROR('1-Global (fill this first)'!L37,"")</f>
        <v>50</v>
      </c>
      <c r="N38" s="60">
        <f t="shared" si="1"/>
        <v>50</v>
      </c>
      <c r="O38" s="2">
        <f>IFERROR('1-Global (fill this first)'!M37,"")</f>
        <v>47.31</v>
      </c>
      <c r="P38" s="60">
        <f t="shared" si="2"/>
        <v>47.31</v>
      </c>
      <c r="Q38" s="2">
        <f>IFERROR('1-Global (fill this first)'!N37,"")</f>
        <v>74.42</v>
      </c>
      <c r="R38" s="60">
        <f t="shared" si="3"/>
        <v>74.42</v>
      </c>
      <c r="S38" s="2">
        <f>IFERROR('1-Global (fill this first)'!O37,"")</f>
        <v>0</v>
      </c>
      <c r="T38" s="60" t="str">
        <f t="shared" si="4"/>
        <v/>
      </c>
      <c r="U38" s="2">
        <f>IFERROR('1-Global (fill this first)'!P37,"")</f>
        <v>57.09</v>
      </c>
      <c r="V38" s="60">
        <f t="shared" si="5"/>
        <v>57.09</v>
      </c>
      <c r="W38" s="2">
        <f>IFERROR('1-Global (fill this first)'!Q37,"")</f>
        <v>73.069999999999993</v>
      </c>
      <c r="X38" s="60">
        <f t="shared" si="6"/>
        <v>73.069999999999993</v>
      </c>
      <c r="Y38" s="2" t="str">
        <f>IFERROR('1-Global (fill this first)'!R37,"")</f>
        <v/>
      </c>
      <c r="Z38" s="60" t="str">
        <f t="shared" si="7"/>
        <v/>
      </c>
      <c r="AA38" s="2" t="str">
        <f>IFERROR('1-Global (fill this first)'!S37,"")</f>
        <v/>
      </c>
      <c r="AB38" s="60" t="str">
        <f t="shared" si="8"/>
        <v/>
      </c>
      <c r="AC38" s="2">
        <f>IFERROR('1-Global (fill this first)'!T37,"")</f>
        <v>0.64746133844258935</v>
      </c>
      <c r="AD38" s="60">
        <f t="shared" si="9"/>
        <v>0.64746133844258935</v>
      </c>
      <c r="AE38" s="2">
        <f>IFERROR('1-Global (fill this first)'!U37,"")</f>
        <v>4</v>
      </c>
      <c r="AF38" s="60">
        <f t="shared" si="10"/>
        <v>4</v>
      </c>
      <c r="AG38" s="2">
        <f>IFERROR('1-Global (fill this first)'!V37,"")</f>
        <v>0</v>
      </c>
      <c r="AH38" s="60" t="str">
        <f t="shared" si="11"/>
        <v/>
      </c>
      <c r="AI38" s="2" t="str">
        <f>IFERROR('1-Global (fill this first)'!W37,"")</f>
        <v>Google Earth to make measurements</v>
      </c>
      <c r="AJ38" s="2">
        <f>IFERROR('1-Global (fill this first)'!X37,"")</f>
        <v>0</v>
      </c>
      <c r="AK38" s="2">
        <f>IFERROR('1-Global (fill this first)'!Y37,"")</f>
        <v>0</v>
      </c>
      <c r="AL38" s="2">
        <f>IFERROR('1-Global (fill this first)'!Z37,"")</f>
        <v>0</v>
      </c>
      <c r="AM38" s="2">
        <f>IFERROR('1-Global (fill this first)'!AA37,"")</f>
        <v>0</v>
      </c>
      <c r="AN38" s="2">
        <f>IFERROR('1-Global (fill this first)'!AB37,"")</f>
        <v>0</v>
      </c>
      <c r="AO38" s="2">
        <f>IFERROR('1-Global (fill this first)'!AC37,"")</f>
        <v>0</v>
      </c>
      <c r="AP38" s="2">
        <f>IFERROR('1-Global (fill this first)'!AD37,"")</f>
        <v>0</v>
      </c>
      <c r="AQ38" s="2">
        <f>IFERROR('1-Global (fill this first)'!AE37,"")</f>
        <v>0</v>
      </c>
      <c r="AR38" s="1"/>
    </row>
    <row r="39" spans="1:44" ht="80">
      <c r="A39" s="2" t="str">
        <f>IFERROR('1-Global (fill this first)'!A38,"")</f>
        <v xml:space="preserve">Holland OP 20  </v>
      </c>
      <c r="B39" s="2">
        <f>IFERROR('1-Global (fill this first)'!B38,"")</f>
        <v>0</v>
      </c>
      <c r="C39" s="2">
        <f>IFERROR('1-Global (fill this first)'!C38,"")</f>
        <v>51.732750000000003</v>
      </c>
      <c r="D39" s="2">
        <f>IFERROR('1-Global (fill this first)'!D38,"")</f>
        <v>5.5827600000000004</v>
      </c>
      <c r="E39" s="2" t="str">
        <f>IFERROR('1-Global (fill this first)'!E38,"")</f>
        <v>Maashorst Ecoduct</v>
      </c>
      <c r="F39" s="2" t="str">
        <f>IFERROR('1-Global (fill this first)'!F38,"")</f>
        <v>Overpass</v>
      </c>
      <c r="G39" s="2">
        <f>IFERROR('1-Global (fill this first)'!G38,"")</f>
        <v>0</v>
      </c>
      <c r="H39" s="2">
        <f>IFERROR('1-Global (fill this first)'!H38,"")</f>
        <v>0</v>
      </c>
      <c r="I39" s="2">
        <f>IFERROR('1-Global (fill this first)'!I38,"")</f>
        <v>0</v>
      </c>
      <c r="J39" s="2">
        <f>IFERROR('1-Global (fill this first)'!J38,"")</f>
        <v>0</v>
      </c>
      <c r="K39" s="2">
        <f>IFERROR('1-Global (fill this first)'!K38,"")</f>
        <v>0</v>
      </c>
      <c r="L39" s="60" t="str">
        <f t="shared" si="0"/>
        <v/>
      </c>
      <c r="M39" s="2">
        <f>IFERROR('1-Global (fill this first)'!L38,"")</f>
        <v>0</v>
      </c>
      <c r="N39" s="60" t="str">
        <f t="shared" si="1"/>
        <v/>
      </c>
      <c r="O39" s="2">
        <f>IFERROR('1-Global (fill this first)'!M38,"")</f>
        <v>34.090000000000003</v>
      </c>
      <c r="P39" s="60">
        <f t="shared" si="2"/>
        <v>34.090000000000003</v>
      </c>
      <c r="Q39" s="2">
        <f>IFERROR('1-Global (fill this first)'!N38,"")</f>
        <v>42.42</v>
      </c>
      <c r="R39" s="60">
        <f t="shared" si="3"/>
        <v>42.42</v>
      </c>
      <c r="S39" s="2">
        <f>IFERROR('1-Global (fill this first)'!O38,"")</f>
        <v>0</v>
      </c>
      <c r="T39" s="60" t="str">
        <f t="shared" si="4"/>
        <v/>
      </c>
      <c r="U39" s="2">
        <f>IFERROR('1-Global (fill this first)'!P38,"")</f>
        <v>38.19</v>
      </c>
      <c r="V39" s="60">
        <f t="shared" si="5"/>
        <v>38.19</v>
      </c>
      <c r="W39" s="2">
        <f>IFERROR('1-Global (fill this first)'!Q38,"")</f>
        <v>66</v>
      </c>
      <c r="X39" s="60">
        <f t="shared" si="6"/>
        <v>66</v>
      </c>
      <c r="Y39" s="2" t="str">
        <f>IFERROR('1-Global (fill this first)'!R38,"")</f>
        <v/>
      </c>
      <c r="Z39" s="60" t="str">
        <f t="shared" si="7"/>
        <v/>
      </c>
      <c r="AA39" s="2" t="str">
        <f>IFERROR('1-Global (fill this first)'!S38,"")</f>
        <v/>
      </c>
      <c r="AB39" s="60" t="str">
        <f t="shared" si="8"/>
        <v/>
      </c>
      <c r="AC39" s="2">
        <f>IFERROR('1-Global (fill this first)'!T38,"")</f>
        <v>0.51651515151515159</v>
      </c>
      <c r="AD39" s="60">
        <f t="shared" si="9"/>
        <v>0.51651515151515159</v>
      </c>
      <c r="AE39" s="2">
        <f>IFERROR('1-Global (fill this first)'!U38,"")</f>
        <v>4</v>
      </c>
      <c r="AF39" s="60">
        <f t="shared" si="10"/>
        <v>4</v>
      </c>
      <c r="AG39" s="2" t="str">
        <f>IFERROR('1-Global (fill this first)'!V38,"")</f>
        <v>N</v>
      </c>
      <c r="AH39" s="60" t="str">
        <f t="shared" si="11"/>
        <v>N</v>
      </c>
      <c r="AI39" s="2" t="str">
        <f>IFERROR('1-Global (fill this first)'!W38,"")</f>
        <v>Google Earth to make measurements</v>
      </c>
      <c r="AJ39" s="2">
        <f>IFERROR('1-Global (fill this first)'!X38,"")</f>
        <v>0</v>
      </c>
      <c r="AK39" s="2">
        <f>IFERROR('1-Global (fill this first)'!Y38,"")</f>
        <v>0</v>
      </c>
      <c r="AL39" s="2">
        <f>IFERROR('1-Global (fill this first)'!Z38,"")</f>
        <v>0</v>
      </c>
      <c r="AM39" s="2">
        <f>IFERROR('1-Global (fill this first)'!AA38,"")</f>
        <v>0</v>
      </c>
      <c r="AN39" s="2">
        <f>IFERROR('1-Global (fill this first)'!AB38,"")</f>
        <v>0</v>
      </c>
      <c r="AO39" s="2">
        <f>IFERROR('1-Global (fill this first)'!AC38,"")</f>
        <v>0</v>
      </c>
      <c r="AP39" s="2">
        <f>IFERROR('1-Global (fill this first)'!AD38,"")</f>
        <v>0</v>
      </c>
      <c r="AQ39" s="2">
        <f>IFERROR('1-Global (fill this first)'!AE38,"")</f>
        <v>0</v>
      </c>
      <c r="AR39" s="1"/>
    </row>
    <row r="40" spans="1:44" ht="80">
      <c r="A40" s="2" t="str">
        <f>IFERROR('1-Global (fill this first)'!A39,"")</f>
        <v xml:space="preserve">Holland OP 21  </v>
      </c>
      <c r="B40" s="2">
        <f>IFERROR('1-Global (fill this first)'!B39,"")</f>
        <v>0</v>
      </c>
      <c r="C40" s="2">
        <f>IFERROR('1-Global (fill this first)'!C39,"")</f>
        <v>52.297849999999997</v>
      </c>
      <c r="D40" s="2">
        <f>IFERROR('1-Global (fill this first)'!D39,"")</f>
        <v>6.9658699999999998</v>
      </c>
      <c r="E40" s="2" t="str">
        <f>IFERROR('1-Global (fill this first)'!E39,"")</f>
        <v>Oldenzaal Ecoduct</v>
      </c>
      <c r="F40" s="2" t="str">
        <f>IFERROR('1-Global (fill this first)'!F39,"")</f>
        <v>Overpass</v>
      </c>
      <c r="G40" s="2">
        <f>IFERROR('1-Global (fill this first)'!G39,"")</f>
        <v>0</v>
      </c>
      <c r="H40" s="2">
        <f>IFERROR('1-Global (fill this first)'!H39,"")</f>
        <v>0</v>
      </c>
      <c r="I40" s="2">
        <f>IFERROR('1-Global (fill this first)'!I39,"")</f>
        <v>0</v>
      </c>
      <c r="J40" s="2">
        <f>IFERROR('1-Global (fill this first)'!J39,"")</f>
        <v>0</v>
      </c>
      <c r="K40" s="2">
        <f>IFERROR('1-Global (fill this first)'!K39,"")</f>
        <v>0</v>
      </c>
      <c r="L40" s="60" t="str">
        <f t="shared" si="0"/>
        <v/>
      </c>
      <c r="M40" s="2">
        <f>IFERROR('1-Global (fill this first)'!L39,"")</f>
        <v>0</v>
      </c>
      <c r="N40" s="60" t="str">
        <f t="shared" si="1"/>
        <v/>
      </c>
      <c r="O40" s="2">
        <f>IFERROR('1-Global (fill this first)'!M39,"")</f>
        <v>15.49</v>
      </c>
      <c r="P40" s="60">
        <f t="shared" si="2"/>
        <v>15.49</v>
      </c>
      <c r="Q40" s="2">
        <f>IFERROR('1-Global (fill this first)'!N39,"")</f>
        <v>18.190000000000001</v>
      </c>
      <c r="R40" s="60">
        <f t="shared" si="3"/>
        <v>18.190000000000001</v>
      </c>
      <c r="S40" s="2">
        <f>IFERROR('1-Global (fill this first)'!O39,"")</f>
        <v>0</v>
      </c>
      <c r="T40" s="60" t="str">
        <f t="shared" si="4"/>
        <v/>
      </c>
      <c r="U40" s="2">
        <f>IFERROR('1-Global (fill this first)'!P39,"")</f>
        <v>25.15</v>
      </c>
      <c r="V40" s="60">
        <f t="shared" si="5"/>
        <v>25.15</v>
      </c>
      <c r="W40" s="2">
        <f>IFERROR('1-Global (fill this first)'!Q39,"")</f>
        <v>44.48</v>
      </c>
      <c r="X40" s="60">
        <f t="shared" si="6"/>
        <v>44.48</v>
      </c>
      <c r="Y40" s="2" t="str">
        <f>IFERROR('1-Global (fill this first)'!R39,"")</f>
        <v/>
      </c>
      <c r="Z40" s="60" t="str">
        <f t="shared" si="7"/>
        <v/>
      </c>
      <c r="AA40" s="2" t="str">
        <f>IFERROR('1-Global (fill this first)'!S39,"")</f>
        <v/>
      </c>
      <c r="AB40" s="60" t="str">
        <f t="shared" si="8"/>
        <v/>
      </c>
      <c r="AC40" s="2">
        <f>IFERROR('1-Global (fill this first)'!T39,"")</f>
        <v>0.34824640287769787</v>
      </c>
      <c r="AD40" s="60">
        <f t="shared" si="9"/>
        <v>0.34824640287769787</v>
      </c>
      <c r="AE40" s="2">
        <f>IFERROR('1-Global (fill this first)'!U39,"")</f>
        <v>4</v>
      </c>
      <c r="AF40" s="60">
        <f t="shared" si="10"/>
        <v>4</v>
      </c>
      <c r="AG40" s="2" t="str">
        <f>IFERROR('1-Global (fill this first)'!V39,"")</f>
        <v>N</v>
      </c>
      <c r="AH40" s="60" t="str">
        <f t="shared" si="11"/>
        <v>N</v>
      </c>
      <c r="AI40" s="2" t="str">
        <f>IFERROR('1-Global (fill this first)'!W39,"")</f>
        <v>Google Earth to make measurements</v>
      </c>
      <c r="AJ40" s="2">
        <f>IFERROR('1-Global (fill this first)'!X39,"")</f>
        <v>0</v>
      </c>
      <c r="AK40" s="2">
        <f>IFERROR('1-Global (fill this first)'!Y39,"")</f>
        <v>0</v>
      </c>
      <c r="AL40" s="2">
        <f>IFERROR('1-Global (fill this first)'!Z39,"")</f>
        <v>0</v>
      </c>
      <c r="AM40" s="2">
        <f>IFERROR('1-Global (fill this first)'!AA39,"")</f>
        <v>0</v>
      </c>
      <c r="AN40" s="2">
        <f>IFERROR('1-Global (fill this first)'!AB39,"")</f>
        <v>0</v>
      </c>
      <c r="AO40" s="2">
        <f>IFERROR('1-Global (fill this first)'!AC39,"")</f>
        <v>0</v>
      </c>
      <c r="AP40" s="2">
        <f>IFERROR('1-Global (fill this first)'!AD39,"")</f>
        <v>0</v>
      </c>
      <c r="AQ40" s="2">
        <f>IFERROR('1-Global (fill this first)'!AE39,"")</f>
        <v>0</v>
      </c>
      <c r="AR40" s="1"/>
    </row>
    <row r="41" spans="1:44" ht="80">
      <c r="A41" s="2" t="str">
        <f>IFERROR('1-Global (fill this first)'!A40,"")</f>
        <v xml:space="preserve">Holland OP 22  </v>
      </c>
      <c r="B41" s="2">
        <f>IFERROR('1-Global (fill this first)'!B40,"")</f>
        <v>0</v>
      </c>
      <c r="C41" s="2">
        <f>IFERROR('1-Global (fill this first)'!C40,"")</f>
        <v>52.379860000000001</v>
      </c>
      <c r="D41" s="2">
        <f>IFERROR('1-Global (fill this first)'!D40,"")</f>
        <v>4.5714100000000002</v>
      </c>
      <c r="E41" s="2" t="str">
        <f>IFERROR('1-Global (fill this first)'!E40,"")</f>
        <v>Duinpoort Ecoduct ( Railway only)</v>
      </c>
      <c r="F41" s="2" t="str">
        <f>IFERROR('1-Global (fill this first)'!F40,"")</f>
        <v>Overpass</v>
      </c>
      <c r="G41" s="2">
        <f>IFERROR('1-Global (fill this first)'!G40,"")</f>
        <v>0</v>
      </c>
      <c r="H41" s="2">
        <f>IFERROR('1-Global (fill this first)'!H40,"")</f>
        <v>0</v>
      </c>
      <c r="I41" s="2">
        <f>IFERROR('1-Global (fill this first)'!I40,"")</f>
        <v>0</v>
      </c>
      <c r="J41" s="2">
        <f>IFERROR('1-Global (fill this first)'!J40,"")</f>
        <v>0</v>
      </c>
      <c r="K41" s="2">
        <f>IFERROR('1-Global (fill this first)'!K40,"")</f>
        <v>0</v>
      </c>
      <c r="L41" s="60" t="str">
        <f t="shared" si="0"/>
        <v/>
      </c>
      <c r="M41" s="2">
        <f>IFERROR('1-Global (fill this first)'!L40,"")</f>
        <v>0</v>
      </c>
      <c r="N41" s="60" t="str">
        <f t="shared" si="1"/>
        <v/>
      </c>
      <c r="O41" s="2">
        <f>IFERROR('1-Global (fill this first)'!M40,"")</f>
        <v>39.590000000000003</v>
      </c>
      <c r="P41" s="60">
        <f t="shared" si="2"/>
        <v>39.590000000000003</v>
      </c>
      <c r="Q41" s="2">
        <f>IFERROR('1-Global (fill this first)'!N40,"")</f>
        <v>45.53</v>
      </c>
      <c r="R41" s="60">
        <f t="shared" si="3"/>
        <v>45.53</v>
      </c>
      <c r="S41" s="2">
        <f>IFERROR('1-Global (fill this first)'!O40,"")</f>
        <v>0</v>
      </c>
      <c r="T41" s="60" t="str">
        <f t="shared" si="4"/>
        <v/>
      </c>
      <c r="U41" s="2">
        <f>IFERROR('1-Global (fill this first)'!P40,"")</f>
        <v>11.85</v>
      </c>
      <c r="V41" s="60">
        <f t="shared" si="5"/>
        <v>11.85</v>
      </c>
      <c r="W41" s="2">
        <f>IFERROR('1-Global (fill this first)'!Q40,"")</f>
        <v>30.6</v>
      </c>
      <c r="X41" s="60">
        <f t="shared" si="6"/>
        <v>30.6</v>
      </c>
      <c r="Y41" s="2" t="str">
        <f>IFERROR('1-Global (fill this first)'!R40,"")</f>
        <v/>
      </c>
      <c r="Z41" s="60" t="str">
        <f t="shared" si="7"/>
        <v/>
      </c>
      <c r="AA41" s="2" t="str">
        <f>IFERROR('1-Global (fill this first)'!S40,"")</f>
        <v/>
      </c>
      <c r="AB41" s="60" t="str">
        <f t="shared" si="8"/>
        <v/>
      </c>
      <c r="AC41" s="2">
        <f>IFERROR('1-Global (fill this first)'!T40,"")</f>
        <v>1.2937908496732027</v>
      </c>
      <c r="AD41" s="60">
        <f t="shared" si="9"/>
        <v>1.2937908496732027</v>
      </c>
      <c r="AE41" s="2">
        <f>IFERROR('1-Global (fill this first)'!U40,"")</f>
        <v>0</v>
      </c>
      <c r="AF41" s="60" t="str">
        <f t="shared" si="10"/>
        <v/>
      </c>
      <c r="AG41" s="2" t="str">
        <f>IFERROR('1-Global (fill this first)'!V40,"")</f>
        <v>y ( RAILWAY ONLY, 2 TRACKS)</v>
      </c>
      <c r="AH41" s="60" t="str">
        <f t="shared" si="11"/>
        <v>y ( RAILWAY ONLY, 2 TRACKS)</v>
      </c>
      <c r="AI41" s="2" t="str">
        <f>IFERROR('1-Global (fill this first)'!W40,"")</f>
        <v>Google Earth to make measurements</v>
      </c>
      <c r="AJ41" s="2">
        <f>IFERROR('1-Global (fill this first)'!X40,"")</f>
        <v>0</v>
      </c>
      <c r="AK41" s="2">
        <f>IFERROR('1-Global (fill this first)'!Y40,"")</f>
        <v>0</v>
      </c>
      <c r="AL41" s="2">
        <f>IFERROR('1-Global (fill this first)'!Z40,"")</f>
        <v>0</v>
      </c>
      <c r="AM41" s="2">
        <f>IFERROR('1-Global (fill this first)'!AA40,"")</f>
        <v>0</v>
      </c>
      <c r="AN41" s="2">
        <f>IFERROR('1-Global (fill this first)'!AB40,"")</f>
        <v>0</v>
      </c>
      <c r="AO41" s="2">
        <f>IFERROR('1-Global (fill this first)'!AC40,"")</f>
        <v>0</v>
      </c>
      <c r="AP41" s="2">
        <f>IFERROR('1-Global (fill this first)'!AD40,"")</f>
        <v>0</v>
      </c>
      <c r="AQ41" s="2">
        <f>IFERROR('1-Global (fill this first)'!AE40,"")</f>
        <v>0</v>
      </c>
      <c r="AR41" s="1"/>
    </row>
    <row r="42" spans="1:44" ht="80">
      <c r="A42" s="2" t="str">
        <f>IFERROR('1-Global (fill this first)'!A41,"")</f>
        <v xml:space="preserve">Holland OP 24  </v>
      </c>
      <c r="B42" s="2">
        <f>IFERROR('1-Global (fill this first)'!B41,"")</f>
        <v>0</v>
      </c>
      <c r="C42" s="2">
        <f>IFERROR('1-Global (fill this first)'!C41,"")</f>
        <v>51.99492</v>
      </c>
      <c r="D42" s="2">
        <f>IFERROR('1-Global (fill this first)'!D41,"")</f>
        <v>5.7865099999999998</v>
      </c>
      <c r="E42" s="2" t="str">
        <f>IFERROR('1-Global (fill this first)'!E41,"")</f>
        <v>Woldhezerheide Ecoduct</v>
      </c>
      <c r="F42" s="2" t="str">
        <f>IFERROR('1-Global (fill this first)'!F41,"")</f>
        <v>Overpass</v>
      </c>
      <c r="G42" s="2">
        <f>IFERROR('1-Global (fill this first)'!G41,"")</f>
        <v>0</v>
      </c>
      <c r="H42" s="2">
        <f>IFERROR('1-Global (fill this first)'!H41,"")</f>
        <v>0</v>
      </c>
      <c r="I42" s="2">
        <f>IFERROR('1-Global (fill this first)'!I41,"")</f>
        <v>0</v>
      </c>
      <c r="J42" s="2">
        <f>IFERROR('1-Global (fill this first)'!J41,"")</f>
        <v>0</v>
      </c>
      <c r="K42" s="2">
        <f>IFERROR('1-Global (fill this first)'!K41,"")</f>
        <v>0</v>
      </c>
      <c r="L42" s="60" t="str">
        <f t="shared" si="0"/>
        <v/>
      </c>
      <c r="M42" s="2">
        <f>IFERROR('1-Global (fill this first)'!L41,"")</f>
        <v>0</v>
      </c>
      <c r="N42" s="60" t="str">
        <f t="shared" si="1"/>
        <v/>
      </c>
      <c r="O42" s="2">
        <f>IFERROR('1-Global (fill this first)'!M41,"")</f>
        <v>41.53</v>
      </c>
      <c r="P42" s="60">
        <f t="shared" si="2"/>
        <v>41.53</v>
      </c>
      <c r="Q42" s="2">
        <f>IFERROR('1-Global (fill this first)'!N41,"")</f>
        <v>46.56</v>
      </c>
      <c r="R42" s="60">
        <f t="shared" si="3"/>
        <v>46.56</v>
      </c>
      <c r="S42" s="2">
        <f>IFERROR('1-Global (fill this first)'!O41,"")</f>
        <v>0</v>
      </c>
      <c r="T42" s="60" t="str">
        <f t="shared" si="4"/>
        <v/>
      </c>
      <c r="U42" s="2">
        <f>IFERROR('1-Global (fill this first)'!P41,"")</f>
        <v>36.35</v>
      </c>
      <c r="V42" s="60">
        <f t="shared" si="5"/>
        <v>36.35</v>
      </c>
      <c r="W42" s="2">
        <f>IFERROR('1-Global (fill this first)'!Q41,"")</f>
        <v>74.12</v>
      </c>
      <c r="X42" s="60">
        <f t="shared" si="6"/>
        <v>74.12</v>
      </c>
      <c r="Y42" s="2" t="str">
        <f>IFERROR('1-Global (fill this first)'!R41,"")</f>
        <v/>
      </c>
      <c r="Z42" s="60" t="str">
        <f t="shared" si="7"/>
        <v/>
      </c>
      <c r="AA42" s="2" t="str">
        <f>IFERROR('1-Global (fill this first)'!S41,"")</f>
        <v/>
      </c>
      <c r="AB42" s="60" t="str">
        <f t="shared" si="8"/>
        <v/>
      </c>
      <c r="AC42" s="2">
        <f>IFERROR('1-Global (fill this first)'!T41,"")</f>
        <v>0.56030760928224499</v>
      </c>
      <c r="AD42" s="60">
        <f t="shared" si="9"/>
        <v>0.56030760928224499</v>
      </c>
      <c r="AE42" s="2">
        <f>IFERROR('1-Global (fill this first)'!U41,"")</f>
        <v>6</v>
      </c>
      <c r="AF42" s="60">
        <f t="shared" si="10"/>
        <v>6</v>
      </c>
      <c r="AG42" s="2" t="str">
        <f>IFERROR('1-Global (fill this first)'!V41,"")</f>
        <v>N</v>
      </c>
      <c r="AH42" s="60" t="str">
        <f t="shared" si="11"/>
        <v>N</v>
      </c>
      <c r="AI42" s="2" t="str">
        <f>IFERROR('1-Global (fill this first)'!W41,"")</f>
        <v>Google Earth to make measurements</v>
      </c>
      <c r="AJ42" s="2">
        <f>IFERROR('1-Global (fill this first)'!X41,"")</f>
        <v>0</v>
      </c>
      <c r="AK42" s="2">
        <f>IFERROR('1-Global (fill this first)'!Y41,"")</f>
        <v>0</v>
      </c>
      <c r="AL42" s="2">
        <f>IFERROR('1-Global (fill this first)'!Z41,"")</f>
        <v>0</v>
      </c>
      <c r="AM42" s="2">
        <f>IFERROR('1-Global (fill this first)'!AA41,"")</f>
        <v>0</v>
      </c>
      <c r="AN42" s="2">
        <f>IFERROR('1-Global (fill this first)'!AB41,"")</f>
        <v>0</v>
      </c>
      <c r="AO42" s="2">
        <f>IFERROR('1-Global (fill this first)'!AC41,"")</f>
        <v>0</v>
      </c>
      <c r="AP42" s="2">
        <f>IFERROR('1-Global (fill this first)'!AD41,"")</f>
        <v>0</v>
      </c>
      <c r="AQ42" s="2">
        <f>IFERROR('1-Global (fill this first)'!AE41,"")</f>
        <v>0</v>
      </c>
      <c r="AR42" s="1"/>
    </row>
    <row r="43" spans="1:44" ht="80">
      <c r="A43" s="2" t="str">
        <f>IFERROR('1-Global (fill this first)'!A42,"")</f>
        <v xml:space="preserve">Holland OP 25  </v>
      </c>
      <c r="B43" s="2">
        <f>IFERROR('1-Global (fill this first)'!B42,"")</f>
        <v>0</v>
      </c>
      <c r="C43" s="2">
        <f>IFERROR('1-Global (fill this first)'!C42,"")</f>
        <v>52.195489999999999</v>
      </c>
      <c r="D43" s="2">
        <f>IFERROR('1-Global (fill this first)'!D42,"")</f>
        <v>5.7456399999999999</v>
      </c>
      <c r="E43" s="2" t="str">
        <f>IFERROR('1-Global (fill this first)'!E42,"")</f>
        <v>Maanschoten Ecoduct</v>
      </c>
      <c r="F43" s="2" t="str">
        <f>IFERROR('1-Global (fill this first)'!F42,"")</f>
        <v>Overpass</v>
      </c>
      <c r="G43" s="2">
        <f>IFERROR('1-Global (fill this first)'!G42,"")</f>
        <v>0</v>
      </c>
      <c r="H43" s="2">
        <f>IFERROR('1-Global (fill this first)'!H42,"")</f>
        <v>0</v>
      </c>
      <c r="I43" s="2">
        <f>IFERROR('1-Global (fill this first)'!I42,"")</f>
        <v>0</v>
      </c>
      <c r="J43" s="2">
        <f>IFERROR('1-Global (fill this first)'!J42,"")</f>
        <v>0</v>
      </c>
      <c r="K43" s="2">
        <f>IFERROR('1-Global (fill this first)'!K42,"")</f>
        <v>0</v>
      </c>
      <c r="L43" s="60" t="str">
        <f t="shared" si="0"/>
        <v/>
      </c>
      <c r="M43" s="2">
        <f>IFERROR('1-Global (fill this first)'!L42,"")</f>
        <v>0</v>
      </c>
      <c r="N43" s="60" t="str">
        <f t="shared" si="1"/>
        <v/>
      </c>
      <c r="O43" s="2">
        <f>IFERROR('1-Global (fill this first)'!M42,"")</f>
        <v>48.61</v>
      </c>
      <c r="P43" s="60">
        <f t="shared" si="2"/>
        <v>48.61</v>
      </c>
      <c r="Q43" s="2">
        <f>IFERROR('1-Global (fill this first)'!N42,"")</f>
        <v>65.03</v>
      </c>
      <c r="R43" s="60">
        <f t="shared" si="3"/>
        <v>65.03</v>
      </c>
      <c r="S43" s="2">
        <f>IFERROR('1-Global (fill this first)'!O42,"")</f>
        <v>0</v>
      </c>
      <c r="T43" s="60" t="str">
        <f t="shared" si="4"/>
        <v/>
      </c>
      <c r="U43" s="2">
        <f>IFERROR('1-Global (fill this first)'!P42,"")</f>
        <v>96.1</v>
      </c>
      <c r="V43" s="60">
        <f t="shared" si="5"/>
        <v>96.1</v>
      </c>
      <c r="W43" s="2">
        <f>IFERROR('1-Global (fill this first)'!Q42,"")</f>
        <v>138.28</v>
      </c>
      <c r="X43" s="60">
        <f t="shared" si="6"/>
        <v>138.28</v>
      </c>
      <c r="Y43" s="2">
        <f>IFERROR('1-Global (fill this first)'!R42,"")</f>
        <v>254.96</v>
      </c>
      <c r="Z43" s="60">
        <f t="shared" si="7"/>
        <v>254.96</v>
      </c>
      <c r="AA43" s="2" t="str">
        <f>IFERROR('1-Global (fill this first)'!S42,"")</f>
        <v/>
      </c>
      <c r="AB43" s="60" t="str">
        <f t="shared" si="8"/>
        <v/>
      </c>
      <c r="AC43" s="2">
        <f>IFERROR('1-Global (fill this first)'!T42,"")</f>
        <v>0.3515331212033555</v>
      </c>
      <c r="AD43" s="60">
        <f t="shared" si="9"/>
        <v>0.3515331212033555</v>
      </c>
      <c r="AE43" s="2">
        <f>IFERROR('1-Global (fill this first)'!U42,"")</f>
        <v>4</v>
      </c>
      <c r="AF43" s="60">
        <f t="shared" si="10"/>
        <v>4</v>
      </c>
      <c r="AG43" s="2" t="str">
        <f>IFERROR('1-Global (fill this first)'!V42,"")</f>
        <v>N</v>
      </c>
      <c r="AH43" s="60" t="str">
        <f t="shared" si="11"/>
        <v>N</v>
      </c>
      <c r="AI43" s="2" t="str">
        <f>IFERROR('1-Global (fill this first)'!W42,"")</f>
        <v>Google Earth to make measurements</v>
      </c>
      <c r="AJ43" s="2">
        <f>IFERROR('1-Global (fill this first)'!X42,"")</f>
        <v>0</v>
      </c>
      <c r="AK43" s="2">
        <f>IFERROR('1-Global (fill this first)'!Y42,"")</f>
        <v>0</v>
      </c>
      <c r="AL43" s="2">
        <f>IFERROR('1-Global (fill this first)'!Z42,"")</f>
        <v>0</v>
      </c>
      <c r="AM43" s="2">
        <f>IFERROR('1-Global (fill this first)'!AA42,"")</f>
        <v>0</v>
      </c>
      <c r="AN43" s="2">
        <f>IFERROR('1-Global (fill this first)'!AB42,"")</f>
        <v>0</v>
      </c>
      <c r="AO43" s="2">
        <f>IFERROR('1-Global (fill this first)'!AC42,"")</f>
        <v>0</v>
      </c>
      <c r="AP43" s="2">
        <f>IFERROR('1-Global (fill this first)'!AD42,"")</f>
        <v>0</v>
      </c>
      <c r="AQ43" s="2">
        <f>IFERROR('1-Global (fill this first)'!AE42,"")</f>
        <v>0</v>
      </c>
      <c r="AR43" s="1"/>
    </row>
    <row r="44" spans="1:44" ht="80">
      <c r="A44" s="2" t="str">
        <f>IFERROR('1-Global (fill this first)'!A43,"")</f>
        <v xml:space="preserve">Holland OP 26  </v>
      </c>
      <c r="B44" s="2">
        <f>IFERROR('1-Global (fill this first)'!B43,"")</f>
        <v>0</v>
      </c>
      <c r="C44" s="2">
        <f>IFERROR('1-Global (fill this first)'!C43,"")</f>
        <v>51.949359999999999</v>
      </c>
      <c r="D44" s="2">
        <f>IFERROR('1-Global (fill this first)'!D43,"")</f>
        <v>6.3299599999999998</v>
      </c>
      <c r="E44" s="2" t="str">
        <f>IFERROR('1-Global (fill this first)'!E43,"")</f>
        <v>De Koekendaal Ecoduct</v>
      </c>
      <c r="F44" s="2" t="str">
        <f>IFERROR('1-Global (fill this first)'!F43,"")</f>
        <v>Overpass</v>
      </c>
      <c r="G44" s="2">
        <f>IFERROR('1-Global (fill this first)'!G43,"")</f>
        <v>0</v>
      </c>
      <c r="H44" s="2">
        <f>IFERROR('1-Global (fill this first)'!H43,"")</f>
        <v>0</v>
      </c>
      <c r="I44" s="2">
        <f>IFERROR('1-Global (fill this first)'!I43,"")</f>
        <v>0</v>
      </c>
      <c r="J44" s="2">
        <f>IFERROR('1-Global (fill this first)'!J43,"")</f>
        <v>0</v>
      </c>
      <c r="K44" s="2">
        <f>IFERROR('1-Global (fill this first)'!K43,"")</f>
        <v>0</v>
      </c>
      <c r="L44" s="60" t="str">
        <f t="shared" si="0"/>
        <v/>
      </c>
      <c r="M44" s="2">
        <f>IFERROR('1-Global (fill this first)'!L43,"")</f>
        <v>0</v>
      </c>
      <c r="N44" s="60" t="str">
        <f t="shared" si="1"/>
        <v/>
      </c>
      <c r="O44" s="2">
        <f>IFERROR('1-Global (fill this first)'!M43,"")</f>
        <v>19.78</v>
      </c>
      <c r="P44" s="60">
        <f t="shared" si="2"/>
        <v>19.78</v>
      </c>
      <c r="Q44" s="2">
        <f>IFERROR('1-Global (fill this first)'!N43,"")</f>
        <v>20.69</v>
      </c>
      <c r="R44" s="60">
        <f t="shared" si="3"/>
        <v>20.69</v>
      </c>
      <c r="S44" s="2">
        <f>IFERROR('1-Global (fill this first)'!O43,"")</f>
        <v>0</v>
      </c>
      <c r="T44" s="60" t="str">
        <f t="shared" si="4"/>
        <v/>
      </c>
      <c r="U44" s="2">
        <f>IFERROR('1-Global (fill this first)'!P43,"")</f>
        <v>27.19</v>
      </c>
      <c r="V44" s="60">
        <f t="shared" si="5"/>
        <v>27.19</v>
      </c>
      <c r="W44" s="2">
        <f>IFERROR('1-Global (fill this first)'!Q43,"")</f>
        <v>84.11</v>
      </c>
      <c r="X44" s="60">
        <f t="shared" si="6"/>
        <v>84.11</v>
      </c>
      <c r="Y44" s="2" t="str">
        <f>IFERROR('1-Global (fill this first)'!R43,"")</f>
        <v/>
      </c>
      <c r="Z44" s="60" t="str">
        <f t="shared" si="7"/>
        <v/>
      </c>
      <c r="AA44" s="2" t="str">
        <f>IFERROR('1-Global (fill this first)'!S43,"")</f>
        <v/>
      </c>
      <c r="AB44" s="60" t="str">
        <f t="shared" si="8"/>
        <v/>
      </c>
      <c r="AC44" s="2">
        <f>IFERROR('1-Global (fill this first)'!T43,"")</f>
        <v>0.23516823207704199</v>
      </c>
      <c r="AD44" s="60">
        <f t="shared" si="9"/>
        <v>0.23516823207704199</v>
      </c>
      <c r="AE44" s="2">
        <f>IFERROR('1-Global (fill this first)'!U43,"")</f>
        <v>4</v>
      </c>
      <c r="AF44" s="60">
        <f t="shared" si="10"/>
        <v>4</v>
      </c>
      <c r="AG44" s="2" t="str">
        <f>IFERROR('1-Global (fill this first)'!V43,"")</f>
        <v>N</v>
      </c>
      <c r="AH44" s="60" t="str">
        <f t="shared" si="11"/>
        <v>N</v>
      </c>
      <c r="AI44" s="2" t="str">
        <f>IFERROR('1-Global (fill this first)'!W43,"")</f>
        <v>Google Earth to make measurements</v>
      </c>
      <c r="AJ44" s="2">
        <f>IFERROR('1-Global (fill this first)'!X43,"")</f>
        <v>0</v>
      </c>
      <c r="AK44" s="2">
        <f>IFERROR('1-Global (fill this first)'!Y43,"")</f>
        <v>0</v>
      </c>
      <c r="AL44" s="2">
        <f>IFERROR('1-Global (fill this first)'!Z43,"")</f>
        <v>0</v>
      </c>
      <c r="AM44" s="2">
        <f>IFERROR('1-Global (fill this first)'!AA43,"")</f>
        <v>0</v>
      </c>
      <c r="AN44" s="2">
        <f>IFERROR('1-Global (fill this first)'!AB43,"")</f>
        <v>0</v>
      </c>
      <c r="AO44" s="2">
        <f>IFERROR('1-Global (fill this first)'!AC43,"")</f>
        <v>0</v>
      </c>
      <c r="AP44" s="2">
        <f>IFERROR('1-Global (fill this first)'!AD43,"")</f>
        <v>0</v>
      </c>
      <c r="AQ44" s="2">
        <f>IFERROR('1-Global (fill this first)'!AE43,"")</f>
        <v>0</v>
      </c>
      <c r="AR44" s="1"/>
    </row>
    <row r="45" spans="1:44" ht="80">
      <c r="A45" s="2" t="str">
        <f>IFERROR('1-Global (fill this first)'!A44,"")</f>
        <v xml:space="preserve">Holland OP 27  </v>
      </c>
      <c r="B45" s="2">
        <f>IFERROR('1-Global (fill this first)'!B44,"")</f>
        <v>0</v>
      </c>
      <c r="C45" s="2">
        <f>IFERROR('1-Global (fill this first)'!C44,"")</f>
        <v>51.539409999999997</v>
      </c>
      <c r="D45" s="2">
        <f>IFERROR('1-Global (fill this first)'!D44,"")</f>
        <v>5.3771599999999999</v>
      </c>
      <c r="E45" s="2" t="str">
        <f>IFERROR('1-Global (fill this first)'!E44,"")</f>
        <v>Natuurbrug Het Groene Woud</v>
      </c>
      <c r="F45" s="2" t="str">
        <f>IFERROR('1-Global (fill this first)'!F44,"")</f>
        <v>Overpass</v>
      </c>
      <c r="G45" s="2">
        <f>IFERROR('1-Global (fill this first)'!G44,"")</f>
        <v>0</v>
      </c>
      <c r="H45" s="2">
        <f>IFERROR('1-Global (fill this first)'!H44,"")</f>
        <v>0</v>
      </c>
      <c r="I45" s="2">
        <f>IFERROR('1-Global (fill this first)'!I44,"")</f>
        <v>0</v>
      </c>
      <c r="J45" s="2">
        <f>IFERROR('1-Global (fill this first)'!J44,"")</f>
        <v>0</v>
      </c>
      <c r="K45" s="2">
        <f>IFERROR('1-Global (fill this first)'!K44,"")</f>
        <v>0</v>
      </c>
      <c r="L45" s="60" t="str">
        <f t="shared" si="0"/>
        <v/>
      </c>
      <c r="M45" s="2">
        <f>IFERROR('1-Global (fill this first)'!L44,"")</f>
        <v>0</v>
      </c>
      <c r="N45" s="60" t="str">
        <f t="shared" si="1"/>
        <v/>
      </c>
      <c r="O45" s="2">
        <f>IFERROR('1-Global (fill this first)'!M44,"")</f>
        <v>50.13</v>
      </c>
      <c r="P45" s="60">
        <f t="shared" si="2"/>
        <v>50.13</v>
      </c>
      <c r="Q45" s="2">
        <f>IFERROR('1-Global (fill this first)'!N44,"")</f>
        <v>50.42</v>
      </c>
      <c r="R45" s="60">
        <f t="shared" si="3"/>
        <v>50.42</v>
      </c>
      <c r="S45" s="2">
        <f>IFERROR('1-Global (fill this first)'!O44,"")</f>
        <v>0</v>
      </c>
      <c r="T45" s="60" t="str">
        <f t="shared" si="4"/>
        <v/>
      </c>
      <c r="U45" s="2">
        <f>IFERROR('1-Global (fill this first)'!P44,"")</f>
        <v>34.630000000000003</v>
      </c>
      <c r="V45" s="60">
        <f t="shared" si="5"/>
        <v>34.630000000000003</v>
      </c>
      <c r="W45" s="2">
        <f>IFERROR('1-Global (fill this first)'!Q44,"")</f>
        <v>110.51</v>
      </c>
      <c r="X45" s="60">
        <f t="shared" si="6"/>
        <v>110.51</v>
      </c>
      <c r="Y45" s="2" t="str">
        <f>IFERROR('1-Global (fill this first)'!R44,"")</f>
        <v/>
      </c>
      <c r="Z45" s="60" t="str">
        <f t="shared" si="7"/>
        <v/>
      </c>
      <c r="AA45" s="2" t="str">
        <f>IFERROR('1-Global (fill this first)'!S44,"")</f>
        <v/>
      </c>
      <c r="AB45" s="60" t="str">
        <f t="shared" si="8"/>
        <v/>
      </c>
      <c r="AC45" s="2">
        <f>IFERROR('1-Global (fill this first)'!T44,"")</f>
        <v>0.45362410641570899</v>
      </c>
      <c r="AD45" s="60">
        <f t="shared" si="9"/>
        <v>0.45362410641570899</v>
      </c>
      <c r="AE45" s="2">
        <f>IFERROR('1-Global (fill this first)'!U44,"")</f>
        <v>6</v>
      </c>
      <c r="AF45" s="60">
        <f t="shared" si="10"/>
        <v>6</v>
      </c>
      <c r="AG45" s="2" t="str">
        <f>IFERROR('1-Global (fill this first)'!V44,"")</f>
        <v>N</v>
      </c>
      <c r="AH45" s="60" t="str">
        <f t="shared" si="11"/>
        <v>N</v>
      </c>
      <c r="AI45" s="2" t="str">
        <f>IFERROR('1-Global (fill this first)'!W44,"")</f>
        <v>Google Earth to make measurements</v>
      </c>
      <c r="AJ45" s="2">
        <f>IFERROR('1-Global (fill this first)'!X44,"")</f>
        <v>0</v>
      </c>
      <c r="AK45" s="2">
        <f>IFERROR('1-Global (fill this first)'!Y44,"")</f>
        <v>0</v>
      </c>
      <c r="AL45" s="2">
        <f>IFERROR('1-Global (fill this first)'!Z44,"")</f>
        <v>0</v>
      </c>
      <c r="AM45" s="2">
        <f>IFERROR('1-Global (fill this first)'!AA44,"")</f>
        <v>0</v>
      </c>
      <c r="AN45" s="2">
        <f>IFERROR('1-Global (fill this first)'!AB44,"")</f>
        <v>0</v>
      </c>
      <c r="AO45" s="2">
        <f>IFERROR('1-Global (fill this first)'!AC44,"")</f>
        <v>0</v>
      </c>
      <c r="AP45" s="2">
        <f>IFERROR('1-Global (fill this first)'!AD44,"")</f>
        <v>0</v>
      </c>
      <c r="AQ45" s="2">
        <f>IFERROR('1-Global (fill this first)'!AE44,"")</f>
        <v>0</v>
      </c>
      <c r="AR45" s="1"/>
    </row>
    <row r="46" spans="1:44" ht="80">
      <c r="A46" s="2" t="str">
        <f>IFERROR('1-Global (fill this first)'!A45,"")</f>
        <v xml:space="preserve">Holland OP 29  </v>
      </c>
      <c r="B46" s="2">
        <f>IFERROR('1-Global (fill this first)'!B45,"")</f>
        <v>0</v>
      </c>
      <c r="C46" s="2">
        <f>IFERROR('1-Global (fill this first)'!C45,"")</f>
        <v>52.065570000000001</v>
      </c>
      <c r="D46" s="2">
        <f>IFERROR('1-Global (fill this first)'!D45,"")</f>
        <v>5.3246799999999999</v>
      </c>
      <c r="E46" s="2" t="str">
        <f>IFERROR('1-Global (fill this first)'!E45,"")</f>
        <v>Noordnout Ecoduct</v>
      </c>
      <c r="F46" s="2" t="str">
        <f>IFERROR('1-Global (fill this first)'!F45,"")</f>
        <v>Overpass</v>
      </c>
      <c r="G46" s="2">
        <f>IFERROR('1-Global (fill this first)'!G45,"")</f>
        <v>0</v>
      </c>
      <c r="H46" s="2">
        <f>IFERROR('1-Global (fill this first)'!H45,"")</f>
        <v>0</v>
      </c>
      <c r="I46" s="2">
        <f>IFERROR('1-Global (fill this first)'!I45,"")</f>
        <v>0</v>
      </c>
      <c r="J46" s="2">
        <f>IFERROR('1-Global (fill this first)'!J45,"")</f>
        <v>0</v>
      </c>
      <c r="K46" s="2">
        <f>IFERROR('1-Global (fill this first)'!K45,"")</f>
        <v>0</v>
      </c>
      <c r="L46" s="60" t="str">
        <f t="shared" si="0"/>
        <v/>
      </c>
      <c r="M46" s="2">
        <f>IFERROR('1-Global (fill this first)'!L45,"")</f>
        <v>0</v>
      </c>
      <c r="N46" s="60" t="str">
        <f t="shared" si="1"/>
        <v/>
      </c>
      <c r="O46" s="2">
        <f>IFERROR('1-Global (fill this first)'!M45,"")</f>
        <v>52.73</v>
      </c>
      <c r="P46" s="60">
        <f t="shared" si="2"/>
        <v>52.73</v>
      </c>
      <c r="Q46" s="2">
        <f>IFERROR('1-Global (fill this first)'!N45,"")</f>
        <v>55.98</v>
      </c>
      <c r="R46" s="60">
        <f t="shared" si="3"/>
        <v>55.98</v>
      </c>
      <c r="S46" s="2">
        <f>IFERROR('1-Global (fill this first)'!O45,"")</f>
        <v>0</v>
      </c>
      <c r="T46" s="60" t="str">
        <f t="shared" si="4"/>
        <v/>
      </c>
      <c r="U46" s="2">
        <f>IFERROR('1-Global (fill this first)'!P45,"")</f>
        <v>70.069999999999993</v>
      </c>
      <c r="V46" s="60">
        <f t="shared" si="5"/>
        <v>70.069999999999993</v>
      </c>
      <c r="W46" s="2">
        <f>IFERROR('1-Global (fill this first)'!Q45,"")</f>
        <v>82.15</v>
      </c>
      <c r="X46" s="60">
        <f t="shared" si="6"/>
        <v>82.15</v>
      </c>
      <c r="Y46" s="2" t="str">
        <f>IFERROR('1-Global (fill this first)'!R45,"")</f>
        <v/>
      </c>
      <c r="Z46" s="60" t="str">
        <f t="shared" si="7"/>
        <v/>
      </c>
      <c r="AA46" s="2" t="str">
        <f>IFERROR('1-Global (fill this first)'!S45,"")</f>
        <v/>
      </c>
      <c r="AB46" s="60" t="str">
        <f t="shared" si="8"/>
        <v/>
      </c>
      <c r="AC46" s="2">
        <f>IFERROR('1-Global (fill this first)'!T45,"")</f>
        <v>0.64187461959829573</v>
      </c>
      <c r="AD46" s="60">
        <f t="shared" si="9"/>
        <v>0.64187461959829573</v>
      </c>
      <c r="AE46" s="2">
        <f>IFERROR('1-Global (fill this first)'!U45,"")</f>
        <v>6</v>
      </c>
      <c r="AF46" s="60">
        <f t="shared" si="10"/>
        <v>6</v>
      </c>
      <c r="AG46" s="2" t="str">
        <f>IFERROR('1-Global (fill this first)'!V45,"")</f>
        <v>Y(2)</v>
      </c>
      <c r="AH46" s="60" t="str">
        <f t="shared" si="11"/>
        <v>Y(2)</v>
      </c>
      <c r="AI46" s="2" t="str">
        <f>IFERROR('1-Global (fill this first)'!W45,"")</f>
        <v>Google Earth to make measurements</v>
      </c>
      <c r="AJ46" s="2">
        <f>IFERROR('1-Global (fill this first)'!X45,"")</f>
        <v>0</v>
      </c>
      <c r="AK46" s="2">
        <f>IFERROR('1-Global (fill this first)'!Y45,"")</f>
        <v>0</v>
      </c>
      <c r="AL46" s="2">
        <f>IFERROR('1-Global (fill this first)'!Z45,"")</f>
        <v>0</v>
      </c>
      <c r="AM46" s="2">
        <f>IFERROR('1-Global (fill this first)'!AA45,"")</f>
        <v>0</v>
      </c>
      <c r="AN46" s="2">
        <f>IFERROR('1-Global (fill this first)'!AB45,"")</f>
        <v>0</v>
      </c>
      <c r="AO46" s="2">
        <f>IFERROR('1-Global (fill this first)'!AC45,"")</f>
        <v>0</v>
      </c>
      <c r="AP46" s="2">
        <f>IFERROR('1-Global (fill this first)'!AD45,"")</f>
        <v>0</v>
      </c>
      <c r="AQ46" s="2">
        <f>IFERROR('1-Global (fill this first)'!AE45,"")</f>
        <v>0</v>
      </c>
      <c r="AR46" s="1"/>
    </row>
    <row r="47" spans="1:44" ht="80">
      <c r="A47" s="2" t="str">
        <f>IFERROR('1-Global (fill this first)'!A46,"")</f>
        <v xml:space="preserve">Holland OP 3  </v>
      </c>
      <c r="B47" s="2">
        <f>IFERROR('1-Global (fill this first)'!B46,"")</f>
        <v>0</v>
      </c>
      <c r="C47" s="2">
        <f>IFERROR('1-Global (fill this first)'!C46,"")</f>
        <v>52.187989999999999</v>
      </c>
      <c r="D47" s="2">
        <f>IFERROR('1-Global (fill this first)'!D46,"")</f>
        <v>5.8561199999999998</v>
      </c>
      <c r="E47" s="2" t="str">
        <f>IFERROR('1-Global (fill this first)'!E46,"")</f>
        <v>Hoog Buurlo Ecoduct</v>
      </c>
      <c r="F47" s="2" t="str">
        <f>IFERROR('1-Global (fill this first)'!F46,"")</f>
        <v>Overpass</v>
      </c>
      <c r="G47" s="2">
        <f>IFERROR('1-Global (fill this first)'!G46,"")</f>
        <v>0</v>
      </c>
      <c r="H47" s="2">
        <f>IFERROR('1-Global (fill this first)'!H46,"")</f>
        <v>0</v>
      </c>
      <c r="I47" s="2">
        <f>IFERROR('1-Global (fill this first)'!I46,"")</f>
        <v>0</v>
      </c>
      <c r="J47" s="2">
        <f>IFERROR('1-Global (fill this first)'!J46,"")</f>
        <v>0</v>
      </c>
      <c r="K47" s="2">
        <f>IFERROR('1-Global (fill this first)'!K46,"")</f>
        <v>0</v>
      </c>
      <c r="L47" s="60" t="str">
        <f t="shared" si="0"/>
        <v/>
      </c>
      <c r="M47" s="2">
        <f>IFERROR('1-Global (fill this first)'!L46,"")</f>
        <v>0</v>
      </c>
      <c r="N47" s="60" t="str">
        <f t="shared" si="1"/>
        <v/>
      </c>
      <c r="O47" s="2">
        <f>IFERROR('1-Global (fill this first)'!M46,"")</f>
        <v>38.39</v>
      </c>
      <c r="P47" s="60">
        <f t="shared" si="2"/>
        <v>38.39</v>
      </c>
      <c r="Q47" s="2">
        <f>IFERROR('1-Global (fill this first)'!N46,"")</f>
        <v>57.12</v>
      </c>
      <c r="R47" s="60">
        <f t="shared" si="3"/>
        <v>57.12</v>
      </c>
      <c r="S47" s="2">
        <f>IFERROR('1-Global (fill this first)'!O46,"")</f>
        <v>0</v>
      </c>
      <c r="T47" s="60" t="str">
        <f t="shared" si="4"/>
        <v/>
      </c>
      <c r="U47" s="2">
        <f>IFERROR('1-Global (fill this first)'!P46,"")</f>
        <v>31.7</v>
      </c>
      <c r="V47" s="60">
        <f t="shared" si="5"/>
        <v>31.7</v>
      </c>
      <c r="W47" s="2">
        <f>IFERROR('1-Global (fill this first)'!Q46,"")</f>
        <v>91.2</v>
      </c>
      <c r="X47" s="60">
        <f t="shared" si="6"/>
        <v>91.2</v>
      </c>
      <c r="Y47" s="2">
        <f>IFERROR('1-Global (fill this first)'!R46,"")</f>
        <v>137.87</v>
      </c>
      <c r="Z47" s="60">
        <f t="shared" si="7"/>
        <v>137.87</v>
      </c>
      <c r="AA47" s="2" t="str">
        <f>IFERROR('1-Global (fill this first)'!S46,"")</f>
        <v/>
      </c>
      <c r="AB47" s="60" t="str">
        <f t="shared" si="8"/>
        <v/>
      </c>
      <c r="AC47" s="2">
        <f>IFERROR('1-Global (fill this first)'!T46,"")</f>
        <v>0.42094298245614037</v>
      </c>
      <c r="AD47" s="60">
        <f t="shared" si="9"/>
        <v>0.42094298245614037</v>
      </c>
      <c r="AE47" s="2">
        <f>IFERROR('1-Global (fill this first)'!U46,"")</f>
        <v>4</v>
      </c>
      <c r="AF47" s="60">
        <f t="shared" si="10"/>
        <v>4</v>
      </c>
      <c r="AG47" s="2">
        <f>IFERROR('1-Global (fill this first)'!V46,"")</f>
        <v>0</v>
      </c>
      <c r="AH47" s="60" t="str">
        <f t="shared" si="11"/>
        <v/>
      </c>
      <c r="AI47" s="2" t="str">
        <f>IFERROR('1-Global (fill this first)'!W46,"")</f>
        <v>Google Earth to make measurements</v>
      </c>
      <c r="AJ47" s="2">
        <f>IFERROR('1-Global (fill this first)'!X46,"")</f>
        <v>0</v>
      </c>
      <c r="AK47" s="2">
        <f>IFERROR('1-Global (fill this first)'!Y46,"")</f>
        <v>0</v>
      </c>
      <c r="AL47" s="2">
        <f>IFERROR('1-Global (fill this first)'!Z46,"")</f>
        <v>0</v>
      </c>
      <c r="AM47" s="2">
        <f>IFERROR('1-Global (fill this first)'!AA46,"")</f>
        <v>0</v>
      </c>
      <c r="AN47" s="2">
        <f>IFERROR('1-Global (fill this first)'!AB46,"")</f>
        <v>0</v>
      </c>
      <c r="AO47" s="2">
        <f>IFERROR('1-Global (fill this first)'!AC46,"")</f>
        <v>0</v>
      </c>
      <c r="AP47" s="2">
        <f>IFERROR('1-Global (fill this first)'!AD46,"")</f>
        <v>0</v>
      </c>
      <c r="AQ47" s="2">
        <f>IFERROR('1-Global (fill this first)'!AE46,"")</f>
        <v>0</v>
      </c>
      <c r="AR47" s="1"/>
    </row>
    <row r="48" spans="1:44" ht="80">
      <c r="A48" s="2" t="str">
        <f>IFERROR('1-Global (fill this first)'!A47,"")</f>
        <v xml:space="preserve">Holland OP 4  </v>
      </c>
      <c r="B48" s="2">
        <f>IFERROR('1-Global (fill this first)'!B47,"")</f>
        <v>0</v>
      </c>
      <c r="C48" s="2">
        <f>IFERROR('1-Global (fill this first)'!C47,"")</f>
        <v>52.109409999999997</v>
      </c>
      <c r="D48" s="2">
        <f>IFERROR('1-Global (fill this first)'!D47,"")</f>
        <v>5.2730199999999998</v>
      </c>
      <c r="E48" s="2" t="str">
        <f>IFERROR('1-Global (fill this first)'!E47,"")</f>
        <v>Sterrenberg Ecoduct</v>
      </c>
      <c r="F48" s="2" t="str">
        <f>IFERROR('1-Global (fill this first)'!F47,"")</f>
        <v>Overpass</v>
      </c>
      <c r="G48" s="2">
        <f>IFERROR('1-Global (fill this first)'!G47,"")</f>
        <v>0</v>
      </c>
      <c r="H48" s="2">
        <f>IFERROR('1-Global (fill this first)'!H47,"")</f>
        <v>0</v>
      </c>
      <c r="I48" s="2">
        <f>IFERROR('1-Global (fill this first)'!I47,"")</f>
        <v>0</v>
      </c>
      <c r="J48" s="2">
        <f>IFERROR('1-Global (fill this first)'!J47,"")</f>
        <v>0</v>
      </c>
      <c r="K48" s="2">
        <f>IFERROR('1-Global (fill this first)'!K47,"")</f>
        <v>0</v>
      </c>
      <c r="L48" s="60" t="str">
        <f t="shared" si="0"/>
        <v/>
      </c>
      <c r="M48" s="2">
        <f>IFERROR('1-Global (fill this first)'!L47,"")</f>
        <v>0</v>
      </c>
      <c r="N48" s="60" t="str">
        <f t="shared" si="1"/>
        <v/>
      </c>
      <c r="O48" s="2">
        <f>IFERROR('1-Global (fill this first)'!M47,"")</f>
        <v>27.86</v>
      </c>
      <c r="P48" s="60">
        <f t="shared" si="2"/>
        <v>27.86</v>
      </c>
      <c r="Q48" s="2">
        <f>IFERROR('1-Global (fill this first)'!N47,"")</f>
        <v>41.18</v>
      </c>
      <c r="R48" s="60">
        <f t="shared" si="3"/>
        <v>41.18</v>
      </c>
      <c r="S48" s="2">
        <f>IFERROR('1-Global (fill this first)'!O47,"")</f>
        <v>0</v>
      </c>
      <c r="T48" s="60" t="str">
        <f t="shared" si="4"/>
        <v/>
      </c>
      <c r="U48" s="2">
        <f>IFERROR('1-Global (fill this first)'!P47,"")</f>
        <v>33.58</v>
      </c>
      <c r="V48" s="60">
        <f t="shared" si="5"/>
        <v>33.58</v>
      </c>
      <c r="W48" s="2">
        <f>IFERROR('1-Global (fill this first)'!Q47,"")</f>
        <v>79.989999999999995</v>
      </c>
      <c r="X48" s="60">
        <f t="shared" si="6"/>
        <v>79.989999999999995</v>
      </c>
      <c r="Y48" s="2">
        <f>IFERROR('1-Global (fill this first)'!R47,"")</f>
        <v>93.41</v>
      </c>
      <c r="Z48" s="60">
        <f t="shared" si="7"/>
        <v>93.41</v>
      </c>
      <c r="AA48" s="2" t="str">
        <f>IFERROR('1-Global (fill this first)'!S47,"")</f>
        <v/>
      </c>
      <c r="AB48" s="60" t="str">
        <f t="shared" si="8"/>
        <v/>
      </c>
      <c r="AC48" s="2">
        <f>IFERROR('1-Global (fill this first)'!T47,"")</f>
        <v>0.34829353669208651</v>
      </c>
      <c r="AD48" s="60">
        <f t="shared" si="9"/>
        <v>0.34829353669208651</v>
      </c>
      <c r="AE48" s="2">
        <f>IFERROR('1-Global (fill this first)'!U47,"")</f>
        <v>6</v>
      </c>
      <c r="AF48" s="60">
        <f t="shared" si="10"/>
        <v>6</v>
      </c>
      <c r="AG48" s="2">
        <f>IFERROR('1-Global (fill this first)'!V47,"")</f>
        <v>0</v>
      </c>
      <c r="AH48" s="60" t="str">
        <f t="shared" si="11"/>
        <v/>
      </c>
      <c r="AI48" s="2" t="str">
        <f>IFERROR('1-Global (fill this first)'!W47,"")</f>
        <v>Google Earth to make measurements</v>
      </c>
      <c r="AJ48" s="2">
        <f>IFERROR('1-Global (fill this first)'!X47,"")</f>
        <v>0</v>
      </c>
      <c r="AK48" s="2">
        <f>IFERROR('1-Global (fill this first)'!Y47,"")</f>
        <v>0</v>
      </c>
      <c r="AL48" s="2">
        <f>IFERROR('1-Global (fill this first)'!Z47,"")</f>
        <v>0</v>
      </c>
      <c r="AM48" s="2">
        <f>IFERROR('1-Global (fill this first)'!AA47,"")</f>
        <v>0</v>
      </c>
      <c r="AN48" s="2">
        <f>IFERROR('1-Global (fill this first)'!AB47,"")</f>
        <v>0</v>
      </c>
      <c r="AO48" s="2">
        <f>IFERROR('1-Global (fill this first)'!AC47,"")</f>
        <v>0</v>
      </c>
      <c r="AP48" s="2">
        <f>IFERROR('1-Global (fill this first)'!AD47,"")</f>
        <v>0</v>
      </c>
      <c r="AQ48" s="2">
        <f>IFERROR('1-Global (fill this first)'!AE47,"")</f>
        <v>0</v>
      </c>
      <c r="AR48" s="1"/>
    </row>
    <row r="49" spans="1:44" ht="40" customHeight="1">
      <c r="A49" s="2" t="str">
        <f>IFERROR('1-Global (fill this first)'!A48,"")</f>
        <v xml:space="preserve">Holland OP 5  </v>
      </c>
      <c r="B49" s="2">
        <f>IFERROR('1-Global (fill this first)'!B48,"")</f>
        <v>0</v>
      </c>
      <c r="C49" s="2">
        <f>IFERROR('1-Global (fill this first)'!C48,"")</f>
        <v>52.06606</v>
      </c>
      <c r="D49" s="2">
        <f>IFERROR('1-Global (fill this first)'!D48,"")</f>
        <v>5.9435000000000002</v>
      </c>
      <c r="E49" s="2" t="str">
        <f>IFERROR('1-Global (fill this first)'!E48,"")</f>
        <v>Wildwissel Terlet Ecoduct</v>
      </c>
      <c r="F49" s="2" t="str">
        <f>IFERROR('1-Global (fill this first)'!F48,"")</f>
        <v>Overpass</v>
      </c>
      <c r="G49" s="2" t="str">
        <f>IFERROR('1-Global (fill this first)'!G48,"")</f>
        <v>Red / Roe Deer, Wild Boar, Cattle, Fox, Badger</v>
      </c>
      <c r="H49" s="2" t="str">
        <f>IFERROR('1-Global (fill this first)'!H48,"")</f>
        <v>Medium (50-350 lbs)</v>
      </c>
      <c r="I49" s="2">
        <f>IFERROR('1-Global (fill this first)'!I48,"")</f>
        <v>0</v>
      </c>
      <c r="J49" s="2">
        <f>IFERROR('1-Global (fill this first)'!J48,"")</f>
        <v>1990</v>
      </c>
      <c r="K49" s="2">
        <f>IFERROR('1-Global (fill this first)'!K48,"")</f>
        <v>1990</v>
      </c>
      <c r="L49" s="60">
        <f t="shared" si="0"/>
        <v>1990</v>
      </c>
      <c r="M49" s="2">
        <f>IFERROR('1-Global (fill this first)'!L48,"")</f>
        <v>50</v>
      </c>
      <c r="N49" s="60">
        <f t="shared" si="1"/>
        <v>50</v>
      </c>
      <c r="O49" s="2">
        <f>IFERROR('1-Global (fill this first)'!M48,"")</f>
        <v>47.7</v>
      </c>
      <c r="P49" s="60">
        <f t="shared" si="2"/>
        <v>47.7</v>
      </c>
      <c r="Q49" s="2">
        <f>IFERROR('1-Global (fill this first)'!N48,"")</f>
        <v>65.94</v>
      </c>
      <c r="R49" s="60">
        <f t="shared" si="3"/>
        <v>65.94</v>
      </c>
      <c r="S49" s="2">
        <f>IFERROR('1-Global (fill this first)'!O48,"")</f>
        <v>0</v>
      </c>
      <c r="T49" s="60" t="str">
        <f t="shared" si="4"/>
        <v/>
      </c>
      <c r="U49" s="2">
        <f>IFERROR('1-Global (fill this first)'!P48,"")</f>
        <v>30.54</v>
      </c>
      <c r="V49" s="60">
        <f t="shared" si="5"/>
        <v>30.54</v>
      </c>
      <c r="W49" s="2">
        <f>IFERROR('1-Global (fill this first)'!Q48,"")</f>
        <v>77.39</v>
      </c>
      <c r="X49" s="60">
        <f t="shared" si="6"/>
        <v>77.39</v>
      </c>
      <c r="Y49" s="2">
        <f>IFERROR('1-Global (fill this first)'!R48,"")</f>
        <v>140.36000000000001</v>
      </c>
      <c r="Z49" s="60">
        <f t="shared" si="7"/>
        <v>140.36000000000001</v>
      </c>
      <c r="AA49" s="2" t="str">
        <f>IFERROR('1-Global (fill this first)'!S48,"")</f>
        <v/>
      </c>
      <c r="AB49" s="60" t="str">
        <f t="shared" si="8"/>
        <v/>
      </c>
      <c r="AC49" s="2">
        <f>IFERROR('1-Global (fill this first)'!T48,"")</f>
        <v>0.61635870267476423</v>
      </c>
      <c r="AD49" s="60">
        <f t="shared" si="9"/>
        <v>0.61635870267476423</v>
      </c>
      <c r="AE49" s="2">
        <f>IFERROR('1-Global (fill this first)'!U48,"")</f>
        <v>5</v>
      </c>
      <c r="AF49" s="60">
        <f t="shared" si="10"/>
        <v>5</v>
      </c>
      <c r="AG49" s="2" t="str">
        <f>IFERROR('1-Global (fill this first)'!V48,"")</f>
        <v>N</v>
      </c>
      <c r="AH49" s="60" t="str">
        <f t="shared" si="11"/>
        <v>N</v>
      </c>
      <c r="AI49" s="2" t="str">
        <f>IFERROR('1-Global (fill this first)'!W48,"")</f>
        <v>Google Earth to make measurements</v>
      </c>
      <c r="AJ49" s="2" t="str">
        <f>IFERROR('1-Global (fill this first)'!X48,"")</f>
        <v>(Van Wiren &amp; Worm, 2001), https://structurae.net/en/structures/terlet-wildlife-crossing</v>
      </c>
      <c r="AK49" s="2">
        <f>IFERROR('1-Global (fill this first)'!Y48,"")</f>
        <v>0</v>
      </c>
      <c r="AL49" s="2">
        <f>IFERROR('1-Global (fill this first)'!Z48,"")</f>
        <v>0</v>
      </c>
      <c r="AM49" s="2">
        <f>IFERROR('1-Global (fill this first)'!AA48,"")</f>
        <v>0</v>
      </c>
      <c r="AN49" s="2">
        <f>IFERROR('1-Global (fill this first)'!AB48,"")</f>
        <v>0</v>
      </c>
      <c r="AO49" s="2">
        <f>IFERROR('1-Global (fill this first)'!AC48,"")</f>
        <v>0</v>
      </c>
      <c r="AP49" s="2">
        <f>IFERROR('1-Global (fill this first)'!AD48,"")</f>
        <v>0</v>
      </c>
      <c r="AQ49" s="2">
        <f>IFERROR('1-Global (fill this first)'!AE48,"")</f>
        <v>0</v>
      </c>
      <c r="AR49" s="1" t="s">
        <v>102</v>
      </c>
    </row>
    <row r="50" spans="1:44" ht="80">
      <c r="A50" s="2" t="str">
        <f>IFERROR('1-Global (fill this first)'!A49,"")</f>
        <v xml:space="preserve">Holland OP 6  </v>
      </c>
      <c r="B50" s="2">
        <f>IFERROR('1-Global (fill this first)'!B49,"")</f>
        <v>0</v>
      </c>
      <c r="C50" s="2">
        <f>IFERROR('1-Global (fill this first)'!C49,"")</f>
        <v>52.132159999999999</v>
      </c>
      <c r="D50" s="2">
        <f>IFERROR('1-Global (fill this first)'!D49,"")</f>
        <v>5.32606</v>
      </c>
      <c r="E50" s="2" t="str">
        <f>IFERROR('1-Global (fill this first)'!E49,"")</f>
        <v>Boele Staal Ecoduct</v>
      </c>
      <c r="F50" s="2" t="str">
        <f>IFERROR('1-Global (fill this first)'!F49,"")</f>
        <v>Overpass</v>
      </c>
      <c r="G50" s="2">
        <f>IFERROR('1-Global (fill this first)'!G49,"")</f>
        <v>0</v>
      </c>
      <c r="H50" s="2">
        <f>IFERROR('1-Global (fill this first)'!H49,"")</f>
        <v>0</v>
      </c>
      <c r="I50" s="2">
        <f>IFERROR('1-Global (fill this first)'!I49,"")</f>
        <v>0</v>
      </c>
      <c r="J50" s="2">
        <f>IFERROR('1-Global (fill this first)'!J49,"")</f>
        <v>0</v>
      </c>
      <c r="K50" s="2">
        <f>IFERROR('1-Global (fill this first)'!K49,"")</f>
        <v>0</v>
      </c>
      <c r="L50" s="60" t="str">
        <f t="shared" si="0"/>
        <v/>
      </c>
      <c r="M50" s="2">
        <f>IFERROR('1-Global (fill this first)'!L49,"")</f>
        <v>0</v>
      </c>
      <c r="N50" s="60" t="str">
        <f t="shared" si="1"/>
        <v/>
      </c>
      <c r="O50" s="2">
        <f>IFERROR('1-Global (fill this first)'!M49,"")</f>
        <v>52.59</v>
      </c>
      <c r="P50" s="60">
        <f t="shared" si="2"/>
        <v>52.59</v>
      </c>
      <c r="Q50" s="2">
        <f>IFERROR('1-Global (fill this first)'!N49,"")</f>
        <v>60.47</v>
      </c>
      <c r="R50" s="60">
        <f t="shared" si="3"/>
        <v>60.47</v>
      </c>
      <c r="S50" s="2">
        <f>IFERROR('1-Global (fill this first)'!O49,"")</f>
        <v>0</v>
      </c>
      <c r="T50" s="60" t="str">
        <f t="shared" si="4"/>
        <v/>
      </c>
      <c r="U50" s="2">
        <f>IFERROR('1-Global (fill this first)'!P49,"")</f>
        <v>30.77</v>
      </c>
      <c r="V50" s="60">
        <f t="shared" si="5"/>
        <v>30.77</v>
      </c>
      <c r="W50" s="2">
        <f>IFERROR('1-Global (fill this first)'!Q49,"")</f>
        <v>40.479999999999997</v>
      </c>
      <c r="X50" s="60">
        <f t="shared" si="6"/>
        <v>40.479999999999997</v>
      </c>
      <c r="Y50" s="2" t="str">
        <f>IFERROR('1-Global (fill this first)'!R49,"")</f>
        <v/>
      </c>
      <c r="Z50" s="60" t="str">
        <f t="shared" si="7"/>
        <v/>
      </c>
      <c r="AA50" s="2" t="str">
        <f>IFERROR('1-Global (fill this first)'!S49,"")</f>
        <v/>
      </c>
      <c r="AB50" s="60" t="str">
        <f t="shared" si="8"/>
        <v/>
      </c>
      <c r="AC50" s="2">
        <f>IFERROR('1-Global (fill this first)'!T49,"")</f>
        <v>1.2991600790513835</v>
      </c>
      <c r="AD50" s="60">
        <f t="shared" si="9"/>
        <v>1.2991600790513835</v>
      </c>
      <c r="AE50" s="2">
        <f>IFERROR('1-Global (fill this first)'!U49,"")</f>
        <v>2</v>
      </c>
      <c r="AF50" s="60">
        <f t="shared" si="10"/>
        <v>2</v>
      </c>
      <c r="AG50" s="2" t="str">
        <f>IFERROR('1-Global (fill this first)'!V49,"")</f>
        <v>N</v>
      </c>
      <c r="AH50" s="60" t="str">
        <f t="shared" si="11"/>
        <v>N</v>
      </c>
      <c r="AI50" s="2" t="str">
        <f>IFERROR('1-Global (fill this first)'!W49,"")</f>
        <v>Google Earth to make measurements</v>
      </c>
      <c r="AJ50" s="2">
        <f>IFERROR('1-Global (fill this first)'!X49,"")</f>
        <v>0</v>
      </c>
      <c r="AK50" s="2">
        <f>IFERROR('1-Global (fill this first)'!Y49,"")</f>
        <v>0</v>
      </c>
      <c r="AL50" s="2">
        <f>IFERROR('1-Global (fill this first)'!Z49,"")</f>
        <v>0</v>
      </c>
      <c r="AM50" s="2">
        <f>IFERROR('1-Global (fill this first)'!AA49,"")</f>
        <v>0</v>
      </c>
      <c r="AN50" s="2">
        <f>IFERROR('1-Global (fill this first)'!AB49,"")</f>
        <v>0</v>
      </c>
      <c r="AO50" s="2">
        <f>IFERROR('1-Global (fill this first)'!AC49,"")</f>
        <v>0</v>
      </c>
      <c r="AP50" s="2">
        <f>IFERROR('1-Global (fill this first)'!AD49,"")</f>
        <v>0</v>
      </c>
      <c r="AQ50" s="2">
        <f>IFERROR('1-Global (fill this first)'!AE49,"")</f>
        <v>0</v>
      </c>
      <c r="AR50" s="1"/>
    </row>
    <row r="51" spans="1:44" ht="80">
      <c r="A51" s="2" t="str">
        <f>IFERROR('1-Global (fill this first)'!A50,"")</f>
        <v xml:space="preserve">Holland OP 7  </v>
      </c>
      <c r="B51" s="2">
        <f>IFERROR('1-Global (fill this first)'!B50,"")</f>
        <v>0</v>
      </c>
      <c r="C51" s="2">
        <f>IFERROR('1-Global (fill this first)'!C50,"")</f>
        <v>52.115609999999997</v>
      </c>
      <c r="D51" s="2">
        <f>IFERROR('1-Global (fill this first)'!D50,"")</f>
        <v>5.2651399999999997</v>
      </c>
      <c r="E51" s="2" t="str">
        <f>IFERROR('1-Global (fill this first)'!E50,"")</f>
        <v>Beukbergen ecoduct</v>
      </c>
      <c r="F51" s="2" t="str">
        <f>IFERROR('1-Global (fill this first)'!F50,"")</f>
        <v>Overpass</v>
      </c>
      <c r="G51" s="2">
        <f>IFERROR('1-Global (fill this first)'!G50,"")</f>
        <v>0</v>
      </c>
      <c r="H51" s="2">
        <f>IFERROR('1-Global (fill this first)'!H50,"")</f>
        <v>0</v>
      </c>
      <c r="I51" s="2">
        <f>IFERROR('1-Global (fill this first)'!I50,"")</f>
        <v>0</v>
      </c>
      <c r="J51" s="2">
        <f>IFERROR('1-Global (fill this first)'!J50,"")</f>
        <v>0</v>
      </c>
      <c r="K51" s="2">
        <f>IFERROR('1-Global (fill this first)'!K50,"")</f>
        <v>0</v>
      </c>
      <c r="L51" s="60" t="str">
        <f t="shared" si="0"/>
        <v/>
      </c>
      <c r="M51" s="2">
        <f>IFERROR('1-Global (fill this first)'!L50,"")</f>
        <v>0</v>
      </c>
      <c r="N51" s="60" t="str">
        <f t="shared" si="1"/>
        <v/>
      </c>
      <c r="O51" s="2">
        <f>IFERROR('1-Global (fill this first)'!M50,"")</f>
        <v>20.440000000000001</v>
      </c>
      <c r="P51" s="60">
        <f t="shared" si="2"/>
        <v>20.440000000000001</v>
      </c>
      <c r="Q51" s="2">
        <f>IFERROR('1-Global (fill this first)'!N50,"")</f>
        <v>30.92</v>
      </c>
      <c r="R51" s="60">
        <f t="shared" si="3"/>
        <v>30.92</v>
      </c>
      <c r="S51" s="2">
        <f>IFERROR('1-Global (fill this first)'!O50,"")</f>
        <v>0</v>
      </c>
      <c r="T51" s="60" t="str">
        <f t="shared" si="4"/>
        <v/>
      </c>
      <c r="U51" s="2">
        <f>IFERROR('1-Global (fill this first)'!P50,"")</f>
        <v>32.340000000000003</v>
      </c>
      <c r="V51" s="60">
        <f t="shared" si="5"/>
        <v>32.340000000000003</v>
      </c>
      <c r="W51" s="2">
        <f>IFERROR('1-Global (fill this first)'!Q50,"")</f>
        <v>40.71</v>
      </c>
      <c r="X51" s="60">
        <f t="shared" si="6"/>
        <v>40.71</v>
      </c>
      <c r="Y51" s="2" t="str">
        <f>IFERROR('1-Global (fill this first)'!R50,"")</f>
        <v/>
      </c>
      <c r="Z51" s="60" t="str">
        <f t="shared" si="7"/>
        <v/>
      </c>
      <c r="AA51" s="2" t="str">
        <f>IFERROR('1-Global (fill this first)'!S50,"")</f>
        <v/>
      </c>
      <c r="AB51" s="60" t="str">
        <f t="shared" si="8"/>
        <v/>
      </c>
      <c r="AC51" s="2">
        <f>IFERROR('1-Global (fill this first)'!T50,"")</f>
        <v>0.50208793908130678</v>
      </c>
      <c r="AD51" s="60">
        <f t="shared" si="9"/>
        <v>0.50208793908130678</v>
      </c>
      <c r="AE51" s="2">
        <f>IFERROR('1-Global (fill this first)'!U50,"")</f>
        <v>5</v>
      </c>
      <c r="AF51" s="60">
        <f t="shared" si="10"/>
        <v>5</v>
      </c>
      <c r="AG51" s="2" t="str">
        <f>IFERROR('1-Global (fill this first)'!V50,"")</f>
        <v>N</v>
      </c>
      <c r="AH51" s="60" t="str">
        <f t="shared" si="11"/>
        <v>N</v>
      </c>
      <c r="AI51" s="2" t="str">
        <f>IFERROR('1-Global (fill this first)'!W50,"")</f>
        <v>Google Earth to make measurements</v>
      </c>
      <c r="AJ51" s="2">
        <f>IFERROR('1-Global (fill this first)'!X50,"")</f>
        <v>0</v>
      </c>
      <c r="AK51" s="2">
        <f>IFERROR('1-Global (fill this first)'!Y50,"")</f>
        <v>0</v>
      </c>
      <c r="AL51" s="2">
        <f>IFERROR('1-Global (fill this first)'!Z50,"")</f>
        <v>0</v>
      </c>
      <c r="AM51" s="2">
        <f>IFERROR('1-Global (fill this first)'!AA50,"")</f>
        <v>0</v>
      </c>
      <c r="AN51" s="2">
        <f>IFERROR('1-Global (fill this first)'!AB50,"")</f>
        <v>0</v>
      </c>
      <c r="AO51" s="2">
        <f>IFERROR('1-Global (fill this first)'!AC50,"")</f>
        <v>0</v>
      </c>
      <c r="AP51" s="2">
        <f>IFERROR('1-Global (fill this first)'!AD50,"")</f>
        <v>0</v>
      </c>
      <c r="AQ51" s="2">
        <f>IFERROR('1-Global (fill this first)'!AE50,"")</f>
        <v>0</v>
      </c>
      <c r="AR51" s="1"/>
    </row>
    <row r="52" spans="1:44" ht="80">
      <c r="A52" s="2" t="str">
        <f>IFERROR('1-Global (fill this first)'!A51,"")</f>
        <v xml:space="preserve">Holland OP 8  </v>
      </c>
      <c r="B52" s="2">
        <f>IFERROR('1-Global (fill this first)'!B51,"")</f>
        <v>0</v>
      </c>
      <c r="C52" s="2">
        <f>IFERROR('1-Global (fill this first)'!C51,"")</f>
        <v>52.346110000000003</v>
      </c>
      <c r="D52" s="2">
        <f>IFERROR('1-Global (fill this first)'!D51,"")</f>
        <v>5.7147699999999997</v>
      </c>
      <c r="E52" s="2" t="str">
        <f>IFERROR('1-Global (fill this first)'!E51,"")</f>
        <v>Hulshorst Ecoduct</v>
      </c>
      <c r="F52" s="2" t="str">
        <f>IFERROR('1-Global (fill this first)'!F51,"")</f>
        <v>Overpass</v>
      </c>
      <c r="G52" s="2">
        <f>IFERROR('1-Global (fill this first)'!G51,"")</f>
        <v>0</v>
      </c>
      <c r="H52" s="2">
        <f>IFERROR('1-Global (fill this first)'!H51,"")</f>
        <v>0</v>
      </c>
      <c r="I52" s="2">
        <f>IFERROR('1-Global (fill this first)'!I51,"")</f>
        <v>0</v>
      </c>
      <c r="J52" s="2">
        <f>IFERROR('1-Global (fill this first)'!J51,"")</f>
        <v>0</v>
      </c>
      <c r="K52" s="2">
        <f>IFERROR('1-Global (fill this first)'!K51,"")</f>
        <v>0</v>
      </c>
      <c r="L52" s="60" t="str">
        <f t="shared" si="0"/>
        <v/>
      </c>
      <c r="M52" s="2">
        <f>IFERROR('1-Global (fill this first)'!L51,"")</f>
        <v>0</v>
      </c>
      <c r="N52" s="60" t="str">
        <f t="shared" si="1"/>
        <v/>
      </c>
      <c r="O52" s="2">
        <f>IFERROR('1-Global (fill this first)'!M51,"")</f>
        <v>52.38</v>
      </c>
      <c r="P52" s="60">
        <f t="shared" si="2"/>
        <v>52.38</v>
      </c>
      <c r="Q52" s="2">
        <f>IFERROR('1-Global (fill this first)'!N51,"")</f>
        <v>56.01</v>
      </c>
      <c r="R52" s="60">
        <f t="shared" si="3"/>
        <v>56.01</v>
      </c>
      <c r="S52" s="2">
        <f>IFERROR('1-Global (fill this first)'!O51,"")</f>
        <v>0</v>
      </c>
      <c r="T52" s="60" t="str">
        <f t="shared" si="4"/>
        <v/>
      </c>
      <c r="U52" s="2">
        <f>IFERROR('1-Global (fill this first)'!P51,"")</f>
        <v>99.04</v>
      </c>
      <c r="V52" s="60">
        <f t="shared" si="5"/>
        <v>99.04</v>
      </c>
      <c r="W52" s="2">
        <f>IFERROR('1-Global (fill this first)'!Q51,"")</f>
        <v>119.45</v>
      </c>
      <c r="X52" s="60">
        <f t="shared" si="6"/>
        <v>119.45</v>
      </c>
      <c r="Y52" s="2" t="str">
        <f>IFERROR('1-Global (fill this first)'!R51,"")</f>
        <v/>
      </c>
      <c r="Z52" s="60" t="str">
        <f t="shared" si="7"/>
        <v/>
      </c>
      <c r="AA52" s="2" t="str">
        <f>IFERROR('1-Global (fill this first)'!S51,"")</f>
        <v/>
      </c>
      <c r="AB52" s="60" t="str">
        <f t="shared" si="8"/>
        <v/>
      </c>
      <c r="AC52" s="2">
        <f>IFERROR('1-Global (fill this first)'!T51,"")</f>
        <v>0.43850983675177901</v>
      </c>
      <c r="AD52" s="60">
        <f t="shared" si="9"/>
        <v>0.43850983675177901</v>
      </c>
      <c r="AE52" s="2">
        <f>IFERROR('1-Global (fill this first)'!U51,"")</f>
        <v>4</v>
      </c>
      <c r="AF52" s="60">
        <f t="shared" si="10"/>
        <v>4</v>
      </c>
      <c r="AG52" s="2" t="str">
        <f>IFERROR('1-Global (fill this first)'!V51,"")</f>
        <v>Y (2 tracks)</v>
      </c>
      <c r="AH52" s="60" t="str">
        <f t="shared" si="11"/>
        <v>Y (2 tracks)</v>
      </c>
      <c r="AI52" s="2" t="str">
        <f>IFERROR('1-Global (fill this first)'!W51,"")</f>
        <v>Google Earth to make measurements</v>
      </c>
      <c r="AJ52" s="2">
        <f>IFERROR('1-Global (fill this first)'!X51,"")</f>
        <v>0</v>
      </c>
      <c r="AK52" s="2">
        <f>IFERROR('1-Global (fill this first)'!Y51,"")</f>
        <v>0</v>
      </c>
      <c r="AL52" s="2">
        <f>IFERROR('1-Global (fill this first)'!Z51,"")</f>
        <v>0</v>
      </c>
      <c r="AM52" s="2">
        <f>IFERROR('1-Global (fill this first)'!AA51,"")</f>
        <v>0</v>
      </c>
      <c r="AN52" s="2">
        <f>IFERROR('1-Global (fill this first)'!AB51,"")</f>
        <v>0</v>
      </c>
      <c r="AO52" s="2">
        <f>IFERROR('1-Global (fill this first)'!AC51,"")</f>
        <v>0</v>
      </c>
      <c r="AP52" s="2">
        <f>IFERROR('1-Global (fill this first)'!AD51,"")</f>
        <v>0</v>
      </c>
      <c r="AQ52" s="2">
        <f>IFERROR('1-Global (fill this first)'!AE51,"")</f>
        <v>0</v>
      </c>
      <c r="AR52" s="1"/>
    </row>
    <row r="53" spans="1:44" ht="80">
      <c r="A53" s="2" t="str">
        <f>IFERROR('1-Global (fill this first)'!A52,"")</f>
        <v xml:space="preserve">Holland OP 9  </v>
      </c>
      <c r="B53" s="2">
        <f>IFERROR('1-Global (fill this first)'!B52,"")</f>
        <v>0</v>
      </c>
      <c r="C53" s="2">
        <f>IFERROR('1-Global (fill this first)'!C52,"")</f>
        <v>52.122129999999999</v>
      </c>
      <c r="D53" s="2">
        <f>IFERROR('1-Global (fill this first)'!D52,"")</f>
        <v>5.3379500000000002</v>
      </c>
      <c r="E53" s="2" t="str">
        <f>IFERROR('1-Global (fill this first)'!E52,"")</f>
        <v>Leusderheide Ecoduct</v>
      </c>
      <c r="F53" s="2" t="str">
        <f>IFERROR('1-Global (fill this first)'!F52,"")</f>
        <v>Overpass</v>
      </c>
      <c r="G53" s="2">
        <f>IFERROR('1-Global (fill this first)'!G52,"")</f>
        <v>0</v>
      </c>
      <c r="H53" s="2">
        <f>IFERROR('1-Global (fill this first)'!H52,"")</f>
        <v>0</v>
      </c>
      <c r="I53" s="2">
        <f>IFERROR('1-Global (fill this first)'!I52,"")</f>
        <v>0</v>
      </c>
      <c r="J53" s="2">
        <f>IFERROR('1-Global (fill this first)'!J52,"")</f>
        <v>0</v>
      </c>
      <c r="K53" s="2">
        <f>IFERROR('1-Global (fill this first)'!K52,"")</f>
        <v>0</v>
      </c>
      <c r="L53" s="60" t="str">
        <f t="shared" si="0"/>
        <v/>
      </c>
      <c r="M53" s="2">
        <f>IFERROR('1-Global (fill this first)'!L52,"")</f>
        <v>0</v>
      </c>
      <c r="N53" s="60" t="str">
        <f t="shared" si="1"/>
        <v/>
      </c>
      <c r="O53" s="2">
        <f>IFERROR('1-Global (fill this first)'!M52,"")</f>
        <v>48.15</v>
      </c>
      <c r="P53" s="60">
        <f t="shared" si="2"/>
        <v>48.15</v>
      </c>
      <c r="Q53" s="2">
        <f>IFERROR('1-Global (fill this first)'!N52,"")</f>
        <v>52.37</v>
      </c>
      <c r="R53" s="60">
        <f t="shared" si="3"/>
        <v>52.37</v>
      </c>
      <c r="S53" s="2">
        <f>IFERROR('1-Global (fill this first)'!O52,"")</f>
        <v>0</v>
      </c>
      <c r="T53" s="60" t="str">
        <f t="shared" si="4"/>
        <v/>
      </c>
      <c r="U53" s="2">
        <f>IFERROR('1-Global (fill this first)'!P52,"")</f>
        <v>35.67</v>
      </c>
      <c r="V53" s="60">
        <f t="shared" si="5"/>
        <v>35.67</v>
      </c>
      <c r="W53" s="2">
        <f>IFERROR('1-Global (fill this first)'!Q52,"")</f>
        <v>81.37</v>
      </c>
      <c r="X53" s="60">
        <f t="shared" si="6"/>
        <v>81.37</v>
      </c>
      <c r="Y53" s="2" t="str">
        <f>IFERROR('1-Global (fill this first)'!R52,"")</f>
        <v/>
      </c>
      <c r="Z53" s="60" t="str">
        <f t="shared" si="7"/>
        <v/>
      </c>
      <c r="AA53" s="2" t="str">
        <f>IFERROR('1-Global (fill this first)'!S52,"")</f>
        <v/>
      </c>
      <c r="AB53" s="60" t="str">
        <f t="shared" si="8"/>
        <v/>
      </c>
      <c r="AC53" s="2">
        <f>IFERROR('1-Global (fill this first)'!T52,"")</f>
        <v>0.59174142804473384</v>
      </c>
      <c r="AD53" s="60">
        <f t="shared" si="9"/>
        <v>0.59174142804473384</v>
      </c>
      <c r="AE53" s="2">
        <f>IFERROR('1-Global (fill this first)'!U52,"")</f>
        <v>6</v>
      </c>
      <c r="AF53" s="60">
        <f t="shared" si="10"/>
        <v>6</v>
      </c>
      <c r="AG53" s="2" t="str">
        <f>IFERROR('1-Global (fill this first)'!V52,"")</f>
        <v>N</v>
      </c>
      <c r="AH53" s="60" t="str">
        <f t="shared" si="11"/>
        <v>N</v>
      </c>
      <c r="AI53" s="2" t="str">
        <f>IFERROR('1-Global (fill this first)'!W52,"")</f>
        <v>Google Earth to make measurements</v>
      </c>
      <c r="AJ53" s="2">
        <f>IFERROR('1-Global (fill this first)'!X52,"")</f>
        <v>0</v>
      </c>
      <c r="AK53" s="2">
        <f>IFERROR('1-Global (fill this first)'!Y52,"")</f>
        <v>0</v>
      </c>
      <c r="AL53" s="2">
        <f>IFERROR('1-Global (fill this first)'!Z52,"")</f>
        <v>0</v>
      </c>
      <c r="AM53" s="2">
        <f>IFERROR('1-Global (fill this first)'!AA52,"")</f>
        <v>0</v>
      </c>
      <c r="AN53" s="2">
        <f>IFERROR('1-Global (fill this first)'!AB52,"")</f>
        <v>0</v>
      </c>
      <c r="AO53" s="2">
        <f>IFERROR('1-Global (fill this first)'!AC52,"")</f>
        <v>0</v>
      </c>
      <c r="AP53" s="2">
        <f>IFERROR('1-Global (fill this first)'!AD52,"")</f>
        <v>0</v>
      </c>
      <c r="AQ53" s="2">
        <f>IFERROR('1-Global (fill this first)'!AE52,"")</f>
        <v>0</v>
      </c>
      <c r="AR53" s="1"/>
    </row>
    <row r="54" spans="1:44" ht="31" customHeight="1">
      <c r="A54" s="2" t="str">
        <f>IFERROR('1-Global (fill this first)'!A53,"")</f>
        <v>Singapore OP 1</v>
      </c>
      <c r="B54" s="2">
        <f>IFERROR('1-Global (fill this first)'!B53,"")</f>
        <v>0</v>
      </c>
      <c r="C54" s="2">
        <f>IFERROR('1-Global (fill this first)'!C53,"")</f>
        <v>1.35663</v>
      </c>
      <c r="D54" s="2">
        <f>IFERROR('1-Global (fill this first)'!D53,"")</f>
        <v>103.78353</v>
      </c>
      <c r="E54" s="2">
        <f>IFERROR('1-Global (fill this first)'!E53,"")</f>
        <v>0</v>
      </c>
      <c r="F54" s="2" t="str">
        <f>IFERROR('1-Global (fill this first)'!F53,"")</f>
        <v>Overpass</v>
      </c>
      <c r="G54" s="2">
        <f>IFERROR('1-Global (fill this first)'!G53,"")</f>
        <v>0</v>
      </c>
      <c r="H54" s="2">
        <f>IFERROR('1-Global (fill this first)'!H53,"")</f>
        <v>0</v>
      </c>
      <c r="I54" s="2">
        <f>IFERROR('1-Global (fill this first)'!I53,"")</f>
        <v>0</v>
      </c>
      <c r="J54" s="2">
        <f>IFERROR('1-Global (fill this first)'!J53,"")</f>
        <v>0</v>
      </c>
      <c r="K54" s="2">
        <f>IFERROR('1-Global (fill this first)'!K53,"")</f>
        <v>0</v>
      </c>
      <c r="L54" s="60" t="str">
        <f t="shared" si="0"/>
        <v/>
      </c>
      <c r="M54" s="2">
        <f>IFERROR('1-Global (fill this first)'!L53,"")</f>
        <v>0</v>
      </c>
      <c r="N54" s="60" t="str">
        <f t="shared" si="1"/>
        <v/>
      </c>
      <c r="O54" s="2">
        <f>IFERROR('1-Global (fill this first)'!M53,"")</f>
        <v>47.43</v>
      </c>
      <c r="P54" s="60">
        <f t="shared" si="2"/>
        <v>47.43</v>
      </c>
      <c r="Q54" s="2">
        <f>IFERROR('1-Global (fill this first)'!N53,"")</f>
        <v>51</v>
      </c>
      <c r="R54" s="60">
        <f t="shared" si="3"/>
        <v>51</v>
      </c>
      <c r="S54" s="2">
        <f>IFERROR('1-Global (fill this first)'!O53,"")</f>
        <v>0</v>
      </c>
      <c r="T54" s="60" t="str">
        <f t="shared" si="4"/>
        <v/>
      </c>
      <c r="U54" s="2">
        <f>IFERROR('1-Global (fill this first)'!P53,"")</f>
        <v>31.47</v>
      </c>
      <c r="V54" s="60">
        <f t="shared" si="5"/>
        <v>31.47</v>
      </c>
      <c r="W54" s="2">
        <f>IFERROR('1-Global (fill this first)'!Q53,"")</f>
        <v>71.599999999999994</v>
      </c>
      <c r="X54" s="60">
        <f t="shared" si="6"/>
        <v>71.599999999999994</v>
      </c>
      <c r="Y54" s="2" t="str">
        <f>IFERROR('1-Global (fill this first)'!R53,"")</f>
        <v/>
      </c>
      <c r="Z54" s="60" t="str">
        <f t="shared" si="7"/>
        <v/>
      </c>
      <c r="AA54" s="2" t="str">
        <f>IFERROR('1-Global (fill this first)'!S53,"")</f>
        <v/>
      </c>
      <c r="AB54" s="60" t="str">
        <f t="shared" si="8"/>
        <v/>
      </c>
      <c r="AC54" s="2">
        <f>IFERROR('1-Global (fill this first)'!T53,"")</f>
        <v>0.66243016759776541</v>
      </c>
      <c r="AD54" s="60">
        <f t="shared" si="9"/>
        <v>0.66243016759776541</v>
      </c>
      <c r="AE54" s="2">
        <f>IFERROR('1-Global (fill this first)'!U53,"")</f>
        <v>6</v>
      </c>
      <c r="AF54" s="60">
        <f t="shared" si="10"/>
        <v>6</v>
      </c>
      <c r="AG54" s="2" t="str">
        <f>IFERROR('1-Global (fill this first)'!V53,"")</f>
        <v>N</v>
      </c>
      <c r="AH54" s="60" t="str">
        <f t="shared" si="11"/>
        <v>N</v>
      </c>
      <c r="AI54" s="2" t="str">
        <f>IFERROR('1-Global (fill this first)'!W53,"")</f>
        <v>Google Earth to make measurements</v>
      </c>
      <c r="AJ54" s="2">
        <f>IFERROR('1-Global (fill this first)'!X53,"")</f>
        <v>0</v>
      </c>
      <c r="AK54" s="2">
        <f>IFERROR('1-Global (fill this first)'!Y53,"")</f>
        <v>0</v>
      </c>
      <c r="AL54" s="2">
        <f>IFERROR('1-Global (fill this first)'!Z53,"")</f>
        <v>0</v>
      </c>
      <c r="AM54" s="2">
        <f>IFERROR('1-Global (fill this first)'!AA53,"")</f>
        <v>0</v>
      </c>
      <c r="AN54" s="2">
        <f>IFERROR('1-Global (fill this first)'!AB53,"")</f>
        <v>0</v>
      </c>
      <c r="AO54" s="2">
        <f>IFERROR('1-Global (fill this first)'!AC53,"")</f>
        <v>0</v>
      </c>
      <c r="AP54" s="2">
        <f>IFERROR('1-Global (fill this first)'!AD53,"")</f>
        <v>0</v>
      </c>
      <c r="AQ54" s="2">
        <f>IFERROR('1-Global (fill this first)'!AE53,"")</f>
        <v>0</v>
      </c>
      <c r="AR54" s="1"/>
    </row>
    <row r="55" spans="1:44" ht="112">
      <c r="A55" s="2" t="str">
        <f>IFERROR('1-Global (fill this first)'!A54,"")</f>
        <v xml:space="preserve">Slovakia OP 1  </v>
      </c>
      <c r="B55" s="2">
        <f>IFERROR('1-Global (fill this first)'!B54,"")</f>
        <v>0</v>
      </c>
      <c r="C55" s="2">
        <f>IFERROR('1-Global (fill this first)'!C54,"")</f>
        <v>49.043399999999998</v>
      </c>
      <c r="D55" s="2">
        <f>IFERROR('1-Global (fill this first)'!D54,"")</f>
        <v>20.391259999999999</v>
      </c>
      <c r="E55" s="2" t="str">
        <f>IFERROR('1-Global (fill this first)'!E54,"")</f>
        <v>Horka</v>
      </c>
      <c r="F55" s="2" t="str">
        <f>IFERROR('1-Global (fill this first)'!F54,"")</f>
        <v>Overpass</v>
      </c>
      <c r="G55" s="2">
        <f>IFERROR('1-Global (fill this first)'!G54,"")</f>
        <v>0</v>
      </c>
      <c r="H55" s="2">
        <f>IFERROR('1-Global (fill this first)'!H54,"")</f>
        <v>0</v>
      </c>
      <c r="I55" s="2">
        <f>IFERROR('1-Global (fill this first)'!I54,"")</f>
        <v>0</v>
      </c>
      <c r="J55" s="2">
        <f>IFERROR('1-Global (fill this first)'!J54,"")</f>
        <v>0</v>
      </c>
      <c r="K55" s="2">
        <f>IFERROR('1-Global (fill this first)'!K54,"")</f>
        <v>0</v>
      </c>
      <c r="L55" s="60" t="str">
        <f t="shared" si="0"/>
        <v/>
      </c>
      <c r="M55" s="2">
        <f>IFERROR('1-Global (fill this first)'!L54,"")</f>
        <v>0</v>
      </c>
      <c r="N55" s="60" t="str">
        <f t="shared" si="1"/>
        <v/>
      </c>
      <c r="O55" s="2">
        <f>IFERROR('1-Global (fill this first)'!M54,"")</f>
        <v>13.28</v>
      </c>
      <c r="P55" s="60">
        <f t="shared" si="2"/>
        <v>13.28</v>
      </c>
      <c r="Q55" s="2">
        <f>IFERROR('1-Global (fill this first)'!N54,"")</f>
        <v>27.17</v>
      </c>
      <c r="R55" s="60">
        <f t="shared" si="3"/>
        <v>27.17</v>
      </c>
      <c r="S55" s="2">
        <f>IFERROR('1-Global (fill this first)'!O54,"")</f>
        <v>0</v>
      </c>
      <c r="T55" s="60" t="str">
        <f t="shared" si="4"/>
        <v/>
      </c>
      <c r="U55" s="2">
        <f>IFERROR('1-Global (fill this first)'!P54,"")</f>
        <v>24.56</v>
      </c>
      <c r="V55" s="60">
        <f t="shared" si="5"/>
        <v>24.56</v>
      </c>
      <c r="W55" s="2">
        <f>IFERROR('1-Global (fill this first)'!Q54,"")</f>
        <v>76.95</v>
      </c>
      <c r="X55" s="60">
        <f t="shared" si="6"/>
        <v>76.95</v>
      </c>
      <c r="Y55" s="2" t="str">
        <f>IFERROR('1-Global (fill this first)'!R54,"")</f>
        <v/>
      </c>
      <c r="Z55" s="60" t="str">
        <f t="shared" si="7"/>
        <v/>
      </c>
      <c r="AA55" s="2" t="str">
        <f>IFERROR('1-Global (fill this first)'!S54,"")</f>
        <v/>
      </c>
      <c r="AB55" s="60" t="str">
        <f t="shared" si="8"/>
        <v/>
      </c>
      <c r="AC55" s="2">
        <f>IFERROR('1-Global (fill this first)'!T54,"")</f>
        <v>0.17257959714100063</v>
      </c>
      <c r="AD55" s="60">
        <f t="shared" si="9"/>
        <v>0.17257959714100063</v>
      </c>
      <c r="AE55" s="2">
        <f>IFERROR('1-Global (fill this first)'!U54,"")</f>
        <v>4</v>
      </c>
      <c r="AF55" s="60">
        <f t="shared" si="10"/>
        <v>4</v>
      </c>
      <c r="AG55" s="2" t="str">
        <f>IFERROR('1-Global (fill this first)'!V54,"")</f>
        <v>N</v>
      </c>
      <c r="AH55" s="60" t="str">
        <f t="shared" si="11"/>
        <v>N</v>
      </c>
      <c r="AI55" s="2" t="str">
        <f>IFERROR('1-Global (fill this first)'!W54,"")</f>
        <v>Google Earth to make measurements</v>
      </c>
      <c r="AJ55" s="2" t="str">
        <f>IFERROR('1-Global (fill this first)'!X54,"")</f>
        <v>https://structurae.net/en/structures/horka-wildlife-crossing</v>
      </c>
      <c r="AK55" s="2">
        <f>IFERROR('1-Global (fill this first)'!Y54,"")</f>
        <v>0</v>
      </c>
      <c r="AL55" s="2">
        <f>IFERROR('1-Global (fill this first)'!Z54,"")</f>
        <v>0</v>
      </c>
      <c r="AM55" s="2">
        <f>IFERROR('1-Global (fill this first)'!AA54,"")</f>
        <v>0</v>
      </c>
      <c r="AN55" s="2">
        <f>IFERROR('1-Global (fill this first)'!AB54,"")</f>
        <v>0</v>
      </c>
      <c r="AO55" s="2">
        <f>IFERROR('1-Global (fill this first)'!AC54,"")</f>
        <v>0</v>
      </c>
      <c r="AP55" s="2">
        <f>IFERROR('1-Global (fill this first)'!AD54,"")</f>
        <v>0</v>
      </c>
      <c r="AQ55" s="2">
        <f>IFERROR('1-Global (fill this first)'!AE54,"")</f>
        <v>0</v>
      </c>
      <c r="AR55" s="1"/>
    </row>
    <row r="56" spans="1:44" ht="128">
      <c r="A56" s="2" t="str">
        <f>IFERROR('1-Global (fill this first)'!A55,"")</f>
        <v>Spain OP 1</v>
      </c>
      <c r="B56" s="2" t="str">
        <f>IFERROR('1-Global (fill this first)'!B55,"")</f>
        <v>Zamora/Orense 1</v>
      </c>
      <c r="C56" s="2">
        <f>IFERROR('1-Global (fill this first)'!C55,"")</f>
        <v>42.066398</v>
      </c>
      <c r="D56" s="2">
        <f>IFERROR('1-Global (fill this first)'!D55,"")</f>
        <v>-7.7010170000000002</v>
      </c>
      <c r="E56" s="2" t="str">
        <f>IFERROR('1-Global (fill this first)'!E55,"")</f>
        <v>Spanish A-52 Motorway</v>
      </c>
      <c r="F56" s="2" t="str">
        <f>IFERROR('1-Global (fill this first)'!F55,"")</f>
        <v>Overpass</v>
      </c>
      <c r="G56" s="2" t="str">
        <f>IFERROR('1-Global (fill this first)'!G55,"")</f>
        <v>European Badger, Red Fox, Red Deer, Roe Deer</v>
      </c>
      <c r="H56" s="2" t="str">
        <f>IFERROR('1-Global (fill this first)'!H55,"")</f>
        <v>Medium (50-350 lbs)</v>
      </c>
      <c r="I56" s="2" t="str">
        <f>IFERROR('1-Global (fill this first)'!I55,"")</f>
        <v>n/a</v>
      </c>
      <c r="J56" s="2" t="str">
        <f>IFERROR('1-Global (fill this first)'!J55,"")</f>
        <v>n/a</v>
      </c>
      <c r="K56" s="2">
        <f>IFERROR('1-Global (fill this first)'!K55,"")</f>
        <v>0</v>
      </c>
      <c r="L56" s="60" t="str">
        <f t="shared" ref="L56:L120" si="12">IF(K56&gt;0, K56, "")</f>
        <v/>
      </c>
      <c r="M56" s="2">
        <f>IFERROR('1-Global (fill this first)'!L55,"")</f>
        <v>0</v>
      </c>
      <c r="N56" s="60" t="str">
        <f t="shared" ref="N56:N120" si="13">IF(M56&gt;0, M56, "")</f>
        <v/>
      </c>
      <c r="O56" s="2">
        <f>IFERROR('1-Global (fill this first)'!M55,"")</f>
        <v>12.5</v>
      </c>
      <c r="P56" s="60">
        <f t="shared" ref="P56:P120" si="14">IF(O56&gt;0, O56, "")</f>
        <v>12.5</v>
      </c>
      <c r="Q56" s="2">
        <f>IFERROR('1-Global (fill this first)'!N55,"")</f>
        <v>15.83</v>
      </c>
      <c r="R56" s="60">
        <f t="shared" ref="R56:R120" si="15">IF(Q56&gt;0, Q56, "")</f>
        <v>15.83</v>
      </c>
      <c r="S56" s="2">
        <f>IFERROR('1-Global (fill this first)'!O55,"")</f>
        <v>0</v>
      </c>
      <c r="T56" s="60" t="str">
        <f t="shared" ref="T56:T120" si="16">IF(S56&gt;0, S56, "")</f>
        <v/>
      </c>
      <c r="U56" s="2">
        <f>IFERROR('1-Global (fill this first)'!P55,"")</f>
        <v>29.84</v>
      </c>
      <c r="V56" s="60">
        <f t="shared" ref="V56:V120" si="17">IF(U56&gt;0, U56, "")</f>
        <v>29.84</v>
      </c>
      <c r="W56" s="2">
        <f>IFERROR('1-Global (fill this first)'!Q55,"")</f>
        <v>64.11</v>
      </c>
      <c r="X56" s="60">
        <f t="shared" ref="X56:X120" si="18">IF(W56&gt;0, W56, "")</f>
        <v>64.11</v>
      </c>
      <c r="Y56" s="2" t="str">
        <f>IFERROR('1-Global (fill this first)'!R55,"")</f>
        <v/>
      </c>
      <c r="Z56" s="60" t="str">
        <f t="shared" ref="Z56:Z120" si="19">IF(Y56&gt;0, Y56, "")</f>
        <v/>
      </c>
      <c r="AA56" s="2" t="str">
        <f>IFERROR('1-Global (fill this first)'!S55,"")</f>
        <v/>
      </c>
      <c r="AB56" s="60" t="str">
        <f t="shared" ref="AB56:AB120" si="20">IF(AA56&gt;0, AA56, "")</f>
        <v/>
      </c>
      <c r="AC56" s="2">
        <f>IFERROR('1-Global (fill this first)'!T55,"")</f>
        <v>0.19497738262361566</v>
      </c>
      <c r="AD56" s="60">
        <f t="shared" ref="AD56:AD120" si="21">IF(AC56&gt;0, AC56, "")</f>
        <v>0.19497738262361566</v>
      </c>
      <c r="AE56" s="2">
        <f>IFERROR('1-Global (fill this first)'!U55,"")</f>
        <v>4</v>
      </c>
      <c r="AF56" s="60">
        <f t="shared" ref="AF56:AF120" si="22">IF(AE56&gt;0, AE56, "")</f>
        <v>4</v>
      </c>
      <c r="AG56" s="2" t="str">
        <f>IFERROR('1-Global (fill this first)'!V55,"")</f>
        <v>N</v>
      </c>
      <c r="AH56" s="60" t="str">
        <f t="shared" ref="AH56:AH120" si="23">IF(AG56&gt;0, AG56, "")</f>
        <v>N</v>
      </c>
      <c r="AI56" s="2" t="str">
        <f>IFERROR('1-Global (fill this first)'!W55,"")</f>
        <v>4 Wildlife Overpasses in study, I could only find 2 on Google Maps</v>
      </c>
      <c r="AJ56" s="2" t="str">
        <f>IFERROR('1-Global (fill this first)'!X55,"")</f>
        <v>Mata et al., 2008)</v>
      </c>
      <c r="AK56" s="2">
        <f>IFERROR('1-Global (fill this first)'!Y55,"")</f>
        <v>0</v>
      </c>
      <c r="AL56" s="2">
        <f>IFERROR('1-Global (fill this first)'!Z55,"")</f>
        <v>0</v>
      </c>
      <c r="AM56" s="2">
        <f>IFERROR('1-Global (fill this first)'!AA55,"")</f>
        <v>0</v>
      </c>
      <c r="AN56" s="2">
        <f>IFERROR('1-Global (fill this first)'!AB55,"")</f>
        <v>0</v>
      </c>
      <c r="AO56" s="2">
        <f>IFERROR('1-Global (fill this first)'!AC55,"")</f>
        <v>0</v>
      </c>
      <c r="AP56" s="2">
        <f>IFERROR('1-Global (fill this first)'!AD55,"")</f>
        <v>0</v>
      </c>
      <c r="AQ56" s="2">
        <f>IFERROR('1-Global (fill this first)'!AE55,"")</f>
        <v>0</v>
      </c>
      <c r="AR56" s="1" t="s">
        <v>17</v>
      </c>
    </row>
    <row r="57" spans="1:44" ht="128">
      <c r="A57" s="2" t="str">
        <f>IFERROR('1-Global (fill this first)'!A56,"")</f>
        <v>Spain OP 2</v>
      </c>
      <c r="B57" s="2" t="str">
        <f>IFERROR('1-Global (fill this first)'!B56,"")</f>
        <v>Zamora/Orense 2</v>
      </c>
      <c r="C57" s="2">
        <f>IFERROR('1-Global (fill this first)'!C56,"")</f>
        <v>42.010160999999997</v>
      </c>
      <c r="D57" s="2">
        <f>IFERROR('1-Global (fill this first)'!D56,"")</f>
        <v>-7.5774160000000004</v>
      </c>
      <c r="E57" s="2" t="str">
        <f>IFERROR('1-Global (fill this first)'!E56,"")</f>
        <v>Spanish A-52 Motorway</v>
      </c>
      <c r="F57" s="2" t="str">
        <f>IFERROR('1-Global (fill this first)'!F56,"")</f>
        <v>Overpass</v>
      </c>
      <c r="G57" s="2" t="str">
        <f>IFERROR('1-Global (fill this first)'!G56,"")</f>
        <v>European Badger, Red Fox, Red Deer, Roe Deer</v>
      </c>
      <c r="H57" s="2" t="str">
        <f>IFERROR('1-Global (fill this first)'!H56,"")</f>
        <v>Medium (50-350 lbs)</v>
      </c>
      <c r="I57" s="2" t="str">
        <f>IFERROR('1-Global (fill this first)'!I56,"")</f>
        <v>n/a</v>
      </c>
      <c r="J57" s="2" t="str">
        <f>IFERROR('1-Global (fill this first)'!J56,"")</f>
        <v>n/a</v>
      </c>
      <c r="K57" s="2">
        <f>IFERROR('1-Global (fill this first)'!K56,"")</f>
        <v>0</v>
      </c>
      <c r="L57" s="60" t="str">
        <f t="shared" si="12"/>
        <v/>
      </c>
      <c r="M57" s="2">
        <f>IFERROR('1-Global (fill this first)'!L56,"")</f>
        <v>0</v>
      </c>
      <c r="N57" s="60" t="str">
        <f t="shared" si="13"/>
        <v/>
      </c>
      <c r="O57" s="2">
        <f>IFERROR('1-Global (fill this first)'!M56,"")</f>
        <v>12.26</v>
      </c>
      <c r="P57" s="60">
        <f t="shared" si="14"/>
        <v>12.26</v>
      </c>
      <c r="Q57" s="2">
        <f>IFERROR('1-Global (fill this first)'!N56,"")</f>
        <v>15.85</v>
      </c>
      <c r="R57" s="60">
        <f t="shared" si="15"/>
        <v>15.85</v>
      </c>
      <c r="S57" s="2">
        <f>IFERROR('1-Global (fill this first)'!O56,"")</f>
        <v>0</v>
      </c>
      <c r="T57" s="60" t="str">
        <f t="shared" si="16"/>
        <v/>
      </c>
      <c r="U57" s="2">
        <f>IFERROR('1-Global (fill this first)'!P56,"")</f>
        <v>29.92</v>
      </c>
      <c r="V57" s="60">
        <f t="shared" si="17"/>
        <v>29.92</v>
      </c>
      <c r="W57" s="2">
        <f>IFERROR('1-Global (fill this first)'!Q56,"")</f>
        <v>59.94</v>
      </c>
      <c r="X57" s="60">
        <f t="shared" si="18"/>
        <v>59.94</v>
      </c>
      <c r="Y57" s="2" t="str">
        <f>IFERROR('1-Global (fill this first)'!R56,"")</f>
        <v/>
      </c>
      <c r="Z57" s="60" t="str">
        <f t="shared" si="19"/>
        <v/>
      </c>
      <c r="AA57" s="2" t="str">
        <f>IFERROR('1-Global (fill this first)'!S56,"")</f>
        <v/>
      </c>
      <c r="AB57" s="60" t="str">
        <f t="shared" si="20"/>
        <v/>
      </c>
      <c r="AC57" s="2">
        <f>IFERROR('1-Global (fill this first)'!T56,"")</f>
        <v>0.20453787120453787</v>
      </c>
      <c r="AD57" s="60">
        <f t="shared" si="21"/>
        <v>0.20453787120453787</v>
      </c>
      <c r="AE57" s="2">
        <f>IFERROR('1-Global (fill this first)'!U56,"")</f>
        <v>4</v>
      </c>
      <c r="AF57" s="60">
        <f t="shared" si="22"/>
        <v>4</v>
      </c>
      <c r="AG57" s="2" t="str">
        <f>IFERROR('1-Global (fill this first)'!V56,"")</f>
        <v>N</v>
      </c>
      <c r="AH57" s="60" t="str">
        <f t="shared" si="23"/>
        <v>N</v>
      </c>
      <c r="AI57" s="2" t="str">
        <f>IFERROR('1-Global (fill this first)'!W56,"")</f>
        <v>5 Wildlife Overpasses in study, I could only find 2 on Google Maps</v>
      </c>
      <c r="AJ57" s="2" t="str">
        <f>IFERROR('1-Global (fill this first)'!X56,"")</f>
        <v>Mata et al., 2008)</v>
      </c>
      <c r="AK57" s="2">
        <f>IFERROR('1-Global (fill this first)'!Y56,"")</f>
        <v>0</v>
      </c>
      <c r="AL57" s="2">
        <f>IFERROR('1-Global (fill this first)'!Z56,"")</f>
        <v>0</v>
      </c>
      <c r="AM57" s="2">
        <f>IFERROR('1-Global (fill this first)'!AA56,"")</f>
        <v>0</v>
      </c>
      <c r="AN57" s="2">
        <f>IFERROR('1-Global (fill this first)'!AB56,"")</f>
        <v>0</v>
      </c>
      <c r="AO57" s="2">
        <f>IFERROR('1-Global (fill this first)'!AC56,"")</f>
        <v>0</v>
      </c>
      <c r="AP57" s="2">
        <f>IFERROR('1-Global (fill this first)'!AD56,"")</f>
        <v>0</v>
      </c>
      <c r="AQ57" s="2">
        <f>IFERROR('1-Global (fill this first)'!AE56,"")</f>
        <v>0</v>
      </c>
      <c r="AR57" s="1" t="s">
        <v>17</v>
      </c>
    </row>
    <row r="58" spans="1:44" ht="80">
      <c r="A58" s="2" t="str">
        <f>IFERROR('1-Global (fill this first)'!A57,"")</f>
        <v>Sweden OP 1</v>
      </c>
      <c r="B58" s="2">
        <f>IFERROR('1-Global (fill this first)'!B57,"")</f>
        <v>0</v>
      </c>
      <c r="C58" s="2">
        <f>IFERROR('1-Global (fill this first)'!C57,"")</f>
        <v>57.529440000000001</v>
      </c>
      <c r="D58" s="2">
        <f>IFERROR('1-Global (fill this first)'!D57,"")</f>
        <v>12.04928</v>
      </c>
      <c r="E58" s="2">
        <f>IFERROR('1-Global (fill this first)'!E57,"")</f>
        <v>0</v>
      </c>
      <c r="F58" s="2" t="str">
        <f>IFERROR('1-Global (fill this first)'!F57,"")</f>
        <v>Overpass</v>
      </c>
      <c r="G58" s="2">
        <f>IFERROR('1-Global (fill this first)'!G57,"")</f>
        <v>0</v>
      </c>
      <c r="H58" s="2">
        <f>IFERROR('1-Global (fill this first)'!H57,"")</f>
        <v>0</v>
      </c>
      <c r="I58" s="2">
        <f>IFERROR('1-Global (fill this first)'!I57,"")</f>
        <v>0</v>
      </c>
      <c r="J58" s="2">
        <f>IFERROR('1-Global (fill this first)'!J57,"")</f>
        <v>0</v>
      </c>
      <c r="K58" s="2">
        <f>IFERROR('1-Global (fill this first)'!K57,"")</f>
        <v>0</v>
      </c>
      <c r="L58" s="60" t="str">
        <f t="shared" si="12"/>
        <v/>
      </c>
      <c r="M58" s="2">
        <f>IFERROR('1-Global (fill this first)'!L57,"")</f>
        <v>0</v>
      </c>
      <c r="N58" s="60" t="str">
        <f t="shared" si="13"/>
        <v/>
      </c>
      <c r="O58" s="2">
        <f>IFERROR('1-Global (fill this first)'!M57,"")</f>
        <v>31.57</v>
      </c>
      <c r="P58" s="60">
        <f t="shared" si="14"/>
        <v>31.57</v>
      </c>
      <c r="Q58" s="2">
        <f>IFERROR('1-Global (fill this first)'!N57,"")</f>
        <v>32.619999999999997</v>
      </c>
      <c r="R58" s="60">
        <f t="shared" si="15"/>
        <v>32.619999999999997</v>
      </c>
      <c r="S58" s="2">
        <f>IFERROR('1-Global (fill this first)'!O57,"")</f>
        <v>0</v>
      </c>
      <c r="T58" s="60" t="str">
        <f t="shared" si="16"/>
        <v/>
      </c>
      <c r="U58" s="2">
        <f>IFERROR('1-Global (fill this first)'!P57,"")</f>
        <v>26.21</v>
      </c>
      <c r="V58" s="60">
        <f t="shared" si="17"/>
        <v>26.21</v>
      </c>
      <c r="W58" s="2">
        <f>IFERROR('1-Global (fill this first)'!Q57,"")</f>
        <v>93.86</v>
      </c>
      <c r="X58" s="60">
        <f t="shared" si="18"/>
        <v>93.86</v>
      </c>
      <c r="Y58" s="2" t="str">
        <f>IFERROR('1-Global (fill this first)'!R57,"")</f>
        <v/>
      </c>
      <c r="Z58" s="60" t="str">
        <f t="shared" si="19"/>
        <v/>
      </c>
      <c r="AA58" s="2" t="str">
        <f>IFERROR('1-Global (fill this first)'!S57,"")</f>
        <v/>
      </c>
      <c r="AB58" s="60" t="str">
        <f t="shared" si="20"/>
        <v/>
      </c>
      <c r="AC58" s="2">
        <f>IFERROR('1-Global (fill this first)'!T57,"")</f>
        <v>0.33635201363733219</v>
      </c>
      <c r="AD58" s="60">
        <f t="shared" si="21"/>
        <v>0.33635201363733219</v>
      </c>
      <c r="AE58" s="2">
        <f>IFERROR('1-Global (fill this first)'!U57,"")</f>
        <v>4</v>
      </c>
      <c r="AF58" s="60">
        <f t="shared" si="22"/>
        <v>4</v>
      </c>
      <c r="AG58" s="2" t="str">
        <f>IFERROR('1-Global (fill this first)'!V57,"")</f>
        <v>N</v>
      </c>
      <c r="AH58" s="60" t="str">
        <f t="shared" si="23"/>
        <v>N</v>
      </c>
      <c r="AI58" s="2" t="str">
        <f>IFERROR('1-Global (fill this first)'!W57,"")</f>
        <v>Google Earth to make measurements</v>
      </c>
      <c r="AJ58" s="2">
        <f>IFERROR('1-Global (fill this first)'!X57,"")</f>
        <v>0</v>
      </c>
      <c r="AK58" s="2">
        <f>IFERROR('1-Global (fill this first)'!Y57,"")</f>
        <v>0</v>
      </c>
      <c r="AL58" s="2">
        <f>IFERROR('1-Global (fill this first)'!Z57,"")</f>
        <v>0</v>
      </c>
      <c r="AM58" s="2">
        <f>IFERROR('1-Global (fill this first)'!AA57,"")</f>
        <v>0</v>
      </c>
      <c r="AN58" s="2">
        <f>IFERROR('1-Global (fill this first)'!AB57,"")</f>
        <v>0</v>
      </c>
      <c r="AO58" s="2">
        <f>IFERROR('1-Global (fill this first)'!AC57,"")</f>
        <v>0</v>
      </c>
      <c r="AP58" s="2">
        <f>IFERROR('1-Global (fill this first)'!AD57,"")</f>
        <v>0</v>
      </c>
      <c r="AQ58" s="2">
        <f>IFERROR('1-Global (fill this first)'!AE57,"")</f>
        <v>0</v>
      </c>
      <c r="AR58" s="1"/>
    </row>
    <row r="59" spans="1:44" ht="14.5" customHeight="1">
      <c r="A59" s="2" t="str">
        <f>IFERROR('1-Global (fill this first)'!A58,"")</f>
        <v xml:space="preserve">Swiss OP 1  </v>
      </c>
      <c r="B59" s="2">
        <f>IFERROR('1-Global (fill this first)'!B58,"")</f>
        <v>0</v>
      </c>
      <c r="C59" s="2">
        <f>IFERROR('1-Global (fill this first)'!C58,"")</f>
        <v>47.281460000000003</v>
      </c>
      <c r="D59" s="2">
        <f>IFERROR('1-Global (fill this first)'!D58,"")</f>
        <v>8.4265100000000004</v>
      </c>
      <c r="E59" s="2" t="str">
        <f>IFERROR('1-Global (fill this first)'!E58,"")</f>
        <v>Isenberg</v>
      </c>
      <c r="F59" s="2" t="str">
        <f>IFERROR('1-Global (fill this first)'!F58,"")</f>
        <v>Overpass</v>
      </c>
      <c r="G59" s="2">
        <f>IFERROR('1-Global (fill this first)'!G58,"")</f>
        <v>0</v>
      </c>
      <c r="H59" s="2">
        <f>IFERROR('1-Global (fill this first)'!H58,"")</f>
        <v>0</v>
      </c>
      <c r="I59" s="2">
        <f>IFERROR('1-Global (fill this first)'!I58,"")</f>
        <v>0</v>
      </c>
      <c r="J59" s="2">
        <f>IFERROR('1-Global (fill this first)'!J58,"")</f>
        <v>2009</v>
      </c>
      <c r="K59" s="2">
        <f>IFERROR('1-Global (fill this first)'!K58,"")</f>
        <v>2009</v>
      </c>
      <c r="L59" s="60">
        <f t="shared" si="12"/>
        <v>2009</v>
      </c>
      <c r="M59" s="2">
        <f>IFERROR('1-Global (fill this first)'!L58,"")</f>
        <v>0</v>
      </c>
      <c r="N59" s="60" t="str">
        <f t="shared" si="13"/>
        <v/>
      </c>
      <c r="O59" s="2">
        <f>IFERROR('1-Global (fill this first)'!M58,"")</f>
        <v>47.24</v>
      </c>
      <c r="P59" s="60">
        <f t="shared" si="14"/>
        <v>47.24</v>
      </c>
      <c r="Q59" s="2">
        <f>IFERROR('1-Global (fill this first)'!N58,"")</f>
        <v>52.95</v>
      </c>
      <c r="R59" s="60">
        <f t="shared" si="15"/>
        <v>52.95</v>
      </c>
      <c r="S59" s="2">
        <f>IFERROR('1-Global (fill this first)'!O58,"")</f>
        <v>0</v>
      </c>
      <c r="T59" s="60" t="str">
        <f t="shared" si="16"/>
        <v/>
      </c>
      <c r="U59" s="2">
        <f>IFERROR('1-Global (fill this first)'!P58,"")</f>
        <v>25.48</v>
      </c>
      <c r="V59" s="60">
        <f t="shared" si="17"/>
        <v>25.48</v>
      </c>
      <c r="W59" s="2">
        <f>IFERROR('1-Global (fill this first)'!Q58,"")</f>
        <v>36.22</v>
      </c>
      <c r="X59" s="60">
        <f t="shared" si="18"/>
        <v>36.22</v>
      </c>
      <c r="Y59" s="2" t="str">
        <f>IFERROR('1-Global (fill this first)'!R58,"")</f>
        <v/>
      </c>
      <c r="Z59" s="60" t="str">
        <f t="shared" si="19"/>
        <v/>
      </c>
      <c r="AA59" s="2" t="str">
        <f>IFERROR('1-Global (fill this first)'!S58,"")</f>
        <v/>
      </c>
      <c r="AB59" s="60" t="str">
        <f t="shared" si="20"/>
        <v/>
      </c>
      <c r="AC59" s="2">
        <f>IFERROR('1-Global (fill this first)'!T58,"")</f>
        <v>1.3042517945886252</v>
      </c>
      <c r="AD59" s="60">
        <f t="shared" si="21"/>
        <v>1.3042517945886252</v>
      </c>
      <c r="AE59" s="2">
        <f>IFERROR('1-Global (fill this first)'!U58,"")</f>
        <v>4</v>
      </c>
      <c r="AF59" s="60">
        <f t="shared" si="22"/>
        <v>4</v>
      </c>
      <c r="AG59" s="2" t="str">
        <f>IFERROR('1-Global (fill this first)'!V58,"")</f>
        <v>N</v>
      </c>
      <c r="AH59" s="60" t="str">
        <f t="shared" si="23"/>
        <v>N</v>
      </c>
      <c r="AI59" s="2" t="str">
        <f>IFERROR('1-Global (fill this first)'!W58,"")</f>
        <v>Google Earth to make measurements</v>
      </c>
      <c r="AJ59" s="2" t="str">
        <f>IFERROR('1-Global (fill this first)'!X58,"")</f>
        <v>https://structurae.net/en/structures/isenberg-tunnel</v>
      </c>
      <c r="AK59" s="2">
        <f>IFERROR('1-Global (fill this first)'!Y58,"")</f>
        <v>0</v>
      </c>
      <c r="AL59" s="2">
        <f>IFERROR('1-Global (fill this first)'!Z58,"")</f>
        <v>0</v>
      </c>
      <c r="AM59" s="2">
        <f>IFERROR('1-Global (fill this first)'!AA58,"")</f>
        <v>0</v>
      </c>
      <c r="AN59" s="2">
        <f>IFERROR('1-Global (fill this first)'!AB58,"")</f>
        <v>0</v>
      </c>
      <c r="AO59" s="2">
        <f>IFERROR('1-Global (fill this first)'!AC58,"")</f>
        <v>0</v>
      </c>
      <c r="AP59" s="2">
        <f>IFERROR('1-Global (fill this first)'!AD58,"")</f>
        <v>0</v>
      </c>
      <c r="AQ59" s="2">
        <f>IFERROR('1-Global (fill this first)'!AE58,"")</f>
        <v>0</v>
      </c>
      <c r="AR59" s="1"/>
    </row>
    <row r="60" spans="1:44" ht="112">
      <c r="A60" s="2" t="str">
        <f>IFERROR('1-Global (fill this first)'!A59,"")</f>
        <v xml:space="preserve">Swiss OP 2  </v>
      </c>
      <c r="B60" s="2">
        <f>IFERROR('1-Global (fill this first)'!B59,"")</f>
        <v>0</v>
      </c>
      <c r="C60" s="2">
        <f>IFERROR('1-Global (fill this first)'!C59,"")</f>
        <v>47.163539999999998</v>
      </c>
      <c r="D60" s="2">
        <f>IFERROR('1-Global (fill this first)'!D59,"")</f>
        <v>7.3077100000000002</v>
      </c>
      <c r="E60" s="2" t="str">
        <f>IFERROR('1-Global (fill this first)'!E59,"")</f>
        <v>Stock</v>
      </c>
      <c r="F60" s="2" t="str">
        <f>IFERROR('1-Global (fill this first)'!F59,"")</f>
        <v>Overpass</v>
      </c>
      <c r="G60" s="2">
        <f>IFERROR('1-Global (fill this first)'!G59,"")</f>
        <v>0</v>
      </c>
      <c r="H60" s="2">
        <f>IFERROR('1-Global (fill this first)'!H59,"")</f>
        <v>0</v>
      </c>
      <c r="I60" s="2">
        <f>IFERROR('1-Global (fill this first)'!I59,"")</f>
        <v>0</v>
      </c>
      <c r="J60" s="2">
        <f>IFERROR('1-Global (fill this first)'!J59,"")</f>
        <v>2001</v>
      </c>
      <c r="K60" s="2">
        <f>IFERROR('1-Global (fill this first)'!K59,"")</f>
        <v>2001</v>
      </c>
      <c r="L60" s="60">
        <f t="shared" si="12"/>
        <v>2001</v>
      </c>
      <c r="M60" s="2">
        <f>IFERROR('1-Global (fill this first)'!L59,"")</f>
        <v>0</v>
      </c>
      <c r="N60" s="60" t="str">
        <f t="shared" si="13"/>
        <v/>
      </c>
      <c r="O60" s="2">
        <f>IFERROR('1-Global (fill this first)'!M59,"")</f>
        <v>76.209999999999994</v>
      </c>
      <c r="P60" s="60">
        <f t="shared" si="14"/>
        <v>76.209999999999994</v>
      </c>
      <c r="Q60" s="2">
        <f>IFERROR('1-Global (fill this first)'!N59,"")</f>
        <v>99.24</v>
      </c>
      <c r="R60" s="60">
        <f t="shared" si="15"/>
        <v>99.24</v>
      </c>
      <c r="S60" s="2">
        <f>IFERROR('1-Global (fill this first)'!O59,"")</f>
        <v>0</v>
      </c>
      <c r="T60" s="60" t="str">
        <f t="shared" si="16"/>
        <v/>
      </c>
      <c r="U60" s="2">
        <f>IFERROR('1-Global (fill this first)'!P59,"")</f>
        <v>46.94</v>
      </c>
      <c r="V60" s="60">
        <f t="shared" si="17"/>
        <v>46.94</v>
      </c>
      <c r="W60" s="2">
        <f>IFERROR('1-Global (fill this first)'!Q59,"")</f>
        <v>81.319999999999993</v>
      </c>
      <c r="X60" s="60">
        <f t="shared" si="18"/>
        <v>81.319999999999993</v>
      </c>
      <c r="Y60" s="2" t="str">
        <f>IFERROR('1-Global (fill this first)'!R59,"")</f>
        <v/>
      </c>
      <c r="Z60" s="60" t="str">
        <f t="shared" si="19"/>
        <v/>
      </c>
      <c r="AA60" s="2" t="str">
        <f>IFERROR('1-Global (fill this first)'!S59,"")</f>
        <v/>
      </c>
      <c r="AB60" s="60" t="str">
        <f t="shared" si="20"/>
        <v/>
      </c>
      <c r="AC60" s="2">
        <f>IFERROR('1-Global (fill this first)'!T59,"")</f>
        <v>0.93716182980816531</v>
      </c>
      <c r="AD60" s="60">
        <f t="shared" si="21"/>
        <v>0.93716182980816531</v>
      </c>
      <c r="AE60" s="2">
        <f>IFERROR('1-Global (fill this first)'!U59,"")</f>
        <v>4</v>
      </c>
      <c r="AF60" s="60">
        <f t="shared" si="22"/>
        <v>4</v>
      </c>
      <c r="AG60" s="2" t="str">
        <f>IFERROR('1-Global (fill this first)'!V59,"")</f>
        <v>2(y)</v>
      </c>
      <c r="AH60" s="60" t="str">
        <f t="shared" si="23"/>
        <v>2(y)</v>
      </c>
      <c r="AI60" s="2" t="str">
        <f>IFERROR('1-Global (fill this first)'!W59,"")</f>
        <v>Google Earth to make measurements</v>
      </c>
      <c r="AJ60" s="2" t="str">
        <f>IFERROR('1-Global (fill this first)'!X59,"")</f>
        <v>https://structurae.net/en/structures/stock-wildlife-crossing</v>
      </c>
      <c r="AK60" s="2">
        <f>IFERROR('1-Global (fill this first)'!Y59,"")</f>
        <v>0</v>
      </c>
      <c r="AL60" s="2">
        <f>IFERROR('1-Global (fill this first)'!Z59,"")</f>
        <v>0</v>
      </c>
      <c r="AM60" s="2">
        <f>IFERROR('1-Global (fill this first)'!AA59,"")</f>
        <v>0</v>
      </c>
      <c r="AN60" s="2">
        <f>IFERROR('1-Global (fill this first)'!AB59,"")</f>
        <v>0</v>
      </c>
      <c r="AO60" s="2">
        <f>IFERROR('1-Global (fill this first)'!AC59,"")</f>
        <v>0</v>
      </c>
      <c r="AP60" s="2">
        <f>IFERROR('1-Global (fill this first)'!AD59,"")</f>
        <v>0</v>
      </c>
      <c r="AQ60" s="2">
        <f>IFERROR('1-Global (fill this first)'!AE59,"")</f>
        <v>0</v>
      </c>
      <c r="AR60" s="1"/>
    </row>
    <row r="61" spans="1:44" ht="224">
      <c r="A61" s="2" t="str">
        <f>IFERROR('1-Global (fill this first)'!A60,"")</f>
        <v>U.S.A.</v>
      </c>
      <c r="B61" s="2" t="str">
        <f>IFERROR('1-Global (fill this first)'!B60,"")</f>
        <v>Colorodo</v>
      </c>
      <c r="C61" s="2">
        <f>IFERROR('1-Global (fill this first)'!C60,"")</f>
        <v>40.005021999999997</v>
      </c>
      <c r="D61" s="2">
        <f>IFERROR('1-Global (fill this first)'!D60,"")</f>
        <v>-106.374139</v>
      </c>
      <c r="E61" s="2" t="str">
        <f>IFERROR('1-Global (fill this first)'!E60,"")</f>
        <v>State Highway 9 Wildlife Crossings North OP</v>
      </c>
      <c r="F61" s="2" t="str">
        <f>IFERROR('1-Global (fill this first)'!F60,"")</f>
        <v>Overpasses</v>
      </c>
      <c r="G61" s="2" t="str">
        <f>IFERROR('1-Global (fill this first)'!G60,"")</f>
        <v>Mule deer, elk, coyote, bobcat, cougar, black bear</v>
      </c>
      <c r="H61" s="2" t="str">
        <f>IFERROR('1-Global (fill this first)'!H60,"")</f>
        <v>Medium (50-350 lbs)</v>
      </c>
      <c r="I61" s="2" t="str">
        <f>IFERROR('1-Global (fill this first)'!I60,"")</f>
        <v>Total project: $157551444 (2016 USD)</v>
      </c>
      <c r="J61" s="2" t="str">
        <f>IFERROR('1-Global (fill this first)'!J60,"")</f>
        <v>2015-16</v>
      </c>
      <c r="K61" s="2">
        <f>IFERROR('1-Global (fill this first)'!K60,"")</f>
        <v>2015</v>
      </c>
      <c r="L61" s="60">
        <f t="shared" si="12"/>
        <v>2015</v>
      </c>
      <c r="M61" s="2">
        <f>IFERROR('1-Global (fill this first)'!L60,"")</f>
        <v>30.5</v>
      </c>
      <c r="N61" s="60">
        <f t="shared" si="13"/>
        <v>30.5</v>
      </c>
      <c r="O61" s="2">
        <f>IFERROR('1-Global (fill this first)'!M60,"")</f>
        <v>21.51</v>
      </c>
      <c r="P61" s="60">
        <f t="shared" si="14"/>
        <v>21.51</v>
      </c>
      <c r="Q61" s="2">
        <f>IFERROR('1-Global (fill this first)'!N60,"")</f>
        <v>30.78</v>
      </c>
      <c r="R61" s="60">
        <f t="shared" si="15"/>
        <v>30.78</v>
      </c>
      <c r="S61" s="2">
        <f>IFERROR('1-Global (fill this first)'!O60,"")</f>
        <v>20.100000000000001</v>
      </c>
      <c r="T61" s="60">
        <f t="shared" si="16"/>
        <v>20.100000000000001</v>
      </c>
      <c r="U61" s="2">
        <f>IFERROR('1-Global (fill this first)'!P60,"")</f>
        <v>11.78</v>
      </c>
      <c r="V61" s="60">
        <f t="shared" si="17"/>
        <v>11.78</v>
      </c>
      <c r="W61" s="2">
        <f>IFERROR('1-Global (fill this first)'!Q60,"")</f>
        <v>38.700000000000003</v>
      </c>
      <c r="X61" s="60">
        <f t="shared" si="18"/>
        <v>38.700000000000003</v>
      </c>
      <c r="Y61" s="2" t="str">
        <f>IFERROR('1-Global (fill this first)'!R60,"")</f>
        <v/>
      </c>
      <c r="Z61" s="60" t="str">
        <f t="shared" si="19"/>
        <v/>
      </c>
      <c r="AA61" s="2">
        <f>IFERROR('1-Global (fill this first)'!S60,"")</f>
        <v>1.5174129353233829</v>
      </c>
      <c r="AB61" s="60">
        <f t="shared" si="20"/>
        <v>1.5174129353233829</v>
      </c>
      <c r="AC61" s="2">
        <f>IFERROR('1-Global (fill this first)'!T60,"")</f>
        <v>0.55581395348837215</v>
      </c>
      <c r="AD61" s="60">
        <f t="shared" si="21"/>
        <v>0.55581395348837215</v>
      </c>
      <c r="AE61" s="2">
        <f>IFERROR('1-Global (fill this first)'!U60,"")</f>
        <v>2</v>
      </c>
      <c r="AF61" s="60">
        <f t="shared" si="22"/>
        <v>2</v>
      </c>
      <c r="AG61" s="2" t="str">
        <f>IFERROR('1-Global (fill this first)'!V60,"")</f>
        <v>N</v>
      </c>
      <c r="AH61" s="60" t="str">
        <f t="shared" si="23"/>
        <v>N</v>
      </c>
      <c r="AI61" s="2" t="str">
        <f>IFERROR('1-Global (fill this first)'!W60,"")</f>
        <v>The total project included 7 crossing sturctures, with 2 overpassess and 5 underpasses. Fencing costs were also included</v>
      </c>
      <c r="AJ61" s="2" t="str">
        <f>IFERROR('1-Global (fill this first)'!X60,"")</f>
        <v>(Kintsch et al. 2021)</v>
      </c>
      <c r="AK61" s="2">
        <f>IFERROR('1-Global (fill this first)'!Y60,"")</f>
        <v>0</v>
      </c>
      <c r="AL61" s="2">
        <f>IFERROR('1-Global (fill this first)'!Z60,"")</f>
        <v>0</v>
      </c>
      <c r="AM61" s="2">
        <f>IFERROR('1-Global (fill this first)'!AA60,"")</f>
        <v>0</v>
      </c>
      <c r="AN61" s="2">
        <f>IFERROR('1-Global (fill this first)'!AB60,"")</f>
        <v>0</v>
      </c>
      <c r="AO61" s="2">
        <f>IFERROR('1-Global (fill this first)'!AC60,"")</f>
        <v>0</v>
      </c>
      <c r="AP61" s="2">
        <f>IFERROR('1-Global (fill this first)'!AD60,"")</f>
        <v>0</v>
      </c>
      <c r="AQ61" s="2">
        <f>IFERROR('1-Global (fill this first)'!AE60,"")</f>
        <v>0</v>
      </c>
      <c r="AR61" s="1" t="s">
        <v>22</v>
      </c>
    </row>
    <row r="62" spans="1:44" ht="224">
      <c r="A62" s="2" t="str">
        <f>IFERROR('1-Global (fill this first)'!A61,"")</f>
        <v>U.S.A.</v>
      </c>
      <c r="B62" s="2" t="str">
        <f>IFERROR('1-Global (fill this first)'!B61,"")</f>
        <v>Colorodo</v>
      </c>
      <c r="C62" s="2">
        <f>IFERROR('1-Global (fill this first)'!C61,"")</f>
        <v>39.939518999999997</v>
      </c>
      <c r="D62" s="2">
        <f>IFERROR('1-Global (fill this first)'!D61,"")</f>
        <v>-106.34454700000001</v>
      </c>
      <c r="E62" s="2" t="str">
        <f>IFERROR('1-Global (fill this first)'!E61,"")</f>
        <v>State Highway 9 Wildlife Crossings South OP</v>
      </c>
      <c r="F62" s="2" t="str">
        <f>IFERROR('1-Global (fill this first)'!F61,"")</f>
        <v>Overpasses</v>
      </c>
      <c r="G62" s="2" t="str">
        <f>IFERROR('1-Global (fill this first)'!G61,"")</f>
        <v>Mule deer, elk, coyote, bobcat, cougar, black bear</v>
      </c>
      <c r="H62" s="2" t="str">
        <f>IFERROR('1-Global (fill this first)'!H61,"")</f>
        <v>Medium (50-350 lbs)</v>
      </c>
      <c r="I62" s="2" t="str">
        <f>IFERROR('1-Global (fill this first)'!I61,"")</f>
        <v>Total project: $157551444 (2016 USD)</v>
      </c>
      <c r="J62" s="2" t="str">
        <f>IFERROR('1-Global (fill this first)'!J61,"")</f>
        <v>2015-16</v>
      </c>
      <c r="K62" s="2">
        <f>IFERROR('1-Global (fill this first)'!K61,"")</f>
        <v>2015</v>
      </c>
      <c r="L62" s="60">
        <f t="shared" si="12"/>
        <v>2015</v>
      </c>
      <c r="M62" s="2">
        <f>IFERROR('1-Global (fill this first)'!L61,"")</f>
        <v>30.5</v>
      </c>
      <c r="N62" s="60">
        <f t="shared" si="13"/>
        <v>30.5</v>
      </c>
      <c r="O62" s="2">
        <f>IFERROR('1-Global (fill this first)'!M61,"")</f>
        <v>20.25</v>
      </c>
      <c r="P62" s="60">
        <f t="shared" si="14"/>
        <v>20.25</v>
      </c>
      <c r="Q62" s="2">
        <f>IFERROR('1-Global (fill this first)'!N61,"")</f>
        <v>30.55</v>
      </c>
      <c r="R62" s="60">
        <f t="shared" si="15"/>
        <v>30.55</v>
      </c>
      <c r="S62" s="2">
        <f>IFERROR('1-Global (fill this first)'!O61,"")</f>
        <v>20.100000000000001</v>
      </c>
      <c r="T62" s="60">
        <f t="shared" si="16"/>
        <v>20.100000000000001</v>
      </c>
      <c r="U62" s="2">
        <f>IFERROR('1-Global (fill this first)'!P61,"")</f>
        <v>12.31</v>
      </c>
      <c r="V62" s="60">
        <f t="shared" si="17"/>
        <v>12.31</v>
      </c>
      <c r="W62" s="2">
        <f>IFERROR('1-Global (fill this first)'!Q61,"")</f>
        <v>37.950000000000003</v>
      </c>
      <c r="X62" s="60">
        <f t="shared" si="18"/>
        <v>37.950000000000003</v>
      </c>
      <c r="Y62" s="2" t="str">
        <f>IFERROR('1-Global (fill this first)'!R61,"")</f>
        <v/>
      </c>
      <c r="Z62" s="60" t="str">
        <f t="shared" si="19"/>
        <v/>
      </c>
      <c r="AA62" s="2">
        <f>IFERROR('1-Global (fill this first)'!S61,"")</f>
        <v>1.5174129353233829</v>
      </c>
      <c r="AB62" s="60">
        <f t="shared" si="20"/>
        <v>1.5174129353233829</v>
      </c>
      <c r="AC62" s="2">
        <f>IFERROR('1-Global (fill this first)'!T61,"")</f>
        <v>0.53359683794466395</v>
      </c>
      <c r="AD62" s="60">
        <f t="shared" si="21"/>
        <v>0.53359683794466395</v>
      </c>
      <c r="AE62" s="2">
        <f>IFERROR('1-Global (fill this first)'!U61,"")</f>
        <v>2</v>
      </c>
      <c r="AF62" s="60">
        <f t="shared" si="22"/>
        <v>2</v>
      </c>
      <c r="AG62" s="2" t="str">
        <f>IFERROR('1-Global (fill this first)'!V61,"")</f>
        <v>N</v>
      </c>
      <c r="AH62" s="60" t="str">
        <f t="shared" si="23"/>
        <v>N</v>
      </c>
      <c r="AI62" s="2" t="str">
        <f>IFERROR('1-Global (fill this first)'!W61,"")</f>
        <v>The total project included 7 crossing sturctures, with 2 overpassess and 5 underpasses. Fencing costs were also included</v>
      </c>
      <c r="AJ62" s="2" t="str">
        <f>IFERROR('1-Global (fill this first)'!X61,"")</f>
        <v>(Kintsch et al. 2021)</v>
      </c>
      <c r="AK62" s="2">
        <f>IFERROR('1-Global (fill this first)'!Y61,"")</f>
        <v>0</v>
      </c>
      <c r="AL62" s="2">
        <f>IFERROR('1-Global (fill this first)'!Z61,"")</f>
        <v>0</v>
      </c>
      <c r="AM62" s="2">
        <f>IFERROR('1-Global (fill this first)'!AA61,"")</f>
        <v>0</v>
      </c>
      <c r="AN62" s="2">
        <f>IFERROR('1-Global (fill this first)'!AB61,"")</f>
        <v>0</v>
      </c>
      <c r="AO62" s="2">
        <f>IFERROR('1-Global (fill this first)'!AC61,"")</f>
        <v>0</v>
      </c>
      <c r="AP62" s="2">
        <f>IFERROR('1-Global (fill this first)'!AD61,"")</f>
        <v>0</v>
      </c>
      <c r="AQ62" s="2">
        <f>IFERROR('1-Global (fill this first)'!AE61,"")</f>
        <v>0</v>
      </c>
      <c r="AR62" s="1" t="s">
        <v>22</v>
      </c>
    </row>
    <row r="63" spans="1:44" ht="80">
      <c r="A63" s="2" t="str">
        <f>IFERROR('1-Global (fill this first)'!A62,"")</f>
        <v>U.S.A.</v>
      </c>
      <c r="B63" s="2" t="str">
        <f>IFERROR('1-Global (fill this first)'!B62,"")</f>
        <v>Arizona</v>
      </c>
      <c r="C63" s="2">
        <f>IFERROR('1-Global (fill this first)'!C62,"")</f>
        <v>32.468195000000001</v>
      </c>
      <c r="D63" s="2">
        <f>IFERROR('1-Global (fill this first)'!D62,"")</f>
        <v>-110.925286</v>
      </c>
      <c r="E63" s="2" t="str">
        <f>IFERROR('1-Global (fill this first)'!E62,"")</f>
        <v>Oracle Rd Wildlife Corsing</v>
      </c>
      <c r="F63" s="2" t="str">
        <f>IFERROR('1-Global (fill this first)'!F62,"")</f>
        <v>Overpass</v>
      </c>
      <c r="G63" s="2" t="str">
        <f>IFERROR('1-Global (fill this first)'!G62,"")</f>
        <v>Mule deer</v>
      </c>
      <c r="H63" s="2" t="str">
        <f>IFERROR('1-Global (fill this first)'!H62,"")</f>
        <v>Medium (50-350 lbs)</v>
      </c>
      <c r="I63" s="2">
        <f>IFERROR('1-Global (fill this first)'!I62,"")</f>
        <v>0</v>
      </c>
      <c r="J63" s="2">
        <f>IFERROR('1-Global (fill this first)'!J62,"")</f>
        <v>2016</v>
      </c>
      <c r="K63" s="2">
        <f>IFERROR('1-Global (fill this first)'!K62,"")</f>
        <v>2016</v>
      </c>
      <c r="L63" s="60">
        <f t="shared" si="12"/>
        <v>2016</v>
      </c>
      <c r="M63" s="2">
        <f>IFERROR('1-Global (fill this first)'!L62,"")</f>
        <v>45.72</v>
      </c>
      <c r="N63" s="60">
        <f t="shared" si="13"/>
        <v>45.72</v>
      </c>
      <c r="O63" s="2">
        <f>IFERROR('1-Global (fill this first)'!M62,"")</f>
        <v>42.63</v>
      </c>
      <c r="P63" s="60">
        <f t="shared" si="14"/>
        <v>42.63</v>
      </c>
      <c r="Q63" s="2">
        <f>IFERROR('1-Global (fill this first)'!N62,"")</f>
        <v>44.46</v>
      </c>
      <c r="R63" s="60">
        <f t="shared" si="15"/>
        <v>44.46</v>
      </c>
      <c r="S63" s="2">
        <f>IFERROR('1-Global (fill this first)'!O62,"")</f>
        <v>0</v>
      </c>
      <c r="T63" s="60" t="str">
        <f t="shared" si="16"/>
        <v/>
      </c>
      <c r="U63" s="2">
        <f>IFERROR('1-Global (fill this first)'!P62,"")</f>
        <v>38.799999999999997</v>
      </c>
      <c r="V63" s="60">
        <f t="shared" si="17"/>
        <v>38.799999999999997</v>
      </c>
      <c r="W63" s="2">
        <f>IFERROR('1-Global (fill this first)'!Q62,"")</f>
        <v>51.28</v>
      </c>
      <c r="X63" s="60">
        <f t="shared" si="18"/>
        <v>51.28</v>
      </c>
      <c r="Y63" s="2" t="str">
        <f>IFERROR('1-Global (fill this first)'!R62,"")</f>
        <v/>
      </c>
      <c r="Z63" s="60" t="str">
        <f t="shared" si="19"/>
        <v/>
      </c>
      <c r="AA63" s="2" t="str">
        <f>IFERROR('1-Global (fill this first)'!S62,"")</f>
        <v/>
      </c>
      <c r="AB63" s="60" t="str">
        <f t="shared" si="20"/>
        <v/>
      </c>
      <c r="AC63" s="2">
        <f>IFERROR('1-Global (fill this first)'!T62,"")</f>
        <v>0.83131825273010929</v>
      </c>
      <c r="AD63" s="60">
        <f t="shared" si="21"/>
        <v>0.83131825273010929</v>
      </c>
      <c r="AE63" s="2">
        <f>IFERROR('1-Global (fill this first)'!U62,"")</f>
        <v>4</v>
      </c>
      <c r="AF63" s="60">
        <f t="shared" si="22"/>
        <v>4</v>
      </c>
      <c r="AG63" s="2" t="str">
        <f>IFERROR('1-Global (fill this first)'!V62,"")</f>
        <v>N</v>
      </c>
      <c r="AH63" s="60" t="str">
        <f t="shared" si="23"/>
        <v>N</v>
      </c>
      <c r="AI63" s="2" t="str">
        <f>IFERROR('1-Global (fill this first)'!W62,"")</f>
        <v>Length determined using Google Earth</v>
      </c>
      <c r="AJ63" s="2" t="str">
        <f>IFERROR('1-Global (fill this first)'!X62,"")</f>
        <v>(Maxwell et al., 2021)</v>
      </c>
      <c r="AK63" s="2">
        <f>IFERROR('1-Global (fill this first)'!Y62,"")</f>
        <v>0</v>
      </c>
      <c r="AL63" s="2">
        <f>IFERROR('1-Global (fill this first)'!Z62,"")</f>
        <v>0</v>
      </c>
      <c r="AM63" s="2">
        <f>IFERROR('1-Global (fill this first)'!AA62,"")</f>
        <v>0</v>
      </c>
      <c r="AN63" s="2">
        <f>IFERROR('1-Global (fill this first)'!AB62,"")</f>
        <v>0</v>
      </c>
      <c r="AO63" s="2">
        <f>IFERROR('1-Global (fill this first)'!AC62,"")</f>
        <v>0</v>
      </c>
      <c r="AP63" s="2">
        <f>IFERROR('1-Global (fill this first)'!AD62,"")</f>
        <v>0</v>
      </c>
      <c r="AQ63" s="2">
        <f>IFERROR('1-Global (fill this first)'!AE62,"")</f>
        <v>0</v>
      </c>
      <c r="AR63" s="1" t="s">
        <v>53</v>
      </c>
    </row>
    <row r="64" spans="1:44" ht="100" customHeight="1">
      <c r="A64" s="2" t="str">
        <f>IFERROR('1-Global (fill this first)'!A63,"")</f>
        <v>U.S.A.</v>
      </c>
      <c r="B64" s="2" t="str">
        <f>IFERROR('1-Global (fill this first)'!B63,"")</f>
        <v>Utah</v>
      </c>
      <c r="C64" s="2">
        <f>IFERROR('1-Global (fill this first)'!C63,"")</f>
        <v>40.753461999999999</v>
      </c>
      <c r="D64" s="2">
        <f>IFERROR('1-Global (fill this first)'!D63,"")</f>
        <v>-111.62416</v>
      </c>
      <c r="E64" s="2" t="str">
        <f>IFERROR('1-Global (fill this first)'!E63,"")</f>
        <v>Parely Canyon Wildlife Crossing</v>
      </c>
      <c r="F64" s="2" t="str">
        <f>IFERROR('1-Global (fill this first)'!F63,"")</f>
        <v>Overpass</v>
      </c>
      <c r="G64" s="2" t="str">
        <f>IFERROR('1-Global (fill this first)'!G63,"")</f>
        <v>Mule deer, elk, moose</v>
      </c>
      <c r="H64" s="2" t="str">
        <f>IFERROR('1-Global (fill this first)'!H63,"")</f>
        <v>Medium (50-350 lbs)</v>
      </c>
      <c r="I64" s="2">
        <f>IFERROR('1-Global (fill this first)'!I63,"")</f>
        <v>0</v>
      </c>
      <c r="J64" s="2">
        <f>IFERROR('1-Global (fill this first)'!J63,"")</f>
        <v>2019</v>
      </c>
      <c r="K64" s="2">
        <f>IFERROR('1-Global (fill this first)'!K63,"")</f>
        <v>2019</v>
      </c>
      <c r="L64" s="60">
        <f t="shared" si="12"/>
        <v>2019</v>
      </c>
      <c r="M64" s="2" t="str">
        <f>IFERROR('1-Global (fill this first)'!L63,"")</f>
        <v/>
      </c>
      <c r="N64" s="60" t="str">
        <f t="shared" si="13"/>
        <v/>
      </c>
      <c r="O64" s="2">
        <f>IFERROR('1-Global (fill this first)'!M63,"")</f>
        <v>12.25</v>
      </c>
      <c r="P64" s="60">
        <f t="shared" si="14"/>
        <v>12.25</v>
      </c>
      <c r="Q64" s="2">
        <f>IFERROR('1-Global (fill this first)'!N63,"")</f>
        <v>15.03</v>
      </c>
      <c r="R64" s="60">
        <f t="shared" si="15"/>
        <v>15.03</v>
      </c>
      <c r="S64" s="2">
        <f>IFERROR('1-Global (fill this first)'!O63,"")</f>
        <v>0</v>
      </c>
      <c r="T64" s="60" t="str">
        <f t="shared" si="16"/>
        <v/>
      </c>
      <c r="U64" s="2">
        <f>IFERROR('1-Global (fill this first)'!P63,"")</f>
        <v>62.09</v>
      </c>
      <c r="V64" s="60">
        <f t="shared" si="17"/>
        <v>62.09</v>
      </c>
      <c r="W64" s="2">
        <f>IFERROR('1-Global (fill this first)'!Q63,"")</f>
        <v>109.29</v>
      </c>
      <c r="X64" s="60">
        <f t="shared" si="18"/>
        <v>109.29</v>
      </c>
      <c r="Y64" s="2" t="str">
        <f>IFERROR('1-Global (fill this first)'!R63,"")</f>
        <v/>
      </c>
      <c r="Z64" s="60" t="str">
        <f t="shared" si="19"/>
        <v/>
      </c>
      <c r="AA64" s="2" t="str">
        <f>IFERROR('1-Global (fill this first)'!S63,"")</f>
        <v/>
      </c>
      <c r="AB64" s="60" t="str">
        <f t="shared" si="20"/>
        <v/>
      </c>
      <c r="AC64" s="2">
        <f>IFERROR('1-Global (fill this first)'!T63,"")</f>
        <v>0.11208710769512306</v>
      </c>
      <c r="AD64" s="60">
        <f t="shared" si="21"/>
        <v>0.11208710769512306</v>
      </c>
      <c r="AE64" s="2">
        <f>IFERROR('1-Global (fill this first)'!U63,"")</f>
        <v>8</v>
      </c>
      <c r="AF64" s="60">
        <f t="shared" si="22"/>
        <v>8</v>
      </c>
      <c r="AG64" s="2" t="str">
        <f>IFERROR('1-Global (fill this first)'!V63,"")</f>
        <v>N</v>
      </c>
      <c r="AH64" s="60" t="str">
        <f t="shared" si="23"/>
        <v>N</v>
      </c>
      <c r="AI64" s="2">
        <f>IFERROR('1-Global (fill this first)'!W63,"")</f>
        <v>0</v>
      </c>
      <c r="AJ64" s="2" t="str">
        <f>IFERROR('1-Global (fill this first)'!X63,"")</f>
        <v>(Maxwell et al., 2021), https://www.smithsonianmag.com/smart-news/animals-are-using-utahs-largest-wildlife-overpass-earlier-expected-180976420/</v>
      </c>
      <c r="AK64" s="2">
        <f>IFERROR('1-Global (fill this first)'!Y63,"")</f>
        <v>0</v>
      </c>
      <c r="AL64" s="2">
        <f>IFERROR('1-Global (fill this first)'!Z63,"")</f>
        <v>0</v>
      </c>
      <c r="AM64" s="2">
        <f>IFERROR('1-Global (fill this first)'!AA63,"")</f>
        <v>0</v>
      </c>
      <c r="AN64" s="2">
        <f>IFERROR('1-Global (fill this first)'!AB63,"")</f>
        <v>0</v>
      </c>
      <c r="AO64" s="2">
        <f>IFERROR('1-Global (fill this first)'!AC63,"")</f>
        <v>0</v>
      </c>
      <c r="AP64" s="2">
        <f>IFERROR('1-Global (fill this first)'!AD63,"")</f>
        <v>0</v>
      </c>
      <c r="AQ64" s="2">
        <f>IFERROR('1-Global (fill this first)'!AE63,"")</f>
        <v>0</v>
      </c>
      <c r="AR64" s="1" t="s">
        <v>41</v>
      </c>
    </row>
    <row r="65" spans="1:44" ht="16">
      <c r="A65" s="2" t="str">
        <f>IFERROR('1-Global (fill this first)'!A64,"")</f>
        <v>U.S.A.</v>
      </c>
      <c r="B65" s="2" t="str">
        <f>IFERROR('1-Global (fill this first)'!B64,"")</f>
        <v xml:space="preserve">Utah </v>
      </c>
      <c r="C65" s="2">
        <f>IFERROR('1-Global (fill this first)'!C64,"")</f>
        <v>38.158977999999998</v>
      </c>
      <c r="D65" s="2">
        <f>IFERROR('1-Global (fill this first)'!D64,"")</f>
        <v>-112.616452</v>
      </c>
      <c r="E65" s="2" t="str">
        <f>IFERROR('1-Global (fill this first)'!E64,"")</f>
        <v>I-15 A***</v>
      </c>
      <c r="F65" s="2" t="str">
        <f>IFERROR('1-Global (fill this first)'!F64,"")</f>
        <v>Overpass</v>
      </c>
      <c r="G65" s="2" t="str">
        <f>IFERROR('1-Global (fill this first)'!G64,"")</f>
        <v>mule deer</v>
      </c>
      <c r="H65" s="2" t="str">
        <f>IFERROR('1-Global (fill this first)'!H64,"")</f>
        <v>Medium (50-350 lbs)</v>
      </c>
      <c r="I65" s="2">
        <f>IFERROR('1-Global (fill this first)'!I64,"")</f>
        <v>0</v>
      </c>
      <c r="J65" s="2">
        <f>IFERROR('1-Global (fill this first)'!J64,"")</f>
        <v>1975</v>
      </c>
      <c r="K65" s="2">
        <f>IFERROR('1-Global (fill this first)'!K64,"")</f>
        <v>1975</v>
      </c>
      <c r="L65" s="60">
        <f t="shared" si="12"/>
        <v>1975</v>
      </c>
      <c r="M65" s="2" t="str">
        <f>IFERROR('1-Global (fill this first)'!L64,"")</f>
        <v/>
      </c>
      <c r="N65" s="60" t="str">
        <f t="shared" si="13"/>
        <v/>
      </c>
      <c r="O65" s="2">
        <f>IFERROR('1-Global (fill this first)'!M64,"")</f>
        <v>5.75</v>
      </c>
      <c r="P65" s="60">
        <f t="shared" si="14"/>
        <v>5.75</v>
      </c>
      <c r="Q65" s="2">
        <f>IFERROR('1-Global (fill this first)'!N64,"")</f>
        <v>6.94</v>
      </c>
      <c r="R65" s="60">
        <f t="shared" si="15"/>
        <v>6.94</v>
      </c>
      <c r="S65" s="2">
        <f>IFERROR('1-Global (fill this first)'!O64,"")</f>
        <v>0</v>
      </c>
      <c r="T65" s="60" t="str">
        <f t="shared" si="16"/>
        <v/>
      </c>
      <c r="U65" s="2">
        <f>IFERROR('1-Global (fill this first)'!P64,"")</f>
        <v>13.59</v>
      </c>
      <c r="V65" s="60">
        <f t="shared" si="17"/>
        <v>13.59</v>
      </c>
      <c r="W65" s="2">
        <f>IFERROR('1-Global (fill this first)'!Q64,"")</f>
        <v>60.43</v>
      </c>
      <c r="X65" s="60">
        <f t="shared" si="18"/>
        <v>60.43</v>
      </c>
      <c r="Y65" s="2" t="str">
        <f>IFERROR('1-Global (fill this first)'!R64,"")</f>
        <v/>
      </c>
      <c r="Z65" s="60" t="str">
        <f t="shared" si="19"/>
        <v/>
      </c>
      <c r="AA65" s="2" t="str">
        <f>IFERROR('1-Global (fill this first)'!S64,"")</f>
        <v/>
      </c>
      <c r="AB65" s="60" t="str">
        <f t="shared" si="20"/>
        <v/>
      </c>
      <c r="AC65" s="2">
        <f>IFERROR('1-Global (fill this first)'!T64,"")</f>
        <v>9.5151414860168787E-2</v>
      </c>
      <c r="AD65" s="60">
        <f t="shared" si="21"/>
        <v>9.5151414860168787E-2</v>
      </c>
      <c r="AE65" s="2">
        <f>IFERROR('1-Global (fill this first)'!U64,"")</f>
        <v>2</v>
      </c>
      <c r="AF65" s="60">
        <f t="shared" si="22"/>
        <v>2</v>
      </c>
      <c r="AG65" s="2">
        <f>IFERROR('1-Global (fill this first)'!V64,"")</f>
        <v>0</v>
      </c>
      <c r="AH65" s="60" t="str">
        <f t="shared" si="23"/>
        <v/>
      </c>
      <c r="AI65" s="2">
        <f>IFERROR('1-Global (fill this first)'!W64,"")</f>
        <v>0</v>
      </c>
      <c r="AJ65" s="2">
        <f>IFERROR('1-Global (fill this first)'!X64,"")</f>
        <v>0</v>
      </c>
      <c r="AK65" s="2">
        <f>IFERROR('1-Global (fill this first)'!Y64,"")</f>
        <v>0</v>
      </c>
      <c r="AL65" s="2">
        <f>IFERROR('1-Global (fill this first)'!Z64,"")</f>
        <v>0</v>
      </c>
      <c r="AM65" s="2">
        <f>IFERROR('1-Global (fill this first)'!AA64,"")</f>
        <v>0</v>
      </c>
      <c r="AN65" s="2">
        <f>IFERROR('1-Global (fill this first)'!AB64,"")</f>
        <v>0</v>
      </c>
      <c r="AO65" s="2">
        <f>IFERROR('1-Global (fill this first)'!AC64,"")</f>
        <v>0</v>
      </c>
      <c r="AP65" s="2">
        <f>IFERROR('1-Global (fill this first)'!AD64,"")</f>
        <v>0</v>
      </c>
      <c r="AQ65" s="2">
        <f>IFERROR('1-Global (fill this first)'!AE64,"")</f>
        <v>0</v>
      </c>
      <c r="AR65" s="1" t="s">
        <v>208</v>
      </c>
    </row>
    <row r="66" spans="1:44" ht="16">
      <c r="A66" s="2" t="str">
        <f>IFERROR('1-Global (fill this first)'!A65,"")</f>
        <v>U.S.A.</v>
      </c>
      <c r="B66" s="2" t="str">
        <f>IFERROR('1-Global (fill this first)'!B65,"")</f>
        <v xml:space="preserve">Utah </v>
      </c>
      <c r="C66" s="2">
        <f>IFERROR('1-Global (fill this first)'!C65,"")</f>
        <v>38.159446000000003</v>
      </c>
      <c r="D66" s="2">
        <f>IFERROR('1-Global (fill this first)'!D65,"")</f>
        <v>-112.615543</v>
      </c>
      <c r="E66" s="2" t="str">
        <f>IFERROR('1-Global (fill this first)'!E65,"")</f>
        <v>I-15 B***</v>
      </c>
      <c r="F66" s="2" t="str">
        <f>IFERROR('1-Global (fill this first)'!F65,"")</f>
        <v>Overpass</v>
      </c>
      <c r="G66" s="2" t="str">
        <f>IFERROR('1-Global (fill this first)'!G65,"")</f>
        <v>mule deer</v>
      </c>
      <c r="H66" s="2" t="str">
        <f>IFERROR('1-Global (fill this first)'!H65,"")</f>
        <v>Medium (50-350 lbs)</v>
      </c>
      <c r="I66" s="2">
        <f>IFERROR('1-Global (fill this first)'!I65,"")</f>
        <v>0</v>
      </c>
      <c r="J66" s="2">
        <f>IFERROR('1-Global (fill this first)'!J65,"")</f>
        <v>1975</v>
      </c>
      <c r="K66" s="2">
        <f>IFERROR('1-Global (fill this first)'!K65,"")</f>
        <v>1975</v>
      </c>
      <c r="L66" s="60">
        <f t="shared" si="12"/>
        <v>1975</v>
      </c>
      <c r="M66" s="2" t="str">
        <f>IFERROR('1-Global (fill this first)'!L65,"")</f>
        <v/>
      </c>
      <c r="N66" s="60" t="str">
        <f t="shared" si="13"/>
        <v/>
      </c>
      <c r="O66" s="2">
        <f>IFERROR('1-Global (fill this first)'!M65,"")</f>
        <v>5.6</v>
      </c>
      <c r="P66" s="60">
        <f t="shared" si="14"/>
        <v>5.6</v>
      </c>
      <c r="Q66" s="2">
        <f>IFERROR('1-Global (fill this first)'!N65,"")</f>
        <v>6.85</v>
      </c>
      <c r="R66" s="60">
        <f t="shared" si="15"/>
        <v>6.85</v>
      </c>
      <c r="S66" s="2">
        <f>IFERROR('1-Global (fill this first)'!O65,"")</f>
        <v>0</v>
      </c>
      <c r="T66" s="60" t="str">
        <f t="shared" si="16"/>
        <v/>
      </c>
      <c r="U66" s="2">
        <f>IFERROR('1-Global (fill this first)'!P65,"")</f>
        <v>12.74</v>
      </c>
      <c r="V66" s="60">
        <f t="shared" si="17"/>
        <v>12.74</v>
      </c>
      <c r="W66" s="2">
        <f>IFERROR('1-Global (fill this first)'!Q65,"")</f>
        <v>63.17</v>
      </c>
      <c r="X66" s="60">
        <f t="shared" si="18"/>
        <v>63.17</v>
      </c>
      <c r="Y66" s="2" t="str">
        <f>IFERROR('1-Global (fill this first)'!R65,"")</f>
        <v/>
      </c>
      <c r="Z66" s="60" t="str">
        <f t="shared" si="19"/>
        <v/>
      </c>
      <c r="AA66" s="2" t="str">
        <f>IFERROR('1-Global (fill this first)'!S65,"")</f>
        <v/>
      </c>
      <c r="AB66" s="60" t="str">
        <f t="shared" si="20"/>
        <v/>
      </c>
      <c r="AC66" s="2">
        <f>IFERROR('1-Global (fill this first)'!T65,"")</f>
        <v>8.8649675478866541E-2</v>
      </c>
      <c r="AD66" s="60">
        <f t="shared" si="21"/>
        <v>8.8649675478866541E-2</v>
      </c>
      <c r="AE66" s="2">
        <f>IFERROR('1-Global (fill this first)'!U65,"")</f>
        <v>2</v>
      </c>
      <c r="AF66" s="60">
        <f t="shared" si="22"/>
        <v>2</v>
      </c>
      <c r="AG66" s="2">
        <f>IFERROR('1-Global (fill this first)'!V65,"")</f>
        <v>0</v>
      </c>
      <c r="AH66" s="60" t="str">
        <f t="shared" si="23"/>
        <v/>
      </c>
      <c r="AI66" s="2">
        <f>IFERROR('1-Global (fill this first)'!W65,"")</f>
        <v>0</v>
      </c>
      <c r="AJ66" s="2">
        <f>IFERROR('1-Global (fill this first)'!X65,"")</f>
        <v>0</v>
      </c>
      <c r="AK66" s="2">
        <f>IFERROR('1-Global (fill this first)'!Y65,"")</f>
        <v>0</v>
      </c>
      <c r="AL66" s="2">
        <f>IFERROR('1-Global (fill this first)'!Z65,"")</f>
        <v>0</v>
      </c>
      <c r="AM66" s="2">
        <f>IFERROR('1-Global (fill this first)'!AA65,"")</f>
        <v>0</v>
      </c>
      <c r="AN66" s="2">
        <f>IFERROR('1-Global (fill this first)'!AB65,"")</f>
        <v>0</v>
      </c>
      <c r="AO66" s="2">
        <f>IFERROR('1-Global (fill this first)'!AC65,"")</f>
        <v>0</v>
      </c>
      <c r="AP66" s="2">
        <f>IFERROR('1-Global (fill this first)'!AD65,"")</f>
        <v>0</v>
      </c>
      <c r="AQ66" s="2">
        <f>IFERROR('1-Global (fill this first)'!AE65,"")</f>
        <v>0</v>
      </c>
      <c r="AR66" s="1" t="s">
        <v>208</v>
      </c>
    </row>
    <row r="67" spans="1:44" ht="59" customHeight="1">
      <c r="A67" s="2" t="str">
        <f>IFERROR('1-Global (fill this first)'!A66,"")</f>
        <v>U.S.A.</v>
      </c>
      <c r="B67" s="2" t="str">
        <f>IFERROR('1-Global (fill this first)'!B66,"")</f>
        <v>Wyomming</v>
      </c>
      <c r="C67" s="2">
        <f>IFERROR('1-Global (fill this first)'!C66,"")</f>
        <v>42.881646000000003</v>
      </c>
      <c r="D67" s="2">
        <f>IFERROR('1-Global (fill this first)'!D66,"")</f>
        <v>-109.979007</v>
      </c>
      <c r="E67" s="2" t="str">
        <f>IFERROR('1-Global (fill this first)'!E66,"")</f>
        <v>Trapper's point U.S. Highway 191 OP 1</v>
      </c>
      <c r="F67" s="2" t="str">
        <f>IFERROR('1-Global (fill this first)'!F66,"")</f>
        <v>Overpass</v>
      </c>
      <c r="G67" s="2" t="str">
        <f>IFERROR('1-Global (fill this first)'!G66,"")</f>
        <v>Pronghorn, mule deer</v>
      </c>
      <c r="H67" s="2" t="str">
        <f>IFERROR('1-Global (fill this first)'!H66,"")</f>
        <v>Medium (50-350 lbs)</v>
      </c>
      <c r="I67" s="2" t="str">
        <f>IFERROR('1-Global (fill this first)'!I66,"")</f>
        <v>Total project: 11M USD, INDIVIDUAL OVERPASS APPROX. 2 M USD</v>
      </c>
      <c r="J67" s="2" t="str">
        <f>IFERROR('1-Global (fill this first)'!J66,"")</f>
        <v>2011-2012</v>
      </c>
      <c r="K67" s="2">
        <f>IFERROR('1-Global (fill this first)'!K66,"")</f>
        <v>2011</v>
      </c>
      <c r="L67" s="60">
        <f t="shared" si="12"/>
        <v>2011</v>
      </c>
      <c r="M67" s="2">
        <f>IFERROR('1-Global (fill this first)'!L66,"")</f>
        <v>45</v>
      </c>
      <c r="N67" s="60">
        <f t="shared" si="13"/>
        <v>45</v>
      </c>
      <c r="O67" s="2">
        <f>IFERROR('1-Global (fill this first)'!M66,"")</f>
        <v>36.6</v>
      </c>
      <c r="P67" s="60">
        <f t="shared" si="14"/>
        <v>36.6</v>
      </c>
      <c r="Q67" s="2">
        <f>IFERROR('1-Global (fill this first)'!N66,"")</f>
        <v>46.69</v>
      </c>
      <c r="R67" s="60">
        <f t="shared" si="15"/>
        <v>46.69</v>
      </c>
      <c r="S67" s="2">
        <f>IFERROR('1-Global (fill this first)'!O66,"")</f>
        <v>0</v>
      </c>
      <c r="T67" s="60" t="str">
        <f t="shared" si="16"/>
        <v/>
      </c>
      <c r="U67" s="2">
        <f>IFERROR('1-Global (fill this first)'!P66,"")</f>
        <v>17.059999999999999</v>
      </c>
      <c r="V67" s="60">
        <f t="shared" si="17"/>
        <v>17.059999999999999</v>
      </c>
      <c r="W67" s="2">
        <f>IFERROR('1-Global (fill this first)'!Q66,"")</f>
        <v>93.47</v>
      </c>
      <c r="X67" s="60">
        <f t="shared" si="18"/>
        <v>93.47</v>
      </c>
      <c r="Y67" s="2">
        <f>IFERROR('1-Global (fill this first)'!R66,"")</f>
        <v>123.25</v>
      </c>
      <c r="Z67" s="60">
        <f t="shared" si="19"/>
        <v>123.25</v>
      </c>
      <c r="AA67" s="2" t="str">
        <f>IFERROR('1-Global (fill this first)'!S66,"")</f>
        <v/>
      </c>
      <c r="AB67" s="60" t="str">
        <f t="shared" si="20"/>
        <v/>
      </c>
      <c r="AC67" s="2">
        <f>IFERROR('1-Global (fill this first)'!T66,"")</f>
        <v>0.39156948753610787</v>
      </c>
      <c r="AD67" s="60">
        <f t="shared" si="21"/>
        <v>0.39156948753610787</v>
      </c>
      <c r="AE67" s="2">
        <f>IFERROR('1-Global (fill this first)'!U66,"")</f>
        <v>3</v>
      </c>
      <c r="AF67" s="60">
        <f t="shared" si="22"/>
        <v>3</v>
      </c>
      <c r="AG67" s="2" t="str">
        <f>IFERROR('1-Global (fill this first)'!V66,"")</f>
        <v>N</v>
      </c>
      <c r="AH67" s="60" t="str">
        <f t="shared" si="23"/>
        <v>N</v>
      </c>
      <c r="AI67" s="2" t="str">
        <f>IFERROR('1-Global (fill this first)'!W66,"")</f>
        <v xml:space="preserve"> Total project includes 2 overpasses, 6 underpassess and wildlife fencing</v>
      </c>
      <c r="AJ67" s="2" t="str">
        <f>IFERROR('1-Global (fill this first)'!X66,"")</f>
        <v>(WYODT, 2012),  (Center for Large Landscape Conservation, 2018), (Saywer et al. 2016)</v>
      </c>
      <c r="AK67" s="2">
        <f>IFERROR('1-Global (fill this first)'!Y66,"")</f>
        <v>0</v>
      </c>
      <c r="AL67" s="2">
        <f>IFERROR('1-Global (fill this first)'!Z66,"")</f>
        <v>0</v>
      </c>
      <c r="AM67" s="2">
        <f>IFERROR('1-Global (fill this first)'!AA66,"")</f>
        <v>0</v>
      </c>
      <c r="AN67" s="2">
        <f>IFERROR('1-Global (fill this first)'!AB66,"")</f>
        <v>0</v>
      </c>
      <c r="AO67" s="2">
        <f>IFERROR('1-Global (fill this first)'!AC66,"")</f>
        <v>0</v>
      </c>
      <c r="AP67" s="2">
        <f>IFERROR('1-Global (fill this first)'!AD66,"")</f>
        <v>0</v>
      </c>
      <c r="AQ67" s="2">
        <f>IFERROR('1-Global (fill this first)'!AE66,"")</f>
        <v>0</v>
      </c>
      <c r="AR67" s="1" t="s">
        <v>48</v>
      </c>
    </row>
    <row r="68" spans="1:44" ht="59" customHeight="1">
      <c r="A68" s="2" t="str">
        <f>IFERROR('1-Global (fill this first)'!A67,"")</f>
        <v>U.S.A.</v>
      </c>
      <c r="B68" s="2" t="str">
        <f>IFERROR('1-Global (fill this first)'!B67,"")</f>
        <v>Wyomming</v>
      </c>
      <c r="C68" s="2">
        <f>IFERROR('1-Global (fill this first)'!C67,"")</f>
        <v>42.912953999999999</v>
      </c>
      <c r="D68" s="2">
        <f>IFERROR('1-Global (fill this first)'!D67,"")</f>
        <v>-110.078335</v>
      </c>
      <c r="E68" s="2" t="str">
        <f>IFERROR('1-Global (fill this first)'!E67,"")</f>
        <v>Trapper's point U.S. Highway 191 OP 2</v>
      </c>
      <c r="F68" s="2" t="str">
        <f>IFERROR('1-Global (fill this first)'!F67,"")</f>
        <v>Overpass</v>
      </c>
      <c r="G68" s="2" t="str">
        <f>IFERROR('1-Global (fill this first)'!G67,"")</f>
        <v>Pronghorn, mule deer</v>
      </c>
      <c r="H68" s="2" t="str">
        <f>IFERROR('1-Global (fill this first)'!H67,"")</f>
        <v>Medium (50-350 lbs)</v>
      </c>
      <c r="I68" s="2" t="str">
        <f>IFERROR('1-Global (fill this first)'!I67,"")</f>
        <v>Total project: 11M USD, INDIVIDUAL OVERPASS APPROX. 2 M USD</v>
      </c>
      <c r="J68" s="2" t="str">
        <f>IFERROR('1-Global (fill this first)'!J67,"")</f>
        <v>2011-2012</v>
      </c>
      <c r="K68" s="2">
        <f>IFERROR('1-Global (fill this first)'!K67,"")</f>
        <v>2011</v>
      </c>
      <c r="L68" s="60">
        <f t="shared" si="12"/>
        <v>2011</v>
      </c>
      <c r="M68" s="2">
        <f>IFERROR('1-Global (fill this first)'!L67,"")</f>
        <v>45</v>
      </c>
      <c r="N68" s="60">
        <f t="shared" si="13"/>
        <v>45</v>
      </c>
      <c r="O68" s="2">
        <f>IFERROR('1-Global (fill this first)'!M67,"")</f>
        <v>35.08</v>
      </c>
      <c r="P68" s="60">
        <f t="shared" si="14"/>
        <v>35.08</v>
      </c>
      <c r="Q68" s="2">
        <f>IFERROR('1-Global (fill this first)'!N67,"")</f>
        <v>45.69</v>
      </c>
      <c r="R68" s="60">
        <f t="shared" si="15"/>
        <v>45.69</v>
      </c>
      <c r="S68" s="2">
        <f>IFERROR('1-Global (fill this first)'!O67,"")</f>
        <v>0</v>
      </c>
      <c r="T68" s="60" t="str">
        <f t="shared" si="16"/>
        <v/>
      </c>
      <c r="U68" s="2">
        <f>IFERROR('1-Global (fill this first)'!P67,"")</f>
        <v>14.15</v>
      </c>
      <c r="V68" s="60">
        <f t="shared" si="17"/>
        <v>14.15</v>
      </c>
      <c r="W68" s="2">
        <f>IFERROR('1-Global (fill this first)'!Q67,"")</f>
        <v>67.48</v>
      </c>
      <c r="X68" s="60">
        <f t="shared" si="18"/>
        <v>67.48</v>
      </c>
      <c r="Y68" s="2">
        <f>IFERROR('1-Global (fill this first)'!R67,"")</f>
        <v>90.91</v>
      </c>
      <c r="Z68" s="60">
        <f t="shared" si="19"/>
        <v>90.91</v>
      </c>
      <c r="AA68" s="2" t="str">
        <f>IFERROR('1-Global (fill this first)'!S67,"")</f>
        <v/>
      </c>
      <c r="AB68" s="60" t="str">
        <f t="shared" si="20"/>
        <v/>
      </c>
      <c r="AC68" s="2">
        <f>IFERROR('1-Global (fill this first)'!T67,"")</f>
        <v>0.51985773562537041</v>
      </c>
      <c r="AD68" s="60">
        <f t="shared" si="21"/>
        <v>0.51985773562537041</v>
      </c>
      <c r="AE68" s="2">
        <f>IFERROR('1-Global (fill this first)'!U67,"")</f>
        <v>2</v>
      </c>
      <c r="AF68" s="60">
        <f t="shared" si="22"/>
        <v>2</v>
      </c>
      <c r="AG68" s="2" t="str">
        <f>IFERROR('1-Global (fill this first)'!V67,"")</f>
        <v>N</v>
      </c>
      <c r="AH68" s="60" t="str">
        <f t="shared" si="23"/>
        <v>N</v>
      </c>
      <c r="AI68" s="2">
        <f>IFERROR('1-Global (fill this first)'!W67,"")</f>
        <v>0</v>
      </c>
      <c r="AJ68" s="2" t="str">
        <f>IFERROR('1-Global (fill this first)'!X67,"")</f>
        <v>(WYODT, 2012),  (Center for Large Landscape Conservation, 2018), (Saywer et al. 2016)</v>
      </c>
      <c r="AK68" s="2"/>
      <c r="AL68" s="2"/>
      <c r="AM68" s="2"/>
      <c r="AN68" s="2"/>
      <c r="AO68" s="2"/>
      <c r="AP68" s="2"/>
      <c r="AQ68" s="2"/>
      <c r="AR68" s="1"/>
    </row>
    <row r="69" spans="1:44" ht="112">
      <c r="A69" s="2" t="str">
        <f>IFERROR('1-Global (fill this first)'!A68,"")</f>
        <v>U.S.A.</v>
      </c>
      <c r="B69" s="2" t="str">
        <f>IFERROR('1-Global (fill this first)'!B68,"")</f>
        <v>Arizona</v>
      </c>
      <c r="C69" s="2">
        <f>IFERROR('1-Global (fill this first)'!C68,"")</f>
        <v>35.888235000000002</v>
      </c>
      <c r="D69" s="2">
        <f>IFERROR('1-Global (fill this first)'!D68,"")</f>
        <v>-114.620937</v>
      </c>
      <c r="E69" s="2" t="str">
        <f>IFERROR('1-Global (fill this first)'!E68,"")</f>
        <v>Highway 93 desert Big Horn Sheep 1</v>
      </c>
      <c r="F69" s="2" t="str">
        <f>IFERROR('1-Global (fill this first)'!F68,"")</f>
        <v>Overpass</v>
      </c>
      <c r="G69" s="2" t="str">
        <f>IFERROR('1-Global (fill this first)'!G68,"")</f>
        <v>Desert Bighron Sheep</v>
      </c>
      <c r="H69" s="2" t="str">
        <f>IFERROR('1-Global (fill this first)'!H68,"")</f>
        <v>Medium (50-350 lbs)</v>
      </c>
      <c r="I69" s="2">
        <f>IFERROR('1-Global (fill this first)'!I68,"")</f>
        <v>0</v>
      </c>
      <c r="J69" s="2" t="str">
        <f>IFERROR('1-Global (fill this first)'!J68,"")</f>
        <v>2004-2010</v>
      </c>
      <c r="K69" s="2">
        <f>IFERROR('1-Global (fill this first)'!K68,"")</f>
        <v>2007</v>
      </c>
      <c r="L69" s="60">
        <f t="shared" si="12"/>
        <v>2007</v>
      </c>
      <c r="M69" s="2">
        <f>IFERROR('1-Global (fill this first)'!L68,"")</f>
        <v>15.24</v>
      </c>
      <c r="N69" s="60">
        <f t="shared" si="13"/>
        <v>15.24</v>
      </c>
      <c r="O69" s="2">
        <f>IFERROR('1-Global (fill this first)'!M68,"")</f>
        <v>14.37</v>
      </c>
      <c r="P69" s="60">
        <f t="shared" si="14"/>
        <v>14.37</v>
      </c>
      <c r="Q69" s="2">
        <f>IFERROR('1-Global (fill this first)'!N68,"")</f>
        <v>15.54</v>
      </c>
      <c r="R69" s="60">
        <f t="shared" si="15"/>
        <v>15.54</v>
      </c>
      <c r="S69" s="2">
        <f>IFERROR('1-Global (fill this first)'!O68,"")</f>
        <v>61.874400000000001</v>
      </c>
      <c r="T69" s="60">
        <f t="shared" si="16"/>
        <v>61.874400000000001</v>
      </c>
      <c r="U69" s="2">
        <f>IFERROR('1-Global (fill this first)'!P68,"")</f>
        <v>47.91</v>
      </c>
      <c r="V69" s="60">
        <f t="shared" si="17"/>
        <v>47.91</v>
      </c>
      <c r="W69" s="2">
        <f>IFERROR('1-Global (fill this first)'!Q68,"")</f>
        <v>72.53</v>
      </c>
      <c r="X69" s="60">
        <f t="shared" si="18"/>
        <v>72.53</v>
      </c>
      <c r="Y69" s="2" t="str">
        <f>IFERROR('1-Global (fill this first)'!R68,"")</f>
        <v/>
      </c>
      <c r="Z69" s="60" t="str">
        <f t="shared" si="19"/>
        <v/>
      </c>
      <c r="AA69" s="2">
        <f>IFERROR('1-Global (fill this first)'!S68,"")</f>
        <v>0.24630541871921183</v>
      </c>
      <c r="AB69" s="60">
        <f t="shared" si="20"/>
        <v>0.24630541871921183</v>
      </c>
      <c r="AC69" s="2">
        <f>IFERROR('1-Global (fill this first)'!T68,"")</f>
        <v>0.19812491382876049</v>
      </c>
      <c r="AD69" s="60">
        <f t="shared" si="21"/>
        <v>0.19812491382876049</v>
      </c>
      <c r="AE69" s="2">
        <f>IFERROR('1-Global (fill this first)'!U68,"")</f>
        <v>4</v>
      </c>
      <c r="AF69" s="60">
        <f t="shared" si="22"/>
        <v>4</v>
      </c>
      <c r="AG69" s="2" t="str">
        <f>IFERROR('1-Global (fill this first)'!V68,"")</f>
        <v>N</v>
      </c>
      <c r="AH69" s="60" t="str">
        <f t="shared" si="23"/>
        <v>N</v>
      </c>
      <c r="AI69" s="2">
        <f>IFERROR('1-Global (fill this first)'!W68,"")</f>
        <v>0</v>
      </c>
      <c r="AJ69" s="2" t="str">
        <f>IFERROR('1-Global (fill this first)'!X68,"")</f>
        <v>(McKinney &amp; Smith, 2007), (Gagnon et al., 2017)</v>
      </c>
      <c r="AK69" s="2">
        <f>IFERROR('1-Global (fill this first)'!Y68,"")</f>
        <v>0</v>
      </c>
      <c r="AL69" s="2">
        <f>IFERROR('1-Global (fill this first)'!Z68,"")</f>
        <v>0</v>
      </c>
      <c r="AM69" s="2">
        <f>IFERROR('1-Global (fill this first)'!AA68,"")</f>
        <v>0</v>
      </c>
      <c r="AN69" s="2">
        <f>IFERROR('1-Global (fill this first)'!AB68,"")</f>
        <v>0</v>
      </c>
      <c r="AO69" s="2">
        <f>IFERROR('1-Global (fill this first)'!AC68,"")</f>
        <v>0</v>
      </c>
      <c r="AP69" s="2">
        <f>IFERROR('1-Global (fill this first)'!AD68,"")</f>
        <v>0</v>
      </c>
      <c r="AQ69" s="2">
        <f>IFERROR('1-Global (fill this first)'!AE68,"")</f>
        <v>0</v>
      </c>
      <c r="AR69" s="1" t="s">
        <v>55</v>
      </c>
    </row>
    <row r="70" spans="1:44" ht="112">
      <c r="A70" s="2" t="str">
        <f>IFERROR('1-Global (fill this first)'!A69,"")</f>
        <v>U.S.A.</v>
      </c>
      <c r="B70" s="2" t="str">
        <f>IFERROR('1-Global (fill this first)'!B69,"")</f>
        <v>Arizona</v>
      </c>
      <c r="C70" s="2">
        <f>IFERROR('1-Global (fill this first)'!C69,"")</f>
        <v>35.970612000000003</v>
      </c>
      <c r="D70" s="2">
        <f>IFERROR('1-Global (fill this first)'!D69,"")</f>
        <v>-114.683521</v>
      </c>
      <c r="E70" s="2" t="str">
        <f>IFERROR('1-Global (fill this first)'!E69,"")</f>
        <v>Highway 93 desert Big Horn Sheep 2</v>
      </c>
      <c r="F70" s="2" t="str">
        <f>IFERROR('1-Global (fill this first)'!F69,"")</f>
        <v>Overpass</v>
      </c>
      <c r="G70" s="2" t="str">
        <f>IFERROR('1-Global (fill this first)'!G69,"")</f>
        <v>Desert Bighron Sheep</v>
      </c>
      <c r="H70" s="2" t="str">
        <f>IFERROR('1-Global (fill this first)'!H69,"")</f>
        <v>Medium (50-350 lbs)</v>
      </c>
      <c r="I70" s="2">
        <f>IFERROR('1-Global (fill this first)'!I69,"")</f>
        <v>0</v>
      </c>
      <c r="J70" s="2" t="str">
        <f>IFERROR('1-Global (fill this first)'!J69,"")</f>
        <v>2004-2010</v>
      </c>
      <c r="K70" s="2">
        <f>IFERROR('1-Global (fill this first)'!K69,"")</f>
        <v>2007</v>
      </c>
      <c r="L70" s="60">
        <f t="shared" si="12"/>
        <v>2007</v>
      </c>
      <c r="M70" s="2">
        <f>IFERROR('1-Global (fill this first)'!L69,"")</f>
        <v>15.24</v>
      </c>
      <c r="N70" s="60">
        <f t="shared" si="13"/>
        <v>15.24</v>
      </c>
      <c r="O70" s="2">
        <f>IFERROR('1-Global (fill this first)'!M69,"")</f>
        <v>14.03</v>
      </c>
      <c r="P70" s="60">
        <f t="shared" si="14"/>
        <v>14.03</v>
      </c>
      <c r="Q70" s="2">
        <f>IFERROR('1-Global (fill this first)'!N69,"")</f>
        <v>15.61</v>
      </c>
      <c r="R70" s="60">
        <f t="shared" si="15"/>
        <v>15.61</v>
      </c>
      <c r="S70" s="2">
        <f>IFERROR('1-Global (fill this first)'!O69,"")</f>
        <v>61.874400000000001</v>
      </c>
      <c r="T70" s="60">
        <f t="shared" si="16"/>
        <v>61.874400000000001</v>
      </c>
      <c r="U70" s="2">
        <f>IFERROR('1-Global (fill this first)'!P69,"")</f>
        <v>47.69</v>
      </c>
      <c r="V70" s="60">
        <f t="shared" si="17"/>
        <v>47.69</v>
      </c>
      <c r="W70" s="2">
        <f>IFERROR('1-Global (fill this first)'!Q69,"")</f>
        <v>73.760000000000005</v>
      </c>
      <c r="X70" s="60">
        <f t="shared" si="18"/>
        <v>73.760000000000005</v>
      </c>
      <c r="Y70" s="2" t="str">
        <f>IFERROR('1-Global (fill this first)'!R69,"")</f>
        <v/>
      </c>
      <c r="Z70" s="60" t="str">
        <f t="shared" si="19"/>
        <v/>
      </c>
      <c r="AA70" s="2">
        <f>IFERROR('1-Global (fill this first)'!S69,"")</f>
        <v>0.24630541871921183</v>
      </c>
      <c r="AB70" s="60">
        <f t="shared" si="20"/>
        <v>0.24630541871921183</v>
      </c>
      <c r="AC70" s="2">
        <f>IFERROR('1-Global (fill this first)'!T69,"")</f>
        <v>0.19021149674620388</v>
      </c>
      <c r="AD70" s="60">
        <f t="shared" si="21"/>
        <v>0.19021149674620388</v>
      </c>
      <c r="AE70" s="2">
        <f>IFERROR('1-Global (fill this first)'!U69,"")</f>
        <v>4</v>
      </c>
      <c r="AF70" s="60">
        <f t="shared" si="22"/>
        <v>4</v>
      </c>
      <c r="AG70" s="2" t="str">
        <f>IFERROR('1-Global (fill this first)'!V69,"")</f>
        <v>N</v>
      </c>
      <c r="AH70" s="60" t="str">
        <f t="shared" si="23"/>
        <v>N</v>
      </c>
      <c r="AI70" s="2">
        <f>IFERROR('1-Global (fill this first)'!W69,"")</f>
        <v>0</v>
      </c>
      <c r="AJ70" s="2" t="str">
        <f>IFERROR('1-Global (fill this first)'!X69,"")</f>
        <v>(McKinney &amp; Smith, 2007), (Gagnon et al., 2017)</v>
      </c>
      <c r="AK70" s="2">
        <f>IFERROR('1-Global (fill this first)'!Y69,"")</f>
        <v>0</v>
      </c>
      <c r="AL70" s="2">
        <f>IFERROR('1-Global (fill this first)'!Z69,"")</f>
        <v>0</v>
      </c>
      <c r="AM70" s="2">
        <f>IFERROR('1-Global (fill this first)'!AA69,"")</f>
        <v>0</v>
      </c>
      <c r="AN70" s="2">
        <f>IFERROR('1-Global (fill this first)'!AB69,"")</f>
        <v>0</v>
      </c>
      <c r="AO70" s="2">
        <f>IFERROR('1-Global (fill this first)'!AC69,"")</f>
        <v>0</v>
      </c>
      <c r="AP70" s="2">
        <f>IFERROR('1-Global (fill this first)'!AD69,"")</f>
        <v>0</v>
      </c>
      <c r="AQ70" s="2">
        <f>IFERROR('1-Global (fill this first)'!AE69,"")</f>
        <v>0</v>
      </c>
      <c r="AR70" s="1" t="s">
        <v>55</v>
      </c>
    </row>
    <row r="71" spans="1:44" ht="112">
      <c r="A71" s="2" t="str">
        <f>IFERROR('1-Global (fill this first)'!A70,"")</f>
        <v>U.S.A.</v>
      </c>
      <c r="B71" s="2" t="str">
        <f>IFERROR('1-Global (fill this first)'!B70,"")</f>
        <v>Arizona</v>
      </c>
      <c r="C71" s="2">
        <f>IFERROR('1-Global (fill this first)'!C70,"")</f>
        <v>35.985159000000003</v>
      </c>
      <c r="D71" s="2">
        <f>IFERROR('1-Global (fill this first)'!D70,"")</f>
        <v>-114.711747</v>
      </c>
      <c r="E71" s="2" t="str">
        <f>IFERROR('1-Global (fill this first)'!E70,"")</f>
        <v>Highway 93 desert Big Horn Sheep 3</v>
      </c>
      <c r="F71" s="2" t="str">
        <f>IFERROR('1-Global (fill this first)'!F70,"")</f>
        <v>Overpass</v>
      </c>
      <c r="G71" s="2" t="str">
        <f>IFERROR('1-Global (fill this first)'!G70,"")</f>
        <v>Desert Bighron Sheep</v>
      </c>
      <c r="H71" s="2" t="str">
        <f>IFERROR('1-Global (fill this first)'!H70,"")</f>
        <v>Medium (50-350 lbs)</v>
      </c>
      <c r="I71" s="2">
        <f>IFERROR('1-Global (fill this first)'!I70,"")</f>
        <v>0</v>
      </c>
      <c r="J71" s="2" t="str">
        <f>IFERROR('1-Global (fill this first)'!J70,"")</f>
        <v>2004-2010</v>
      </c>
      <c r="K71" s="2">
        <f>IFERROR('1-Global (fill this first)'!K70,"")</f>
        <v>2007</v>
      </c>
      <c r="L71" s="60">
        <f t="shared" si="12"/>
        <v>2007</v>
      </c>
      <c r="M71" s="2">
        <f>IFERROR('1-Global (fill this first)'!L70,"")</f>
        <v>30.48</v>
      </c>
      <c r="N71" s="60">
        <f t="shared" si="13"/>
        <v>30.48</v>
      </c>
      <c r="O71" s="2">
        <f>IFERROR('1-Global (fill this first)'!M70,"")</f>
        <v>30.03</v>
      </c>
      <c r="P71" s="60">
        <f t="shared" si="14"/>
        <v>30.03</v>
      </c>
      <c r="Q71" s="2">
        <f>IFERROR('1-Global (fill this first)'!N70,"")</f>
        <v>31.29</v>
      </c>
      <c r="R71" s="60">
        <f t="shared" si="15"/>
        <v>31.29</v>
      </c>
      <c r="S71" s="2">
        <f>IFERROR('1-Global (fill this first)'!O70,"")</f>
        <v>61.874400000000001</v>
      </c>
      <c r="T71" s="60">
        <f t="shared" si="16"/>
        <v>61.874400000000001</v>
      </c>
      <c r="U71" s="2">
        <f>IFERROR('1-Global (fill this first)'!P70,"")</f>
        <v>41.42</v>
      </c>
      <c r="V71" s="60">
        <f t="shared" si="17"/>
        <v>41.42</v>
      </c>
      <c r="W71" s="2">
        <f>IFERROR('1-Global (fill this first)'!Q70,"")</f>
        <v>73.88</v>
      </c>
      <c r="X71" s="60">
        <f t="shared" si="18"/>
        <v>73.88</v>
      </c>
      <c r="Y71" s="2" t="str">
        <f>IFERROR('1-Global (fill this first)'!R70,"")</f>
        <v/>
      </c>
      <c r="Z71" s="60" t="str">
        <f t="shared" si="19"/>
        <v/>
      </c>
      <c r="AA71" s="2">
        <f>IFERROR('1-Global (fill this first)'!S70,"")</f>
        <v>0.49261083743842365</v>
      </c>
      <c r="AB71" s="60">
        <f t="shared" si="20"/>
        <v>0.49261083743842365</v>
      </c>
      <c r="AC71" s="2">
        <f>IFERROR('1-Global (fill this first)'!T70,"")</f>
        <v>0.40646995127233354</v>
      </c>
      <c r="AD71" s="60">
        <f t="shared" si="21"/>
        <v>0.40646995127233354</v>
      </c>
      <c r="AE71" s="2">
        <f>IFERROR('1-Global (fill this first)'!U70,"")</f>
        <v>4</v>
      </c>
      <c r="AF71" s="60">
        <f t="shared" si="22"/>
        <v>4</v>
      </c>
      <c r="AG71" s="2" t="str">
        <f>IFERROR('1-Global (fill this first)'!V70,"")</f>
        <v>N</v>
      </c>
      <c r="AH71" s="60" t="str">
        <f t="shared" si="23"/>
        <v>N</v>
      </c>
      <c r="AI71" s="2">
        <f>IFERROR('1-Global (fill this first)'!W70,"")</f>
        <v>0</v>
      </c>
      <c r="AJ71" s="2" t="str">
        <f>IFERROR('1-Global (fill this first)'!X70,"")</f>
        <v>(McKinney &amp; Smith, 2007), (Gagnon et al., 2017)</v>
      </c>
      <c r="AK71" s="2">
        <f>IFERROR('1-Global (fill this first)'!Y70,"")</f>
        <v>0</v>
      </c>
      <c r="AL71" s="2">
        <f>IFERROR('1-Global (fill this first)'!Z70,"")</f>
        <v>0</v>
      </c>
      <c r="AM71" s="2">
        <f>IFERROR('1-Global (fill this first)'!AA70,"")</f>
        <v>0</v>
      </c>
      <c r="AN71" s="2">
        <f>IFERROR('1-Global (fill this first)'!AB70,"")</f>
        <v>0</v>
      </c>
      <c r="AO71" s="2">
        <f>IFERROR('1-Global (fill this first)'!AC70,"")</f>
        <v>0</v>
      </c>
      <c r="AP71" s="2">
        <f>IFERROR('1-Global (fill this first)'!AD70,"")</f>
        <v>0</v>
      </c>
      <c r="AQ71" s="2">
        <f>IFERROR('1-Global (fill this first)'!AE70,"")</f>
        <v>0</v>
      </c>
      <c r="AR71" s="1" t="s">
        <v>55</v>
      </c>
    </row>
    <row r="72" spans="1:44" ht="112">
      <c r="A72" s="2" t="str">
        <f>IFERROR('1-Global (fill this first)'!A71,"")</f>
        <v>U.S.A.</v>
      </c>
      <c r="B72" s="2" t="str">
        <f>IFERROR('1-Global (fill this first)'!B71,"")</f>
        <v>Montana</v>
      </c>
      <c r="C72" s="2">
        <f>IFERROR('1-Global (fill this first)'!C71,"")</f>
        <v>47.074227999999998</v>
      </c>
      <c r="D72" s="2">
        <f>IFERROR('1-Global (fill this first)'!D71,"")</f>
        <v>-114.0538</v>
      </c>
      <c r="E72" s="2" t="str">
        <f>IFERROR('1-Global (fill this first)'!E71,"")</f>
        <v>Highway 93 North</v>
      </c>
      <c r="F72" s="2" t="str">
        <f>IFERROR('1-Global (fill this first)'!F71,"")</f>
        <v>Overpass</v>
      </c>
      <c r="G72" s="2" t="str">
        <f>IFERROR('1-Global (fill this first)'!G71,"")</f>
        <v>White Tailed Deer, Mule Deer, Black Bear</v>
      </c>
      <c r="H72" s="2" t="str">
        <f>IFERROR('1-Global (fill this first)'!H71,"")</f>
        <v>Medium (50-350 lbs)</v>
      </c>
      <c r="I72" s="2">
        <f>IFERROR('1-Global (fill this first)'!I71,"")</f>
        <v>0</v>
      </c>
      <c r="J72" s="2" t="str">
        <f>IFERROR('1-Global (fill this first)'!J71,"")</f>
        <v>2010-2016</v>
      </c>
      <c r="K72" s="2">
        <f>IFERROR('1-Global (fill this first)'!K71,"")</f>
        <v>2013</v>
      </c>
      <c r="L72" s="60">
        <f t="shared" si="12"/>
        <v>2013</v>
      </c>
      <c r="M72" s="2">
        <f>IFERROR('1-Global (fill this first)'!L71,"")</f>
        <v>60</v>
      </c>
      <c r="N72" s="60">
        <f t="shared" si="13"/>
        <v>60</v>
      </c>
      <c r="O72" s="2">
        <f>IFERROR('1-Global (fill this first)'!M71,"")</f>
        <v>55.3</v>
      </c>
      <c r="P72" s="60">
        <f t="shared" si="14"/>
        <v>55.3</v>
      </c>
      <c r="Q72" s="2">
        <f>IFERROR('1-Global (fill this first)'!N71,"")</f>
        <v>60.35</v>
      </c>
      <c r="R72" s="60">
        <f t="shared" si="15"/>
        <v>60.35</v>
      </c>
      <c r="S72" s="2">
        <f>IFERROR('1-Global (fill this first)'!O71,"")</f>
        <v>63</v>
      </c>
      <c r="T72" s="60">
        <f t="shared" si="16"/>
        <v>63</v>
      </c>
      <c r="U72" s="2">
        <f>IFERROR('1-Global (fill this first)'!P71,"")</f>
        <v>10.54</v>
      </c>
      <c r="V72" s="60">
        <f t="shared" si="17"/>
        <v>10.54</v>
      </c>
      <c r="W72" s="2">
        <f>IFERROR('1-Global (fill this first)'!Q71,"")</f>
        <v>64.64</v>
      </c>
      <c r="X72" s="60">
        <f t="shared" si="18"/>
        <v>64.64</v>
      </c>
      <c r="Y72" s="2" t="str">
        <f>IFERROR('1-Global (fill this first)'!R71,"")</f>
        <v/>
      </c>
      <c r="Z72" s="60" t="str">
        <f t="shared" si="19"/>
        <v/>
      </c>
      <c r="AA72" s="2">
        <f>IFERROR('1-Global (fill this first)'!S71,"")</f>
        <v>0.95238095238095233</v>
      </c>
      <c r="AB72" s="60">
        <f t="shared" si="20"/>
        <v>0.95238095238095233</v>
      </c>
      <c r="AC72" s="2">
        <f>IFERROR('1-Global (fill this first)'!T71,"")</f>
        <v>0.85550742574257421</v>
      </c>
      <c r="AD72" s="60">
        <f t="shared" si="21"/>
        <v>0.85550742574257421</v>
      </c>
      <c r="AE72" s="2">
        <f>IFERROR('1-Global (fill this first)'!U71,"")</f>
        <v>2</v>
      </c>
      <c r="AF72" s="60">
        <f t="shared" si="22"/>
        <v>2</v>
      </c>
      <c r="AG72" s="2" t="str">
        <f>IFERROR('1-Global (fill this first)'!V71,"")</f>
        <v>N</v>
      </c>
      <c r="AH72" s="60" t="str">
        <f t="shared" si="23"/>
        <v>N</v>
      </c>
      <c r="AI72" s="2" t="str">
        <f>IFERROR('1-Global (fill this first)'!W71,"")</f>
        <v>Bridge measurments made using Google Earth</v>
      </c>
      <c r="AJ72" s="2" t="str">
        <f>IFERROR('1-Global (fill this first)'!X71,"")</f>
        <v>(Huijser et al., 2016)</v>
      </c>
      <c r="AK72" s="2">
        <f>IFERROR('1-Global (fill this first)'!Y71,"")</f>
        <v>0</v>
      </c>
      <c r="AL72" s="2">
        <f>IFERROR('1-Global (fill this first)'!Z71,"")</f>
        <v>0</v>
      </c>
      <c r="AM72" s="2">
        <f>IFERROR('1-Global (fill this first)'!AA71,"")</f>
        <v>0</v>
      </c>
      <c r="AN72" s="2">
        <f>IFERROR('1-Global (fill this first)'!AB71,"")</f>
        <v>0</v>
      </c>
      <c r="AO72" s="2">
        <f>IFERROR('1-Global (fill this first)'!AC71,"")</f>
        <v>0</v>
      </c>
      <c r="AP72" s="2">
        <f>IFERROR('1-Global (fill this first)'!AD71,"")</f>
        <v>0</v>
      </c>
      <c r="AQ72" s="2">
        <f>IFERROR('1-Global (fill this first)'!AE71,"")</f>
        <v>0</v>
      </c>
      <c r="AR72" s="1" t="s">
        <v>61</v>
      </c>
    </row>
    <row r="73" spans="1:44" ht="96">
      <c r="A73" s="2" t="str">
        <f>IFERROR('1-Global (fill this first)'!A72,"")</f>
        <v>U.S.A.</v>
      </c>
      <c r="B73" s="2" t="str">
        <f>IFERROR('1-Global (fill this first)'!B72,"")</f>
        <v>Nevada</v>
      </c>
      <c r="C73" s="2">
        <f>IFERROR('1-Global (fill this first)'!C72,"")</f>
        <v>41.348382000000001</v>
      </c>
      <c r="D73" s="2">
        <f>IFERROR('1-Global (fill this first)'!D72,"")</f>
        <v>-114.805663</v>
      </c>
      <c r="E73" s="2" t="str">
        <f>IFERROR('1-Global (fill this first)'!E72,"")</f>
        <v>INTERSTATE 80 AND HIGHWAY 93 PEQUOP CROSSINGS NETWORK</v>
      </c>
      <c r="F73" s="2" t="str">
        <f>IFERROR('1-Global (fill this first)'!F72,"")</f>
        <v>Overpass</v>
      </c>
      <c r="G73" s="2" t="str">
        <f>IFERROR('1-Global (fill this first)'!G72,"")</f>
        <v>Mule Deer</v>
      </c>
      <c r="H73" s="2" t="str">
        <f>IFERROR('1-Global (fill this first)'!H72,"")</f>
        <v>Medium (50-350 lbs)</v>
      </c>
      <c r="I73" s="2">
        <f>IFERROR('1-Global (fill this first)'!I72,"")</f>
        <v>0</v>
      </c>
      <c r="J73" s="2">
        <f>IFERROR('1-Global (fill this first)'!J72,"")</f>
        <v>2011</v>
      </c>
      <c r="K73" s="2">
        <f>IFERROR('1-Global (fill this first)'!K72,"")</f>
        <v>2011</v>
      </c>
      <c r="L73" s="60">
        <f t="shared" si="12"/>
        <v>2011</v>
      </c>
      <c r="M73" s="2" t="str">
        <f>IFERROR('1-Global (fill this first)'!L72,"")</f>
        <v/>
      </c>
      <c r="N73" s="60" t="str">
        <f t="shared" si="13"/>
        <v/>
      </c>
      <c r="O73" s="2">
        <f>IFERROR('1-Global (fill this first)'!M72,"")</f>
        <v>28.51</v>
      </c>
      <c r="P73" s="60">
        <f t="shared" si="14"/>
        <v>28.51</v>
      </c>
      <c r="Q73" s="2">
        <f>IFERROR('1-Global (fill this first)'!N72,"")</f>
        <v>29.52</v>
      </c>
      <c r="R73" s="60">
        <f t="shared" si="15"/>
        <v>29.52</v>
      </c>
      <c r="S73" s="2">
        <f>IFERROR('1-Global (fill this first)'!O72,"")</f>
        <v>0</v>
      </c>
      <c r="T73" s="60" t="str">
        <f t="shared" si="16"/>
        <v/>
      </c>
      <c r="U73" s="2">
        <f>IFERROR('1-Global (fill this first)'!P72,"")</f>
        <v>16.89</v>
      </c>
      <c r="V73" s="60">
        <f t="shared" si="17"/>
        <v>16.89</v>
      </c>
      <c r="W73" s="2">
        <f>IFERROR('1-Global (fill this first)'!Q72,"")</f>
        <v>34.15</v>
      </c>
      <c r="X73" s="60">
        <f t="shared" si="18"/>
        <v>34.15</v>
      </c>
      <c r="Y73" s="2">
        <f>IFERROR('1-Global (fill this first)'!R72,"")</f>
        <v>45.66</v>
      </c>
      <c r="Z73" s="60">
        <f t="shared" si="19"/>
        <v>45.66</v>
      </c>
      <c r="AA73" s="2" t="str">
        <f>IFERROR('1-Global (fill this first)'!S72,"")</f>
        <v/>
      </c>
      <c r="AB73" s="60" t="str">
        <f t="shared" si="20"/>
        <v/>
      </c>
      <c r="AC73" s="2">
        <f>IFERROR('1-Global (fill this first)'!T72,"")</f>
        <v>0.83484626647144955</v>
      </c>
      <c r="AD73" s="60">
        <f t="shared" si="21"/>
        <v>0.83484626647144955</v>
      </c>
      <c r="AE73" s="2">
        <f>IFERROR('1-Global (fill this first)'!U72,"")</f>
        <v>2</v>
      </c>
      <c r="AF73" s="60">
        <f t="shared" si="22"/>
        <v>2</v>
      </c>
      <c r="AG73" s="2" t="str">
        <f>IFERROR('1-Global (fill this first)'!V72,"")</f>
        <v>N</v>
      </c>
      <c r="AH73" s="60" t="str">
        <f t="shared" si="23"/>
        <v>N</v>
      </c>
      <c r="AI73" s="2" t="str">
        <f>IFERROR('1-Global (fill this first)'!W72,"")</f>
        <v>Bridge measurments made using Google Earth</v>
      </c>
      <c r="AJ73" s="2" t="str">
        <f>IFERROR('1-Global (fill this first)'!X72,"")</f>
        <v>(Maxwell et al., 2021)</v>
      </c>
      <c r="AK73" s="2">
        <f>IFERROR('1-Global (fill this first)'!Y72,"")</f>
        <v>0</v>
      </c>
      <c r="AL73" s="2">
        <f>IFERROR('1-Global (fill this first)'!Z72,"")</f>
        <v>0</v>
      </c>
      <c r="AM73" s="2">
        <f>IFERROR('1-Global (fill this first)'!AA72,"")</f>
        <v>0</v>
      </c>
      <c r="AN73" s="2">
        <f>IFERROR('1-Global (fill this first)'!AB72,"")</f>
        <v>0</v>
      </c>
      <c r="AO73" s="2">
        <f>IFERROR('1-Global (fill this first)'!AC72,"")</f>
        <v>0</v>
      </c>
      <c r="AP73" s="2">
        <f>IFERROR('1-Global (fill this first)'!AD72,"")</f>
        <v>0</v>
      </c>
      <c r="AQ73" s="2">
        <f>IFERROR('1-Global (fill this first)'!AE72,"")</f>
        <v>0</v>
      </c>
      <c r="AR73" s="1" t="s">
        <v>65</v>
      </c>
    </row>
    <row r="74" spans="1:44" ht="96">
      <c r="A74" s="2" t="str">
        <f>IFERROR('1-Global (fill this first)'!A73,"")</f>
        <v>U.S.A.</v>
      </c>
      <c r="B74" s="2" t="str">
        <f>IFERROR('1-Global (fill this first)'!B73,"")</f>
        <v>Nevada</v>
      </c>
      <c r="C74" s="2">
        <f>IFERROR('1-Global (fill this first)'!C73,"")</f>
        <v>41.207692000000002</v>
      </c>
      <c r="D74" s="2">
        <f>IFERROR('1-Global (fill this first)'!D73,"")</f>
        <v>-114.851051</v>
      </c>
      <c r="E74" s="2" t="str">
        <f>IFERROR('1-Global (fill this first)'!E73,"")</f>
        <v>INTERSTATE 80 AND HIGHWAY 93 PEQUOP CROSSINGS NETWORK</v>
      </c>
      <c r="F74" s="2" t="str">
        <f>IFERROR('1-Global (fill this first)'!F73,"")</f>
        <v>Overpass</v>
      </c>
      <c r="G74" s="2" t="str">
        <f>IFERROR('1-Global (fill this first)'!G73,"")</f>
        <v>Mule Deer</v>
      </c>
      <c r="H74" s="2" t="str">
        <f>IFERROR('1-Global (fill this first)'!H73,"")</f>
        <v>Medium (50-350 lbs)</v>
      </c>
      <c r="I74" s="2">
        <f>IFERROR('1-Global (fill this first)'!I73,"")</f>
        <v>0</v>
      </c>
      <c r="J74" s="2">
        <f>IFERROR('1-Global (fill this first)'!J73,"")</f>
        <v>2010</v>
      </c>
      <c r="K74" s="2">
        <f>IFERROR('1-Global (fill this first)'!K73,"")</f>
        <v>2010</v>
      </c>
      <c r="L74" s="60">
        <f t="shared" si="12"/>
        <v>2010</v>
      </c>
      <c r="M74" s="2" t="str">
        <f>IFERROR('1-Global (fill this first)'!L73,"")</f>
        <v/>
      </c>
      <c r="N74" s="60" t="str">
        <f t="shared" si="13"/>
        <v/>
      </c>
      <c r="O74" s="2">
        <f>IFERROR('1-Global (fill this first)'!M73,"")</f>
        <v>48.21</v>
      </c>
      <c r="P74" s="60">
        <f t="shared" si="14"/>
        <v>48.21</v>
      </c>
      <c r="Q74" s="2">
        <f>IFERROR('1-Global (fill this first)'!N73,"")</f>
        <v>50.52</v>
      </c>
      <c r="R74" s="60">
        <f t="shared" si="15"/>
        <v>50.52</v>
      </c>
      <c r="S74" s="2">
        <f>IFERROR('1-Global (fill this first)'!O73,"")</f>
        <v>0</v>
      </c>
      <c r="T74" s="60" t="str">
        <f t="shared" si="16"/>
        <v/>
      </c>
      <c r="U74" s="2">
        <f>IFERROR('1-Global (fill this first)'!P73,"")</f>
        <v>9.5</v>
      </c>
      <c r="V74" s="60">
        <f t="shared" si="17"/>
        <v>9.5</v>
      </c>
      <c r="W74" s="2">
        <f>IFERROR('1-Global (fill this first)'!Q73,"")</f>
        <v>43.75</v>
      </c>
      <c r="X74" s="60">
        <f t="shared" si="18"/>
        <v>43.75</v>
      </c>
      <c r="Y74" s="2">
        <f>IFERROR('1-Global (fill this first)'!R73,"")</f>
        <v>115.7</v>
      </c>
      <c r="Z74" s="60">
        <f t="shared" si="19"/>
        <v>115.7</v>
      </c>
      <c r="AA74" s="2" t="str">
        <f>IFERROR('1-Global (fill this first)'!S73,"")</f>
        <v/>
      </c>
      <c r="AB74" s="60" t="str">
        <f t="shared" si="20"/>
        <v/>
      </c>
      <c r="AC74" s="2">
        <f>IFERROR('1-Global (fill this first)'!T73,"")</f>
        <v>1.1019428571428571</v>
      </c>
      <c r="AD74" s="60">
        <f t="shared" si="21"/>
        <v>1.1019428571428571</v>
      </c>
      <c r="AE74" s="2">
        <f>IFERROR('1-Global (fill this first)'!U73,"")</f>
        <v>2</v>
      </c>
      <c r="AF74" s="60">
        <f t="shared" si="22"/>
        <v>2</v>
      </c>
      <c r="AG74" s="2" t="str">
        <f>IFERROR('1-Global (fill this first)'!V73,"")</f>
        <v>N</v>
      </c>
      <c r="AH74" s="60" t="str">
        <f t="shared" si="23"/>
        <v>N</v>
      </c>
      <c r="AI74" s="2" t="str">
        <f>IFERROR('1-Global (fill this first)'!W73,"")</f>
        <v>Bridge measurments mad eusing Google Earth</v>
      </c>
      <c r="AJ74" s="2" t="str">
        <f>IFERROR('1-Global (fill this first)'!X73,"")</f>
        <v>(Maxwell et al., 2021)</v>
      </c>
      <c r="AK74" s="2">
        <f>IFERROR('1-Global (fill this first)'!Y73,"")</f>
        <v>0</v>
      </c>
      <c r="AL74" s="2">
        <f>IFERROR('1-Global (fill this first)'!Z73,"")</f>
        <v>0</v>
      </c>
      <c r="AM74" s="2">
        <f>IFERROR('1-Global (fill this first)'!AA73,"")</f>
        <v>0</v>
      </c>
      <c r="AN74" s="2">
        <f>IFERROR('1-Global (fill this first)'!AB73,"")</f>
        <v>0</v>
      </c>
      <c r="AO74" s="2">
        <f>IFERROR('1-Global (fill this first)'!AC73,"")</f>
        <v>0</v>
      </c>
      <c r="AP74" s="2">
        <f>IFERROR('1-Global (fill this first)'!AD73,"")</f>
        <v>0</v>
      </c>
      <c r="AQ74" s="2">
        <f>IFERROR('1-Global (fill this first)'!AE73,"")</f>
        <v>0</v>
      </c>
      <c r="AR74" s="1" t="s">
        <v>65</v>
      </c>
    </row>
    <row r="75" spans="1:44" ht="96">
      <c r="A75" s="2" t="str">
        <f>IFERROR('1-Global (fill this first)'!A74,"")</f>
        <v>U.S.A.</v>
      </c>
      <c r="B75" s="2" t="str">
        <f>IFERROR('1-Global (fill this first)'!B74,"")</f>
        <v>Nevada</v>
      </c>
      <c r="C75" s="2">
        <f>IFERROR('1-Global (fill this first)'!C74,"")</f>
        <v>40.907497999999997</v>
      </c>
      <c r="D75" s="2">
        <f>IFERROR('1-Global (fill this first)'!D74,"")</f>
        <v>-114.3051</v>
      </c>
      <c r="E75" s="2" t="str">
        <f>IFERROR('1-Global (fill this first)'!E74,"")</f>
        <v>INTERSTATE 80 AND HIGHWAY 93 PEQUOP CROSSINGS NETWORK</v>
      </c>
      <c r="F75" s="2" t="str">
        <f>IFERROR('1-Global (fill this first)'!F74,"")</f>
        <v>Overpass</v>
      </c>
      <c r="G75" s="2" t="str">
        <f>IFERROR('1-Global (fill this first)'!G74,"")</f>
        <v>Mule Deer</v>
      </c>
      <c r="H75" s="2" t="str">
        <f>IFERROR('1-Global (fill this first)'!H74,"")</f>
        <v>Medium (50-350 lbs)</v>
      </c>
      <c r="I75" s="2">
        <f>IFERROR('1-Global (fill this first)'!I74,"")</f>
        <v>0</v>
      </c>
      <c r="J75" s="2">
        <f>IFERROR('1-Global (fill this first)'!J74,"")</f>
        <v>2013</v>
      </c>
      <c r="K75" s="2">
        <f>IFERROR('1-Global (fill this first)'!K74,"")</f>
        <v>2013</v>
      </c>
      <c r="L75" s="60">
        <f t="shared" si="12"/>
        <v>2013</v>
      </c>
      <c r="M75" s="2" t="str">
        <f>IFERROR('1-Global (fill this first)'!L74,"")</f>
        <v/>
      </c>
      <c r="N75" s="60" t="str">
        <f t="shared" si="13"/>
        <v/>
      </c>
      <c r="O75" s="2" t="str">
        <f>IFERROR('1-Global (fill this first)'!M74,"")</f>
        <v/>
      </c>
      <c r="P75" s="60" t="str">
        <f t="shared" si="14"/>
        <v/>
      </c>
      <c r="Q75" s="2" t="str">
        <f>IFERROR('1-Global (fill this first)'!N74,"")</f>
        <v/>
      </c>
      <c r="R75" s="60" t="str">
        <f t="shared" si="15"/>
        <v/>
      </c>
      <c r="S75" s="2">
        <f>IFERROR('1-Global (fill this first)'!O74,"")</f>
        <v>0</v>
      </c>
      <c r="T75" s="60" t="str">
        <f t="shared" si="16"/>
        <v/>
      </c>
      <c r="U75" s="2" t="str">
        <f>IFERROR('1-Global (fill this first)'!P74,"")</f>
        <v/>
      </c>
      <c r="V75" s="60" t="str">
        <f t="shared" si="17"/>
        <v/>
      </c>
      <c r="W75" s="2" t="str">
        <f>IFERROR('1-Global (fill this first)'!Q74,"")</f>
        <v/>
      </c>
      <c r="X75" s="60" t="str">
        <f t="shared" si="18"/>
        <v/>
      </c>
      <c r="Y75" s="2" t="str">
        <f>IFERROR('1-Global (fill this first)'!R74,"")</f>
        <v/>
      </c>
      <c r="Z75" s="60" t="str">
        <f t="shared" si="19"/>
        <v/>
      </c>
      <c r="AA75" s="2" t="str">
        <f>IFERROR('1-Global (fill this first)'!S74,"")</f>
        <v/>
      </c>
      <c r="AB75" s="60" t="str">
        <f t="shared" si="20"/>
        <v/>
      </c>
      <c r="AC75" s="2" t="str">
        <f>IFERROR('1-Global (fill this first)'!T74,"")</f>
        <v/>
      </c>
      <c r="AD75" s="60" t="str">
        <f t="shared" si="21"/>
        <v/>
      </c>
      <c r="AE75" s="2">
        <f>IFERROR('1-Global (fill this first)'!U74,"")</f>
        <v>5</v>
      </c>
      <c r="AF75" s="60">
        <f t="shared" si="22"/>
        <v>5</v>
      </c>
      <c r="AG75" s="2" t="str">
        <f>IFERROR('1-Global (fill this first)'!V74,"")</f>
        <v>N</v>
      </c>
      <c r="AH75" s="60" t="str">
        <f t="shared" si="23"/>
        <v>N</v>
      </c>
      <c r="AI75" s="2" t="str">
        <f>IFERROR('1-Global (fill this first)'!W74,"")</f>
        <v>Bridge measurments mad eusing Google Earth</v>
      </c>
      <c r="AJ75" s="2" t="str">
        <f>IFERROR('1-Global (fill this first)'!X74,"")</f>
        <v>(Maxwell et al., 2021)</v>
      </c>
      <c r="AK75" s="2">
        <f>IFERROR('1-Global (fill this first)'!Y74,"")</f>
        <v>0</v>
      </c>
      <c r="AL75" s="2">
        <f>IFERROR('1-Global (fill this first)'!Z74,"")</f>
        <v>0</v>
      </c>
      <c r="AM75" s="2">
        <f>IFERROR('1-Global (fill this first)'!AA74,"")</f>
        <v>0</v>
      </c>
      <c r="AN75" s="2">
        <f>IFERROR('1-Global (fill this first)'!AB74,"")</f>
        <v>0</v>
      </c>
      <c r="AO75" s="2">
        <f>IFERROR('1-Global (fill this first)'!AC74,"")</f>
        <v>0</v>
      </c>
      <c r="AP75" s="2">
        <f>IFERROR('1-Global (fill this first)'!AD74,"")</f>
        <v>0</v>
      </c>
      <c r="AQ75" s="2">
        <f>IFERROR('1-Global (fill this first)'!AE74,"")</f>
        <v>0</v>
      </c>
      <c r="AR75" s="1" t="s">
        <v>65</v>
      </c>
    </row>
    <row r="76" spans="1:44" ht="16">
      <c r="A76" s="2" t="str">
        <f>IFERROR('1-Global (fill this first)'!A75,"")</f>
        <v>U.S.A.</v>
      </c>
      <c r="B76" s="2" t="str">
        <f>IFERROR('1-Global (fill this first)'!B75,"")</f>
        <v>Washington</v>
      </c>
      <c r="C76" s="2">
        <f>IFERROR('1-Global (fill this first)'!C75,"")</f>
        <v>47.322270000000003</v>
      </c>
      <c r="D76" s="2">
        <f>IFERROR('1-Global (fill this first)'!D75,"")</f>
        <v>-121.32447000000001</v>
      </c>
      <c r="E76" s="2" t="str">
        <f>IFERROR('1-Global (fill this first)'!E75,"")</f>
        <v>Washington OP</v>
      </c>
      <c r="F76" s="2" t="str">
        <f>IFERROR('1-Global (fill this first)'!F75,"")</f>
        <v>Overpass</v>
      </c>
      <c r="G76" s="2">
        <f>IFERROR('1-Global (fill this first)'!G75,"")</f>
        <v>0</v>
      </c>
      <c r="H76" s="2">
        <f>IFERROR('1-Global (fill this first)'!H75,"")</f>
        <v>0</v>
      </c>
      <c r="I76" s="2">
        <f>IFERROR('1-Global (fill this first)'!I75,"")</f>
        <v>0</v>
      </c>
      <c r="J76" s="2">
        <f>IFERROR('1-Global (fill this first)'!J75,"")</f>
        <v>2018</v>
      </c>
      <c r="K76" s="2">
        <f>IFERROR('1-Global (fill this first)'!K75,"")</f>
        <v>2018</v>
      </c>
      <c r="L76" s="60">
        <f t="shared" si="12"/>
        <v>2018</v>
      </c>
      <c r="M76" s="2">
        <f>IFERROR('1-Global (fill this first)'!L75,"")</f>
        <v>45.72</v>
      </c>
      <c r="N76" s="60">
        <f t="shared" si="13"/>
        <v>45.72</v>
      </c>
      <c r="O76" s="2">
        <f>IFERROR('1-Global (fill this first)'!M75,"")</f>
        <v>45.64</v>
      </c>
      <c r="P76" s="60">
        <f t="shared" si="14"/>
        <v>45.64</v>
      </c>
      <c r="Q76" s="2">
        <f>IFERROR('1-Global (fill this first)'!N75,"")</f>
        <v>46.72</v>
      </c>
      <c r="R76" s="60">
        <f t="shared" si="15"/>
        <v>46.72</v>
      </c>
      <c r="S76" s="2">
        <f>IFERROR('1-Global (fill this first)'!O75,"")</f>
        <v>65.531999999999996</v>
      </c>
      <c r="T76" s="60">
        <f t="shared" si="16"/>
        <v>65.531999999999996</v>
      </c>
      <c r="U76" s="2">
        <f>IFERROR('1-Global (fill this first)'!P75,"")</f>
        <v>53.64</v>
      </c>
      <c r="V76" s="60">
        <f t="shared" si="17"/>
        <v>53.64</v>
      </c>
      <c r="W76" s="2">
        <f>IFERROR('1-Global (fill this first)'!Q75,"")</f>
        <v>99.26</v>
      </c>
      <c r="X76" s="60">
        <f t="shared" si="18"/>
        <v>99.26</v>
      </c>
      <c r="Y76" s="2" t="str">
        <f>IFERROR('1-Global (fill this first)'!R75,"")</f>
        <v/>
      </c>
      <c r="Z76" s="60" t="str">
        <f t="shared" si="19"/>
        <v/>
      </c>
      <c r="AA76" s="2">
        <f>IFERROR('1-Global (fill this first)'!S75,"")</f>
        <v>0.69767441860465118</v>
      </c>
      <c r="AB76" s="60">
        <f t="shared" si="20"/>
        <v>0.69767441860465118</v>
      </c>
      <c r="AC76" s="2">
        <f>IFERROR('1-Global (fill this first)'!T75,"")</f>
        <v>0.45980253878702398</v>
      </c>
      <c r="AD76" s="60">
        <f t="shared" si="21"/>
        <v>0.45980253878702398</v>
      </c>
      <c r="AE76" s="2">
        <f>IFERROR('1-Global (fill this first)'!U75,"")</f>
        <v>6</v>
      </c>
      <c r="AF76" s="60">
        <f t="shared" si="22"/>
        <v>6</v>
      </c>
      <c r="AG76" s="2" t="str">
        <f>IFERROR('1-Global (fill this first)'!V75,"")</f>
        <v>N</v>
      </c>
      <c r="AH76" s="60" t="str">
        <f t="shared" si="23"/>
        <v>N</v>
      </c>
      <c r="AI76" s="2">
        <f>IFERROR('1-Global (fill this first)'!W75,"")</f>
        <v>0</v>
      </c>
      <c r="AJ76" s="2">
        <f>IFERROR('1-Global (fill this first)'!X75,"")</f>
        <v>0</v>
      </c>
      <c r="AK76" s="2">
        <f>IFERROR('1-Global (fill this first)'!Y75,"")</f>
        <v>0</v>
      </c>
      <c r="AL76" s="2">
        <f>IFERROR('1-Global (fill this first)'!Z75,"")</f>
        <v>0</v>
      </c>
      <c r="AM76" s="2">
        <f>IFERROR('1-Global (fill this first)'!AA75,"")</f>
        <v>0</v>
      </c>
      <c r="AN76" s="2">
        <f>IFERROR('1-Global (fill this first)'!AB75,"")</f>
        <v>0</v>
      </c>
      <c r="AO76" s="2">
        <f>IFERROR('1-Global (fill this first)'!AC75,"")</f>
        <v>0</v>
      </c>
      <c r="AP76" s="2">
        <f>IFERROR('1-Global (fill this first)'!AD75,"")</f>
        <v>0</v>
      </c>
      <c r="AQ76" s="2">
        <f>IFERROR('1-Global (fill this first)'!AE75,"")</f>
        <v>0</v>
      </c>
      <c r="AR76" s="1"/>
    </row>
    <row r="77" spans="1:44" ht="69" customHeight="1">
      <c r="A77" s="2" t="str">
        <f>IFERROR('1-Global (fill this first)'!A76,"")</f>
        <v>Australia</v>
      </c>
      <c r="B77" s="2" t="str">
        <f>IFERROR('1-Global (fill this first)'!B76,"")</f>
        <v>Perth</v>
      </c>
      <c r="C77" s="2">
        <f>IFERROR('1-Global (fill this first)'!C76,"")</f>
        <v>-31.743182999999998</v>
      </c>
      <c r="D77" s="2">
        <f>IFERROR('1-Global (fill this first)'!D76,"")</f>
        <v>115.981769</v>
      </c>
      <c r="E77" s="2" t="str">
        <f>IFERROR('1-Global (fill this first)'!E76,"")</f>
        <v>Perth OP</v>
      </c>
      <c r="F77" s="2" t="str">
        <f>IFERROR('1-Global (fill this first)'!F76,"")</f>
        <v>Overpass</v>
      </c>
      <c r="G77" s="2" t="str">
        <f>IFERROR('1-Global (fill this first)'!G76,"")</f>
        <v>Kangaroo, Emu</v>
      </c>
      <c r="H77" s="2" t="str">
        <f>IFERROR('1-Global (fill this first)'!H76,"")</f>
        <v>Small (&lt;50 lbs)</v>
      </c>
      <c r="I77" s="2">
        <f>IFERROR('1-Global (fill this first)'!I76,"")</f>
        <v>0</v>
      </c>
      <c r="J77" s="2">
        <f>IFERROR('1-Global (fill this first)'!J76,"")</f>
        <v>2019</v>
      </c>
      <c r="K77" s="2">
        <f>IFERROR('1-Global (fill this first)'!K76,"")</f>
        <v>2019</v>
      </c>
      <c r="L77" s="60">
        <f t="shared" si="12"/>
        <v>2019</v>
      </c>
      <c r="M77" s="2">
        <f>IFERROR('1-Global (fill this first)'!L76,"")</f>
        <v>0</v>
      </c>
      <c r="N77" s="60" t="str">
        <f t="shared" si="13"/>
        <v/>
      </c>
      <c r="O77" s="2">
        <f>IFERROR('1-Global (fill this first)'!M76,"")</f>
        <v>12.79</v>
      </c>
      <c r="P77" s="60">
        <f t="shared" si="14"/>
        <v>12.79</v>
      </c>
      <c r="Q77" s="2">
        <f>IFERROR('1-Global (fill this first)'!N76,"")</f>
        <v>13.1</v>
      </c>
      <c r="R77" s="60">
        <f t="shared" si="15"/>
        <v>13.1</v>
      </c>
      <c r="S77" s="2">
        <f>IFERROR('1-Global (fill this first)'!O76,"")</f>
        <v>0</v>
      </c>
      <c r="T77" s="60" t="str">
        <f t="shared" si="16"/>
        <v/>
      </c>
      <c r="U77" s="2">
        <f>IFERROR('1-Global (fill this first)'!P76,"")</f>
        <v>24.53</v>
      </c>
      <c r="V77" s="60">
        <f t="shared" si="17"/>
        <v>24.53</v>
      </c>
      <c r="W77" s="2">
        <f>IFERROR('1-Global (fill this first)'!Q76,"")</f>
        <v>38.89</v>
      </c>
      <c r="X77" s="60">
        <f t="shared" si="18"/>
        <v>38.89</v>
      </c>
      <c r="Y77" s="2" t="str">
        <f>IFERROR('1-Global (fill this first)'!R76,"")</f>
        <v/>
      </c>
      <c r="Z77" s="60" t="str">
        <f t="shared" si="19"/>
        <v/>
      </c>
      <c r="AA77" s="2" t="str">
        <f>IFERROR('1-Global (fill this first)'!S76,"")</f>
        <v/>
      </c>
      <c r="AB77" s="60" t="str">
        <f t="shared" si="20"/>
        <v/>
      </c>
      <c r="AC77" s="2">
        <f>IFERROR('1-Global (fill this first)'!T76,"")</f>
        <v>0.32887631781949084</v>
      </c>
      <c r="AD77" s="60">
        <f t="shared" si="21"/>
        <v>0.32887631781949084</v>
      </c>
      <c r="AE77" s="2">
        <f>IFERROR('1-Global (fill this first)'!U76,"")</f>
        <v>4</v>
      </c>
      <c r="AF77" s="60">
        <f t="shared" si="22"/>
        <v>4</v>
      </c>
      <c r="AG77" s="2" t="str">
        <f>IFERROR('1-Global (fill this first)'!V76,"")</f>
        <v>N</v>
      </c>
      <c r="AH77" s="60" t="str">
        <f t="shared" si="23"/>
        <v>N</v>
      </c>
      <c r="AI77" s="2" t="str">
        <f>IFERROR('1-Global (fill this first)'!W76,"")</f>
        <v>Bridge measurments made using Google Earth</v>
      </c>
      <c r="AJ77" s="2" t="str">
        <f>IFERROR('1-Global (fill this first)'!X76,"")</f>
        <v>https://www.watoday.com.au/national/western-australia/no-humans-allowed-main-roads-building-wa-s-first-animal-bridge-20180726-p4ztre.html</v>
      </c>
      <c r="AK77" s="2">
        <f>IFERROR('1-Global (fill this first)'!Y76,"")</f>
        <v>0</v>
      </c>
      <c r="AL77" s="2">
        <f>IFERROR('1-Global (fill this first)'!Z76,"")</f>
        <v>0</v>
      </c>
      <c r="AM77" s="2">
        <f>IFERROR('1-Global (fill this first)'!AA76,"")</f>
        <v>0</v>
      </c>
      <c r="AN77" s="2">
        <f>IFERROR('1-Global (fill this first)'!AB76,"")</f>
        <v>0</v>
      </c>
      <c r="AO77" s="2">
        <f>IFERROR('1-Global (fill this first)'!AC76,"")</f>
        <v>0</v>
      </c>
      <c r="AP77" s="2">
        <f>IFERROR('1-Global (fill this first)'!AD76,"")</f>
        <v>0</v>
      </c>
      <c r="AQ77" s="2">
        <f>IFERROR('1-Global (fill this first)'!AE76,"")</f>
        <v>0</v>
      </c>
      <c r="AR77" s="1" t="s">
        <v>202</v>
      </c>
    </row>
    <row r="78" spans="1:44" ht="32">
      <c r="A78" s="2" t="str">
        <f>IFERROR('1-Global (fill this first)'!A77,"")</f>
        <v>Canada</v>
      </c>
      <c r="B78" s="2" t="str">
        <f>IFERROR('1-Global (fill this first)'!B77,"")</f>
        <v>British Columbia</v>
      </c>
      <c r="C78" s="2">
        <f>IFERROR('1-Global (fill this first)'!C77,"")</f>
        <v>51.275036</v>
      </c>
      <c r="D78" s="2">
        <f>IFERROR('1-Global (fill this first)'!D77,"")</f>
        <v>-116.768019</v>
      </c>
      <c r="E78" s="2" t="str">
        <f>IFERROR('1-Global (fill this first)'!E77,"")</f>
        <v>Glenogle</v>
      </c>
      <c r="F78" s="2" t="str">
        <f>IFERROR('1-Global (fill this first)'!F77,"")</f>
        <v>Overpass</v>
      </c>
      <c r="G78" s="2">
        <f>IFERROR('1-Global (fill this first)'!G77,"")</f>
        <v>0</v>
      </c>
      <c r="H78" s="2">
        <f>IFERROR('1-Global (fill this first)'!H77,"")</f>
        <v>0</v>
      </c>
      <c r="I78" s="2">
        <f>IFERROR('1-Global (fill this first)'!I77,"")</f>
        <v>0</v>
      </c>
      <c r="J78" s="2">
        <f>IFERROR('1-Global (fill this first)'!J77,"")</f>
        <v>2011</v>
      </c>
      <c r="K78" s="2">
        <f>IFERROR('1-Global (fill this first)'!K77,"")</f>
        <v>2011</v>
      </c>
      <c r="L78" s="60">
        <f t="shared" si="12"/>
        <v>2011</v>
      </c>
      <c r="M78" s="2">
        <f>IFERROR('1-Global (fill this first)'!L77,"")</f>
        <v>7.48</v>
      </c>
      <c r="N78" s="60">
        <f t="shared" si="13"/>
        <v>7.48</v>
      </c>
      <c r="O78" s="2">
        <f>IFERROR('1-Global (fill this first)'!M77,"")</f>
        <v>6.69</v>
      </c>
      <c r="P78" s="60">
        <f t="shared" si="14"/>
        <v>6.69</v>
      </c>
      <c r="Q78" s="2">
        <f>IFERROR('1-Global (fill this first)'!N77,"")</f>
        <v>7.97</v>
      </c>
      <c r="R78" s="60">
        <f t="shared" si="15"/>
        <v>7.97</v>
      </c>
      <c r="S78" s="2">
        <f>IFERROR('1-Global (fill this first)'!O77,"")</f>
        <v>37.4</v>
      </c>
      <c r="T78" s="60">
        <f t="shared" si="16"/>
        <v>37.4</v>
      </c>
      <c r="U78" s="2">
        <f>IFERROR('1-Global (fill this first)'!P77,"")</f>
        <v>31.92</v>
      </c>
      <c r="V78" s="60">
        <f t="shared" si="17"/>
        <v>31.92</v>
      </c>
      <c r="W78" s="2">
        <f>IFERROR('1-Global (fill this first)'!Q77,"")</f>
        <v>47.94</v>
      </c>
      <c r="X78" s="60">
        <f t="shared" si="18"/>
        <v>47.94</v>
      </c>
      <c r="Y78" s="2" t="str">
        <f>IFERROR('1-Global (fill this first)'!R77,"")</f>
        <v/>
      </c>
      <c r="Z78" s="60" t="str">
        <f t="shared" si="19"/>
        <v/>
      </c>
      <c r="AA78" s="2">
        <f>IFERROR('1-Global (fill this first)'!S77,"")</f>
        <v>0.2</v>
      </c>
      <c r="AB78" s="60">
        <f t="shared" si="20"/>
        <v>0.2</v>
      </c>
      <c r="AC78" s="2">
        <f>IFERROR('1-Global (fill this first)'!T77,"")</f>
        <v>0.13954943679599502</v>
      </c>
      <c r="AD78" s="60">
        <f t="shared" si="21"/>
        <v>0.13954943679599502</v>
      </c>
      <c r="AE78" s="2">
        <f>IFERROR('1-Global (fill this first)'!U77,"")</f>
        <v>5</v>
      </c>
      <c r="AF78" s="60">
        <f t="shared" si="22"/>
        <v>5</v>
      </c>
      <c r="AG78" s="2" t="str">
        <f>IFERROR('1-Global (fill this first)'!V77,"")</f>
        <v>N</v>
      </c>
      <c r="AH78" s="60" t="str">
        <f t="shared" si="23"/>
        <v>N</v>
      </c>
      <c r="AI78" s="2">
        <f>IFERROR('1-Global (fill this first)'!W77,"")</f>
        <v>0</v>
      </c>
      <c r="AJ78" s="2" t="str">
        <f>IFERROR('1-Global (fill this first)'!X77,"")</f>
        <v>(BC MOTI, 2021)</v>
      </c>
      <c r="AK78" s="2">
        <f>IFERROR('1-Global (fill this first)'!Y77,"")</f>
        <v>0</v>
      </c>
      <c r="AL78" s="2">
        <f>IFERROR('1-Global (fill this first)'!Z77,"")</f>
        <v>0</v>
      </c>
      <c r="AM78" s="2">
        <f>IFERROR('1-Global (fill this first)'!AA77,"")</f>
        <v>0</v>
      </c>
      <c r="AN78" s="2">
        <f>IFERROR('1-Global (fill this first)'!AB77,"")</f>
        <v>0</v>
      </c>
      <c r="AO78" s="2">
        <f>IFERROR('1-Global (fill this first)'!AC77,"")</f>
        <v>0</v>
      </c>
      <c r="AP78" s="2">
        <f>IFERROR('1-Global (fill this first)'!AD77,"")</f>
        <v>0</v>
      </c>
      <c r="AQ78" s="2">
        <f>IFERROR('1-Global (fill this first)'!AE77,"")</f>
        <v>0</v>
      </c>
      <c r="AR78" s="1"/>
    </row>
    <row r="79" spans="1:44" ht="32">
      <c r="A79" s="2" t="str">
        <f>IFERROR('1-Global (fill this first)'!A78,"")</f>
        <v>Canada</v>
      </c>
      <c r="B79" s="2" t="str">
        <f>IFERROR('1-Global (fill this first)'!B78,"")</f>
        <v>British Columbia</v>
      </c>
      <c r="C79" s="2">
        <f>IFERROR('1-Global (fill this first)'!C78,"")</f>
        <v>51.298845</v>
      </c>
      <c r="D79" s="2">
        <f>IFERROR('1-Global (fill this first)'!D78,"")</f>
        <v>-116.92934</v>
      </c>
      <c r="E79" s="2" t="str">
        <f>IFERROR('1-Global (fill this first)'!E78,"")</f>
        <v>Golden Hill</v>
      </c>
      <c r="F79" s="2" t="str">
        <f>IFERROR('1-Global (fill this first)'!F78,"")</f>
        <v>Overpass</v>
      </c>
      <c r="G79" s="2">
        <f>IFERROR('1-Global (fill this first)'!G78,"")</f>
        <v>0</v>
      </c>
      <c r="H79" s="2">
        <f>IFERROR('1-Global (fill this first)'!H78,"")</f>
        <v>0</v>
      </c>
      <c r="I79" s="2">
        <f>IFERROR('1-Global (fill this first)'!I78,"")</f>
        <v>0</v>
      </c>
      <c r="J79" s="2">
        <f>IFERROR('1-Global (fill this first)'!J78,"")</f>
        <v>2011</v>
      </c>
      <c r="K79" s="2">
        <f>IFERROR('1-Global (fill this first)'!K78,"")</f>
        <v>2011</v>
      </c>
      <c r="L79" s="60">
        <f t="shared" si="12"/>
        <v>2011</v>
      </c>
      <c r="M79" s="2">
        <f>IFERROR('1-Global (fill this first)'!L78,"")</f>
        <v>7.2</v>
      </c>
      <c r="N79" s="60">
        <f t="shared" si="13"/>
        <v>7.2</v>
      </c>
      <c r="O79" s="2">
        <f>IFERROR('1-Global (fill this first)'!M78,"")</f>
        <v>6.51</v>
      </c>
      <c r="P79" s="60">
        <f t="shared" si="14"/>
        <v>6.51</v>
      </c>
      <c r="Q79" s="2">
        <f>IFERROR('1-Global (fill this first)'!N78,"")</f>
        <v>7.87</v>
      </c>
      <c r="R79" s="60">
        <f t="shared" si="15"/>
        <v>7.87</v>
      </c>
      <c r="S79" s="2">
        <f>IFERROR('1-Global (fill this first)'!O78,"")</f>
        <v>27.5</v>
      </c>
      <c r="T79" s="60">
        <f t="shared" si="16"/>
        <v>27.5</v>
      </c>
      <c r="U79" s="2">
        <f>IFERROR('1-Global (fill this first)'!P78,"")</f>
        <v>21</v>
      </c>
      <c r="V79" s="60">
        <f t="shared" si="17"/>
        <v>21</v>
      </c>
      <c r="W79" s="2">
        <f>IFERROR('1-Global (fill this first)'!Q78,"")</f>
        <v>29.12</v>
      </c>
      <c r="X79" s="60">
        <f t="shared" si="18"/>
        <v>29.12</v>
      </c>
      <c r="Y79" s="2" t="str">
        <f>IFERROR('1-Global (fill this first)'!R78,"")</f>
        <v/>
      </c>
      <c r="Z79" s="60" t="str">
        <f t="shared" si="19"/>
        <v/>
      </c>
      <c r="AA79" s="2">
        <f>IFERROR('1-Global (fill this first)'!S78,"")</f>
        <v>0.26181818181818184</v>
      </c>
      <c r="AB79" s="60">
        <f t="shared" si="20"/>
        <v>0.26181818181818184</v>
      </c>
      <c r="AC79" s="2">
        <f>IFERROR('1-Global (fill this first)'!T78,"")</f>
        <v>0.22355769230769229</v>
      </c>
      <c r="AD79" s="60">
        <f t="shared" si="21"/>
        <v>0.22355769230769229</v>
      </c>
      <c r="AE79" s="2">
        <f>IFERROR('1-Global (fill this first)'!U78,"")</f>
        <v>4</v>
      </c>
      <c r="AF79" s="60">
        <f t="shared" si="22"/>
        <v>4</v>
      </c>
      <c r="AG79" s="2" t="str">
        <f>IFERROR('1-Global (fill this first)'!V78,"")</f>
        <v>N</v>
      </c>
      <c r="AH79" s="60" t="str">
        <f t="shared" si="23"/>
        <v>N</v>
      </c>
      <c r="AI79" s="2">
        <f>IFERROR('1-Global (fill this first)'!W78,"")</f>
        <v>0</v>
      </c>
      <c r="AJ79" s="2" t="str">
        <f>IFERROR('1-Global (fill this first)'!X78,"")</f>
        <v>(BC MOTI, 2021)</v>
      </c>
      <c r="AK79" s="2">
        <f>IFERROR('1-Global (fill this first)'!Y78,"")</f>
        <v>0</v>
      </c>
      <c r="AL79" s="2">
        <f>IFERROR('1-Global (fill this first)'!Z78,"")</f>
        <v>0</v>
      </c>
      <c r="AM79" s="2">
        <f>IFERROR('1-Global (fill this first)'!AA78,"")</f>
        <v>0</v>
      </c>
      <c r="AN79" s="2">
        <f>IFERROR('1-Global (fill this first)'!AB78,"")</f>
        <v>0</v>
      </c>
      <c r="AO79" s="2">
        <f>IFERROR('1-Global (fill this first)'!AC78,"")</f>
        <v>0</v>
      </c>
      <c r="AP79" s="2">
        <f>IFERROR('1-Global (fill this first)'!AD78,"")</f>
        <v>0</v>
      </c>
      <c r="AQ79" s="2">
        <f>IFERROR('1-Global (fill this first)'!AE78,"")</f>
        <v>0</v>
      </c>
      <c r="AR79" s="1"/>
    </row>
    <row r="80" spans="1:44" ht="32">
      <c r="A80" s="2" t="str">
        <f>IFERROR('1-Global (fill this first)'!A79,"")</f>
        <v>Canada</v>
      </c>
      <c r="B80" s="2" t="str">
        <f>IFERROR('1-Global (fill this first)'!B79,"")</f>
        <v>British Columbia</v>
      </c>
      <c r="C80" s="2">
        <f>IFERROR('1-Global (fill this first)'!C79,"")</f>
        <v>51.253630999999999</v>
      </c>
      <c r="D80" s="2">
        <f>IFERROR('1-Global (fill this first)'!D79,"")</f>
        <v>-116.685371</v>
      </c>
      <c r="E80" s="2" t="str">
        <f>IFERROR('1-Global (fill this first)'!E79,"")</f>
        <v>Palliser</v>
      </c>
      <c r="F80" s="2" t="str">
        <f>IFERROR('1-Global (fill this first)'!F79,"")</f>
        <v>Overpass</v>
      </c>
      <c r="G80" s="2">
        <f>IFERROR('1-Global (fill this first)'!G79,"")</f>
        <v>0</v>
      </c>
      <c r="H80" s="2">
        <f>IFERROR('1-Global (fill this first)'!H79,"")</f>
        <v>0</v>
      </c>
      <c r="I80" s="2">
        <f>IFERROR('1-Global (fill this first)'!I79,"")</f>
        <v>0</v>
      </c>
      <c r="J80" s="2">
        <f>IFERROR('1-Global (fill this first)'!J79,"")</f>
        <v>2011</v>
      </c>
      <c r="K80" s="2">
        <f>IFERROR('1-Global (fill this first)'!K79,"")</f>
        <v>2011</v>
      </c>
      <c r="L80" s="60">
        <f t="shared" si="12"/>
        <v>2011</v>
      </c>
      <c r="M80" s="2">
        <f>IFERROR('1-Global (fill this first)'!L79,"")</f>
        <v>8.25</v>
      </c>
      <c r="N80" s="60">
        <f t="shared" si="13"/>
        <v>8.25</v>
      </c>
      <c r="O80" s="2">
        <f>IFERROR('1-Global (fill this first)'!M79,"")</f>
        <v>6.97</v>
      </c>
      <c r="P80" s="60">
        <f t="shared" si="14"/>
        <v>6.97</v>
      </c>
      <c r="Q80" s="2">
        <f>IFERROR('1-Global (fill this first)'!N79,"")</f>
        <v>7.73</v>
      </c>
      <c r="R80" s="60">
        <f t="shared" si="15"/>
        <v>7.73</v>
      </c>
      <c r="S80" s="2">
        <f>IFERROR('1-Global (fill this first)'!O79,"")</f>
        <v>30.6</v>
      </c>
      <c r="T80" s="60">
        <f t="shared" si="16"/>
        <v>30.6</v>
      </c>
      <c r="U80" s="2">
        <f>IFERROR('1-Global (fill this first)'!P79,"")</f>
        <v>28.69</v>
      </c>
      <c r="V80" s="60">
        <f t="shared" si="17"/>
        <v>28.69</v>
      </c>
      <c r="W80" s="2">
        <f>IFERROR('1-Global (fill this first)'!Q79,"")</f>
        <v>35.86</v>
      </c>
      <c r="X80" s="60">
        <f t="shared" si="18"/>
        <v>35.86</v>
      </c>
      <c r="Y80" s="2">
        <f>IFERROR('1-Global (fill this first)'!R79,"")</f>
        <v>56.32</v>
      </c>
      <c r="Z80" s="60">
        <f t="shared" si="19"/>
        <v>56.32</v>
      </c>
      <c r="AA80" s="2">
        <f>IFERROR('1-Global (fill this first)'!S79,"")</f>
        <v>0.26960784313725489</v>
      </c>
      <c r="AB80" s="60">
        <f t="shared" si="20"/>
        <v>0.26960784313725489</v>
      </c>
      <c r="AC80" s="2">
        <f>IFERROR('1-Global (fill this first)'!T79,"")</f>
        <v>0.19436698271054098</v>
      </c>
      <c r="AD80" s="60">
        <f t="shared" si="21"/>
        <v>0.19436698271054098</v>
      </c>
      <c r="AE80" s="2">
        <f>IFERROR('1-Global (fill this first)'!U79,"")</f>
        <v>4</v>
      </c>
      <c r="AF80" s="60">
        <f t="shared" si="22"/>
        <v>4</v>
      </c>
      <c r="AG80" s="2" t="str">
        <f>IFERROR('1-Global (fill this first)'!V79,"")</f>
        <v>N</v>
      </c>
      <c r="AH80" s="60" t="str">
        <f t="shared" si="23"/>
        <v>N</v>
      </c>
      <c r="AI80" s="2">
        <f>IFERROR('1-Global (fill this first)'!W79,"")</f>
        <v>0</v>
      </c>
      <c r="AJ80" s="2" t="str">
        <f>IFERROR('1-Global (fill this first)'!X79,"")</f>
        <v>(BC MOTI, 2021)</v>
      </c>
      <c r="AK80" s="2">
        <f>IFERROR('1-Global (fill this first)'!Y79,"")</f>
        <v>0</v>
      </c>
      <c r="AL80" s="2">
        <f>IFERROR('1-Global (fill this first)'!Z79,"")</f>
        <v>0</v>
      </c>
      <c r="AM80" s="2">
        <f>IFERROR('1-Global (fill this first)'!AA79,"")</f>
        <v>0</v>
      </c>
      <c r="AN80" s="2">
        <f>IFERROR('1-Global (fill this first)'!AB79,"")</f>
        <v>0</v>
      </c>
      <c r="AO80" s="2">
        <f>IFERROR('1-Global (fill this first)'!AC79,"")</f>
        <v>0</v>
      </c>
      <c r="AP80" s="2">
        <f>IFERROR('1-Global (fill this first)'!AD79,"")</f>
        <v>0</v>
      </c>
      <c r="AQ80" s="2">
        <f>IFERROR('1-Global (fill this first)'!AE79,"")</f>
        <v>0</v>
      </c>
      <c r="AR80" s="1"/>
    </row>
    <row r="81" spans="1:44" ht="16">
      <c r="A81" s="2" t="str">
        <f>IFERROR('1-Global (fill this first)'!A80,"")</f>
        <v>Argentina</v>
      </c>
      <c r="B81" s="2">
        <f>IFERROR('1-Global (fill this first)'!B80,"")</f>
        <v>0</v>
      </c>
      <c r="C81" s="2">
        <f>IFERROR('1-Global (fill this first)'!C80,"")</f>
        <v>-25.864426999999999</v>
      </c>
      <c r="D81" s="2">
        <f>IFERROR('1-Global (fill this first)'!D80,"")</f>
        <v>-53.979686000000001</v>
      </c>
      <c r="E81" s="2">
        <f>IFERROR('1-Global (fill this first)'!E80,"")</f>
        <v>0</v>
      </c>
      <c r="F81" s="2" t="str">
        <f>IFERROR('1-Global (fill this first)'!F80,"")</f>
        <v>Overpass</v>
      </c>
      <c r="G81" s="2">
        <f>IFERROR('1-Global (fill this first)'!G80,"")</f>
        <v>0</v>
      </c>
      <c r="H81" s="2">
        <f>IFERROR('1-Global (fill this first)'!H80,"")</f>
        <v>0</v>
      </c>
      <c r="I81" s="2">
        <f>IFERROR('1-Global (fill this first)'!I80,"")</f>
        <v>0</v>
      </c>
      <c r="J81" s="2">
        <f>IFERROR('1-Global (fill this first)'!J80,"")</f>
        <v>0</v>
      </c>
      <c r="K81" s="2">
        <f>IFERROR('1-Global (fill this first)'!K80,"")</f>
        <v>0</v>
      </c>
      <c r="L81" s="60" t="str">
        <f t="shared" si="12"/>
        <v/>
      </c>
      <c r="M81" s="2">
        <f>IFERROR('1-Global (fill this first)'!L80,"")</f>
        <v>0</v>
      </c>
      <c r="N81" s="60" t="str">
        <f t="shared" si="13"/>
        <v/>
      </c>
      <c r="O81" s="2" t="str">
        <f>IFERROR('1-Global (fill this first)'!M80,"")</f>
        <v/>
      </c>
      <c r="P81" s="60" t="str">
        <f t="shared" si="14"/>
        <v/>
      </c>
      <c r="Q81" s="2" t="str">
        <f>IFERROR('1-Global (fill this first)'!N80,"")</f>
        <v/>
      </c>
      <c r="R81" s="60" t="str">
        <f t="shared" si="15"/>
        <v/>
      </c>
      <c r="S81" s="2">
        <f>IFERROR('1-Global (fill this first)'!O80,"")</f>
        <v>0</v>
      </c>
      <c r="T81" s="60" t="str">
        <f t="shared" si="16"/>
        <v/>
      </c>
      <c r="U81" s="2" t="str">
        <f>IFERROR('1-Global (fill this first)'!P80,"")</f>
        <v/>
      </c>
      <c r="V81" s="60" t="str">
        <f t="shared" si="17"/>
        <v/>
      </c>
      <c r="W81" s="2" t="str">
        <f>IFERROR('1-Global (fill this first)'!Q80,"")</f>
        <v/>
      </c>
      <c r="X81" s="60" t="str">
        <f t="shared" si="18"/>
        <v/>
      </c>
      <c r="Y81" s="2" t="str">
        <f>IFERROR('1-Global (fill this first)'!R80,"")</f>
        <v/>
      </c>
      <c r="Z81" s="60" t="str">
        <f t="shared" si="19"/>
        <v/>
      </c>
      <c r="AA81" s="2" t="str">
        <f>IFERROR('1-Global (fill this first)'!S80,"")</f>
        <v/>
      </c>
      <c r="AB81" s="60" t="str">
        <f t="shared" si="20"/>
        <v/>
      </c>
      <c r="AC81" s="2" t="str">
        <f>IFERROR('1-Global (fill this first)'!T80,"")</f>
        <v/>
      </c>
      <c r="AD81" s="60" t="str">
        <f t="shared" si="21"/>
        <v/>
      </c>
      <c r="AE81" s="2">
        <f>IFERROR('1-Global (fill this first)'!U80,"")</f>
        <v>2</v>
      </c>
      <c r="AF81" s="60">
        <f t="shared" si="22"/>
        <v>2</v>
      </c>
      <c r="AG81" s="2" t="str">
        <f>IFERROR('1-Global (fill this first)'!V80,"")</f>
        <v>N</v>
      </c>
      <c r="AH81" s="60" t="str">
        <f t="shared" si="23"/>
        <v>N</v>
      </c>
      <c r="AI81" s="2">
        <f>IFERROR('1-Global (fill this first)'!W80,"")</f>
        <v>0</v>
      </c>
      <c r="AJ81" s="2">
        <f>IFERROR('1-Global (fill this first)'!X80,"")</f>
        <v>0</v>
      </c>
      <c r="AK81" s="2">
        <f>IFERROR('1-Global (fill this first)'!Y80,"")</f>
        <v>0</v>
      </c>
      <c r="AL81" s="2">
        <f>IFERROR('1-Global (fill this first)'!Z80,"")</f>
        <v>0</v>
      </c>
      <c r="AM81" s="2">
        <f>IFERROR('1-Global (fill this first)'!AA80,"")</f>
        <v>0</v>
      </c>
      <c r="AN81" s="2">
        <f>IFERROR('1-Global (fill this first)'!AB80,"")</f>
        <v>0</v>
      </c>
      <c r="AO81" s="2">
        <f>IFERROR('1-Global (fill this first)'!AC80,"")</f>
        <v>0</v>
      </c>
      <c r="AP81" s="2">
        <f>IFERROR('1-Global (fill this first)'!AD80,"")</f>
        <v>0</v>
      </c>
      <c r="AQ81" s="2">
        <f>IFERROR('1-Global (fill this first)'!AE80,"")</f>
        <v>0</v>
      </c>
      <c r="AR81" s="1"/>
    </row>
    <row r="82" spans="1:44" ht="32">
      <c r="A82" s="2" t="str">
        <f>IFERROR('1-Global (fill this first)'!A81,"")</f>
        <v>Australia OP 2</v>
      </c>
      <c r="B82" s="2">
        <f>IFERROR('1-Global (fill this first)'!B81,"")</f>
        <v>0</v>
      </c>
      <c r="C82" s="2">
        <f>IFERROR('1-Global (fill this first)'!C81,"")</f>
        <v>-27.616071000000002</v>
      </c>
      <c r="D82" s="2">
        <f>IFERROR('1-Global (fill this first)'!D81,"")</f>
        <v>153.08423999999999</v>
      </c>
      <c r="E82" s="2">
        <f>IFERROR('1-Global (fill this first)'!E81,"")</f>
        <v>0</v>
      </c>
      <c r="F82" s="2" t="str">
        <f>IFERROR('1-Global (fill this first)'!F81,"")</f>
        <v>Overpass</v>
      </c>
      <c r="G82" s="2" t="str">
        <f>IFERROR('1-Global (fill this first)'!G81,"")</f>
        <v>Small Mammals</v>
      </c>
      <c r="H82" s="2" t="str">
        <f>IFERROR('1-Global (fill this first)'!H81,"")</f>
        <v>Small (&lt;50 lbs)</v>
      </c>
      <c r="I82" s="2">
        <f>IFERROR('1-Global (fill this first)'!I81,"")</f>
        <v>0</v>
      </c>
      <c r="J82" s="2">
        <f>IFERROR('1-Global (fill this first)'!J81,"")</f>
        <v>0</v>
      </c>
      <c r="K82" s="2">
        <f>IFERROR('1-Global (fill this first)'!K81,"")</f>
        <v>0</v>
      </c>
      <c r="L82" s="60" t="str">
        <f t="shared" si="12"/>
        <v/>
      </c>
      <c r="M82" s="2">
        <f>IFERROR('1-Global (fill this first)'!L81,"")</f>
        <v>0</v>
      </c>
      <c r="N82" s="60" t="str">
        <f t="shared" si="13"/>
        <v/>
      </c>
      <c r="O82" s="2" t="str">
        <f>IFERROR('1-Global (fill this first)'!M81,"")</f>
        <v/>
      </c>
      <c r="P82" s="60" t="str">
        <f t="shared" si="14"/>
        <v/>
      </c>
      <c r="Q82" s="2" t="str">
        <f>IFERROR('1-Global (fill this first)'!N81,"")</f>
        <v/>
      </c>
      <c r="R82" s="60" t="str">
        <f t="shared" si="15"/>
        <v/>
      </c>
      <c r="S82" s="2">
        <f>IFERROR('1-Global (fill this first)'!O81,"")</f>
        <v>0</v>
      </c>
      <c r="T82" s="60" t="str">
        <f t="shared" si="16"/>
        <v/>
      </c>
      <c r="U82" s="2" t="str">
        <f>IFERROR('1-Global (fill this first)'!P81,"")</f>
        <v/>
      </c>
      <c r="V82" s="60" t="str">
        <f t="shared" si="17"/>
        <v/>
      </c>
      <c r="W82" s="2" t="str">
        <f>IFERROR('1-Global (fill this first)'!Q81,"")</f>
        <v/>
      </c>
      <c r="X82" s="60" t="str">
        <f t="shared" si="18"/>
        <v/>
      </c>
      <c r="Y82" s="2" t="str">
        <f>IFERROR('1-Global (fill this first)'!R81,"")</f>
        <v/>
      </c>
      <c r="Z82" s="60" t="str">
        <f t="shared" si="19"/>
        <v/>
      </c>
      <c r="AA82" s="2" t="str">
        <f>IFERROR('1-Global (fill this first)'!S81,"")</f>
        <v/>
      </c>
      <c r="AB82" s="60" t="str">
        <f t="shared" si="20"/>
        <v/>
      </c>
      <c r="AC82" s="2" t="str">
        <f>IFERROR('1-Global (fill this first)'!T81,"")</f>
        <v/>
      </c>
      <c r="AD82" s="60" t="str">
        <f t="shared" si="21"/>
        <v/>
      </c>
      <c r="AE82" s="2" t="str">
        <f>IFERROR('1-Global (fill this first)'!U81,"")</f>
        <v/>
      </c>
      <c r="AF82" s="60" t="str">
        <f t="shared" si="22"/>
        <v/>
      </c>
      <c r="AG82" s="2" t="str">
        <f>IFERROR('1-Global (fill this first)'!V81,"")</f>
        <v>N</v>
      </c>
      <c r="AH82" s="60" t="str">
        <f t="shared" si="23"/>
        <v>N</v>
      </c>
      <c r="AI82" s="2">
        <f>IFERROR('1-Global (fill this first)'!W81,"")</f>
        <v>0</v>
      </c>
      <c r="AJ82" s="2">
        <f>IFERROR('1-Global (fill this first)'!X81,"")</f>
        <v>0</v>
      </c>
      <c r="AK82" s="2">
        <f>IFERROR('1-Global (fill this first)'!Y81,"")</f>
        <v>0</v>
      </c>
      <c r="AL82" s="2">
        <f>IFERROR('1-Global (fill this first)'!Z81,"")</f>
        <v>0</v>
      </c>
      <c r="AM82" s="2">
        <f>IFERROR('1-Global (fill this first)'!AA81,"")</f>
        <v>0</v>
      </c>
      <c r="AN82" s="2">
        <f>IFERROR('1-Global (fill this first)'!AB81,"")</f>
        <v>0</v>
      </c>
      <c r="AO82" s="2">
        <f>IFERROR('1-Global (fill this first)'!AC81,"")</f>
        <v>0</v>
      </c>
      <c r="AP82" s="2">
        <f>IFERROR('1-Global (fill this first)'!AD81,"")</f>
        <v>0</v>
      </c>
      <c r="AQ82" s="2">
        <f>IFERROR('1-Global (fill this first)'!AE81,"")</f>
        <v>0</v>
      </c>
      <c r="AR82" s="9" t="s">
        <v>220</v>
      </c>
    </row>
    <row r="83" spans="1:44" ht="38" customHeight="1">
      <c r="A83" s="2" t="str">
        <f>IFERROR('1-Global (fill this first)'!A82,"")</f>
        <v>Turkey</v>
      </c>
      <c r="B83" s="2">
        <f>IFERROR('1-Global (fill this first)'!B82,"")</f>
        <v>0</v>
      </c>
      <c r="C83" s="2">
        <f>IFERROR('1-Global (fill this first)'!C82,"")</f>
        <v>41.226618000000002</v>
      </c>
      <c r="D83" s="2">
        <f>IFERROR('1-Global (fill this first)'!D82,"")</f>
        <v>29.068814</v>
      </c>
      <c r="E83" s="2">
        <f>IFERROR('1-Global (fill this first)'!E82,"")</f>
        <v>0</v>
      </c>
      <c r="F83" s="2" t="str">
        <f>IFERROR('1-Global (fill this first)'!F82,"")</f>
        <v>Overpass</v>
      </c>
      <c r="G83" s="2" t="str">
        <f>IFERROR('1-Global (fill this first)'!G82,"")</f>
        <v>Small Mammals, Wild Boar / Foxes</v>
      </c>
      <c r="H83" s="2" t="str">
        <f>IFERROR('1-Global (fill this first)'!H82,"")</f>
        <v>Small (&lt;50 lbs)</v>
      </c>
      <c r="I83" s="2">
        <f>IFERROR('1-Global (fill this first)'!I82,"")</f>
        <v>0</v>
      </c>
      <c r="J83" s="2">
        <f>IFERROR('1-Global (fill this first)'!J82,"")</f>
        <v>0</v>
      </c>
      <c r="K83" s="2">
        <f>IFERROR('1-Global (fill this first)'!K82,"")</f>
        <v>0</v>
      </c>
      <c r="L83" s="60" t="str">
        <f t="shared" si="12"/>
        <v/>
      </c>
      <c r="M83" s="2">
        <f>IFERROR('1-Global (fill this first)'!L82,"")</f>
        <v>0</v>
      </c>
      <c r="N83" s="60" t="str">
        <f t="shared" si="13"/>
        <v/>
      </c>
      <c r="O83" s="2">
        <f>IFERROR('1-Global (fill this first)'!M82,"")</f>
        <v>39.61</v>
      </c>
      <c r="P83" s="60">
        <f t="shared" si="14"/>
        <v>39.61</v>
      </c>
      <c r="Q83" s="2">
        <f>IFERROR('1-Global (fill this first)'!N82,"")</f>
        <v>50.49</v>
      </c>
      <c r="R83" s="60">
        <f t="shared" si="15"/>
        <v>50.49</v>
      </c>
      <c r="S83" s="2">
        <f>IFERROR('1-Global (fill this first)'!O82,"")</f>
        <v>0</v>
      </c>
      <c r="T83" s="60" t="str">
        <f t="shared" si="16"/>
        <v/>
      </c>
      <c r="U83" s="2">
        <f>IFERROR('1-Global (fill this first)'!P82,"")</f>
        <v>46.42</v>
      </c>
      <c r="V83" s="60">
        <f t="shared" si="17"/>
        <v>46.42</v>
      </c>
      <c r="W83" s="2">
        <f>IFERROR('1-Global (fill this first)'!Q82,"")</f>
        <v>133.82</v>
      </c>
      <c r="X83" s="60">
        <f t="shared" si="18"/>
        <v>133.82</v>
      </c>
      <c r="Y83" s="2" t="str">
        <f>IFERROR('1-Global (fill this first)'!R82,"")</f>
        <v/>
      </c>
      <c r="Z83" s="60" t="str">
        <f t="shared" si="19"/>
        <v/>
      </c>
      <c r="AA83" s="2" t="str">
        <f>IFERROR('1-Global (fill this first)'!S82,"")</f>
        <v/>
      </c>
      <c r="AB83" s="60" t="str">
        <f t="shared" si="20"/>
        <v/>
      </c>
      <c r="AC83" s="2">
        <f>IFERROR('1-Global (fill this first)'!T82,"")</f>
        <v>0.29599461963832013</v>
      </c>
      <c r="AD83" s="60">
        <f t="shared" si="21"/>
        <v>0.29599461963832013</v>
      </c>
      <c r="AE83" s="2">
        <f>IFERROR('1-Global (fill this first)'!U82,"")</f>
        <v>8</v>
      </c>
      <c r="AF83" s="60">
        <f t="shared" si="22"/>
        <v>8</v>
      </c>
      <c r="AG83" s="2" t="str">
        <f>IFERROR('1-Global (fill this first)'!V82,"")</f>
        <v>N</v>
      </c>
      <c r="AH83" s="60" t="str">
        <f t="shared" si="23"/>
        <v>N</v>
      </c>
      <c r="AI83" s="2">
        <f>IFERROR('1-Global (fill this first)'!W82,"")</f>
        <v>0</v>
      </c>
      <c r="AJ83" s="2">
        <f>IFERROR('1-Global (fill this first)'!X82,"")</f>
        <v>0</v>
      </c>
      <c r="AK83" s="2">
        <f>IFERROR('1-Global (fill this first)'!Y82,"")</f>
        <v>0</v>
      </c>
      <c r="AL83" s="2">
        <f>IFERROR('1-Global (fill this first)'!Z82,"")</f>
        <v>0</v>
      </c>
      <c r="AM83" s="2">
        <f>IFERROR('1-Global (fill this first)'!AA82,"")</f>
        <v>0</v>
      </c>
      <c r="AN83" s="2">
        <f>IFERROR('1-Global (fill this first)'!AB82,"")</f>
        <v>0</v>
      </c>
      <c r="AO83" s="2">
        <f>IFERROR('1-Global (fill this first)'!AC82,"")</f>
        <v>0</v>
      </c>
      <c r="AP83" s="2">
        <f>IFERROR('1-Global (fill this first)'!AD82,"")</f>
        <v>0</v>
      </c>
      <c r="AQ83" s="2">
        <f>IFERROR('1-Global (fill this first)'!AE82,"")</f>
        <v>0</v>
      </c>
      <c r="AR83" s="11" t="s">
        <v>222</v>
      </c>
    </row>
    <row r="84" spans="1:44" ht="16">
      <c r="A84" s="2" t="str">
        <f>IFERROR('1-Global (fill this first)'!A83,"")</f>
        <v>U.S.A.</v>
      </c>
      <c r="B84" s="2" t="str">
        <f>IFERROR('1-Global (fill this first)'!B83,"")</f>
        <v>New Jersey</v>
      </c>
      <c r="C84" s="2">
        <f>IFERROR('1-Global (fill this first)'!C83,"")</f>
        <v>40.693390612619702</v>
      </c>
      <c r="D84" s="2">
        <f>IFERROR('1-Global (fill this first)'!D83,"")</f>
        <v>-74.375064099186801</v>
      </c>
      <c r="E84" s="2">
        <f>IFERROR('1-Global (fill this first)'!E83,"")</f>
        <v>0</v>
      </c>
      <c r="F84" s="2" t="str">
        <f>IFERROR('1-Global (fill this first)'!F83,"")</f>
        <v>Overpass</v>
      </c>
      <c r="G84" s="2">
        <f>IFERROR('1-Global (fill this first)'!G83,"")</f>
        <v>0</v>
      </c>
      <c r="H84" s="2">
        <f>IFERROR('1-Global (fill this first)'!H83,"")</f>
        <v>0</v>
      </c>
      <c r="I84" s="2">
        <f>IFERROR('1-Global (fill this first)'!I83,"")</f>
        <v>0</v>
      </c>
      <c r="J84" s="2">
        <f>IFERROR('1-Global (fill this first)'!J83,"")</f>
        <v>1985</v>
      </c>
      <c r="K84" s="2">
        <f>IFERROR('1-Global (fill this first)'!K83,"")</f>
        <v>1985</v>
      </c>
      <c r="L84" s="60">
        <f t="shared" si="12"/>
        <v>1985</v>
      </c>
      <c r="M84" s="2">
        <f>IFERROR('1-Global (fill this first)'!L83,"")</f>
        <v>0</v>
      </c>
      <c r="N84" s="60" t="str">
        <f t="shared" si="13"/>
        <v/>
      </c>
      <c r="O84" s="2">
        <f>IFERROR('1-Global (fill this first)'!M83,"")</f>
        <v>64.97</v>
      </c>
      <c r="P84" s="60">
        <f t="shared" si="14"/>
        <v>64.97</v>
      </c>
      <c r="Q84" s="2">
        <f>IFERROR('1-Global (fill this first)'!N83,"")</f>
        <v>68.099999999999994</v>
      </c>
      <c r="R84" s="60">
        <f t="shared" si="15"/>
        <v>68.099999999999994</v>
      </c>
      <c r="S84" s="2">
        <f>IFERROR('1-Global (fill this first)'!O83,"")</f>
        <v>0</v>
      </c>
      <c r="T84" s="60" t="str">
        <f t="shared" si="16"/>
        <v/>
      </c>
      <c r="U84" s="2">
        <f>IFERROR('1-Global (fill this first)'!P83,"")</f>
        <v>35.61</v>
      </c>
      <c r="V84" s="60">
        <f t="shared" si="17"/>
        <v>35.61</v>
      </c>
      <c r="W84" s="2" t="str">
        <f>IFERROR('1-Global (fill this first)'!Q83,"")</f>
        <v/>
      </c>
      <c r="X84" s="60" t="str">
        <f t="shared" si="18"/>
        <v/>
      </c>
      <c r="Y84" s="2" t="str">
        <f>IFERROR('1-Global (fill this first)'!R83,"")</f>
        <v/>
      </c>
      <c r="Z84" s="60" t="str">
        <f t="shared" si="19"/>
        <v/>
      </c>
      <c r="AA84" s="2" t="str">
        <f>IFERROR('1-Global (fill this first)'!S83,"")</f>
        <v/>
      </c>
      <c r="AB84" s="60" t="str">
        <f t="shared" si="20"/>
        <v/>
      </c>
      <c r="AC84" s="2" t="str">
        <f>IFERROR('1-Global (fill this first)'!T83,"")</f>
        <v/>
      </c>
      <c r="AD84" s="60" t="str">
        <f t="shared" si="21"/>
        <v/>
      </c>
      <c r="AE84" s="2">
        <f>IFERROR('1-Global (fill this first)'!U83,"")</f>
        <v>6</v>
      </c>
      <c r="AF84" s="60">
        <f t="shared" si="22"/>
        <v>6</v>
      </c>
      <c r="AG84" s="2" t="str">
        <f>IFERROR('1-Global (fill this first)'!V83,"")</f>
        <v>N</v>
      </c>
      <c r="AH84" s="60" t="str">
        <f t="shared" si="23"/>
        <v>N</v>
      </c>
      <c r="AI84" s="2">
        <f>IFERROR('1-Global (fill this first)'!W83,"")</f>
        <v>0</v>
      </c>
      <c r="AJ84" s="2">
        <f>IFERROR('1-Global (fill this first)'!X83,"")</f>
        <v>0</v>
      </c>
      <c r="AK84" s="2">
        <f>IFERROR('1-Global (fill this first)'!Y83,"")</f>
        <v>0</v>
      </c>
      <c r="AL84" s="2">
        <f>IFERROR('1-Global (fill this first)'!Z83,"")</f>
        <v>0</v>
      </c>
      <c r="AM84" s="2">
        <f>IFERROR('1-Global (fill this first)'!AA83,"")</f>
        <v>0</v>
      </c>
      <c r="AN84" s="2">
        <f>IFERROR('1-Global (fill this first)'!AB83,"")</f>
        <v>0</v>
      </c>
      <c r="AO84" s="2">
        <f>IFERROR('1-Global (fill this first)'!AC83,"")</f>
        <v>0</v>
      </c>
      <c r="AP84" s="2">
        <f>IFERROR('1-Global (fill this first)'!AD83,"")</f>
        <v>0</v>
      </c>
      <c r="AQ84" s="2">
        <f>IFERROR('1-Global (fill this first)'!AE83,"")</f>
        <v>0</v>
      </c>
      <c r="AR84" s="11"/>
    </row>
    <row r="85" spans="1:44" ht="16">
      <c r="A85" s="2" t="str">
        <f>IFERROR('1-Global (fill this first)'!A84,"")</f>
        <v>South Korea 1</v>
      </c>
      <c r="B85" s="2">
        <f>IFERROR('1-Global (fill this first)'!B84,"")</f>
        <v>0</v>
      </c>
      <c r="C85" s="2">
        <f>IFERROR('1-Global (fill this first)'!C84,"")</f>
        <v>37.620193888888899</v>
      </c>
      <c r="D85" s="2">
        <f>IFERROR('1-Global (fill this first)'!D84,"")</f>
        <v>128.77269444444499</v>
      </c>
      <c r="E85" s="2">
        <f>IFERROR('1-Global (fill this first)'!E84,"")</f>
        <v>0</v>
      </c>
      <c r="F85" s="2" t="str">
        <f>IFERROR('1-Global (fill this first)'!F84,"")</f>
        <v>Overpass</v>
      </c>
      <c r="G85" s="2">
        <f>IFERROR('1-Global (fill this first)'!G84,"")</f>
        <v>0</v>
      </c>
      <c r="H85" s="2">
        <f>IFERROR('1-Global (fill this first)'!H84,"")</f>
        <v>0</v>
      </c>
      <c r="I85" s="2">
        <f>IFERROR('1-Global (fill this first)'!I84,"")</f>
        <v>0</v>
      </c>
      <c r="J85" s="2">
        <f>IFERROR('1-Global (fill this first)'!J84,"")</f>
        <v>2005</v>
      </c>
      <c r="K85" s="2">
        <f>IFERROR('1-Global (fill this first)'!K84,"")</f>
        <v>2005</v>
      </c>
      <c r="L85" s="60">
        <f t="shared" si="12"/>
        <v>2005</v>
      </c>
      <c r="M85" s="2">
        <f>IFERROR('1-Global (fill this first)'!L84,"")</f>
        <v>0</v>
      </c>
      <c r="N85" s="60" t="str">
        <f t="shared" si="13"/>
        <v/>
      </c>
      <c r="O85" s="2" t="str">
        <f>IFERROR('1-Global (fill this first)'!M84,"")</f>
        <v/>
      </c>
      <c r="P85" s="60" t="str">
        <f t="shared" si="14"/>
        <v/>
      </c>
      <c r="Q85" s="2" t="str">
        <f>IFERROR('1-Global (fill this first)'!N84,"")</f>
        <v/>
      </c>
      <c r="R85" s="60" t="str">
        <f t="shared" si="15"/>
        <v/>
      </c>
      <c r="S85" s="2">
        <f>IFERROR('1-Global (fill this first)'!O84,"")</f>
        <v>0</v>
      </c>
      <c r="T85" s="60" t="str">
        <f t="shared" si="16"/>
        <v/>
      </c>
      <c r="U85" s="2">
        <f>IFERROR('1-Global (fill this first)'!P84,"")</f>
        <v>12.7</v>
      </c>
      <c r="V85" s="60">
        <f t="shared" si="17"/>
        <v>12.7</v>
      </c>
      <c r="W85" s="2" t="str">
        <f>IFERROR('1-Global (fill this first)'!Q84,"")</f>
        <v/>
      </c>
      <c r="X85" s="60" t="str">
        <f t="shared" si="18"/>
        <v/>
      </c>
      <c r="Y85" s="2" t="str">
        <f>IFERROR('1-Global (fill this first)'!R84,"")</f>
        <v/>
      </c>
      <c r="Z85" s="60" t="str">
        <f t="shared" si="19"/>
        <v/>
      </c>
      <c r="AA85" s="2" t="str">
        <f>IFERROR('1-Global (fill this first)'!S84,"")</f>
        <v/>
      </c>
      <c r="AB85" s="60" t="str">
        <f t="shared" si="20"/>
        <v/>
      </c>
      <c r="AC85" s="2" t="str">
        <f>IFERROR('1-Global (fill this first)'!T84,"")</f>
        <v/>
      </c>
      <c r="AD85" s="60" t="str">
        <f t="shared" si="21"/>
        <v/>
      </c>
      <c r="AE85" s="2">
        <f>IFERROR('1-Global (fill this first)'!U84,"")</f>
        <v>2</v>
      </c>
      <c r="AF85" s="60">
        <f t="shared" si="22"/>
        <v>2</v>
      </c>
      <c r="AG85" s="2" t="str">
        <f>IFERROR('1-Global (fill this first)'!V84,"")</f>
        <v>N</v>
      </c>
      <c r="AH85" s="60" t="str">
        <f t="shared" si="23"/>
        <v>N</v>
      </c>
      <c r="AI85" s="2">
        <f>IFERROR('1-Global (fill this first)'!W84,"")</f>
        <v>0</v>
      </c>
      <c r="AJ85" s="2">
        <f>IFERROR('1-Global (fill this first)'!X84,"")</f>
        <v>0</v>
      </c>
      <c r="AK85" s="2">
        <f>IFERROR('1-Global (fill this first)'!Y84,"")</f>
        <v>0</v>
      </c>
      <c r="AL85" s="2">
        <f>IFERROR('1-Global (fill this first)'!Z84,"")</f>
        <v>0</v>
      </c>
      <c r="AM85" s="2">
        <f>IFERROR('1-Global (fill this first)'!AA84,"")</f>
        <v>0</v>
      </c>
      <c r="AN85" s="2">
        <f>IFERROR('1-Global (fill this first)'!AB84,"")</f>
        <v>0</v>
      </c>
      <c r="AO85" s="2">
        <f>IFERROR('1-Global (fill this first)'!AC84,"")</f>
        <v>0</v>
      </c>
      <c r="AP85" s="2">
        <f>IFERROR('1-Global (fill this first)'!AD84,"")</f>
        <v>0</v>
      </c>
      <c r="AQ85" s="2">
        <f>IFERROR('1-Global (fill this first)'!AE84,"")</f>
        <v>0</v>
      </c>
      <c r="AR85" s="11"/>
    </row>
    <row r="86" spans="1:44" ht="16">
      <c r="A86" s="2" t="str">
        <f>IFERROR('1-Global (fill this first)'!A85,"")</f>
        <v>South Korea 2</v>
      </c>
      <c r="B86" s="2">
        <f>IFERROR('1-Global (fill this first)'!B85,"")</f>
        <v>0</v>
      </c>
      <c r="C86" s="2">
        <f>IFERROR('1-Global (fill this first)'!C85,"")</f>
        <v>36.808998055555598</v>
      </c>
      <c r="D86" s="2">
        <f>IFERROR('1-Global (fill this first)'!D85,"")</f>
        <v>128.355075</v>
      </c>
      <c r="E86" s="2">
        <f>IFERROR('1-Global (fill this first)'!E85,"")</f>
        <v>0</v>
      </c>
      <c r="F86" s="2" t="str">
        <f>IFERROR('1-Global (fill this first)'!F85,"")</f>
        <v>Overpass</v>
      </c>
      <c r="G86" s="2">
        <f>IFERROR('1-Global (fill this first)'!G85,"")</f>
        <v>0</v>
      </c>
      <c r="H86" s="2">
        <f>IFERROR('1-Global (fill this first)'!H85,"")</f>
        <v>0</v>
      </c>
      <c r="I86" s="2">
        <f>IFERROR('1-Global (fill this first)'!I85,"")</f>
        <v>0</v>
      </c>
      <c r="J86" s="2">
        <f>IFERROR('1-Global (fill this first)'!J85,"")</f>
        <v>2009</v>
      </c>
      <c r="K86" s="2">
        <f>IFERROR('1-Global (fill this first)'!K85,"")</f>
        <v>2009</v>
      </c>
      <c r="L86" s="60">
        <f t="shared" si="12"/>
        <v>2009</v>
      </c>
      <c r="M86" s="2">
        <f>IFERROR('1-Global (fill this first)'!L85,"")</f>
        <v>0</v>
      </c>
      <c r="N86" s="60" t="str">
        <f t="shared" si="13"/>
        <v/>
      </c>
      <c r="O86" s="2" t="str">
        <f>IFERROR('1-Global (fill this first)'!M85,"")</f>
        <v/>
      </c>
      <c r="P86" s="60" t="str">
        <f t="shared" si="14"/>
        <v/>
      </c>
      <c r="Q86" s="2" t="str">
        <f>IFERROR('1-Global (fill this first)'!N85,"")</f>
        <v/>
      </c>
      <c r="R86" s="60" t="str">
        <f t="shared" si="15"/>
        <v/>
      </c>
      <c r="S86" s="2">
        <f>IFERROR('1-Global (fill this first)'!O85,"")</f>
        <v>0</v>
      </c>
      <c r="T86" s="60" t="str">
        <f t="shared" si="16"/>
        <v/>
      </c>
      <c r="U86" s="2">
        <f>IFERROR('1-Global (fill this first)'!P85,"")</f>
        <v>10.210000000000001</v>
      </c>
      <c r="V86" s="60">
        <f t="shared" si="17"/>
        <v>10.210000000000001</v>
      </c>
      <c r="W86" s="2" t="str">
        <f>IFERROR('1-Global (fill this first)'!Q85,"")</f>
        <v/>
      </c>
      <c r="X86" s="60" t="str">
        <f t="shared" si="18"/>
        <v/>
      </c>
      <c r="Y86" s="2" t="str">
        <f>IFERROR('1-Global (fill this first)'!R85,"")</f>
        <v/>
      </c>
      <c r="Z86" s="60" t="str">
        <f t="shared" si="19"/>
        <v/>
      </c>
      <c r="AA86" s="2" t="str">
        <f>IFERROR('1-Global (fill this first)'!S85,"")</f>
        <v/>
      </c>
      <c r="AB86" s="60" t="str">
        <f t="shared" si="20"/>
        <v/>
      </c>
      <c r="AC86" s="2" t="str">
        <f>IFERROR('1-Global (fill this first)'!T85,"")</f>
        <v/>
      </c>
      <c r="AD86" s="60" t="str">
        <f t="shared" si="21"/>
        <v/>
      </c>
      <c r="AE86" s="2">
        <f>IFERROR('1-Global (fill this first)'!U85,"")</f>
        <v>2</v>
      </c>
      <c r="AF86" s="60">
        <f t="shared" si="22"/>
        <v>2</v>
      </c>
      <c r="AG86" s="2" t="str">
        <f>IFERROR('1-Global (fill this first)'!V85,"")</f>
        <v>N</v>
      </c>
      <c r="AH86" s="60" t="str">
        <f t="shared" si="23"/>
        <v>N</v>
      </c>
      <c r="AI86" s="2">
        <f>IFERROR('1-Global (fill this first)'!W85,"")</f>
        <v>0</v>
      </c>
      <c r="AJ86" s="2">
        <f>IFERROR('1-Global (fill this first)'!X85,"")</f>
        <v>0</v>
      </c>
      <c r="AK86" s="2">
        <f>IFERROR('1-Global (fill this first)'!Y85,"")</f>
        <v>0</v>
      </c>
      <c r="AL86" s="2">
        <f>IFERROR('1-Global (fill this first)'!Z85,"")</f>
        <v>0</v>
      </c>
      <c r="AM86" s="2">
        <f>IFERROR('1-Global (fill this first)'!AA85,"")</f>
        <v>0</v>
      </c>
      <c r="AN86" s="2">
        <f>IFERROR('1-Global (fill this first)'!AB85,"")</f>
        <v>0</v>
      </c>
      <c r="AO86" s="2">
        <f>IFERROR('1-Global (fill this first)'!AC85,"")</f>
        <v>0</v>
      </c>
      <c r="AP86" s="2">
        <f>IFERROR('1-Global (fill this first)'!AD85,"")</f>
        <v>0</v>
      </c>
      <c r="AQ86" s="2">
        <f>IFERROR('1-Global (fill this first)'!AE85,"")</f>
        <v>0</v>
      </c>
      <c r="AR86" s="11"/>
    </row>
    <row r="87" spans="1:44" ht="16">
      <c r="A87" s="2" t="str">
        <f>IFERROR('1-Global (fill this first)'!A86,"")</f>
        <v>South Korea 3</v>
      </c>
      <c r="B87" s="2">
        <f>IFERROR('1-Global (fill this first)'!B86,"")</f>
        <v>0</v>
      </c>
      <c r="C87" s="2">
        <f>IFERROR('1-Global (fill this first)'!C86,"")</f>
        <v>36.148741666666702</v>
      </c>
      <c r="D87" s="2">
        <f>IFERROR('1-Global (fill this first)'!D86,"")</f>
        <v>127.463825</v>
      </c>
      <c r="E87" s="2">
        <f>IFERROR('1-Global (fill this first)'!E86,"")</f>
        <v>0</v>
      </c>
      <c r="F87" s="2" t="str">
        <f>IFERROR('1-Global (fill this first)'!F86,"")</f>
        <v>Overpass</v>
      </c>
      <c r="G87" s="2">
        <f>IFERROR('1-Global (fill this first)'!G86,"")</f>
        <v>0</v>
      </c>
      <c r="H87" s="2">
        <f>IFERROR('1-Global (fill this first)'!H86,"")</f>
        <v>0</v>
      </c>
      <c r="I87" s="2">
        <f>IFERROR('1-Global (fill this first)'!I86,"")</f>
        <v>0</v>
      </c>
      <c r="J87" s="2">
        <f>IFERROR('1-Global (fill this first)'!J86,"")</f>
        <v>2007</v>
      </c>
      <c r="K87" s="2">
        <f>IFERROR('1-Global (fill this first)'!K86,"")</f>
        <v>2007</v>
      </c>
      <c r="L87" s="60">
        <f t="shared" si="12"/>
        <v>2007</v>
      </c>
      <c r="M87" s="2">
        <f>IFERROR('1-Global (fill this first)'!L86,"")</f>
        <v>0</v>
      </c>
      <c r="N87" s="60" t="str">
        <f t="shared" si="13"/>
        <v/>
      </c>
      <c r="O87" s="2" t="str">
        <f>IFERROR('1-Global (fill this first)'!M86,"")</f>
        <v/>
      </c>
      <c r="P87" s="60" t="str">
        <f t="shared" si="14"/>
        <v/>
      </c>
      <c r="Q87" s="2" t="str">
        <f>IFERROR('1-Global (fill this first)'!N86,"")</f>
        <v/>
      </c>
      <c r="R87" s="60" t="str">
        <f t="shared" si="15"/>
        <v/>
      </c>
      <c r="S87" s="2">
        <f>IFERROR('1-Global (fill this first)'!O86,"")</f>
        <v>0</v>
      </c>
      <c r="T87" s="60" t="str">
        <f t="shared" si="16"/>
        <v/>
      </c>
      <c r="U87" s="2">
        <f>IFERROR('1-Global (fill this first)'!P86,"")</f>
        <v>5.63</v>
      </c>
      <c r="V87" s="60">
        <f t="shared" si="17"/>
        <v>5.63</v>
      </c>
      <c r="W87" s="2" t="str">
        <f>IFERROR('1-Global (fill this first)'!Q86,"")</f>
        <v/>
      </c>
      <c r="X87" s="60" t="str">
        <f t="shared" si="18"/>
        <v/>
      </c>
      <c r="Y87" s="2" t="str">
        <f>IFERROR('1-Global (fill this first)'!R86,"")</f>
        <v/>
      </c>
      <c r="Z87" s="60" t="str">
        <f t="shared" si="19"/>
        <v/>
      </c>
      <c r="AA87" s="2" t="str">
        <f>IFERROR('1-Global (fill this first)'!S86,"")</f>
        <v/>
      </c>
      <c r="AB87" s="60" t="str">
        <f t="shared" si="20"/>
        <v/>
      </c>
      <c r="AC87" s="2" t="str">
        <f>IFERROR('1-Global (fill this first)'!T86,"")</f>
        <v/>
      </c>
      <c r="AD87" s="60" t="str">
        <f t="shared" si="21"/>
        <v/>
      </c>
      <c r="AE87" s="2">
        <f>IFERROR('1-Global (fill this first)'!U86,"")</f>
        <v>2</v>
      </c>
      <c r="AF87" s="60">
        <f t="shared" si="22"/>
        <v>2</v>
      </c>
      <c r="AG87" s="2" t="str">
        <f>IFERROR('1-Global (fill this first)'!V86,"")</f>
        <v>N</v>
      </c>
      <c r="AH87" s="60" t="str">
        <f t="shared" si="23"/>
        <v>N</v>
      </c>
      <c r="AI87" s="2">
        <f>IFERROR('1-Global (fill this first)'!W86,"")</f>
        <v>0</v>
      </c>
      <c r="AJ87" s="2">
        <f>IFERROR('1-Global (fill this first)'!X86,"")</f>
        <v>0</v>
      </c>
      <c r="AK87" s="2">
        <f>IFERROR('1-Global (fill this first)'!Y86,"")</f>
        <v>0</v>
      </c>
      <c r="AL87" s="2">
        <f>IFERROR('1-Global (fill this first)'!Z86,"")</f>
        <v>0</v>
      </c>
      <c r="AM87" s="2">
        <f>IFERROR('1-Global (fill this first)'!AA86,"")</f>
        <v>0</v>
      </c>
      <c r="AN87" s="2">
        <f>IFERROR('1-Global (fill this first)'!AB86,"")</f>
        <v>0</v>
      </c>
      <c r="AO87" s="2">
        <f>IFERROR('1-Global (fill this first)'!AC86,"")</f>
        <v>0</v>
      </c>
      <c r="AP87" s="2">
        <f>IFERROR('1-Global (fill this first)'!AD86,"")</f>
        <v>0</v>
      </c>
      <c r="AQ87" s="2">
        <f>IFERROR('1-Global (fill this first)'!AE86,"")</f>
        <v>0</v>
      </c>
      <c r="AR87" s="11"/>
    </row>
    <row r="88" spans="1:44" ht="16">
      <c r="A88" s="2" t="str">
        <f>IFERROR('1-Global (fill this first)'!A87,"")</f>
        <v>South Korea 4</v>
      </c>
      <c r="B88" s="2">
        <f>IFERROR('1-Global (fill this first)'!B87,"")</f>
        <v>0</v>
      </c>
      <c r="C88" s="2">
        <f>IFERROR('1-Global (fill this first)'!C87,"")</f>
        <v>35.880745426492901</v>
      </c>
      <c r="D88" s="2">
        <f>IFERROR('1-Global (fill this first)'!D87,"")</f>
        <v>127.597271107254</v>
      </c>
      <c r="E88" s="2">
        <f>IFERROR('1-Global (fill this first)'!E87,"")</f>
        <v>0</v>
      </c>
      <c r="F88" s="2" t="str">
        <f>IFERROR('1-Global (fill this first)'!F87,"")</f>
        <v>Overpass</v>
      </c>
      <c r="G88" s="2">
        <f>IFERROR('1-Global (fill this first)'!G87,"")</f>
        <v>0</v>
      </c>
      <c r="H88" s="2">
        <f>IFERROR('1-Global (fill this first)'!H87,"")</f>
        <v>0</v>
      </c>
      <c r="I88" s="2">
        <f>IFERROR('1-Global (fill this first)'!I87,"")</f>
        <v>0</v>
      </c>
      <c r="J88" s="2">
        <f>IFERROR('1-Global (fill this first)'!J87,"")</f>
        <v>2000</v>
      </c>
      <c r="K88" s="2">
        <f>IFERROR('1-Global (fill this first)'!K87,"")</f>
        <v>2000</v>
      </c>
      <c r="L88" s="60">
        <f t="shared" si="12"/>
        <v>2000</v>
      </c>
      <c r="M88" s="2">
        <f>IFERROR('1-Global (fill this first)'!L87,"")</f>
        <v>0</v>
      </c>
      <c r="N88" s="60" t="str">
        <f t="shared" si="13"/>
        <v/>
      </c>
      <c r="O88" s="2" t="str">
        <f>IFERROR('1-Global (fill this first)'!M87,"")</f>
        <v/>
      </c>
      <c r="P88" s="60" t="str">
        <f t="shared" si="14"/>
        <v/>
      </c>
      <c r="Q88" s="2" t="str">
        <f>IFERROR('1-Global (fill this first)'!N87,"")</f>
        <v/>
      </c>
      <c r="R88" s="60" t="str">
        <f t="shared" si="15"/>
        <v/>
      </c>
      <c r="S88" s="2">
        <f>IFERROR('1-Global (fill this first)'!O87,"")</f>
        <v>0</v>
      </c>
      <c r="T88" s="60" t="str">
        <f t="shared" si="16"/>
        <v/>
      </c>
      <c r="U88" s="2" t="str">
        <f>IFERROR('1-Global (fill this first)'!P87,"")</f>
        <v/>
      </c>
      <c r="V88" s="60" t="str">
        <f t="shared" si="17"/>
        <v/>
      </c>
      <c r="W88" s="2" t="str">
        <f>IFERROR('1-Global (fill this first)'!Q87,"")</f>
        <v/>
      </c>
      <c r="X88" s="60" t="str">
        <f t="shared" si="18"/>
        <v/>
      </c>
      <c r="Y88" s="2" t="str">
        <f>IFERROR('1-Global (fill this first)'!R87,"")</f>
        <v/>
      </c>
      <c r="Z88" s="60" t="str">
        <f t="shared" si="19"/>
        <v/>
      </c>
      <c r="AA88" s="2" t="str">
        <f>IFERROR('1-Global (fill this first)'!S87,"")</f>
        <v/>
      </c>
      <c r="AB88" s="60" t="str">
        <f t="shared" si="20"/>
        <v/>
      </c>
      <c r="AC88" s="2" t="str">
        <f>IFERROR('1-Global (fill this first)'!T87,"")</f>
        <v/>
      </c>
      <c r="AD88" s="60" t="str">
        <f t="shared" si="21"/>
        <v/>
      </c>
      <c r="AE88" s="2">
        <f>IFERROR('1-Global (fill this first)'!U87,"")</f>
        <v>2</v>
      </c>
      <c r="AF88" s="60">
        <f t="shared" si="22"/>
        <v>2</v>
      </c>
      <c r="AG88" s="2" t="str">
        <f>IFERROR('1-Global (fill this first)'!V87,"")</f>
        <v>N</v>
      </c>
      <c r="AH88" s="60" t="str">
        <f t="shared" si="23"/>
        <v>N</v>
      </c>
      <c r="AI88" s="2">
        <f>IFERROR('1-Global (fill this first)'!W87,"")</f>
        <v>0</v>
      </c>
      <c r="AJ88" s="2">
        <f>IFERROR('1-Global (fill this first)'!X87,"")</f>
        <v>0</v>
      </c>
      <c r="AK88" s="2">
        <f>IFERROR('1-Global (fill this first)'!Y87,"")</f>
        <v>0</v>
      </c>
      <c r="AL88" s="2">
        <f>IFERROR('1-Global (fill this first)'!Z87,"")</f>
        <v>0</v>
      </c>
      <c r="AM88" s="2">
        <f>IFERROR('1-Global (fill this first)'!AA87,"")</f>
        <v>0</v>
      </c>
      <c r="AN88" s="2">
        <f>IFERROR('1-Global (fill this first)'!AB87,"")</f>
        <v>0</v>
      </c>
      <c r="AO88" s="2">
        <f>IFERROR('1-Global (fill this first)'!AC87,"")</f>
        <v>0</v>
      </c>
      <c r="AP88" s="2">
        <f>IFERROR('1-Global (fill this first)'!AD87,"")</f>
        <v>0</v>
      </c>
      <c r="AQ88" s="2">
        <f>IFERROR('1-Global (fill this first)'!AE87,"")</f>
        <v>0</v>
      </c>
      <c r="AR88" s="11"/>
    </row>
    <row r="89" spans="1:44" ht="16">
      <c r="A89" s="2" t="str">
        <f>IFERROR('1-Global (fill this first)'!A88,"")</f>
        <v>South Korea 5</v>
      </c>
      <c r="B89" s="2">
        <f>IFERROR('1-Global (fill this first)'!B88,"")</f>
        <v>0</v>
      </c>
      <c r="C89" s="2">
        <f>IFERROR('1-Global (fill this first)'!C88,"")</f>
        <v>35.762081790253902</v>
      </c>
      <c r="D89" s="2">
        <f>IFERROR('1-Global (fill this first)'!D88,"")</f>
        <v>127.63354826708</v>
      </c>
      <c r="E89" s="2">
        <f>IFERROR('1-Global (fill this first)'!E88,"")</f>
        <v>0</v>
      </c>
      <c r="F89" s="2" t="str">
        <f>IFERROR('1-Global (fill this first)'!F88,"")</f>
        <v>Overpass</v>
      </c>
      <c r="G89" s="2">
        <f>IFERROR('1-Global (fill this first)'!G88,"")</f>
        <v>0</v>
      </c>
      <c r="H89" s="2">
        <f>IFERROR('1-Global (fill this first)'!H88,"")</f>
        <v>0</v>
      </c>
      <c r="I89" s="2">
        <f>IFERROR('1-Global (fill this first)'!I88,"")</f>
        <v>0</v>
      </c>
      <c r="J89" s="2">
        <f>IFERROR('1-Global (fill this first)'!J88,"")</f>
        <v>2006</v>
      </c>
      <c r="K89" s="2">
        <f>IFERROR('1-Global (fill this first)'!K88,"")</f>
        <v>2006</v>
      </c>
      <c r="L89" s="60">
        <f t="shared" si="12"/>
        <v>2006</v>
      </c>
      <c r="M89" s="2">
        <f>IFERROR('1-Global (fill this first)'!L88,"")</f>
        <v>0</v>
      </c>
      <c r="N89" s="60" t="str">
        <f t="shared" si="13"/>
        <v/>
      </c>
      <c r="O89" s="2" t="str">
        <f>IFERROR('1-Global (fill this first)'!M88,"")</f>
        <v/>
      </c>
      <c r="P89" s="60" t="str">
        <f t="shared" si="14"/>
        <v/>
      </c>
      <c r="Q89" s="2" t="str">
        <f>IFERROR('1-Global (fill this first)'!N88,"")</f>
        <v/>
      </c>
      <c r="R89" s="60" t="str">
        <f t="shared" si="15"/>
        <v/>
      </c>
      <c r="S89" s="2">
        <f>IFERROR('1-Global (fill this first)'!O88,"")</f>
        <v>0</v>
      </c>
      <c r="T89" s="60" t="str">
        <f t="shared" si="16"/>
        <v/>
      </c>
      <c r="U89" s="2">
        <f>IFERROR('1-Global (fill this first)'!P88,"")</f>
        <v>11.33</v>
      </c>
      <c r="V89" s="60">
        <f t="shared" si="17"/>
        <v>11.33</v>
      </c>
      <c r="W89" s="2" t="str">
        <f>IFERROR('1-Global (fill this first)'!Q88,"")</f>
        <v/>
      </c>
      <c r="X89" s="60" t="str">
        <f t="shared" si="18"/>
        <v/>
      </c>
      <c r="Y89" s="2" t="str">
        <f>IFERROR('1-Global (fill this first)'!R88,"")</f>
        <v/>
      </c>
      <c r="Z89" s="60" t="str">
        <f t="shared" si="19"/>
        <v/>
      </c>
      <c r="AA89" s="2" t="str">
        <f>IFERROR('1-Global (fill this first)'!S88,"")</f>
        <v/>
      </c>
      <c r="AB89" s="60" t="str">
        <f t="shared" si="20"/>
        <v/>
      </c>
      <c r="AC89" s="2" t="str">
        <f>IFERROR('1-Global (fill this first)'!T88,"")</f>
        <v/>
      </c>
      <c r="AD89" s="60" t="str">
        <f t="shared" si="21"/>
        <v/>
      </c>
      <c r="AE89" s="2">
        <f>IFERROR('1-Global (fill this first)'!U88,"")</f>
        <v>2</v>
      </c>
      <c r="AF89" s="60">
        <f t="shared" si="22"/>
        <v>2</v>
      </c>
      <c r="AG89" s="2" t="str">
        <f>IFERROR('1-Global (fill this first)'!V88,"")</f>
        <v>N</v>
      </c>
      <c r="AH89" s="60" t="str">
        <f t="shared" si="23"/>
        <v>N</v>
      </c>
      <c r="AI89" s="2">
        <f>IFERROR('1-Global (fill this first)'!W88,"")</f>
        <v>0</v>
      </c>
      <c r="AJ89" s="2">
        <f>IFERROR('1-Global (fill this first)'!X88,"")</f>
        <v>0</v>
      </c>
      <c r="AK89" s="2">
        <f>IFERROR('1-Global (fill this first)'!Y88,"")</f>
        <v>0</v>
      </c>
      <c r="AL89" s="2">
        <f>IFERROR('1-Global (fill this first)'!Z88,"")</f>
        <v>0</v>
      </c>
      <c r="AM89" s="2">
        <f>IFERROR('1-Global (fill this first)'!AA88,"")</f>
        <v>0</v>
      </c>
      <c r="AN89" s="2">
        <f>IFERROR('1-Global (fill this first)'!AB88,"")</f>
        <v>0</v>
      </c>
      <c r="AO89" s="2">
        <f>IFERROR('1-Global (fill this first)'!AC88,"")</f>
        <v>0</v>
      </c>
      <c r="AP89" s="2">
        <f>IFERROR('1-Global (fill this first)'!AD88,"")</f>
        <v>0</v>
      </c>
      <c r="AQ89" s="2">
        <f>IFERROR('1-Global (fill this first)'!AE88,"")</f>
        <v>0</v>
      </c>
      <c r="AR89" s="11"/>
    </row>
    <row r="90" spans="1:44" ht="16">
      <c r="A90" s="2" t="str">
        <f>IFERROR('1-Global (fill this first)'!A89,"")</f>
        <v>South Korea 6</v>
      </c>
      <c r="B90" s="2">
        <f>IFERROR('1-Global (fill this first)'!B89,"")</f>
        <v>0</v>
      </c>
      <c r="C90" s="2">
        <f>IFERROR('1-Global (fill this first)'!C89,"")</f>
        <v>35.642430555555599</v>
      </c>
      <c r="D90" s="2">
        <f>IFERROR('1-Global (fill this first)'!D89,"")</f>
        <v>127.616658055556</v>
      </c>
      <c r="E90" s="2">
        <f>IFERROR('1-Global (fill this first)'!E89,"")</f>
        <v>0</v>
      </c>
      <c r="F90" s="2" t="str">
        <f>IFERROR('1-Global (fill this first)'!F89,"")</f>
        <v>Overpass</v>
      </c>
      <c r="G90" s="2">
        <f>IFERROR('1-Global (fill this first)'!G89,"")</f>
        <v>0</v>
      </c>
      <c r="H90" s="2">
        <f>IFERROR('1-Global (fill this first)'!H89,"")</f>
        <v>0</v>
      </c>
      <c r="I90" s="2">
        <f>IFERROR('1-Global (fill this first)'!I89,"")</f>
        <v>0</v>
      </c>
      <c r="J90" s="2">
        <f>IFERROR('1-Global (fill this first)'!J89,"")</f>
        <v>2008</v>
      </c>
      <c r="K90" s="2">
        <f>IFERROR('1-Global (fill this first)'!K89,"")</f>
        <v>2008</v>
      </c>
      <c r="L90" s="60">
        <f t="shared" si="12"/>
        <v>2008</v>
      </c>
      <c r="M90" s="2">
        <f>IFERROR('1-Global (fill this first)'!L89,"")</f>
        <v>0</v>
      </c>
      <c r="N90" s="60" t="str">
        <f t="shared" si="13"/>
        <v/>
      </c>
      <c r="O90" s="2">
        <f>IFERROR('1-Global (fill this first)'!M89,"")</f>
        <v>73.5</v>
      </c>
      <c r="P90" s="60">
        <f t="shared" si="14"/>
        <v>73.5</v>
      </c>
      <c r="Q90" s="2">
        <f>IFERROR('1-Global (fill this first)'!N89,"")</f>
        <v>77.27</v>
      </c>
      <c r="R90" s="60">
        <f t="shared" si="15"/>
        <v>77.27</v>
      </c>
      <c r="S90" s="2">
        <f>IFERROR('1-Global (fill this first)'!O89,"")</f>
        <v>0</v>
      </c>
      <c r="T90" s="60" t="str">
        <f t="shared" si="16"/>
        <v/>
      </c>
      <c r="U90" s="2" t="str">
        <f>IFERROR('1-Global (fill this first)'!P89,"")</f>
        <v/>
      </c>
      <c r="V90" s="60" t="str">
        <f t="shared" si="17"/>
        <v/>
      </c>
      <c r="W90" s="2" t="str">
        <f>IFERROR('1-Global (fill this first)'!Q89,"")</f>
        <v/>
      </c>
      <c r="X90" s="60" t="str">
        <f t="shared" si="18"/>
        <v/>
      </c>
      <c r="Y90" s="2" t="str">
        <f>IFERROR('1-Global (fill this first)'!R89,"")</f>
        <v/>
      </c>
      <c r="Z90" s="60" t="str">
        <f t="shared" si="19"/>
        <v/>
      </c>
      <c r="AA90" s="2" t="str">
        <f>IFERROR('1-Global (fill this first)'!S89,"")</f>
        <v/>
      </c>
      <c r="AB90" s="60" t="str">
        <f t="shared" si="20"/>
        <v/>
      </c>
      <c r="AC90" s="2" t="str">
        <f>IFERROR('1-Global (fill this first)'!T89,"")</f>
        <v/>
      </c>
      <c r="AD90" s="60" t="str">
        <f t="shared" si="21"/>
        <v/>
      </c>
      <c r="AE90" s="2" t="str">
        <f>IFERROR('1-Global (fill this first)'!U89,"")</f>
        <v/>
      </c>
      <c r="AF90" s="60" t="str">
        <f t="shared" si="22"/>
        <v/>
      </c>
      <c r="AG90" s="2" t="str">
        <f>IFERROR('1-Global (fill this first)'!V89,"")</f>
        <v>N</v>
      </c>
      <c r="AH90" s="60" t="str">
        <f t="shared" si="23"/>
        <v>N</v>
      </c>
      <c r="AI90" s="2">
        <f>IFERROR('1-Global (fill this first)'!W89,"")</f>
        <v>0</v>
      </c>
      <c r="AJ90" s="2">
        <f>IFERROR('1-Global (fill this first)'!X89,"")</f>
        <v>0</v>
      </c>
      <c r="AK90" s="2">
        <f>IFERROR('1-Global (fill this first)'!Y89,"")</f>
        <v>0</v>
      </c>
      <c r="AL90" s="2">
        <f>IFERROR('1-Global (fill this first)'!Z89,"")</f>
        <v>0</v>
      </c>
      <c r="AM90" s="2">
        <f>IFERROR('1-Global (fill this first)'!AA89,"")</f>
        <v>0</v>
      </c>
      <c r="AN90" s="2">
        <f>IFERROR('1-Global (fill this first)'!AB89,"")</f>
        <v>0</v>
      </c>
      <c r="AO90" s="2">
        <f>IFERROR('1-Global (fill this first)'!AC89,"")</f>
        <v>0</v>
      </c>
      <c r="AP90" s="2">
        <f>IFERROR('1-Global (fill this first)'!AD89,"")</f>
        <v>0</v>
      </c>
      <c r="AQ90" s="2">
        <f>IFERROR('1-Global (fill this first)'!AE89,"")</f>
        <v>0</v>
      </c>
      <c r="AR90" s="11"/>
    </row>
    <row r="91" spans="1:44" ht="16">
      <c r="A91" s="2" t="str">
        <f>IFERROR('1-Global (fill this first)'!A90,"")</f>
        <v>South Korea 7</v>
      </c>
      <c r="B91" s="2">
        <f>IFERROR('1-Global (fill this first)'!B90,"")</f>
        <v>0</v>
      </c>
      <c r="C91" s="2">
        <f>IFERROR('1-Global (fill this first)'!C90,"")</f>
        <v>35.395026757906997</v>
      </c>
      <c r="D91" s="2">
        <f>IFERROR('1-Global (fill this first)'!D90,"")</f>
        <v>127.11170328523001</v>
      </c>
      <c r="E91" s="2">
        <f>IFERROR('1-Global (fill this first)'!E90,"")</f>
        <v>0</v>
      </c>
      <c r="F91" s="2" t="str">
        <f>IFERROR('1-Global (fill this first)'!F90,"")</f>
        <v>Overpass</v>
      </c>
      <c r="G91" s="2">
        <f>IFERROR('1-Global (fill this first)'!G90,"")</f>
        <v>0</v>
      </c>
      <c r="H91" s="2">
        <f>IFERROR('1-Global (fill this first)'!H90,"")</f>
        <v>0</v>
      </c>
      <c r="I91" s="2">
        <f>IFERROR('1-Global (fill this first)'!I90,"")</f>
        <v>0</v>
      </c>
      <c r="J91" s="2">
        <f>IFERROR('1-Global (fill this first)'!J90,"")</f>
        <v>2006</v>
      </c>
      <c r="K91" s="2">
        <f>IFERROR('1-Global (fill this first)'!K90,"")</f>
        <v>2006</v>
      </c>
      <c r="L91" s="60">
        <f t="shared" si="12"/>
        <v>2006</v>
      </c>
      <c r="M91" s="2">
        <f>IFERROR('1-Global (fill this first)'!L90,"")</f>
        <v>0</v>
      </c>
      <c r="N91" s="60" t="str">
        <f t="shared" si="13"/>
        <v/>
      </c>
      <c r="O91" s="2" t="str">
        <f>IFERROR('1-Global (fill this first)'!M90,"")</f>
        <v/>
      </c>
      <c r="P91" s="60" t="str">
        <f t="shared" si="14"/>
        <v/>
      </c>
      <c r="Q91" s="2" t="str">
        <f>IFERROR('1-Global (fill this first)'!N90,"")</f>
        <v/>
      </c>
      <c r="R91" s="60" t="str">
        <f t="shared" si="15"/>
        <v/>
      </c>
      <c r="S91" s="2">
        <f>IFERROR('1-Global (fill this first)'!O90,"")</f>
        <v>0</v>
      </c>
      <c r="T91" s="60" t="str">
        <f t="shared" si="16"/>
        <v/>
      </c>
      <c r="U91" s="2">
        <f>IFERROR('1-Global (fill this first)'!P90,"")</f>
        <v>11.17</v>
      </c>
      <c r="V91" s="60">
        <f t="shared" si="17"/>
        <v>11.17</v>
      </c>
      <c r="W91" s="2" t="str">
        <f>IFERROR('1-Global (fill this first)'!Q90,"")</f>
        <v/>
      </c>
      <c r="X91" s="60" t="str">
        <f t="shared" si="18"/>
        <v/>
      </c>
      <c r="Y91" s="2" t="str">
        <f>IFERROR('1-Global (fill this first)'!R90,"")</f>
        <v/>
      </c>
      <c r="Z91" s="60" t="str">
        <f t="shared" si="19"/>
        <v/>
      </c>
      <c r="AA91" s="2" t="str">
        <f>IFERROR('1-Global (fill this first)'!S90,"")</f>
        <v/>
      </c>
      <c r="AB91" s="60" t="str">
        <f t="shared" si="20"/>
        <v/>
      </c>
      <c r="AC91" s="2" t="str">
        <f>IFERROR('1-Global (fill this first)'!T90,"")</f>
        <v/>
      </c>
      <c r="AD91" s="60" t="str">
        <f t="shared" si="21"/>
        <v/>
      </c>
      <c r="AE91" s="2">
        <f>IFERROR('1-Global (fill this first)'!U90,"")</f>
        <v>2</v>
      </c>
      <c r="AF91" s="60">
        <f t="shared" si="22"/>
        <v>2</v>
      </c>
      <c r="AG91" s="2" t="str">
        <f>IFERROR('1-Global (fill this first)'!V90,"")</f>
        <v>N</v>
      </c>
      <c r="AH91" s="60" t="str">
        <f t="shared" si="23"/>
        <v>N</v>
      </c>
      <c r="AI91" s="2">
        <f>IFERROR('1-Global (fill this first)'!W90,"")</f>
        <v>0</v>
      </c>
      <c r="AJ91" s="2">
        <f>IFERROR('1-Global (fill this first)'!X90,"")</f>
        <v>0</v>
      </c>
      <c r="AK91" s="2">
        <f>IFERROR('1-Global (fill this first)'!Y90,"")</f>
        <v>0</v>
      </c>
      <c r="AL91" s="2">
        <f>IFERROR('1-Global (fill this first)'!Z90,"")</f>
        <v>0</v>
      </c>
      <c r="AM91" s="2">
        <f>IFERROR('1-Global (fill this first)'!AA90,"")</f>
        <v>0</v>
      </c>
      <c r="AN91" s="2">
        <f>IFERROR('1-Global (fill this first)'!AB90,"")</f>
        <v>0</v>
      </c>
      <c r="AO91" s="2">
        <f>IFERROR('1-Global (fill this first)'!AC90,"")</f>
        <v>0</v>
      </c>
      <c r="AP91" s="2">
        <f>IFERROR('1-Global (fill this first)'!AD90,"")</f>
        <v>0</v>
      </c>
      <c r="AQ91" s="2">
        <f>IFERROR('1-Global (fill this first)'!AE90,"")</f>
        <v>0</v>
      </c>
      <c r="AR91" s="11"/>
    </row>
    <row r="92" spans="1:44" ht="16">
      <c r="A92" s="2" t="str">
        <f>IFERROR('1-Global (fill this first)'!A91,"")</f>
        <v>South Korea 8</v>
      </c>
      <c r="B92" s="2">
        <f>IFERROR('1-Global (fill this first)'!B91,"")</f>
        <v>0</v>
      </c>
      <c r="C92" s="2">
        <f>IFERROR('1-Global (fill this first)'!C91,"")</f>
        <v>35.424586172480602</v>
      </c>
      <c r="D92" s="2">
        <f>IFERROR('1-Global (fill this first)'!D91,"")</f>
        <v>127.10037587256301</v>
      </c>
      <c r="E92" s="2">
        <f>IFERROR('1-Global (fill this first)'!E91,"")</f>
        <v>0</v>
      </c>
      <c r="F92" s="2" t="str">
        <f>IFERROR('1-Global (fill this first)'!F91,"")</f>
        <v>Overpass</v>
      </c>
      <c r="G92" s="2">
        <f>IFERROR('1-Global (fill this first)'!G91,"")</f>
        <v>0</v>
      </c>
      <c r="H92" s="2">
        <f>IFERROR('1-Global (fill this first)'!H91,"")</f>
        <v>0</v>
      </c>
      <c r="I92" s="2">
        <f>IFERROR('1-Global (fill this first)'!I91,"")</f>
        <v>0</v>
      </c>
      <c r="J92" s="2">
        <f>IFERROR('1-Global (fill this first)'!J91,"")</f>
        <v>2006</v>
      </c>
      <c r="K92" s="2">
        <f>IFERROR('1-Global (fill this first)'!K91,"")</f>
        <v>2006</v>
      </c>
      <c r="L92" s="60">
        <f t="shared" si="12"/>
        <v>2006</v>
      </c>
      <c r="M92" s="2">
        <f>IFERROR('1-Global (fill this first)'!L91,"")</f>
        <v>0</v>
      </c>
      <c r="N92" s="60" t="str">
        <f t="shared" si="13"/>
        <v/>
      </c>
      <c r="O92" s="2" t="str">
        <f>IFERROR('1-Global (fill this first)'!M91,"")</f>
        <v/>
      </c>
      <c r="P92" s="60" t="str">
        <f t="shared" si="14"/>
        <v/>
      </c>
      <c r="Q92" s="2" t="str">
        <f>IFERROR('1-Global (fill this first)'!N91,"")</f>
        <v/>
      </c>
      <c r="R92" s="60" t="str">
        <f t="shared" si="15"/>
        <v/>
      </c>
      <c r="S92" s="2">
        <f>IFERROR('1-Global (fill this first)'!O91,"")</f>
        <v>0</v>
      </c>
      <c r="T92" s="60" t="str">
        <f t="shared" si="16"/>
        <v/>
      </c>
      <c r="U92" s="2">
        <f>IFERROR('1-Global (fill this first)'!P91,"")</f>
        <v>11.56</v>
      </c>
      <c r="V92" s="60">
        <f t="shared" si="17"/>
        <v>11.56</v>
      </c>
      <c r="W92" s="2" t="str">
        <f>IFERROR('1-Global (fill this first)'!Q91,"")</f>
        <v/>
      </c>
      <c r="X92" s="60" t="str">
        <f t="shared" si="18"/>
        <v/>
      </c>
      <c r="Y92" s="2" t="str">
        <f>IFERROR('1-Global (fill this first)'!R91,"")</f>
        <v/>
      </c>
      <c r="Z92" s="60" t="str">
        <f t="shared" si="19"/>
        <v/>
      </c>
      <c r="AA92" s="2" t="str">
        <f>IFERROR('1-Global (fill this first)'!S91,"")</f>
        <v/>
      </c>
      <c r="AB92" s="60" t="str">
        <f t="shared" si="20"/>
        <v/>
      </c>
      <c r="AC92" s="2" t="str">
        <f>IFERROR('1-Global (fill this first)'!T91,"")</f>
        <v/>
      </c>
      <c r="AD92" s="60" t="str">
        <f t="shared" si="21"/>
        <v/>
      </c>
      <c r="AE92" s="2">
        <f>IFERROR('1-Global (fill this first)'!U91,"")</f>
        <v>2</v>
      </c>
      <c r="AF92" s="60">
        <f t="shared" si="22"/>
        <v>2</v>
      </c>
      <c r="AG92" s="2" t="str">
        <f>IFERROR('1-Global (fill this first)'!V91,"")</f>
        <v>N</v>
      </c>
      <c r="AH92" s="60" t="str">
        <f t="shared" si="23"/>
        <v>N</v>
      </c>
      <c r="AI92" s="2">
        <f>IFERROR('1-Global (fill this first)'!W91,"")</f>
        <v>0</v>
      </c>
      <c r="AJ92" s="2">
        <f>IFERROR('1-Global (fill this first)'!X91,"")</f>
        <v>0</v>
      </c>
      <c r="AK92" s="2">
        <f>IFERROR('1-Global (fill this first)'!Y91,"")</f>
        <v>0</v>
      </c>
      <c r="AL92" s="2">
        <f>IFERROR('1-Global (fill this first)'!Z91,"")</f>
        <v>0</v>
      </c>
      <c r="AM92" s="2">
        <f>IFERROR('1-Global (fill this first)'!AA91,"")</f>
        <v>0</v>
      </c>
      <c r="AN92" s="2">
        <f>IFERROR('1-Global (fill this first)'!AB91,"")</f>
        <v>0</v>
      </c>
      <c r="AO92" s="2">
        <f>IFERROR('1-Global (fill this first)'!AC91,"")</f>
        <v>0</v>
      </c>
      <c r="AP92" s="2">
        <f>IFERROR('1-Global (fill this first)'!AD91,"")</f>
        <v>0</v>
      </c>
      <c r="AQ92" s="2">
        <f>IFERROR('1-Global (fill this first)'!AE91,"")</f>
        <v>0</v>
      </c>
      <c r="AR92" s="11"/>
    </row>
    <row r="93" spans="1:44" ht="16">
      <c r="A93" s="2" t="str">
        <f>IFERROR('1-Global (fill this first)'!A92,"")</f>
        <v>South Korea 9</v>
      </c>
      <c r="B93" s="2">
        <f>IFERROR('1-Global (fill this first)'!B92,"")</f>
        <v>0</v>
      </c>
      <c r="C93" s="2">
        <f>IFERROR('1-Global (fill this first)'!C92,"")</f>
        <v>36.650545373207898</v>
      </c>
      <c r="D93" s="2">
        <f>IFERROR('1-Global (fill this first)'!D92,"")</f>
        <v>128.03672222222201</v>
      </c>
      <c r="E93" s="2">
        <f>IFERROR('1-Global (fill this first)'!E92,"")</f>
        <v>0</v>
      </c>
      <c r="F93" s="2" t="str">
        <f>IFERROR('1-Global (fill this first)'!F92,"")</f>
        <v>Overpass</v>
      </c>
      <c r="G93" s="2">
        <f>IFERROR('1-Global (fill this first)'!G92,"")</f>
        <v>0</v>
      </c>
      <c r="H93" s="2">
        <f>IFERROR('1-Global (fill this first)'!H92,"")</f>
        <v>0</v>
      </c>
      <c r="I93" s="2">
        <f>IFERROR('1-Global (fill this first)'!I92,"")</f>
        <v>0</v>
      </c>
      <c r="J93" s="2">
        <f>IFERROR('1-Global (fill this first)'!J92,"")</f>
        <v>2001</v>
      </c>
      <c r="K93" s="2">
        <f>IFERROR('1-Global (fill this first)'!K92,"")</f>
        <v>2001</v>
      </c>
      <c r="L93" s="60">
        <f t="shared" si="12"/>
        <v>2001</v>
      </c>
      <c r="M93" s="2">
        <f>IFERROR('1-Global (fill this first)'!L92,"")</f>
        <v>0</v>
      </c>
      <c r="N93" s="60" t="str">
        <f t="shared" si="13"/>
        <v/>
      </c>
      <c r="O93" s="2" t="str">
        <f>IFERROR('1-Global (fill this first)'!M92,"")</f>
        <v/>
      </c>
      <c r="P93" s="60" t="str">
        <f t="shared" si="14"/>
        <v/>
      </c>
      <c r="Q93" s="2" t="str">
        <f>IFERROR('1-Global (fill this first)'!N92,"")</f>
        <v/>
      </c>
      <c r="R93" s="60" t="str">
        <f t="shared" si="15"/>
        <v/>
      </c>
      <c r="S93" s="2">
        <f>IFERROR('1-Global (fill this first)'!O92,"")</f>
        <v>0</v>
      </c>
      <c r="T93" s="60" t="str">
        <f t="shared" si="16"/>
        <v/>
      </c>
      <c r="U93" s="2" t="str">
        <f>IFERROR('1-Global (fill this first)'!P92,"")</f>
        <v/>
      </c>
      <c r="V93" s="60" t="str">
        <f t="shared" si="17"/>
        <v/>
      </c>
      <c r="W93" s="2" t="str">
        <f>IFERROR('1-Global (fill this first)'!Q92,"")</f>
        <v/>
      </c>
      <c r="X93" s="60" t="str">
        <f t="shared" si="18"/>
        <v/>
      </c>
      <c r="Y93" s="2" t="str">
        <f>IFERROR('1-Global (fill this first)'!R92,"")</f>
        <v/>
      </c>
      <c r="Z93" s="60" t="str">
        <f t="shared" si="19"/>
        <v/>
      </c>
      <c r="AA93" s="2" t="str">
        <f>IFERROR('1-Global (fill this first)'!S92,"")</f>
        <v/>
      </c>
      <c r="AB93" s="60" t="str">
        <f t="shared" si="20"/>
        <v/>
      </c>
      <c r="AC93" s="2" t="str">
        <f>IFERROR('1-Global (fill this first)'!T92,"")</f>
        <v/>
      </c>
      <c r="AD93" s="60" t="str">
        <f t="shared" si="21"/>
        <v/>
      </c>
      <c r="AE93" s="2" t="str">
        <f>IFERROR('1-Global (fill this first)'!U92,"")</f>
        <v/>
      </c>
      <c r="AF93" s="60" t="str">
        <f t="shared" si="22"/>
        <v/>
      </c>
      <c r="AG93" s="2" t="str">
        <f>IFERROR('1-Global (fill this first)'!V92,"")</f>
        <v>N</v>
      </c>
      <c r="AH93" s="60" t="str">
        <f t="shared" si="23"/>
        <v>N</v>
      </c>
      <c r="AI93" s="2">
        <f>IFERROR('1-Global (fill this first)'!W92,"")</f>
        <v>0</v>
      </c>
      <c r="AJ93" s="2">
        <f>IFERROR('1-Global (fill this first)'!X92,"")</f>
        <v>0</v>
      </c>
      <c r="AK93" s="2">
        <f>IFERROR('1-Global (fill this first)'!Y92,"")</f>
        <v>0</v>
      </c>
      <c r="AL93" s="2">
        <f>IFERROR('1-Global (fill this first)'!Z92,"")</f>
        <v>0</v>
      </c>
      <c r="AM93" s="2">
        <f>IFERROR('1-Global (fill this first)'!AA92,"")</f>
        <v>0</v>
      </c>
      <c r="AN93" s="2">
        <f>IFERROR('1-Global (fill this first)'!AB92,"")</f>
        <v>0</v>
      </c>
      <c r="AO93" s="2">
        <f>IFERROR('1-Global (fill this first)'!AC92,"")</f>
        <v>0</v>
      </c>
      <c r="AP93" s="2">
        <f>IFERROR('1-Global (fill this first)'!AD92,"")</f>
        <v>0</v>
      </c>
      <c r="AQ93" s="2">
        <f>IFERROR('1-Global (fill this first)'!AE92,"")</f>
        <v>0</v>
      </c>
      <c r="AR93" s="9"/>
    </row>
    <row r="94" spans="1:44" ht="16">
      <c r="A94" s="2" t="str">
        <f>IFERROR('1-Global (fill this first)'!A93,"")</f>
        <v>South Korea 10</v>
      </c>
      <c r="B94" s="2">
        <f>IFERROR('1-Global (fill this first)'!B93,"")</f>
        <v>0</v>
      </c>
      <c r="C94" s="2">
        <f>IFERROR('1-Global (fill this first)'!C93,"")</f>
        <v>36.067363888888899</v>
      </c>
      <c r="D94" s="2">
        <f>IFERROR('1-Global (fill this first)'!D93,"")</f>
        <v>127.954838055556</v>
      </c>
      <c r="E94" s="2">
        <f>IFERROR('1-Global (fill this first)'!E93,"")</f>
        <v>0</v>
      </c>
      <c r="F94" s="2" t="str">
        <f>IFERROR('1-Global (fill this first)'!F93,"")</f>
        <v>Overpass</v>
      </c>
      <c r="G94" s="2">
        <f>IFERROR('1-Global (fill this first)'!G93,"")</f>
        <v>0</v>
      </c>
      <c r="H94" s="2">
        <f>IFERROR('1-Global (fill this first)'!H93,"")</f>
        <v>0</v>
      </c>
      <c r="I94" s="2">
        <f>IFERROR('1-Global (fill this first)'!I93,"")</f>
        <v>0</v>
      </c>
      <c r="J94" s="2">
        <f>IFERROR('1-Global (fill this first)'!J93,"")</f>
        <v>2005</v>
      </c>
      <c r="K94" s="2">
        <f>IFERROR('1-Global (fill this first)'!K93,"")</f>
        <v>2005</v>
      </c>
      <c r="L94" s="60">
        <f t="shared" si="12"/>
        <v>2005</v>
      </c>
      <c r="M94" s="2">
        <f>IFERROR('1-Global (fill this first)'!L93,"")</f>
        <v>0</v>
      </c>
      <c r="N94" s="60" t="str">
        <f t="shared" si="13"/>
        <v/>
      </c>
      <c r="O94" s="2">
        <f>IFERROR('1-Global (fill this first)'!M93,"")</f>
        <v>14.48</v>
      </c>
      <c r="P94" s="60">
        <f t="shared" si="14"/>
        <v>14.48</v>
      </c>
      <c r="Q94" s="2">
        <f>IFERROR('1-Global (fill this first)'!N93,"")</f>
        <v>15.84</v>
      </c>
      <c r="R94" s="60">
        <f t="shared" si="15"/>
        <v>15.84</v>
      </c>
      <c r="S94" s="2">
        <f>IFERROR('1-Global (fill this first)'!O93,"")</f>
        <v>0</v>
      </c>
      <c r="T94" s="60" t="str">
        <f t="shared" si="16"/>
        <v/>
      </c>
      <c r="U94" s="2" t="str">
        <f>IFERROR('1-Global (fill this first)'!P93,"")</f>
        <v/>
      </c>
      <c r="V94" s="60" t="str">
        <f t="shared" si="17"/>
        <v/>
      </c>
      <c r="W94" s="2" t="str">
        <f>IFERROR('1-Global (fill this first)'!Q93,"")</f>
        <v/>
      </c>
      <c r="X94" s="60" t="str">
        <f t="shared" si="18"/>
        <v/>
      </c>
      <c r="Y94" s="2" t="str">
        <f>IFERROR('1-Global (fill this first)'!R93,"")</f>
        <v/>
      </c>
      <c r="Z94" s="60" t="str">
        <f t="shared" si="19"/>
        <v/>
      </c>
      <c r="AA94" s="2" t="str">
        <f>IFERROR('1-Global (fill this first)'!S93,"")</f>
        <v/>
      </c>
      <c r="AB94" s="60" t="str">
        <f t="shared" si="20"/>
        <v/>
      </c>
      <c r="AC94" s="2" t="str">
        <f>IFERROR('1-Global (fill this first)'!T93,"")</f>
        <v/>
      </c>
      <c r="AD94" s="60" t="str">
        <f t="shared" si="21"/>
        <v/>
      </c>
      <c r="AE94" s="2">
        <f>IFERROR('1-Global (fill this first)'!U93,"")</f>
        <v>2</v>
      </c>
      <c r="AF94" s="60">
        <f t="shared" si="22"/>
        <v>2</v>
      </c>
      <c r="AG94" s="2" t="str">
        <f>IFERROR('1-Global (fill this first)'!V93,"")</f>
        <v>N</v>
      </c>
      <c r="AH94" s="60" t="str">
        <f t="shared" si="23"/>
        <v>N</v>
      </c>
      <c r="AI94" s="2">
        <f>IFERROR('1-Global (fill this first)'!W93,"")</f>
        <v>0</v>
      </c>
      <c r="AJ94" s="2">
        <f>IFERROR('1-Global (fill this first)'!X93,"")</f>
        <v>0</v>
      </c>
      <c r="AK94" s="2">
        <f>IFERROR('1-Global (fill this first)'!Y93,"")</f>
        <v>0</v>
      </c>
      <c r="AL94" s="2">
        <f>IFERROR('1-Global (fill this first)'!Z93,"")</f>
        <v>0</v>
      </c>
      <c r="AM94" s="2">
        <f>IFERROR('1-Global (fill this first)'!AA93,"")</f>
        <v>0</v>
      </c>
      <c r="AN94" s="2">
        <f>IFERROR('1-Global (fill this first)'!AB93,"")</f>
        <v>0</v>
      </c>
      <c r="AO94" s="2">
        <f>IFERROR('1-Global (fill this first)'!AC93,"")</f>
        <v>0</v>
      </c>
      <c r="AP94" s="2">
        <f>IFERROR('1-Global (fill this first)'!AD93,"")</f>
        <v>0</v>
      </c>
      <c r="AQ94" s="2">
        <f>IFERROR('1-Global (fill this first)'!AE93,"")</f>
        <v>0</v>
      </c>
      <c r="AR94" s="9"/>
    </row>
    <row r="95" spans="1:44" ht="16">
      <c r="A95" s="2" t="str">
        <f>IFERROR('1-Global (fill this first)'!A94,"")</f>
        <v>South Korea 11</v>
      </c>
      <c r="B95" s="2">
        <f>IFERROR('1-Global (fill this first)'!B94,"")</f>
        <v>0</v>
      </c>
      <c r="C95" s="2">
        <f>IFERROR('1-Global (fill this first)'!C94,"")</f>
        <v>37.038977777777802</v>
      </c>
      <c r="D95" s="2">
        <f>IFERROR('1-Global (fill this first)'!D94,"")</f>
        <v>128.79734805555501</v>
      </c>
      <c r="E95" s="2">
        <f>IFERROR('1-Global (fill this first)'!E94,"")</f>
        <v>0</v>
      </c>
      <c r="F95" s="2" t="str">
        <f>IFERROR('1-Global (fill this first)'!F94,"")</f>
        <v>Overpass</v>
      </c>
      <c r="G95" s="2">
        <f>IFERROR('1-Global (fill this first)'!G94,"")</f>
        <v>0</v>
      </c>
      <c r="H95" s="2">
        <f>IFERROR('1-Global (fill this first)'!H94,"")</f>
        <v>0</v>
      </c>
      <c r="I95" s="2">
        <f>IFERROR('1-Global (fill this first)'!I94,"")</f>
        <v>0</v>
      </c>
      <c r="J95" s="2">
        <f>IFERROR('1-Global (fill this first)'!J94,"")</f>
        <v>2005</v>
      </c>
      <c r="K95" s="2">
        <f>IFERROR('1-Global (fill this first)'!K94,"")</f>
        <v>2005</v>
      </c>
      <c r="L95" s="60">
        <f t="shared" si="12"/>
        <v>2005</v>
      </c>
      <c r="M95" s="2">
        <f>IFERROR('1-Global (fill this first)'!L94,"")</f>
        <v>0</v>
      </c>
      <c r="N95" s="60" t="str">
        <f t="shared" si="13"/>
        <v/>
      </c>
      <c r="O95" s="2">
        <f>IFERROR('1-Global (fill this first)'!M94,"")</f>
        <v>20.75</v>
      </c>
      <c r="P95" s="60">
        <f t="shared" si="14"/>
        <v>20.75</v>
      </c>
      <c r="Q95" s="2">
        <f>IFERROR('1-Global (fill this first)'!N94,"")</f>
        <v>24.33</v>
      </c>
      <c r="R95" s="60">
        <f t="shared" si="15"/>
        <v>24.33</v>
      </c>
      <c r="S95" s="2">
        <f>IFERROR('1-Global (fill this first)'!O94,"")</f>
        <v>0</v>
      </c>
      <c r="T95" s="60" t="str">
        <f t="shared" si="16"/>
        <v/>
      </c>
      <c r="U95" s="2" t="str">
        <f>IFERROR('1-Global (fill this first)'!P94,"")</f>
        <v/>
      </c>
      <c r="V95" s="60" t="str">
        <f t="shared" si="17"/>
        <v/>
      </c>
      <c r="W95" s="2" t="str">
        <f>IFERROR('1-Global (fill this first)'!Q94,"")</f>
        <v/>
      </c>
      <c r="X95" s="60" t="str">
        <f t="shared" si="18"/>
        <v/>
      </c>
      <c r="Y95" s="2" t="str">
        <f>IFERROR('1-Global (fill this first)'!R94,"")</f>
        <v/>
      </c>
      <c r="Z95" s="60" t="str">
        <f t="shared" si="19"/>
        <v/>
      </c>
      <c r="AA95" s="2" t="str">
        <f>IFERROR('1-Global (fill this first)'!S94,"")</f>
        <v/>
      </c>
      <c r="AB95" s="60" t="str">
        <f t="shared" si="20"/>
        <v/>
      </c>
      <c r="AC95" s="2" t="str">
        <f>IFERROR('1-Global (fill this first)'!T94,"")</f>
        <v/>
      </c>
      <c r="AD95" s="60" t="str">
        <f t="shared" si="21"/>
        <v/>
      </c>
      <c r="AE95" s="2" t="str">
        <f>IFERROR('1-Global (fill this first)'!U94,"")</f>
        <v/>
      </c>
      <c r="AF95" s="60" t="str">
        <f t="shared" si="22"/>
        <v/>
      </c>
      <c r="AG95" s="2" t="str">
        <f>IFERROR('1-Global (fill this first)'!V94,"")</f>
        <v>N</v>
      </c>
      <c r="AH95" s="60" t="str">
        <f t="shared" si="23"/>
        <v>N</v>
      </c>
      <c r="AI95" s="2">
        <f>IFERROR('1-Global (fill this first)'!W94,"")</f>
        <v>0</v>
      </c>
      <c r="AJ95" s="2">
        <f>IFERROR('1-Global (fill this first)'!X94,"")</f>
        <v>0</v>
      </c>
      <c r="AK95" s="2">
        <f>IFERROR('1-Global (fill this first)'!Y94,"")</f>
        <v>0</v>
      </c>
      <c r="AL95" s="2">
        <f>IFERROR('1-Global (fill this first)'!Z94,"")</f>
        <v>0</v>
      </c>
      <c r="AM95" s="2">
        <f>IFERROR('1-Global (fill this first)'!AA94,"")</f>
        <v>0</v>
      </c>
      <c r="AN95" s="2">
        <f>IFERROR('1-Global (fill this first)'!AB94,"")</f>
        <v>0</v>
      </c>
      <c r="AO95" s="2">
        <f>IFERROR('1-Global (fill this first)'!AC94,"")</f>
        <v>0</v>
      </c>
      <c r="AP95" s="2">
        <f>IFERROR('1-Global (fill this first)'!AD94,"")</f>
        <v>0</v>
      </c>
      <c r="AQ95" s="2">
        <f>IFERROR('1-Global (fill this first)'!AE94,"")</f>
        <v>0</v>
      </c>
      <c r="AR95" s="9"/>
    </row>
    <row r="96" spans="1:44" ht="16">
      <c r="A96" s="2" t="str">
        <f>IFERROR('1-Global (fill this first)'!A95,"")</f>
        <v>South Korea 12</v>
      </c>
      <c r="B96" s="2">
        <f>IFERROR('1-Global (fill this first)'!B95,"")</f>
        <v>0</v>
      </c>
      <c r="C96" s="2">
        <f>IFERROR('1-Global (fill this first)'!C95,"")</f>
        <v>36.111222222222203</v>
      </c>
      <c r="D96" s="2">
        <f>IFERROR('1-Global (fill this first)'!D95,"")</f>
        <v>128.67807888888899</v>
      </c>
      <c r="E96" s="2">
        <f>IFERROR('1-Global (fill this first)'!E95,"")</f>
        <v>0</v>
      </c>
      <c r="F96" s="2" t="str">
        <f>IFERROR('1-Global (fill this first)'!F95,"")</f>
        <v>Overpass</v>
      </c>
      <c r="G96" s="2">
        <f>IFERROR('1-Global (fill this first)'!G95,"")</f>
        <v>0</v>
      </c>
      <c r="H96" s="2">
        <f>IFERROR('1-Global (fill this first)'!H95,"")</f>
        <v>0</v>
      </c>
      <c r="I96" s="2">
        <f>IFERROR('1-Global (fill this first)'!I95,"")</f>
        <v>0</v>
      </c>
      <c r="J96" s="2">
        <f>IFERROR('1-Global (fill this first)'!J95,"")</f>
        <v>2010</v>
      </c>
      <c r="K96" s="2">
        <f>IFERROR('1-Global (fill this first)'!K95,"")</f>
        <v>2010</v>
      </c>
      <c r="L96" s="60">
        <f t="shared" si="12"/>
        <v>2010</v>
      </c>
      <c r="M96" s="2">
        <f>IFERROR('1-Global (fill this first)'!L95,"")</f>
        <v>0</v>
      </c>
      <c r="N96" s="60" t="str">
        <f t="shared" si="13"/>
        <v/>
      </c>
      <c r="O96" s="2" t="str">
        <f>IFERROR('1-Global (fill this first)'!M95,"")</f>
        <v/>
      </c>
      <c r="P96" s="60" t="str">
        <f t="shared" si="14"/>
        <v/>
      </c>
      <c r="Q96" s="2" t="str">
        <f>IFERROR('1-Global (fill this first)'!N95,"")</f>
        <v/>
      </c>
      <c r="R96" s="60" t="str">
        <f t="shared" si="15"/>
        <v/>
      </c>
      <c r="S96" s="2">
        <f>IFERROR('1-Global (fill this first)'!O95,"")</f>
        <v>0</v>
      </c>
      <c r="T96" s="60" t="str">
        <f t="shared" si="16"/>
        <v/>
      </c>
      <c r="U96" s="2" t="str">
        <f>IFERROR('1-Global (fill this first)'!P95,"")</f>
        <v/>
      </c>
      <c r="V96" s="60" t="str">
        <f t="shared" si="17"/>
        <v/>
      </c>
      <c r="W96" s="2" t="str">
        <f>IFERROR('1-Global (fill this first)'!Q95,"")</f>
        <v/>
      </c>
      <c r="X96" s="60" t="str">
        <f t="shared" si="18"/>
        <v/>
      </c>
      <c r="Y96" s="2" t="str">
        <f>IFERROR('1-Global (fill this first)'!R95,"")</f>
        <v/>
      </c>
      <c r="Z96" s="60" t="str">
        <f t="shared" si="19"/>
        <v/>
      </c>
      <c r="AA96" s="2" t="str">
        <f>IFERROR('1-Global (fill this first)'!S95,"")</f>
        <v/>
      </c>
      <c r="AB96" s="60" t="str">
        <f t="shared" si="20"/>
        <v/>
      </c>
      <c r="AC96" s="2" t="str">
        <f>IFERROR('1-Global (fill this first)'!T95,"")</f>
        <v/>
      </c>
      <c r="AD96" s="60" t="str">
        <f t="shared" si="21"/>
        <v/>
      </c>
      <c r="AE96" s="2" t="str">
        <f>IFERROR('1-Global (fill this first)'!U95,"")</f>
        <v/>
      </c>
      <c r="AF96" s="60" t="str">
        <f t="shared" si="22"/>
        <v/>
      </c>
      <c r="AG96" s="2" t="str">
        <f>IFERROR('1-Global (fill this first)'!V95,"")</f>
        <v>N</v>
      </c>
      <c r="AH96" s="60" t="str">
        <f t="shared" si="23"/>
        <v>N</v>
      </c>
      <c r="AI96" s="2">
        <f>IFERROR('1-Global (fill this first)'!W95,"")</f>
        <v>0</v>
      </c>
      <c r="AJ96" s="2">
        <f>IFERROR('1-Global (fill this first)'!X95,"")</f>
        <v>0</v>
      </c>
      <c r="AK96" s="2">
        <f>IFERROR('1-Global (fill this first)'!Y95,"")</f>
        <v>0</v>
      </c>
      <c r="AL96" s="2">
        <f>IFERROR('1-Global (fill this first)'!Z95,"")</f>
        <v>0</v>
      </c>
      <c r="AM96" s="2">
        <f>IFERROR('1-Global (fill this first)'!AA95,"")</f>
        <v>0</v>
      </c>
      <c r="AN96" s="2">
        <f>IFERROR('1-Global (fill this first)'!AB95,"")</f>
        <v>0</v>
      </c>
      <c r="AO96" s="2">
        <f>IFERROR('1-Global (fill this first)'!AC95,"")</f>
        <v>0</v>
      </c>
      <c r="AP96" s="2">
        <f>IFERROR('1-Global (fill this first)'!AD95,"")</f>
        <v>0</v>
      </c>
      <c r="AQ96" s="2">
        <f>IFERROR('1-Global (fill this first)'!AE95,"")</f>
        <v>0</v>
      </c>
      <c r="AR96" s="9"/>
    </row>
    <row r="97" spans="1:44" ht="16">
      <c r="A97" s="2" t="str">
        <f>IFERROR('1-Global (fill this first)'!A96,"")</f>
        <v>South Korea 13</v>
      </c>
      <c r="B97" s="2">
        <f>IFERROR('1-Global (fill this first)'!B96,"")</f>
        <v>0</v>
      </c>
      <c r="C97" s="2">
        <f>IFERROR('1-Global (fill this first)'!C96,"")</f>
        <v>34.381968055555497</v>
      </c>
      <c r="D97" s="2">
        <f>IFERROR('1-Global (fill this first)'!D96,"")</f>
        <v>126.660536944444</v>
      </c>
      <c r="E97" s="2">
        <f>IFERROR('1-Global (fill this first)'!E96,"")</f>
        <v>0</v>
      </c>
      <c r="F97" s="2" t="str">
        <f>IFERROR('1-Global (fill this first)'!F96,"")</f>
        <v>Overpass</v>
      </c>
      <c r="G97" s="2">
        <f>IFERROR('1-Global (fill this first)'!G96,"")</f>
        <v>0</v>
      </c>
      <c r="H97" s="2">
        <f>IFERROR('1-Global (fill this first)'!H96,"")</f>
        <v>0</v>
      </c>
      <c r="I97" s="2">
        <f>IFERROR('1-Global (fill this first)'!I96,"")</f>
        <v>0</v>
      </c>
      <c r="J97" s="2">
        <f>IFERROR('1-Global (fill this first)'!J96,"")</f>
        <v>2012</v>
      </c>
      <c r="K97" s="2">
        <f>IFERROR('1-Global (fill this first)'!K96,"")</f>
        <v>2012</v>
      </c>
      <c r="L97" s="60">
        <f t="shared" si="12"/>
        <v>2012</v>
      </c>
      <c r="M97" s="2">
        <f>IFERROR('1-Global (fill this first)'!L96,"")</f>
        <v>0</v>
      </c>
      <c r="N97" s="60" t="str">
        <f t="shared" si="13"/>
        <v/>
      </c>
      <c r="O97" s="2">
        <f>IFERROR('1-Global (fill this first)'!M96,"")</f>
        <v>3.32</v>
      </c>
      <c r="P97" s="60">
        <f t="shared" si="14"/>
        <v>3.32</v>
      </c>
      <c r="Q97" s="2">
        <f>IFERROR('1-Global (fill this first)'!N96,"")</f>
        <v>4.67</v>
      </c>
      <c r="R97" s="60">
        <f t="shared" si="15"/>
        <v>4.67</v>
      </c>
      <c r="S97" s="2">
        <f>IFERROR('1-Global (fill this first)'!O96,"")</f>
        <v>0</v>
      </c>
      <c r="T97" s="60" t="str">
        <f t="shared" si="16"/>
        <v/>
      </c>
      <c r="U97" s="2">
        <f>IFERROR('1-Global (fill this first)'!P96,"")</f>
        <v>20.71</v>
      </c>
      <c r="V97" s="60">
        <f t="shared" si="17"/>
        <v>20.71</v>
      </c>
      <c r="W97" s="2">
        <f>IFERROR('1-Global (fill this first)'!Q96,"")</f>
        <v>47.87</v>
      </c>
      <c r="X97" s="60">
        <f t="shared" si="18"/>
        <v>47.87</v>
      </c>
      <c r="Y97" s="2" t="str">
        <f>IFERROR('1-Global (fill this first)'!R96,"")</f>
        <v/>
      </c>
      <c r="Z97" s="60" t="str">
        <f t="shared" si="19"/>
        <v/>
      </c>
      <c r="AA97" s="2" t="str">
        <f>IFERROR('1-Global (fill this first)'!S96,"")</f>
        <v/>
      </c>
      <c r="AB97" s="60" t="str">
        <f t="shared" si="20"/>
        <v/>
      </c>
      <c r="AC97" s="2">
        <f>IFERROR('1-Global (fill this first)'!T96,"")</f>
        <v>6.9354501775642369E-2</v>
      </c>
      <c r="AD97" s="60">
        <f t="shared" si="21"/>
        <v>6.9354501775642369E-2</v>
      </c>
      <c r="AE97" s="2">
        <f>IFERROR('1-Global (fill this first)'!U96,"")</f>
        <v>4</v>
      </c>
      <c r="AF97" s="60">
        <f t="shared" si="22"/>
        <v>4</v>
      </c>
      <c r="AG97" s="2" t="str">
        <f>IFERROR('1-Global (fill this first)'!V96,"")</f>
        <v>N</v>
      </c>
      <c r="AH97" s="60" t="str">
        <f t="shared" si="23"/>
        <v>N</v>
      </c>
      <c r="AI97" s="2">
        <f>IFERROR('1-Global (fill this first)'!W96,"")</f>
        <v>0</v>
      </c>
      <c r="AJ97" s="2">
        <f>IFERROR('1-Global (fill this first)'!X96,"")</f>
        <v>0</v>
      </c>
      <c r="AK97" s="2">
        <f>IFERROR('1-Global (fill this first)'!Y96,"")</f>
        <v>0</v>
      </c>
      <c r="AL97" s="2">
        <f>IFERROR('1-Global (fill this first)'!Z96,"")</f>
        <v>0</v>
      </c>
      <c r="AM97" s="2">
        <f>IFERROR('1-Global (fill this first)'!AA96,"")</f>
        <v>0</v>
      </c>
      <c r="AN97" s="2">
        <f>IFERROR('1-Global (fill this first)'!AB96,"")</f>
        <v>0</v>
      </c>
      <c r="AO97" s="2">
        <f>IFERROR('1-Global (fill this first)'!AC96,"")</f>
        <v>0</v>
      </c>
      <c r="AP97" s="2">
        <f>IFERROR('1-Global (fill this first)'!AD96,"")</f>
        <v>0</v>
      </c>
      <c r="AQ97" s="2">
        <f>IFERROR('1-Global (fill this first)'!AE96,"")</f>
        <v>0</v>
      </c>
      <c r="AR97" s="9"/>
    </row>
    <row r="98" spans="1:44" ht="16">
      <c r="A98" s="2" t="str">
        <f>IFERROR('1-Global (fill this first)'!A97,"")</f>
        <v>South Korea 14</v>
      </c>
      <c r="B98" s="2">
        <f>IFERROR('1-Global (fill this first)'!B97,"")</f>
        <v>0</v>
      </c>
      <c r="C98" s="2">
        <f>IFERROR('1-Global (fill this first)'!C97,"")</f>
        <v>34.417113888888899</v>
      </c>
      <c r="D98" s="2">
        <f>IFERROR('1-Global (fill this first)'!D97,"")</f>
        <v>126.598106944444</v>
      </c>
      <c r="E98" s="2">
        <f>IFERROR('1-Global (fill this first)'!E97,"")</f>
        <v>0</v>
      </c>
      <c r="F98" s="2" t="str">
        <f>IFERROR('1-Global (fill this first)'!F97,"")</f>
        <v>Overpass</v>
      </c>
      <c r="G98" s="2">
        <f>IFERROR('1-Global (fill this first)'!G97,"")</f>
        <v>0</v>
      </c>
      <c r="H98" s="2">
        <f>IFERROR('1-Global (fill this first)'!H97,"")</f>
        <v>0</v>
      </c>
      <c r="I98" s="2">
        <f>IFERROR('1-Global (fill this first)'!I97,"")</f>
        <v>0</v>
      </c>
      <c r="J98" s="2">
        <f>IFERROR('1-Global (fill this first)'!J97,"")</f>
        <v>2012</v>
      </c>
      <c r="K98" s="2">
        <f>IFERROR('1-Global (fill this first)'!K97,"")</f>
        <v>2012</v>
      </c>
      <c r="L98" s="60">
        <f t="shared" si="12"/>
        <v>2012</v>
      </c>
      <c r="M98" s="2">
        <f>IFERROR('1-Global (fill this first)'!L97,"")</f>
        <v>0</v>
      </c>
      <c r="N98" s="60" t="str">
        <f t="shared" si="13"/>
        <v/>
      </c>
      <c r="O98" s="2">
        <f>IFERROR('1-Global (fill this first)'!M97,"")</f>
        <v>45.14</v>
      </c>
      <c r="P98" s="60">
        <f t="shared" si="14"/>
        <v>45.14</v>
      </c>
      <c r="Q98" s="2">
        <f>IFERROR('1-Global (fill this first)'!N97,"")</f>
        <v>54.71</v>
      </c>
      <c r="R98" s="60">
        <f t="shared" si="15"/>
        <v>54.71</v>
      </c>
      <c r="S98" s="2">
        <f>IFERROR('1-Global (fill this first)'!O97,"")</f>
        <v>0</v>
      </c>
      <c r="T98" s="60" t="str">
        <f t="shared" si="16"/>
        <v/>
      </c>
      <c r="U98" s="2">
        <f>IFERROR('1-Global (fill this first)'!P97,"")</f>
        <v>23.57</v>
      </c>
      <c r="V98" s="60">
        <f t="shared" si="17"/>
        <v>23.57</v>
      </c>
      <c r="W98" s="2">
        <f>IFERROR('1-Global (fill this first)'!Q97,"")</f>
        <v>26.36</v>
      </c>
      <c r="X98" s="60">
        <f t="shared" si="18"/>
        <v>26.36</v>
      </c>
      <c r="Y98" s="2" t="str">
        <f>IFERROR('1-Global (fill this first)'!R97,"")</f>
        <v/>
      </c>
      <c r="Z98" s="60" t="str">
        <f t="shared" si="19"/>
        <v/>
      </c>
      <c r="AA98" s="2" t="str">
        <f>IFERROR('1-Global (fill this first)'!S97,"")</f>
        <v/>
      </c>
      <c r="AB98" s="60" t="str">
        <f t="shared" si="20"/>
        <v/>
      </c>
      <c r="AC98" s="2">
        <f>IFERROR('1-Global (fill this first)'!T97,"")</f>
        <v>1.712443095599393</v>
      </c>
      <c r="AD98" s="60">
        <f t="shared" si="21"/>
        <v>1.712443095599393</v>
      </c>
      <c r="AE98" s="2">
        <f>IFERROR('1-Global (fill this first)'!U97,"")</f>
        <v>4</v>
      </c>
      <c r="AF98" s="60">
        <f t="shared" si="22"/>
        <v>4</v>
      </c>
      <c r="AG98" s="2" t="str">
        <f>IFERROR('1-Global (fill this first)'!V97,"")</f>
        <v>N</v>
      </c>
      <c r="AH98" s="60" t="str">
        <f t="shared" si="23"/>
        <v>N</v>
      </c>
      <c r="AI98" s="2">
        <f>IFERROR('1-Global (fill this first)'!W97,"")</f>
        <v>0</v>
      </c>
      <c r="AJ98" s="2">
        <f>IFERROR('1-Global (fill this first)'!X97,"")</f>
        <v>0</v>
      </c>
      <c r="AK98" s="2">
        <f>IFERROR('1-Global (fill this first)'!Y97,"")</f>
        <v>0</v>
      </c>
      <c r="AL98" s="2">
        <f>IFERROR('1-Global (fill this first)'!Z97,"")</f>
        <v>0</v>
      </c>
      <c r="AM98" s="2">
        <f>IFERROR('1-Global (fill this first)'!AA97,"")</f>
        <v>0</v>
      </c>
      <c r="AN98" s="2">
        <f>IFERROR('1-Global (fill this first)'!AB97,"")</f>
        <v>0</v>
      </c>
      <c r="AO98" s="2">
        <f>IFERROR('1-Global (fill this first)'!AC97,"")</f>
        <v>0</v>
      </c>
      <c r="AP98" s="2">
        <f>IFERROR('1-Global (fill this first)'!AD97,"")</f>
        <v>0</v>
      </c>
      <c r="AQ98" s="2">
        <f>IFERROR('1-Global (fill this first)'!AE97,"")</f>
        <v>0</v>
      </c>
      <c r="AR98" s="11"/>
    </row>
    <row r="99" spans="1:44" ht="16">
      <c r="A99" s="2" t="str">
        <f>IFERROR('1-Global (fill this first)'!A98,"")</f>
        <v>South Korea 15</v>
      </c>
      <c r="B99" s="2">
        <f>IFERROR('1-Global (fill this first)'!B98,"")</f>
        <v>0</v>
      </c>
      <c r="C99" s="2">
        <f>IFERROR('1-Global (fill this first)'!C98,"")</f>
        <v>35.462192429772202</v>
      </c>
      <c r="D99" s="2">
        <f>IFERROR('1-Global (fill this first)'!D98,"")</f>
        <v>127.149244802095</v>
      </c>
      <c r="E99" s="2">
        <f>IFERROR('1-Global (fill this first)'!E98,"")</f>
        <v>0</v>
      </c>
      <c r="F99" s="2" t="str">
        <f>IFERROR('1-Global (fill this first)'!F98,"")</f>
        <v>Overpass</v>
      </c>
      <c r="G99" s="2">
        <f>IFERROR('1-Global (fill this first)'!G98,"")</f>
        <v>0</v>
      </c>
      <c r="H99" s="2">
        <f>IFERROR('1-Global (fill this first)'!H98,"")</f>
        <v>0</v>
      </c>
      <c r="I99" s="2">
        <f>IFERROR('1-Global (fill this first)'!I98,"")</f>
        <v>0</v>
      </c>
      <c r="J99" s="2">
        <f>IFERROR('1-Global (fill this first)'!J98,"")</f>
        <v>2012</v>
      </c>
      <c r="K99" s="2">
        <f>IFERROR('1-Global (fill this first)'!K98,"")</f>
        <v>2012</v>
      </c>
      <c r="L99" s="60">
        <f t="shared" si="12"/>
        <v>2012</v>
      </c>
      <c r="M99" s="2">
        <f>IFERROR('1-Global (fill this first)'!L98,"")</f>
        <v>0</v>
      </c>
      <c r="N99" s="60" t="str">
        <f t="shared" si="13"/>
        <v/>
      </c>
      <c r="O99" s="2">
        <f>IFERROR('1-Global (fill this first)'!M98,"")</f>
        <v>29.47</v>
      </c>
      <c r="P99" s="60">
        <f t="shared" si="14"/>
        <v>29.47</v>
      </c>
      <c r="Q99" s="2">
        <f>IFERROR('1-Global (fill this first)'!N98,"")</f>
        <v>33.19</v>
      </c>
      <c r="R99" s="60">
        <f t="shared" si="15"/>
        <v>33.19</v>
      </c>
      <c r="S99" s="2">
        <f>IFERROR('1-Global (fill this first)'!O98,"")</f>
        <v>0</v>
      </c>
      <c r="T99" s="60" t="str">
        <f t="shared" si="16"/>
        <v/>
      </c>
      <c r="U99" s="2">
        <f>IFERROR('1-Global (fill this first)'!P98,"")</f>
        <v>75.86</v>
      </c>
      <c r="V99" s="60">
        <f t="shared" si="17"/>
        <v>75.86</v>
      </c>
      <c r="W99" s="2" t="str">
        <f>IFERROR('1-Global (fill this first)'!Q98,"")</f>
        <v/>
      </c>
      <c r="X99" s="60" t="str">
        <f t="shared" si="18"/>
        <v/>
      </c>
      <c r="Y99" s="2" t="str">
        <f>IFERROR('1-Global (fill this first)'!R98,"")</f>
        <v/>
      </c>
      <c r="Z99" s="60" t="str">
        <f t="shared" si="19"/>
        <v/>
      </c>
      <c r="AA99" s="2" t="str">
        <f>IFERROR('1-Global (fill this first)'!S98,"")</f>
        <v/>
      </c>
      <c r="AB99" s="60" t="str">
        <f t="shared" si="20"/>
        <v/>
      </c>
      <c r="AC99" s="2" t="str">
        <f>IFERROR('1-Global (fill this first)'!T98,"")</f>
        <v/>
      </c>
      <c r="AD99" s="60" t="str">
        <f t="shared" si="21"/>
        <v/>
      </c>
      <c r="AE99" s="2">
        <f>IFERROR('1-Global (fill this first)'!U98,"")</f>
        <v>8</v>
      </c>
      <c r="AF99" s="60">
        <f t="shared" si="22"/>
        <v>8</v>
      </c>
      <c r="AG99" s="2" t="str">
        <f>IFERROR('1-Global (fill this first)'!V98,"")</f>
        <v>N</v>
      </c>
      <c r="AH99" s="60" t="str">
        <f t="shared" si="23"/>
        <v>N</v>
      </c>
      <c r="AI99" s="2">
        <f>IFERROR('1-Global (fill this first)'!W98,"")</f>
        <v>0</v>
      </c>
      <c r="AJ99" s="2">
        <f>IFERROR('1-Global (fill this first)'!X98,"")</f>
        <v>0</v>
      </c>
      <c r="AK99" s="2">
        <f>IFERROR('1-Global (fill this first)'!Y98,"")</f>
        <v>0</v>
      </c>
      <c r="AL99" s="2">
        <f>IFERROR('1-Global (fill this first)'!Z98,"")</f>
        <v>0</v>
      </c>
      <c r="AM99" s="2">
        <f>IFERROR('1-Global (fill this first)'!AA98,"")</f>
        <v>0</v>
      </c>
      <c r="AN99" s="2">
        <f>IFERROR('1-Global (fill this first)'!AB98,"")</f>
        <v>0</v>
      </c>
      <c r="AO99" s="2">
        <f>IFERROR('1-Global (fill this first)'!AC98,"")</f>
        <v>0</v>
      </c>
      <c r="AP99" s="2">
        <f>IFERROR('1-Global (fill this first)'!AD98,"")</f>
        <v>0</v>
      </c>
      <c r="AQ99" s="2">
        <f>IFERROR('1-Global (fill this first)'!AE98,"")</f>
        <v>0</v>
      </c>
      <c r="AR99" s="11"/>
    </row>
    <row r="100" spans="1:44" ht="16">
      <c r="A100" s="2" t="str">
        <f>IFERROR('1-Global (fill this first)'!A99,"")</f>
        <v>South Korea 16</v>
      </c>
      <c r="B100" s="2">
        <f>IFERROR('1-Global (fill this first)'!B99,"")</f>
        <v>0</v>
      </c>
      <c r="C100" s="2">
        <f>IFERROR('1-Global (fill this first)'!C99,"")</f>
        <v>35.813615978628903</v>
      </c>
      <c r="D100" s="2">
        <f>IFERROR('1-Global (fill this first)'!D99,"")</f>
        <v>127.34561300109399</v>
      </c>
      <c r="E100" s="2">
        <f>IFERROR('1-Global (fill this first)'!E99,"")</f>
        <v>0</v>
      </c>
      <c r="F100" s="2" t="str">
        <f>IFERROR('1-Global (fill this first)'!F99,"")</f>
        <v>Overpass</v>
      </c>
      <c r="G100" s="2">
        <f>IFERROR('1-Global (fill this first)'!G99,"")</f>
        <v>0</v>
      </c>
      <c r="H100" s="2">
        <f>IFERROR('1-Global (fill this first)'!H99,"")</f>
        <v>0</v>
      </c>
      <c r="I100" s="2">
        <f>IFERROR('1-Global (fill this first)'!I99,"")</f>
        <v>0</v>
      </c>
      <c r="J100" s="2">
        <f>IFERROR('1-Global (fill this first)'!J99,"")</f>
        <v>2013</v>
      </c>
      <c r="K100" s="2">
        <f>IFERROR('1-Global (fill this first)'!K99,"")</f>
        <v>2013</v>
      </c>
      <c r="L100" s="60">
        <f t="shared" si="12"/>
        <v>2013</v>
      </c>
      <c r="M100" s="2">
        <f>IFERROR('1-Global (fill this first)'!L99,"")</f>
        <v>0</v>
      </c>
      <c r="N100" s="60" t="str">
        <f t="shared" si="13"/>
        <v/>
      </c>
      <c r="O100" s="2">
        <f>IFERROR('1-Global (fill this first)'!M99,"")</f>
        <v>20.62</v>
      </c>
      <c r="P100" s="60">
        <f t="shared" si="14"/>
        <v>20.62</v>
      </c>
      <c r="Q100" s="2">
        <f>IFERROR('1-Global (fill this first)'!N99,"")</f>
        <v>25.84</v>
      </c>
      <c r="R100" s="60">
        <f t="shared" si="15"/>
        <v>25.84</v>
      </c>
      <c r="S100" s="2">
        <f>IFERROR('1-Global (fill this first)'!O99,"")</f>
        <v>0</v>
      </c>
      <c r="T100" s="60" t="str">
        <f t="shared" si="16"/>
        <v/>
      </c>
      <c r="U100" s="2">
        <f>IFERROR('1-Global (fill this first)'!P99,"")</f>
        <v>17</v>
      </c>
      <c r="V100" s="60">
        <f t="shared" si="17"/>
        <v>17</v>
      </c>
      <c r="W100" s="2">
        <f>IFERROR('1-Global (fill this first)'!Q99,"")</f>
        <v>25.55</v>
      </c>
      <c r="X100" s="60">
        <f t="shared" si="18"/>
        <v>25.55</v>
      </c>
      <c r="Y100" s="2" t="str">
        <f>IFERROR('1-Global (fill this first)'!R99,"")</f>
        <v/>
      </c>
      <c r="Z100" s="60" t="str">
        <f t="shared" si="19"/>
        <v/>
      </c>
      <c r="AA100" s="2" t="str">
        <f>IFERROR('1-Global (fill this first)'!S99,"")</f>
        <v/>
      </c>
      <c r="AB100" s="60" t="str">
        <f t="shared" si="20"/>
        <v/>
      </c>
      <c r="AC100" s="2">
        <f>IFERROR('1-Global (fill this first)'!T99,"")</f>
        <v>0.80704500978473581</v>
      </c>
      <c r="AD100" s="60">
        <f t="shared" si="21"/>
        <v>0.80704500978473581</v>
      </c>
      <c r="AE100" s="2">
        <f>IFERROR('1-Global (fill this first)'!U99,"")</f>
        <v>2</v>
      </c>
      <c r="AF100" s="60">
        <f t="shared" si="22"/>
        <v>2</v>
      </c>
      <c r="AG100" s="2" t="str">
        <f>IFERROR('1-Global (fill this first)'!V99,"")</f>
        <v>N</v>
      </c>
      <c r="AH100" s="60" t="str">
        <f t="shared" si="23"/>
        <v>N</v>
      </c>
      <c r="AI100" s="2">
        <f>IFERROR('1-Global (fill this first)'!W99,"")</f>
        <v>0</v>
      </c>
      <c r="AJ100" s="2">
        <f>IFERROR('1-Global (fill this first)'!X99,"")</f>
        <v>0</v>
      </c>
      <c r="AK100" s="2">
        <f>IFERROR('1-Global (fill this first)'!Y99,"")</f>
        <v>0</v>
      </c>
      <c r="AL100" s="2">
        <f>IFERROR('1-Global (fill this first)'!Z99,"")</f>
        <v>0</v>
      </c>
      <c r="AM100" s="2">
        <f>IFERROR('1-Global (fill this first)'!AA99,"")</f>
        <v>0</v>
      </c>
      <c r="AN100" s="2">
        <f>IFERROR('1-Global (fill this first)'!AB99,"")</f>
        <v>0</v>
      </c>
      <c r="AO100" s="2">
        <f>IFERROR('1-Global (fill this first)'!AC99,"")</f>
        <v>0</v>
      </c>
      <c r="AP100" s="2">
        <f>IFERROR('1-Global (fill this first)'!AD99,"")</f>
        <v>0</v>
      </c>
      <c r="AQ100" s="2">
        <f>IFERROR('1-Global (fill this first)'!AE99,"")</f>
        <v>0</v>
      </c>
      <c r="AR100" s="11"/>
    </row>
    <row r="101" spans="1:44" ht="16">
      <c r="A101" s="2" t="str">
        <f>IFERROR('1-Global (fill this first)'!A100,"")</f>
        <v>South Korea 17</v>
      </c>
      <c r="B101" s="2">
        <f>IFERROR('1-Global (fill this first)'!B100,"")</f>
        <v>0</v>
      </c>
      <c r="C101" s="2">
        <f>IFERROR('1-Global (fill this first)'!C100,"")</f>
        <v>35.722597222222198</v>
      </c>
      <c r="D101" s="2">
        <f>IFERROR('1-Global (fill this first)'!D100,"")</f>
        <v>127.659983888889</v>
      </c>
      <c r="E101" s="2">
        <f>IFERROR('1-Global (fill this first)'!E100,"")</f>
        <v>0</v>
      </c>
      <c r="F101" s="2" t="str">
        <f>IFERROR('1-Global (fill this first)'!F100,"")</f>
        <v>Overpass</v>
      </c>
      <c r="G101" s="2">
        <f>IFERROR('1-Global (fill this first)'!G100,"")</f>
        <v>0</v>
      </c>
      <c r="H101" s="2">
        <f>IFERROR('1-Global (fill this first)'!H100,"")</f>
        <v>0</v>
      </c>
      <c r="I101" s="2">
        <f>IFERROR('1-Global (fill this first)'!I100,"")</f>
        <v>0</v>
      </c>
      <c r="J101" s="2">
        <f>IFERROR('1-Global (fill this first)'!J100,"")</f>
        <v>2002</v>
      </c>
      <c r="K101" s="2">
        <f>IFERROR('1-Global (fill this first)'!K100,"")</f>
        <v>2002</v>
      </c>
      <c r="L101" s="60">
        <f t="shared" si="12"/>
        <v>2002</v>
      </c>
      <c r="M101" s="2">
        <f>IFERROR('1-Global (fill this first)'!L100,"")</f>
        <v>0</v>
      </c>
      <c r="N101" s="60" t="str">
        <f t="shared" si="13"/>
        <v/>
      </c>
      <c r="O101" s="2" t="str">
        <f>IFERROR('1-Global (fill this first)'!M100,"")</f>
        <v/>
      </c>
      <c r="P101" s="60" t="str">
        <f t="shared" si="14"/>
        <v/>
      </c>
      <c r="Q101" s="2" t="str">
        <f>IFERROR('1-Global (fill this first)'!N100,"")</f>
        <v/>
      </c>
      <c r="R101" s="60" t="str">
        <f t="shared" si="15"/>
        <v/>
      </c>
      <c r="S101" s="2">
        <f>IFERROR('1-Global (fill this first)'!O100,"")</f>
        <v>0</v>
      </c>
      <c r="T101" s="60" t="str">
        <f t="shared" si="16"/>
        <v/>
      </c>
      <c r="U101" s="2" t="str">
        <f>IFERROR('1-Global (fill this first)'!P100,"")</f>
        <v/>
      </c>
      <c r="V101" s="60" t="str">
        <f t="shared" si="17"/>
        <v/>
      </c>
      <c r="W101" s="2" t="str">
        <f>IFERROR('1-Global (fill this first)'!Q100,"")</f>
        <v/>
      </c>
      <c r="X101" s="60" t="str">
        <f t="shared" si="18"/>
        <v/>
      </c>
      <c r="Y101" s="2" t="str">
        <f>IFERROR('1-Global (fill this first)'!R100,"")</f>
        <v/>
      </c>
      <c r="Z101" s="60" t="str">
        <f t="shared" si="19"/>
        <v/>
      </c>
      <c r="AA101" s="2" t="str">
        <f>IFERROR('1-Global (fill this first)'!S100,"")</f>
        <v/>
      </c>
      <c r="AB101" s="60" t="str">
        <f t="shared" si="20"/>
        <v/>
      </c>
      <c r="AC101" s="2" t="str">
        <f>IFERROR('1-Global (fill this first)'!T100,"")</f>
        <v/>
      </c>
      <c r="AD101" s="60" t="str">
        <f t="shared" si="21"/>
        <v/>
      </c>
      <c r="AE101" s="2">
        <f>IFERROR('1-Global (fill this first)'!U100,"")</f>
        <v>2</v>
      </c>
      <c r="AF101" s="60">
        <f t="shared" si="22"/>
        <v>2</v>
      </c>
      <c r="AG101" s="2" t="str">
        <f>IFERROR('1-Global (fill this first)'!V100,"")</f>
        <v>N</v>
      </c>
      <c r="AH101" s="60" t="str">
        <f t="shared" si="23"/>
        <v>N</v>
      </c>
      <c r="AI101" s="2">
        <f>IFERROR('1-Global (fill this first)'!W100,"")</f>
        <v>0</v>
      </c>
      <c r="AJ101" s="2">
        <f>IFERROR('1-Global (fill this first)'!X100,"")</f>
        <v>0</v>
      </c>
      <c r="AK101" s="2">
        <f>IFERROR('1-Global (fill this first)'!Y100,"")</f>
        <v>0</v>
      </c>
      <c r="AL101" s="2">
        <f>IFERROR('1-Global (fill this first)'!Z100,"")</f>
        <v>0</v>
      </c>
      <c r="AM101" s="2">
        <f>IFERROR('1-Global (fill this first)'!AA100,"")</f>
        <v>0</v>
      </c>
      <c r="AN101" s="2">
        <f>IFERROR('1-Global (fill this first)'!AB100,"")</f>
        <v>0</v>
      </c>
      <c r="AO101" s="2">
        <f>IFERROR('1-Global (fill this first)'!AC100,"")</f>
        <v>0</v>
      </c>
      <c r="AP101" s="2">
        <f>IFERROR('1-Global (fill this first)'!AD100,"")</f>
        <v>0</v>
      </c>
      <c r="AQ101" s="2">
        <f>IFERROR('1-Global (fill this first)'!AE100,"")</f>
        <v>0</v>
      </c>
      <c r="AR101" s="11"/>
    </row>
    <row r="102" spans="1:44" ht="16">
      <c r="A102" s="2" t="str">
        <f>IFERROR('1-Global (fill this first)'!A101,"")</f>
        <v>South Korea 18</v>
      </c>
      <c r="B102" s="2">
        <f>IFERROR('1-Global (fill this first)'!B101,"")</f>
        <v>0</v>
      </c>
      <c r="C102" s="2">
        <f>IFERROR('1-Global (fill this first)'!C101,"")</f>
        <v>35.448749999999997</v>
      </c>
      <c r="D102" s="2">
        <f>IFERROR('1-Global (fill this first)'!D101,"")</f>
        <v>127.485971944444</v>
      </c>
      <c r="E102" s="2">
        <f>IFERROR('1-Global (fill this first)'!E101,"")</f>
        <v>0</v>
      </c>
      <c r="F102" s="2" t="str">
        <f>IFERROR('1-Global (fill this first)'!F101,"")</f>
        <v>Overpass</v>
      </c>
      <c r="G102" s="2">
        <f>IFERROR('1-Global (fill this first)'!G101,"")</f>
        <v>0</v>
      </c>
      <c r="H102" s="2">
        <f>IFERROR('1-Global (fill this first)'!H101,"")</f>
        <v>0</v>
      </c>
      <c r="I102" s="2">
        <f>IFERROR('1-Global (fill this first)'!I101,"")</f>
        <v>0</v>
      </c>
      <c r="J102" s="2">
        <f>IFERROR('1-Global (fill this first)'!J101,"")</f>
        <v>2003</v>
      </c>
      <c r="K102" s="2">
        <f>IFERROR('1-Global (fill this first)'!K101,"")</f>
        <v>2003</v>
      </c>
      <c r="L102" s="60">
        <f t="shared" si="12"/>
        <v>2003</v>
      </c>
      <c r="M102" s="2">
        <f>IFERROR('1-Global (fill this first)'!L101,"")</f>
        <v>0</v>
      </c>
      <c r="N102" s="60" t="str">
        <f t="shared" si="13"/>
        <v/>
      </c>
      <c r="O102" s="2" t="str">
        <f>IFERROR('1-Global (fill this first)'!M101,"")</f>
        <v/>
      </c>
      <c r="P102" s="60" t="str">
        <f t="shared" si="14"/>
        <v/>
      </c>
      <c r="Q102" s="2" t="str">
        <f>IFERROR('1-Global (fill this first)'!N101,"")</f>
        <v/>
      </c>
      <c r="R102" s="60" t="str">
        <f t="shared" si="15"/>
        <v/>
      </c>
      <c r="S102" s="2">
        <f>IFERROR('1-Global (fill this first)'!O101,"")</f>
        <v>0</v>
      </c>
      <c r="T102" s="60" t="str">
        <f t="shared" si="16"/>
        <v/>
      </c>
      <c r="U102" s="2" t="str">
        <f>IFERROR('1-Global (fill this first)'!P101,"")</f>
        <v/>
      </c>
      <c r="V102" s="60" t="str">
        <f t="shared" si="17"/>
        <v/>
      </c>
      <c r="W102" s="2" t="str">
        <f>IFERROR('1-Global (fill this first)'!Q101,"")</f>
        <v/>
      </c>
      <c r="X102" s="60" t="str">
        <f t="shared" si="18"/>
        <v/>
      </c>
      <c r="Y102" s="2" t="str">
        <f>IFERROR('1-Global (fill this first)'!R101,"")</f>
        <v/>
      </c>
      <c r="Z102" s="60" t="str">
        <f t="shared" si="19"/>
        <v/>
      </c>
      <c r="AA102" s="2" t="str">
        <f>IFERROR('1-Global (fill this first)'!S101,"")</f>
        <v/>
      </c>
      <c r="AB102" s="60" t="str">
        <f t="shared" si="20"/>
        <v/>
      </c>
      <c r="AC102" s="2" t="str">
        <f>IFERROR('1-Global (fill this first)'!T101,"")</f>
        <v/>
      </c>
      <c r="AD102" s="60" t="str">
        <f t="shared" si="21"/>
        <v/>
      </c>
      <c r="AE102" s="2" t="str">
        <f>IFERROR('1-Global (fill this first)'!U101,"")</f>
        <v/>
      </c>
      <c r="AF102" s="60" t="str">
        <f t="shared" si="22"/>
        <v/>
      </c>
      <c r="AG102" s="2" t="str">
        <f>IFERROR('1-Global (fill this first)'!V101,"")</f>
        <v>N</v>
      </c>
      <c r="AH102" s="60" t="str">
        <f t="shared" si="23"/>
        <v>N</v>
      </c>
      <c r="AI102" s="2">
        <f>IFERROR('1-Global (fill this first)'!W101,"")</f>
        <v>0</v>
      </c>
      <c r="AJ102" s="2">
        <f>IFERROR('1-Global (fill this first)'!X101,"")</f>
        <v>0</v>
      </c>
      <c r="AK102" s="2">
        <f>IFERROR('1-Global (fill this first)'!Y101,"")</f>
        <v>0</v>
      </c>
      <c r="AL102" s="2">
        <f>IFERROR('1-Global (fill this first)'!Z101,"")</f>
        <v>0</v>
      </c>
      <c r="AM102" s="2">
        <f>IFERROR('1-Global (fill this first)'!AA101,"")</f>
        <v>0</v>
      </c>
      <c r="AN102" s="2">
        <f>IFERROR('1-Global (fill this first)'!AB101,"")</f>
        <v>0</v>
      </c>
      <c r="AO102" s="2">
        <f>IFERROR('1-Global (fill this first)'!AC101,"")</f>
        <v>0</v>
      </c>
      <c r="AP102" s="2">
        <f>IFERROR('1-Global (fill this first)'!AD101,"")</f>
        <v>0</v>
      </c>
      <c r="AQ102" s="2">
        <f>IFERROR('1-Global (fill this first)'!AE101,"")</f>
        <v>0</v>
      </c>
      <c r="AR102" s="11"/>
    </row>
    <row r="103" spans="1:44" ht="16">
      <c r="A103" s="2" t="str">
        <f>IFERROR('1-Global (fill this first)'!A102,"")</f>
        <v>South Korea 19</v>
      </c>
      <c r="B103" s="2">
        <f>IFERROR('1-Global (fill this first)'!B102,"")</f>
        <v>0</v>
      </c>
      <c r="C103" s="2">
        <f>IFERROR('1-Global (fill this first)'!C102,"")</f>
        <v>35.940138888888903</v>
      </c>
      <c r="D103" s="2">
        <f>IFERROR('1-Global (fill this first)'!D102,"")</f>
        <v>127.901555555556</v>
      </c>
      <c r="E103" s="2">
        <f>IFERROR('1-Global (fill this first)'!E102,"")</f>
        <v>0</v>
      </c>
      <c r="F103" s="2" t="str">
        <f>IFERROR('1-Global (fill this first)'!F102,"")</f>
        <v>Overpass</v>
      </c>
      <c r="G103" s="2">
        <f>IFERROR('1-Global (fill this first)'!G102,"")</f>
        <v>0</v>
      </c>
      <c r="H103" s="2">
        <f>IFERROR('1-Global (fill this first)'!H102,"")</f>
        <v>0</v>
      </c>
      <c r="I103" s="2">
        <f>IFERROR('1-Global (fill this first)'!I102,"")</f>
        <v>0</v>
      </c>
      <c r="J103" s="2">
        <f>IFERROR('1-Global (fill this first)'!J102,"")</f>
        <v>2003</v>
      </c>
      <c r="K103" s="2">
        <f>IFERROR('1-Global (fill this first)'!K102,"")</f>
        <v>2003</v>
      </c>
      <c r="L103" s="60">
        <f t="shared" si="12"/>
        <v>2003</v>
      </c>
      <c r="M103" s="2">
        <f>IFERROR('1-Global (fill this first)'!L102,"")</f>
        <v>0</v>
      </c>
      <c r="N103" s="60" t="str">
        <f t="shared" si="13"/>
        <v/>
      </c>
      <c r="O103" s="2" t="str">
        <f>IFERROR('1-Global (fill this first)'!M102,"")</f>
        <v/>
      </c>
      <c r="P103" s="60" t="str">
        <f t="shared" si="14"/>
        <v/>
      </c>
      <c r="Q103" s="2" t="str">
        <f>IFERROR('1-Global (fill this first)'!N102,"")</f>
        <v/>
      </c>
      <c r="R103" s="60" t="str">
        <f t="shared" si="15"/>
        <v/>
      </c>
      <c r="S103" s="2">
        <f>IFERROR('1-Global (fill this first)'!O102,"")</f>
        <v>0</v>
      </c>
      <c r="T103" s="60" t="str">
        <f t="shared" si="16"/>
        <v/>
      </c>
      <c r="U103" s="2">
        <f>IFERROR('1-Global (fill this first)'!P102,"")</f>
        <v>12.15</v>
      </c>
      <c r="V103" s="60">
        <f t="shared" si="17"/>
        <v>12.15</v>
      </c>
      <c r="W103" s="2" t="str">
        <f>IFERROR('1-Global (fill this first)'!Q102,"")</f>
        <v/>
      </c>
      <c r="X103" s="60" t="str">
        <f t="shared" si="18"/>
        <v/>
      </c>
      <c r="Y103" s="2" t="str">
        <f>IFERROR('1-Global (fill this first)'!R102,"")</f>
        <v/>
      </c>
      <c r="Z103" s="60" t="str">
        <f t="shared" si="19"/>
        <v/>
      </c>
      <c r="AA103" s="2" t="str">
        <f>IFERROR('1-Global (fill this first)'!S102,"")</f>
        <v/>
      </c>
      <c r="AB103" s="60" t="str">
        <f t="shared" si="20"/>
        <v/>
      </c>
      <c r="AC103" s="2" t="str">
        <f>IFERROR('1-Global (fill this first)'!T102,"")</f>
        <v/>
      </c>
      <c r="AD103" s="60" t="str">
        <f t="shared" si="21"/>
        <v/>
      </c>
      <c r="AE103" s="2" t="str">
        <f>IFERROR('1-Global (fill this first)'!U102,"")</f>
        <v/>
      </c>
      <c r="AF103" s="60" t="str">
        <f t="shared" si="22"/>
        <v/>
      </c>
      <c r="AG103" s="2" t="str">
        <f>IFERROR('1-Global (fill this first)'!V102,"")</f>
        <v>N</v>
      </c>
      <c r="AH103" s="60" t="str">
        <f t="shared" si="23"/>
        <v>N</v>
      </c>
      <c r="AI103" s="2">
        <f>IFERROR('1-Global (fill this first)'!W102,"")</f>
        <v>0</v>
      </c>
      <c r="AJ103" s="2">
        <f>IFERROR('1-Global (fill this first)'!X102,"")</f>
        <v>0</v>
      </c>
      <c r="AK103" s="2">
        <f>IFERROR('1-Global (fill this first)'!Y102,"")</f>
        <v>0</v>
      </c>
      <c r="AL103" s="2">
        <f>IFERROR('1-Global (fill this first)'!Z102,"")</f>
        <v>0</v>
      </c>
      <c r="AM103" s="2">
        <f>IFERROR('1-Global (fill this first)'!AA102,"")</f>
        <v>0</v>
      </c>
      <c r="AN103" s="2">
        <f>IFERROR('1-Global (fill this first)'!AB102,"")</f>
        <v>0</v>
      </c>
      <c r="AO103" s="2">
        <f>IFERROR('1-Global (fill this first)'!AC102,"")</f>
        <v>0</v>
      </c>
      <c r="AP103" s="2">
        <f>IFERROR('1-Global (fill this first)'!AD102,"")</f>
        <v>0</v>
      </c>
      <c r="AQ103" s="2">
        <f>IFERROR('1-Global (fill this first)'!AE102,"")</f>
        <v>0</v>
      </c>
      <c r="AR103" s="11"/>
    </row>
    <row r="104" spans="1:44" ht="16">
      <c r="A104" s="2" t="str">
        <f>IFERROR('1-Global (fill this first)'!A103,"")</f>
        <v>South Korea 20</v>
      </c>
      <c r="B104" s="2">
        <f>IFERROR('1-Global (fill this first)'!B103,"")</f>
        <v>0</v>
      </c>
      <c r="C104" s="2">
        <f>IFERROR('1-Global (fill this first)'!C103,"")</f>
        <v>37.9089777777778</v>
      </c>
      <c r="D104" s="2">
        <f>IFERROR('1-Global (fill this first)'!D103,"")</f>
        <v>127.770366111111</v>
      </c>
      <c r="E104" s="2">
        <f>IFERROR('1-Global (fill this first)'!E103,"")</f>
        <v>0</v>
      </c>
      <c r="F104" s="2" t="str">
        <f>IFERROR('1-Global (fill this first)'!F103,"")</f>
        <v>Overpass</v>
      </c>
      <c r="G104" s="2">
        <f>IFERROR('1-Global (fill this first)'!G103,"")</f>
        <v>0</v>
      </c>
      <c r="H104" s="2">
        <f>IFERROR('1-Global (fill this first)'!H103,"")</f>
        <v>0</v>
      </c>
      <c r="I104" s="2">
        <f>IFERROR('1-Global (fill this first)'!I103,"")</f>
        <v>0</v>
      </c>
      <c r="J104" s="2">
        <f>IFERROR('1-Global (fill this first)'!J103,"")</f>
        <v>2005</v>
      </c>
      <c r="K104" s="2">
        <f>IFERROR('1-Global (fill this first)'!K103,"")</f>
        <v>2005</v>
      </c>
      <c r="L104" s="60">
        <f t="shared" si="12"/>
        <v>2005</v>
      </c>
      <c r="M104" s="2">
        <f>IFERROR('1-Global (fill this first)'!L103,"")</f>
        <v>0</v>
      </c>
      <c r="N104" s="60" t="str">
        <f t="shared" si="13"/>
        <v/>
      </c>
      <c r="O104" s="2">
        <f>IFERROR('1-Global (fill this first)'!M103,"")</f>
        <v>10.19</v>
      </c>
      <c r="P104" s="60">
        <f t="shared" si="14"/>
        <v>10.19</v>
      </c>
      <c r="Q104" s="2">
        <f>IFERROR('1-Global (fill this first)'!N103,"")</f>
        <v>13.67</v>
      </c>
      <c r="R104" s="60">
        <f t="shared" si="15"/>
        <v>13.67</v>
      </c>
      <c r="S104" s="2">
        <f>IFERROR('1-Global (fill this first)'!O103,"")</f>
        <v>0</v>
      </c>
      <c r="T104" s="60" t="str">
        <f t="shared" si="16"/>
        <v/>
      </c>
      <c r="U104" s="2">
        <f>IFERROR('1-Global (fill this first)'!P103,"")</f>
        <v>18.72</v>
      </c>
      <c r="V104" s="60">
        <f t="shared" si="17"/>
        <v>18.72</v>
      </c>
      <c r="W104" s="2" t="str">
        <f>IFERROR('1-Global (fill this first)'!Q103,"")</f>
        <v/>
      </c>
      <c r="X104" s="60" t="str">
        <f t="shared" si="18"/>
        <v/>
      </c>
      <c r="Y104" s="2" t="str">
        <f>IFERROR('1-Global (fill this first)'!R103,"")</f>
        <v/>
      </c>
      <c r="Z104" s="60" t="str">
        <f t="shared" si="19"/>
        <v/>
      </c>
      <c r="AA104" s="2" t="str">
        <f>IFERROR('1-Global (fill this first)'!S103,"")</f>
        <v/>
      </c>
      <c r="AB104" s="60" t="str">
        <f t="shared" si="20"/>
        <v/>
      </c>
      <c r="AC104" s="2" t="str">
        <f>IFERROR('1-Global (fill this first)'!T103,"")</f>
        <v/>
      </c>
      <c r="AD104" s="60" t="str">
        <f t="shared" si="21"/>
        <v/>
      </c>
      <c r="AE104" s="2">
        <f>IFERROR('1-Global (fill this first)'!U103,"")</f>
        <v>4</v>
      </c>
      <c r="AF104" s="60">
        <f t="shared" si="22"/>
        <v>4</v>
      </c>
      <c r="AG104" s="2" t="str">
        <f>IFERROR('1-Global (fill this first)'!V103,"")</f>
        <v>N</v>
      </c>
      <c r="AH104" s="60" t="str">
        <f t="shared" si="23"/>
        <v>N</v>
      </c>
      <c r="AI104" s="2">
        <f>IFERROR('1-Global (fill this first)'!W103,"")</f>
        <v>0</v>
      </c>
      <c r="AJ104" s="2">
        <f>IFERROR('1-Global (fill this first)'!X103,"")</f>
        <v>0</v>
      </c>
      <c r="AK104" s="2">
        <f>IFERROR('1-Global (fill this first)'!Y103,"")</f>
        <v>0</v>
      </c>
      <c r="AL104" s="2">
        <f>IFERROR('1-Global (fill this first)'!Z103,"")</f>
        <v>0</v>
      </c>
      <c r="AM104" s="2">
        <f>IFERROR('1-Global (fill this first)'!AA103,"")</f>
        <v>0</v>
      </c>
      <c r="AN104" s="2">
        <f>IFERROR('1-Global (fill this first)'!AB103,"")</f>
        <v>0</v>
      </c>
      <c r="AO104" s="2">
        <f>IFERROR('1-Global (fill this first)'!AC103,"")</f>
        <v>0</v>
      </c>
      <c r="AP104" s="2">
        <f>IFERROR('1-Global (fill this first)'!AD103,"")</f>
        <v>0</v>
      </c>
      <c r="AQ104" s="2">
        <f>IFERROR('1-Global (fill this first)'!AE103,"")</f>
        <v>0</v>
      </c>
      <c r="AR104" s="11"/>
    </row>
    <row r="105" spans="1:44" ht="16">
      <c r="A105" s="2" t="str">
        <f>IFERROR('1-Global (fill this first)'!A104,"")</f>
        <v>South Korea 21</v>
      </c>
      <c r="B105" s="2">
        <f>IFERROR('1-Global (fill this first)'!B104,"")</f>
        <v>0</v>
      </c>
      <c r="C105" s="2">
        <f>IFERROR('1-Global (fill this first)'!C104,"")</f>
        <v>37.576930555555599</v>
      </c>
      <c r="D105" s="2">
        <f>IFERROR('1-Global (fill this first)'!D104,"")</f>
        <v>128.852866944444</v>
      </c>
      <c r="E105" s="2">
        <f>IFERROR('1-Global (fill this first)'!E104,"")</f>
        <v>0</v>
      </c>
      <c r="F105" s="2" t="str">
        <f>IFERROR('1-Global (fill this first)'!F104,"")</f>
        <v>Overpass</v>
      </c>
      <c r="G105" s="2">
        <f>IFERROR('1-Global (fill this first)'!G104,"")</f>
        <v>0</v>
      </c>
      <c r="H105" s="2">
        <f>IFERROR('1-Global (fill this first)'!H104,"")</f>
        <v>0</v>
      </c>
      <c r="I105" s="2">
        <f>IFERROR('1-Global (fill this first)'!I104,"")</f>
        <v>0</v>
      </c>
      <c r="J105" s="2">
        <f>IFERROR('1-Global (fill this first)'!J104,"")</f>
        <v>2003</v>
      </c>
      <c r="K105" s="2">
        <f>IFERROR('1-Global (fill this first)'!K104,"")</f>
        <v>2003</v>
      </c>
      <c r="L105" s="60">
        <f t="shared" si="12"/>
        <v>2003</v>
      </c>
      <c r="M105" s="2">
        <f>IFERROR('1-Global (fill this first)'!L104,"")</f>
        <v>0</v>
      </c>
      <c r="N105" s="60" t="str">
        <f t="shared" si="13"/>
        <v/>
      </c>
      <c r="O105" s="2" t="str">
        <f>IFERROR('1-Global (fill this first)'!M104,"")</f>
        <v/>
      </c>
      <c r="P105" s="60" t="str">
        <f t="shared" si="14"/>
        <v/>
      </c>
      <c r="Q105" s="2" t="str">
        <f>IFERROR('1-Global (fill this first)'!N104,"")</f>
        <v/>
      </c>
      <c r="R105" s="60" t="str">
        <f t="shared" si="15"/>
        <v/>
      </c>
      <c r="S105" s="2">
        <f>IFERROR('1-Global (fill this first)'!O104,"")</f>
        <v>0</v>
      </c>
      <c r="T105" s="60" t="str">
        <f t="shared" si="16"/>
        <v/>
      </c>
      <c r="U105" s="2">
        <f>IFERROR('1-Global (fill this first)'!P104,"")</f>
        <v>10.91</v>
      </c>
      <c r="V105" s="60">
        <f t="shared" si="17"/>
        <v>10.91</v>
      </c>
      <c r="W105" s="2" t="str">
        <f>IFERROR('1-Global (fill this first)'!Q104,"")</f>
        <v/>
      </c>
      <c r="X105" s="60" t="str">
        <f t="shared" si="18"/>
        <v/>
      </c>
      <c r="Y105" s="2" t="str">
        <f>IFERROR('1-Global (fill this first)'!R104,"")</f>
        <v/>
      </c>
      <c r="Z105" s="60" t="str">
        <f t="shared" si="19"/>
        <v/>
      </c>
      <c r="AA105" s="2" t="str">
        <f>IFERROR('1-Global (fill this first)'!S104,"")</f>
        <v/>
      </c>
      <c r="AB105" s="60" t="str">
        <f t="shared" si="20"/>
        <v/>
      </c>
      <c r="AC105" s="2" t="str">
        <f>IFERROR('1-Global (fill this first)'!T104,"")</f>
        <v/>
      </c>
      <c r="AD105" s="60" t="str">
        <f t="shared" si="21"/>
        <v/>
      </c>
      <c r="AE105" s="2">
        <f>IFERROR('1-Global (fill this first)'!U104,"")</f>
        <v>2</v>
      </c>
      <c r="AF105" s="60">
        <f t="shared" si="22"/>
        <v>2</v>
      </c>
      <c r="AG105" s="2" t="str">
        <f>IFERROR('1-Global (fill this first)'!V104,"")</f>
        <v>N</v>
      </c>
      <c r="AH105" s="60" t="str">
        <f t="shared" si="23"/>
        <v>N</v>
      </c>
      <c r="AI105" s="2">
        <f>IFERROR('1-Global (fill this first)'!W104,"")</f>
        <v>0</v>
      </c>
      <c r="AJ105" s="2">
        <f>IFERROR('1-Global (fill this first)'!X104,"")</f>
        <v>0</v>
      </c>
      <c r="AK105" s="2">
        <f>IFERROR('1-Global (fill this first)'!Y104,"")</f>
        <v>0</v>
      </c>
      <c r="AL105" s="2">
        <f>IFERROR('1-Global (fill this first)'!Z104,"")</f>
        <v>0</v>
      </c>
      <c r="AM105" s="2">
        <f>IFERROR('1-Global (fill this first)'!AA104,"")</f>
        <v>0</v>
      </c>
      <c r="AN105" s="2">
        <f>IFERROR('1-Global (fill this first)'!AB104,"")</f>
        <v>0</v>
      </c>
      <c r="AO105" s="2">
        <f>IFERROR('1-Global (fill this first)'!AC104,"")</f>
        <v>0</v>
      </c>
      <c r="AP105" s="2">
        <f>IFERROR('1-Global (fill this first)'!AD104,"")</f>
        <v>0</v>
      </c>
      <c r="AQ105" s="2">
        <f>IFERROR('1-Global (fill this first)'!AE104,"")</f>
        <v>0</v>
      </c>
      <c r="AR105" s="11"/>
    </row>
    <row r="106" spans="1:44" ht="16">
      <c r="A106" s="2" t="str">
        <f>IFERROR('1-Global (fill this first)'!A105,"")</f>
        <v>South Korea 22</v>
      </c>
      <c r="B106" s="2">
        <f>IFERROR('1-Global (fill this first)'!B105,"")</f>
        <v>0</v>
      </c>
      <c r="C106" s="2">
        <f>IFERROR('1-Global (fill this first)'!C105,"")</f>
        <v>38.278992932719397</v>
      </c>
      <c r="D106" s="2">
        <f>IFERROR('1-Global (fill this first)'!D105,"")</f>
        <v>128.35571576711999</v>
      </c>
      <c r="E106" s="2">
        <f>IFERROR('1-Global (fill this first)'!E105,"")</f>
        <v>0</v>
      </c>
      <c r="F106" s="2" t="str">
        <f>IFERROR('1-Global (fill this first)'!F105,"")</f>
        <v>Overpass</v>
      </c>
      <c r="G106" s="2">
        <f>IFERROR('1-Global (fill this first)'!G105,"")</f>
        <v>0</v>
      </c>
      <c r="H106" s="2">
        <f>IFERROR('1-Global (fill this first)'!H105,"")</f>
        <v>0</v>
      </c>
      <c r="I106" s="2">
        <f>IFERROR('1-Global (fill this first)'!I105,"")</f>
        <v>0</v>
      </c>
      <c r="J106" s="2">
        <f>IFERROR('1-Global (fill this first)'!J105,"")</f>
        <v>2003</v>
      </c>
      <c r="K106" s="2">
        <f>IFERROR('1-Global (fill this first)'!K105,"")</f>
        <v>2003</v>
      </c>
      <c r="L106" s="60">
        <f t="shared" si="12"/>
        <v>2003</v>
      </c>
      <c r="M106" s="2">
        <f>IFERROR('1-Global (fill this first)'!L105,"")</f>
        <v>0</v>
      </c>
      <c r="N106" s="60" t="str">
        <f t="shared" si="13"/>
        <v/>
      </c>
      <c r="O106" s="2" t="str">
        <f>IFERROR('1-Global (fill this first)'!M105,"")</f>
        <v/>
      </c>
      <c r="P106" s="60" t="str">
        <f t="shared" si="14"/>
        <v/>
      </c>
      <c r="Q106" s="2" t="str">
        <f>IFERROR('1-Global (fill this first)'!N105,"")</f>
        <v/>
      </c>
      <c r="R106" s="60" t="str">
        <f t="shared" si="15"/>
        <v/>
      </c>
      <c r="S106" s="2">
        <f>IFERROR('1-Global (fill this first)'!O105,"")</f>
        <v>0</v>
      </c>
      <c r="T106" s="60" t="str">
        <f t="shared" si="16"/>
        <v/>
      </c>
      <c r="U106" s="2">
        <f>IFERROR('1-Global (fill this first)'!P105,"")</f>
        <v>14.38</v>
      </c>
      <c r="V106" s="60">
        <f t="shared" si="17"/>
        <v>14.38</v>
      </c>
      <c r="W106" s="2" t="str">
        <f>IFERROR('1-Global (fill this first)'!Q105,"")</f>
        <v/>
      </c>
      <c r="X106" s="60" t="str">
        <f t="shared" si="18"/>
        <v/>
      </c>
      <c r="Y106" s="2" t="str">
        <f>IFERROR('1-Global (fill this first)'!R105,"")</f>
        <v/>
      </c>
      <c r="Z106" s="60" t="str">
        <f t="shared" si="19"/>
        <v/>
      </c>
      <c r="AA106" s="2" t="str">
        <f>IFERROR('1-Global (fill this first)'!S105,"")</f>
        <v/>
      </c>
      <c r="AB106" s="60" t="str">
        <f t="shared" si="20"/>
        <v/>
      </c>
      <c r="AC106" s="2" t="str">
        <f>IFERROR('1-Global (fill this first)'!T105,"")</f>
        <v/>
      </c>
      <c r="AD106" s="60" t="str">
        <f t="shared" si="21"/>
        <v/>
      </c>
      <c r="AE106" s="2" t="str">
        <f>IFERROR('1-Global (fill this first)'!U105,"")</f>
        <v/>
      </c>
      <c r="AF106" s="60" t="str">
        <f t="shared" si="22"/>
        <v/>
      </c>
      <c r="AG106" s="2" t="str">
        <f>IFERROR('1-Global (fill this first)'!V105,"")</f>
        <v>N</v>
      </c>
      <c r="AH106" s="60" t="str">
        <f t="shared" si="23"/>
        <v>N</v>
      </c>
      <c r="AI106" s="2">
        <f>IFERROR('1-Global (fill this first)'!W105,"")</f>
        <v>0</v>
      </c>
      <c r="AJ106" s="2">
        <f>IFERROR('1-Global (fill this first)'!X105,"")</f>
        <v>0</v>
      </c>
      <c r="AK106" s="2">
        <f>IFERROR('1-Global (fill this first)'!Y105,"")</f>
        <v>0</v>
      </c>
      <c r="AL106" s="2">
        <f>IFERROR('1-Global (fill this first)'!Z105,"")</f>
        <v>0</v>
      </c>
      <c r="AM106" s="2">
        <f>IFERROR('1-Global (fill this first)'!AA105,"")</f>
        <v>0</v>
      </c>
      <c r="AN106" s="2">
        <f>IFERROR('1-Global (fill this first)'!AB105,"")</f>
        <v>0</v>
      </c>
      <c r="AO106" s="2">
        <f>IFERROR('1-Global (fill this first)'!AC105,"")</f>
        <v>0</v>
      </c>
      <c r="AP106" s="2">
        <f>IFERROR('1-Global (fill this first)'!AD105,"")</f>
        <v>0</v>
      </c>
      <c r="AQ106" s="2">
        <f>IFERROR('1-Global (fill this first)'!AE105,"")</f>
        <v>0</v>
      </c>
      <c r="AR106" s="11"/>
    </row>
    <row r="107" spans="1:44" ht="16">
      <c r="A107" s="2" t="str">
        <f>IFERROR('1-Global (fill this first)'!A106,"")</f>
        <v>South Korea 23</v>
      </c>
      <c r="B107" s="2">
        <f>IFERROR('1-Global (fill this first)'!B106,"")</f>
        <v>0</v>
      </c>
      <c r="C107" s="2">
        <f>IFERROR('1-Global (fill this first)'!C106,"")</f>
        <v>38.559414917691903</v>
      </c>
      <c r="D107" s="2">
        <f>IFERROR('1-Global (fill this first)'!D106,"")</f>
        <v>128.40167899358099</v>
      </c>
      <c r="E107" s="2">
        <f>IFERROR('1-Global (fill this first)'!E106,"")</f>
        <v>0</v>
      </c>
      <c r="F107" s="2" t="str">
        <f>IFERROR('1-Global (fill this first)'!F106,"")</f>
        <v>Overpass</v>
      </c>
      <c r="G107" s="2">
        <f>IFERROR('1-Global (fill this first)'!G106,"")</f>
        <v>0</v>
      </c>
      <c r="H107" s="2">
        <f>IFERROR('1-Global (fill this first)'!H106,"")</f>
        <v>0</v>
      </c>
      <c r="I107" s="2">
        <f>IFERROR('1-Global (fill this first)'!I106,"")</f>
        <v>0</v>
      </c>
      <c r="J107" s="2">
        <f>IFERROR('1-Global (fill this first)'!J106,"")</f>
        <v>2012</v>
      </c>
      <c r="K107" s="2">
        <f>IFERROR('1-Global (fill this first)'!K106,"")</f>
        <v>2012</v>
      </c>
      <c r="L107" s="60">
        <f t="shared" si="12"/>
        <v>2012</v>
      </c>
      <c r="M107" s="2">
        <f>IFERROR('1-Global (fill this first)'!L106,"")</f>
        <v>0</v>
      </c>
      <c r="N107" s="60" t="str">
        <f t="shared" si="13"/>
        <v/>
      </c>
      <c r="O107" s="2" t="str">
        <f>IFERROR('1-Global (fill this first)'!M106,"")</f>
        <v/>
      </c>
      <c r="P107" s="60" t="str">
        <f t="shared" si="14"/>
        <v/>
      </c>
      <c r="Q107" s="2" t="str">
        <f>IFERROR('1-Global (fill this first)'!N106,"")</f>
        <v/>
      </c>
      <c r="R107" s="60" t="str">
        <f t="shared" si="15"/>
        <v/>
      </c>
      <c r="S107" s="2">
        <f>IFERROR('1-Global (fill this first)'!O106,"")</f>
        <v>0</v>
      </c>
      <c r="T107" s="60" t="str">
        <f t="shared" si="16"/>
        <v/>
      </c>
      <c r="U107" s="2">
        <f>IFERROR('1-Global (fill this first)'!P106,"")</f>
        <v>54.79</v>
      </c>
      <c r="V107" s="60">
        <f t="shared" si="17"/>
        <v>54.79</v>
      </c>
      <c r="W107" s="2" t="str">
        <f>IFERROR('1-Global (fill this first)'!Q106,"")</f>
        <v/>
      </c>
      <c r="X107" s="60" t="str">
        <f t="shared" si="18"/>
        <v/>
      </c>
      <c r="Y107" s="2" t="str">
        <f>IFERROR('1-Global (fill this first)'!R106,"")</f>
        <v/>
      </c>
      <c r="Z107" s="60" t="str">
        <f t="shared" si="19"/>
        <v/>
      </c>
      <c r="AA107" s="2" t="str">
        <f>IFERROR('1-Global (fill this first)'!S106,"")</f>
        <v/>
      </c>
      <c r="AB107" s="60" t="str">
        <f t="shared" si="20"/>
        <v/>
      </c>
      <c r="AC107" s="2" t="str">
        <f>IFERROR('1-Global (fill this first)'!T106,"")</f>
        <v/>
      </c>
      <c r="AD107" s="60" t="str">
        <f t="shared" si="21"/>
        <v/>
      </c>
      <c r="AE107" s="2">
        <f>IFERROR('1-Global (fill this first)'!U106,"")</f>
        <v>4</v>
      </c>
      <c r="AF107" s="60">
        <f t="shared" si="22"/>
        <v>4</v>
      </c>
      <c r="AG107" s="2" t="str">
        <f>IFERROR('1-Global (fill this first)'!V106,"")</f>
        <v>N</v>
      </c>
      <c r="AH107" s="60" t="str">
        <f t="shared" si="23"/>
        <v>N</v>
      </c>
      <c r="AI107" s="2">
        <f>IFERROR('1-Global (fill this first)'!W106,"")</f>
        <v>0</v>
      </c>
      <c r="AJ107" s="2">
        <f>IFERROR('1-Global (fill this first)'!X106,"")</f>
        <v>0</v>
      </c>
      <c r="AK107" s="2">
        <f>IFERROR('1-Global (fill this first)'!Y106,"")</f>
        <v>0</v>
      </c>
      <c r="AL107" s="2">
        <f>IFERROR('1-Global (fill this first)'!Z106,"")</f>
        <v>0</v>
      </c>
      <c r="AM107" s="2">
        <f>IFERROR('1-Global (fill this first)'!AA106,"")</f>
        <v>0</v>
      </c>
      <c r="AN107" s="2">
        <f>IFERROR('1-Global (fill this first)'!AB106,"")</f>
        <v>0</v>
      </c>
      <c r="AO107" s="2">
        <f>IFERROR('1-Global (fill this first)'!AC106,"")</f>
        <v>0</v>
      </c>
      <c r="AP107" s="2">
        <f>IFERROR('1-Global (fill this first)'!AD106,"")</f>
        <v>0</v>
      </c>
      <c r="AQ107" s="2">
        <f>IFERROR('1-Global (fill this first)'!AE106,"")</f>
        <v>0</v>
      </c>
      <c r="AR107" s="11"/>
    </row>
    <row r="108" spans="1:44" ht="16">
      <c r="A108" s="2" t="str">
        <f>IFERROR('1-Global (fill this first)'!A107,"")</f>
        <v>South Korea 24</v>
      </c>
      <c r="B108" s="2">
        <f>IFERROR('1-Global (fill this first)'!B107,"")</f>
        <v>0</v>
      </c>
      <c r="C108" s="2">
        <f>IFERROR('1-Global (fill this first)'!C107,"")</f>
        <v>37.117344848447999</v>
      </c>
      <c r="D108" s="2">
        <f>IFERROR('1-Global (fill this first)'!D107,"")</f>
        <v>128.87846383304401</v>
      </c>
      <c r="E108" s="2">
        <f>IFERROR('1-Global (fill this first)'!E107,"")</f>
        <v>0</v>
      </c>
      <c r="F108" s="2" t="str">
        <f>IFERROR('1-Global (fill this first)'!F107,"")</f>
        <v>Overpass</v>
      </c>
      <c r="G108" s="2">
        <f>IFERROR('1-Global (fill this first)'!G107,"")</f>
        <v>0</v>
      </c>
      <c r="H108" s="2">
        <f>IFERROR('1-Global (fill this first)'!H107,"")</f>
        <v>0</v>
      </c>
      <c r="I108" s="2">
        <f>IFERROR('1-Global (fill this first)'!I107,"")</f>
        <v>0</v>
      </c>
      <c r="J108" s="2">
        <f>IFERROR('1-Global (fill this first)'!J107,"")</f>
        <v>2003</v>
      </c>
      <c r="K108" s="2">
        <f>IFERROR('1-Global (fill this first)'!K107,"")</f>
        <v>2003</v>
      </c>
      <c r="L108" s="60">
        <f t="shared" si="12"/>
        <v>2003</v>
      </c>
      <c r="M108" s="2">
        <f>IFERROR('1-Global (fill this first)'!L107,"")</f>
        <v>0</v>
      </c>
      <c r="N108" s="60" t="str">
        <f t="shared" si="13"/>
        <v/>
      </c>
      <c r="O108" s="2" t="str">
        <f>IFERROR('1-Global (fill this first)'!M107,"")</f>
        <v/>
      </c>
      <c r="P108" s="60" t="str">
        <f t="shared" si="14"/>
        <v/>
      </c>
      <c r="Q108" s="2" t="str">
        <f>IFERROR('1-Global (fill this first)'!N107,"")</f>
        <v/>
      </c>
      <c r="R108" s="60" t="str">
        <f t="shared" si="15"/>
        <v/>
      </c>
      <c r="S108" s="2">
        <f>IFERROR('1-Global (fill this first)'!O107,"")</f>
        <v>0</v>
      </c>
      <c r="T108" s="60" t="str">
        <f t="shared" si="16"/>
        <v/>
      </c>
      <c r="U108" s="2">
        <f>IFERROR('1-Global (fill this first)'!P107,"")</f>
        <v>11.12</v>
      </c>
      <c r="V108" s="60">
        <f t="shared" si="17"/>
        <v>11.12</v>
      </c>
      <c r="W108" s="2" t="str">
        <f>IFERROR('1-Global (fill this first)'!Q107,"")</f>
        <v/>
      </c>
      <c r="X108" s="60" t="str">
        <f t="shared" si="18"/>
        <v/>
      </c>
      <c r="Y108" s="2" t="str">
        <f>IFERROR('1-Global (fill this first)'!R107,"")</f>
        <v/>
      </c>
      <c r="Z108" s="60" t="str">
        <f t="shared" si="19"/>
        <v/>
      </c>
      <c r="AA108" s="2" t="str">
        <f>IFERROR('1-Global (fill this first)'!S107,"")</f>
        <v/>
      </c>
      <c r="AB108" s="60" t="str">
        <f t="shared" si="20"/>
        <v/>
      </c>
      <c r="AC108" s="2" t="str">
        <f>IFERROR('1-Global (fill this first)'!T107,"")</f>
        <v/>
      </c>
      <c r="AD108" s="60" t="str">
        <f t="shared" si="21"/>
        <v/>
      </c>
      <c r="AE108" s="2">
        <f>IFERROR('1-Global (fill this first)'!U107,"")</f>
        <v>3</v>
      </c>
      <c r="AF108" s="60">
        <f t="shared" si="22"/>
        <v>3</v>
      </c>
      <c r="AG108" s="2" t="str">
        <f>IFERROR('1-Global (fill this first)'!V107,"")</f>
        <v>N</v>
      </c>
      <c r="AH108" s="60" t="str">
        <f t="shared" si="23"/>
        <v>N</v>
      </c>
      <c r="AI108" s="2">
        <f>IFERROR('1-Global (fill this first)'!W107,"")</f>
        <v>0</v>
      </c>
      <c r="AJ108" s="2">
        <f>IFERROR('1-Global (fill this first)'!X107,"")</f>
        <v>0</v>
      </c>
      <c r="AK108" s="2">
        <f>IFERROR('1-Global (fill this first)'!Y107,"")</f>
        <v>0</v>
      </c>
      <c r="AL108" s="2">
        <f>IFERROR('1-Global (fill this first)'!Z107,"")</f>
        <v>0</v>
      </c>
      <c r="AM108" s="2">
        <f>IFERROR('1-Global (fill this first)'!AA107,"")</f>
        <v>0</v>
      </c>
      <c r="AN108" s="2">
        <f>IFERROR('1-Global (fill this first)'!AB107,"")</f>
        <v>0</v>
      </c>
      <c r="AO108" s="2">
        <f>IFERROR('1-Global (fill this first)'!AC107,"")</f>
        <v>0</v>
      </c>
      <c r="AP108" s="2">
        <f>IFERROR('1-Global (fill this first)'!AD107,"")</f>
        <v>0</v>
      </c>
      <c r="AQ108" s="2">
        <f>IFERROR('1-Global (fill this first)'!AE107,"")</f>
        <v>0</v>
      </c>
      <c r="AR108" s="11"/>
    </row>
    <row r="109" spans="1:44" ht="16">
      <c r="A109" s="2" t="str">
        <f>IFERROR('1-Global (fill this first)'!A108,"")</f>
        <v>South Korea 25</v>
      </c>
      <c r="B109" s="2">
        <f>IFERROR('1-Global (fill this first)'!B108,"")</f>
        <v>0</v>
      </c>
      <c r="C109" s="2">
        <f>IFERROR('1-Global (fill this first)'!C108,"")</f>
        <v>37.520858333333301</v>
      </c>
      <c r="D109" s="2">
        <f>IFERROR('1-Global (fill this first)'!D108,"")</f>
        <v>128.90349805555601</v>
      </c>
      <c r="E109" s="2">
        <f>IFERROR('1-Global (fill this first)'!E108,"")</f>
        <v>0</v>
      </c>
      <c r="F109" s="2" t="str">
        <f>IFERROR('1-Global (fill this first)'!F108,"")</f>
        <v>Overpass</v>
      </c>
      <c r="G109" s="2">
        <f>IFERROR('1-Global (fill this first)'!G108,"")</f>
        <v>0</v>
      </c>
      <c r="H109" s="2">
        <f>IFERROR('1-Global (fill this first)'!H108,"")</f>
        <v>0</v>
      </c>
      <c r="I109" s="2">
        <f>IFERROR('1-Global (fill this first)'!I108,"")</f>
        <v>0</v>
      </c>
      <c r="J109" s="2">
        <f>IFERROR('1-Global (fill this first)'!J108,"")</f>
        <v>2003</v>
      </c>
      <c r="K109" s="2">
        <f>IFERROR('1-Global (fill this first)'!K108,"")</f>
        <v>2003</v>
      </c>
      <c r="L109" s="60">
        <f t="shared" si="12"/>
        <v>2003</v>
      </c>
      <c r="M109" s="2">
        <f>IFERROR('1-Global (fill this first)'!L108,"")</f>
        <v>0</v>
      </c>
      <c r="N109" s="60" t="str">
        <f t="shared" si="13"/>
        <v/>
      </c>
      <c r="O109" s="2">
        <f>IFERROR('1-Global (fill this first)'!M108,"")</f>
        <v>29.79</v>
      </c>
      <c r="P109" s="60">
        <f t="shared" si="14"/>
        <v>29.79</v>
      </c>
      <c r="Q109" s="2">
        <f>IFERROR('1-Global (fill this first)'!N108,"")</f>
        <v>33.56</v>
      </c>
      <c r="R109" s="60">
        <f t="shared" si="15"/>
        <v>33.56</v>
      </c>
      <c r="S109" s="2">
        <f>IFERROR('1-Global (fill this first)'!O108,"")</f>
        <v>0</v>
      </c>
      <c r="T109" s="60" t="str">
        <f t="shared" si="16"/>
        <v/>
      </c>
      <c r="U109" s="2">
        <f>IFERROR('1-Global (fill this first)'!P108,"")</f>
        <v>16.61</v>
      </c>
      <c r="V109" s="60">
        <f t="shared" si="17"/>
        <v>16.61</v>
      </c>
      <c r="W109" s="2">
        <f>IFERROR('1-Global (fill this first)'!Q108,"")</f>
        <v>34.58</v>
      </c>
      <c r="X109" s="60">
        <f t="shared" si="18"/>
        <v>34.58</v>
      </c>
      <c r="Y109" s="2" t="str">
        <f>IFERROR('1-Global (fill this first)'!R108,"")</f>
        <v/>
      </c>
      <c r="Z109" s="60" t="str">
        <f t="shared" si="19"/>
        <v/>
      </c>
      <c r="AA109" s="2" t="str">
        <f>IFERROR('1-Global (fill this first)'!S108,"")</f>
        <v/>
      </c>
      <c r="AB109" s="60" t="str">
        <f t="shared" si="20"/>
        <v/>
      </c>
      <c r="AC109" s="2">
        <f>IFERROR('1-Global (fill this first)'!T108,"")</f>
        <v>0.86148062463851938</v>
      </c>
      <c r="AD109" s="60">
        <f t="shared" si="21"/>
        <v>0.86148062463851938</v>
      </c>
      <c r="AE109" s="2">
        <f>IFERROR('1-Global (fill this first)'!U108,"")</f>
        <v>2</v>
      </c>
      <c r="AF109" s="60">
        <f t="shared" si="22"/>
        <v>2</v>
      </c>
      <c r="AG109" s="2" t="str">
        <f>IFERROR('1-Global (fill this first)'!V108,"")</f>
        <v>N</v>
      </c>
      <c r="AH109" s="60" t="str">
        <f t="shared" si="23"/>
        <v>N</v>
      </c>
      <c r="AI109" s="2">
        <f>IFERROR('1-Global (fill this first)'!W108,"")</f>
        <v>0</v>
      </c>
      <c r="AJ109" s="2">
        <f>IFERROR('1-Global (fill this first)'!X108,"")</f>
        <v>0</v>
      </c>
      <c r="AK109" s="2">
        <f>IFERROR('1-Global (fill this first)'!Y108,"")</f>
        <v>0</v>
      </c>
      <c r="AL109" s="2">
        <f>IFERROR('1-Global (fill this first)'!Z108,"")</f>
        <v>0</v>
      </c>
      <c r="AM109" s="2">
        <f>IFERROR('1-Global (fill this first)'!AA108,"")</f>
        <v>0</v>
      </c>
      <c r="AN109" s="2">
        <f>IFERROR('1-Global (fill this first)'!AB108,"")</f>
        <v>0</v>
      </c>
      <c r="AO109" s="2">
        <f>IFERROR('1-Global (fill this first)'!AC108,"")</f>
        <v>0</v>
      </c>
      <c r="AP109" s="2">
        <f>IFERROR('1-Global (fill this first)'!AD108,"")</f>
        <v>0</v>
      </c>
      <c r="AQ109" s="2">
        <f>IFERROR('1-Global (fill this first)'!AE108,"")</f>
        <v>0</v>
      </c>
      <c r="AR109" s="9"/>
    </row>
    <row r="110" spans="1:44" ht="16">
      <c r="A110" s="2" t="str">
        <f>IFERROR('1-Global (fill this first)'!A109,"")</f>
        <v>South Korea 26</v>
      </c>
      <c r="B110" s="2">
        <f>IFERROR('1-Global (fill this first)'!B109,"")</f>
        <v>0</v>
      </c>
      <c r="C110" s="2">
        <f>IFERROR('1-Global (fill this first)'!C109,"")</f>
        <v>37.187958334104401</v>
      </c>
      <c r="D110" s="2">
        <f>IFERROR('1-Global (fill this first)'!D109,"")</f>
        <v>128.377661471122</v>
      </c>
      <c r="E110" s="2">
        <f>IFERROR('1-Global (fill this first)'!E109,"")</f>
        <v>0</v>
      </c>
      <c r="F110" s="2" t="str">
        <f>IFERROR('1-Global (fill this first)'!F109,"")</f>
        <v>Overpass</v>
      </c>
      <c r="G110" s="2">
        <f>IFERROR('1-Global (fill this first)'!G109,"")</f>
        <v>0</v>
      </c>
      <c r="H110" s="2">
        <f>IFERROR('1-Global (fill this first)'!H109,"")</f>
        <v>0</v>
      </c>
      <c r="I110" s="2">
        <f>IFERROR('1-Global (fill this first)'!I109,"")</f>
        <v>0</v>
      </c>
      <c r="J110" s="2">
        <f>IFERROR('1-Global (fill this first)'!J109,"")</f>
        <v>2004</v>
      </c>
      <c r="K110" s="2">
        <f>IFERROR('1-Global (fill this first)'!K109,"")</f>
        <v>2004</v>
      </c>
      <c r="L110" s="60">
        <f t="shared" si="12"/>
        <v>2004</v>
      </c>
      <c r="M110" s="2">
        <f>IFERROR('1-Global (fill this first)'!L109,"")</f>
        <v>0</v>
      </c>
      <c r="N110" s="60" t="str">
        <f t="shared" si="13"/>
        <v/>
      </c>
      <c r="O110" s="2">
        <f>IFERROR('1-Global (fill this first)'!M109,"")</f>
        <v>4.6100000000000003</v>
      </c>
      <c r="P110" s="60">
        <f t="shared" si="14"/>
        <v>4.6100000000000003</v>
      </c>
      <c r="Q110" s="2">
        <f>IFERROR('1-Global (fill this first)'!N109,"")</f>
        <v>7.16</v>
      </c>
      <c r="R110" s="60">
        <f t="shared" si="15"/>
        <v>7.16</v>
      </c>
      <c r="S110" s="2">
        <f>IFERROR('1-Global (fill this first)'!O109,"")</f>
        <v>0</v>
      </c>
      <c r="T110" s="60" t="str">
        <f t="shared" si="16"/>
        <v/>
      </c>
      <c r="U110" s="2">
        <f>IFERROR('1-Global (fill this first)'!P109,"")</f>
        <v>28.91</v>
      </c>
      <c r="V110" s="60">
        <f t="shared" si="17"/>
        <v>28.91</v>
      </c>
      <c r="W110" s="2">
        <f>IFERROR('1-Global (fill this first)'!Q109,"")</f>
        <v>75.739999999999995</v>
      </c>
      <c r="X110" s="60">
        <f t="shared" si="18"/>
        <v>75.739999999999995</v>
      </c>
      <c r="Y110" s="2" t="str">
        <f>IFERROR('1-Global (fill this first)'!R109,"")</f>
        <v/>
      </c>
      <c r="Z110" s="60" t="str">
        <f t="shared" si="19"/>
        <v/>
      </c>
      <c r="AA110" s="2" t="str">
        <f>IFERROR('1-Global (fill this first)'!S109,"")</f>
        <v/>
      </c>
      <c r="AB110" s="60" t="str">
        <f t="shared" si="20"/>
        <v/>
      </c>
      <c r="AC110" s="2">
        <f>IFERROR('1-Global (fill this first)'!T109,"")</f>
        <v>6.0866120940058104E-2</v>
      </c>
      <c r="AD110" s="60">
        <f t="shared" si="21"/>
        <v>6.0866120940058104E-2</v>
      </c>
      <c r="AE110" s="2">
        <f>IFERROR('1-Global (fill this first)'!U109,"")</f>
        <v>4</v>
      </c>
      <c r="AF110" s="60">
        <f t="shared" si="22"/>
        <v>4</v>
      </c>
      <c r="AG110" s="2" t="str">
        <f>IFERROR('1-Global (fill this first)'!V109,"")</f>
        <v>N</v>
      </c>
      <c r="AH110" s="60" t="str">
        <f t="shared" si="23"/>
        <v>N</v>
      </c>
      <c r="AI110" s="2">
        <f>IFERROR('1-Global (fill this first)'!W109,"")</f>
        <v>0</v>
      </c>
      <c r="AJ110" s="2">
        <f>IFERROR('1-Global (fill this first)'!X109,"")</f>
        <v>0</v>
      </c>
      <c r="AK110" s="2">
        <f>IFERROR('1-Global (fill this first)'!Y109,"")</f>
        <v>0</v>
      </c>
      <c r="AL110" s="2">
        <f>IFERROR('1-Global (fill this first)'!Z109,"")</f>
        <v>0</v>
      </c>
      <c r="AM110" s="2">
        <f>IFERROR('1-Global (fill this first)'!AA109,"")</f>
        <v>0</v>
      </c>
      <c r="AN110" s="2">
        <f>IFERROR('1-Global (fill this first)'!AB109,"")</f>
        <v>0</v>
      </c>
      <c r="AO110" s="2">
        <f>IFERROR('1-Global (fill this first)'!AC109,"")</f>
        <v>0</v>
      </c>
      <c r="AP110" s="2">
        <f>IFERROR('1-Global (fill this first)'!AD109,"")</f>
        <v>0</v>
      </c>
      <c r="AQ110" s="2">
        <f>IFERROR('1-Global (fill this first)'!AE109,"")</f>
        <v>0</v>
      </c>
      <c r="AR110" s="9"/>
    </row>
    <row r="111" spans="1:44" ht="16">
      <c r="A111" s="2" t="str">
        <f>IFERROR('1-Global (fill this first)'!A110,"")</f>
        <v>South Korea 27</v>
      </c>
      <c r="B111" s="2">
        <f>IFERROR('1-Global (fill this first)'!B110,"")</f>
        <v>0</v>
      </c>
      <c r="C111" s="2">
        <f>IFERROR('1-Global (fill this first)'!C110,"")</f>
        <v>36.264744444444503</v>
      </c>
      <c r="D111" s="2">
        <f>IFERROR('1-Global (fill this first)'!D110,"")</f>
        <v>128.317025</v>
      </c>
      <c r="E111" s="2">
        <f>IFERROR('1-Global (fill this first)'!E110,"")</f>
        <v>0</v>
      </c>
      <c r="F111" s="2" t="str">
        <f>IFERROR('1-Global (fill this first)'!F110,"")</f>
        <v>Overpass</v>
      </c>
      <c r="G111" s="2">
        <f>IFERROR('1-Global (fill this first)'!G110,"")</f>
        <v>0</v>
      </c>
      <c r="H111" s="2">
        <f>IFERROR('1-Global (fill this first)'!H110,"")</f>
        <v>0</v>
      </c>
      <c r="I111" s="2">
        <f>IFERROR('1-Global (fill this first)'!I110,"")</f>
        <v>0</v>
      </c>
      <c r="J111" s="2">
        <f>IFERROR('1-Global (fill this first)'!J110,"")</f>
        <v>2009</v>
      </c>
      <c r="K111" s="2">
        <f>IFERROR('1-Global (fill this first)'!K110,"")</f>
        <v>2009</v>
      </c>
      <c r="L111" s="60">
        <f t="shared" si="12"/>
        <v>2009</v>
      </c>
      <c r="M111" s="2">
        <f>IFERROR('1-Global (fill this first)'!L110,"")</f>
        <v>0</v>
      </c>
      <c r="N111" s="60" t="str">
        <f t="shared" si="13"/>
        <v/>
      </c>
      <c r="O111" s="2" t="str">
        <f>IFERROR('1-Global (fill this first)'!M110,"")</f>
        <v/>
      </c>
      <c r="P111" s="60" t="str">
        <f t="shared" si="14"/>
        <v/>
      </c>
      <c r="Q111" s="2" t="str">
        <f>IFERROR('1-Global (fill this first)'!N110,"")</f>
        <v/>
      </c>
      <c r="R111" s="60" t="str">
        <f t="shared" si="15"/>
        <v/>
      </c>
      <c r="S111" s="2">
        <f>IFERROR('1-Global (fill this first)'!O110,"")</f>
        <v>0</v>
      </c>
      <c r="T111" s="60" t="str">
        <f t="shared" si="16"/>
        <v/>
      </c>
      <c r="U111" s="2">
        <f>IFERROR('1-Global (fill this first)'!P110,"")</f>
        <v>22.39</v>
      </c>
      <c r="V111" s="60">
        <f t="shared" si="17"/>
        <v>22.39</v>
      </c>
      <c r="W111" s="2" t="str">
        <f>IFERROR('1-Global (fill this first)'!Q110,"")</f>
        <v/>
      </c>
      <c r="X111" s="60" t="str">
        <f t="shared" si="18"/>
        <v/>
      </c>
      <c r="Y111" s="2" t="str">
        <f>IFERROR('1-Global (fill this first)'!R110,"")</f>
        <v/>
      </c>
      <c r="Z111" s="60" t="str">
        <f t="shared" si="19"/>
        <v/>
      </c>
      <c r="AA111" s="2" t="str">
        <f>IFERROR('1-Global (fill this first)'!S110,"")</f>
        <v/>
      </c>
      <c r="AB111" s="60" t="str">
        <f t="shared" si="20"/>
        <v/>
      </c>
      <c r="AC111" s="2" t="str">
        <f>IFERROR('1-Global (fill this first)'!T110,"")</f>
        <v/>
      </c>
      <c r="AD111" s="60" t="str">
        <f t="shared" si="21"/>
        <v/>
      </c>
      <c r="AE111" s="2">
        <f>IFERROR('1-Global (fill this first)'!U110,"")</f>
        <v>4</v>
      </c>
      <c r="AF111" s="60">
        <f t="shared" si="22"/>
        <v>4</v>
      </c>
      <c r="AG111" s="2" t="str">
        <f>IFERROR('1-Global (fill this first)'!V110,"")</f>
        <v>N</v>
      </c>
      <c r="AH111" s="60" t="str">
        <f t="shared" si="23"/>
        <v>N</v>
      </c>
      <c r="AI111" s="2">
        <f>IFERROR('1-Global (fill this first)'!W110,"")</f>
        <v>0</v>
      </c>
      <c r="AJ111" s="2">
        <f>IFERROR('1-Global (fill this first)'!X110,"")</f>
        <v>0</v>
      </c>
      <c r="AK111" s="2">
        <f>IFERROR('1-Global (fill this first)'!Y110,"")</f>
        <v>0</v>
      </c>
      <c r="AL111" s="2">
        <f>IFERROR('1-Global (fill this first)'!Z110,"")</f>
        <v>0</v>
      </c>
      <c r="AM111" s="2">
        <f>IFERROR('1-Global (fill this first)'!AA110,"")</f>
        <v>0</v>
      </c>
      <c r="AN111" s="2">
        <f>IFERROR('1-Global (fill this first)'!AB110,"")</f>
        <v>0</v>
      </c>
      <c r="AO111" s="2">
        <f>IFERROR('1-Global (fill this first)'!AC110,"")</f>
        <v>0</v>
      </c>
      <c r="AP111" s="2">
        <f>IFERROR('1-Global (fill this first)'!AD110,"")</f>
        <v>0</v>
      </c>
      <c r="AQ111" s="2">
        <f>IFERROR('1-Global (fill this first)'!AE110,"")</f>
        <v>0</v>
      </c>
      <c r="AR111" s="9"/>
    </row>
    <row r="112" spans="1:44" ht="16">
      <c r="A112" s="2" t="str">
        <f>IFERROR('1-Global (fill this first)'!A111,"")</f>
        <v>South Korea 28</v>
      </c>
      <c r="B112" s="2">
        <f>IFERROR('1-Global (fill this first)'!B111,"")</f>
        <v>0</v>
      </c>
      <c r="C112" s="2">
        <f>IFERROR('1-Global (fill this first)'!C111,"")</f>
        <v>36.6550088091318</v>
      </c>
      <c r="D112" s="2">
        <f>IFERROR('1-Global (fill this first)'!D111,"")</f>
        <v>128.13084872860901</v>
      </c>
      <c r="E112" s="2">
        <f>IFERROR('1-Global (fill this first)'!E111,"")</f>
        <v>0</v>
      </c>
      <c r="F112" s="2" t="str">
        <f>IFERROR('1-Global (fill this first)'!F111,"")</f>
        <v>Overpass</v>
      </c>
      <c r="G112" s="2">
        <f>IFERROR('1-Global (fill this first)'!G111,"")</f>
        <v>0</v>
      </c>
      <c r="H112" s="2">
        <f>IFERROR('1-Global (fill this first)'!H111,"")</f>
        <v>0</v>
      </c>
      <c r="I112" s="2">
        <f>IFERROR('1-Global (fill this first)'!I111,"")</f>
        <v>0</v>
      </c>
      <c r="J112" s="2">
        <f>IFERROR('1-Global (fill this first)'!J111,"")</f>
        <v>1999</v>
      </c>
      <c r="K112" s="2">
        <f>IFERROR('1-Global (fill this first)'!K111,"")</f>
        <v>1999</v>
      </c>
      <c r="L112" s="60">
        <f t="shared" si="12"/>
        <v>1999</v>
      </c>
      <c r="M112" s="2">
        <f>IFERROR('1-Global (fill this first)'!L111,"")</f>
        <v>0</v>
      </c>
      <c r="N112" s="60" t="str">
        <f t="shared" si="13"/>
        <v/>
      </c>
      <c r="O112" s="2">
        <f>IFERROR('1-Global (fill this first)'!M111,"")</f>
        <v>29.48</v>
      </c>
      <c r="P112" s="60">
        <f t="shared" si="14"/>
        <v>29.48</v>
      </c>
      <c r="Q112" s="2">
        <f>IFERROR('1-Global (fill this first)'!N111,"")</f>
        <v>29.68</v>
      </c>
      <c r="R112" s="60">
        <f t="shared" si="15"/>
        <v>29.68</v>
      </c>
      <c r="S112" s="2">
        <f>IFERROR('1-Global (fill this first)'!O111,"")</f>
        <v>0</v>
      </c>
      <c r="T112" s="60" t="str">
        <f t="shared" si="16"/>
        <v/>
      </c>
      <c r="U112" s="2">
        <f>IFERROR('1-Global (fill this first)'!P111,"")</f>
        <v>19.23</v>
      </c>
      <c r="V112" s="60">
        <f t="shared" si="17"/>
        <v>19.23</v>
      </c>
      <c r="W112" s="2" t="str">
        <f>IFERROR('1-Global (fill this first)'!Q111,"")</f>
        <v/>
      </c>
      <c r="X112" s="60" t="str">
        <f t="shared" si="18"/>
        <v/>
      </c>
      <c r="Y112" s="2" t="str">
        <f>IFERROR('1-Global (fill this first)'!R111,"")</f>
        <v/>
      </c>
      <c r="Z112" s="60" t="str">
        <f t="shared" si="19"/>
        <v/>
      </c>
      <c r="AA112" s="2" t="str">
        <f>IFERROR('1-Global (fill this first)'!S111,"")</f>
        <v/>
      </c>
      <c r="AB112" s="60" t="str">
        <f t="shared" si="20"/>
        <v/>
      </c>
      <c r="AC112" s="2" t="str">
        <f>IFERROR('1-Global (fill this first)'!T111,"")</f>
        <v/>
      </c>
      <c r="AD112" s="60" t="str">
        <f t="shared" si="21"/>
        <v/>
      </c>
      <c r="AE112" s="2">
        <f>IFERROR('1-Global (fill this first)'!U111,"")</f>
        <v>4</v>
      </c>
      <c r="AF112" s="60">
        <f t="shared" si="22"/>
        <v>4</v>
      </c>
      <c r="AG112" s="2" t="str">
        <f>IFERROR('1-Global (fill this first)'!V111,"")</f>
        <v>N</v>
      </c>
      <c r="AH112" s="60" t="str">
        <f t="shared" si="23"/>
        <v>N</v>
      </c>
      <c r="AI112" s="2">
        <f>IFERROR('1-Global (fill this first)'!W111,"")</f>
        <v>0</v>
      </c>
      <c r="AJ112" s="2">
        <f>IFERROR('1-Global (fill this first)'!X111,"")</f>
        <v>0</v>
      </c>
      <c r="AK112" s="2">
        <f>IFERROR('1-Global (fill this first)'!Y111,"")</f>
        <v>0</v>
      </c>
      <c r="AL112" s="2">
        <f>IFERROR('1-Global (fill this first)'!Z111,"")</f>
        <v>0</v>
      </c>
      <c r="AM112" s="2">
        <f>IFERROR('1-Global (fill this first)'!AA111,"")</f>
        <v>0</v>
      </c>
      <c r="AN112" s="2">
        <f>IFERROR('1-Global (fill this first)'!AB111,"")</f>
        <v>0</v>
      </c>
      <c r="AO112" s="2">
        <f>IFERROR('1-Global (fill this first)'!AC111,"")</f>
        <v>0</v>
      </c>
      <c r="AP112" s="2">
        <f>IFERROR('1-Global (fill this first)'!AD111,"")</f>
        <v>0</v>
      </c>
      <c r="AQ112" s="2">
        <f>IFERROR('1-Global (fill this first)'!AE111,"")</f>
        <v>0</v>
      </c>
      <c r="AR112" s="9"/>
    </row>
    <row r="113" spans="1:44" ht="16">
      <c r="A113" s="2" t="str">
        <f>IFERROR('1-Global (fill this first)'!A112,"")</f>
        <v>South Korea 29</v>
      </c>
      <c r="B113" s="2">
        <f>IFERROR('1-Global (fill this first)'!B112,"")</f>
        <v>0</v>
      </c>
      <c r="C113" s="2">
        <f>IFERROR('1-Global (fill this first)'!C112,"")</f>
        <v>36.857123929048797</v>
      </c>
      <c r="D113" s="2">
        <f>IFERROR('1-Global (fill this first)'!D112,"")</f>
        <v>128.70070240484401</v>
      </c>
      <c r="E113" s="2">
        <f>IFERROR('1-Global (fill this first)'!E112,"")</f>
        <v>0</v>
      </c>
      <c r="F113" s="2" t="str">
        <f>IFERROR('1-Global (fill this first)'!F112,"")</f>
        <v>Overpass</v>
      </c>
      <c r="G113" s="2">
        <f>IFERROR('1-Global (fill this first)'!G112,"")</f>
        <v>0</v>
      </c>
      <c r="H113" s="2">
        <f>IFERROR('1-Global (fill this first)'!H112,"")</f>
        <v>0</v>
      </c>
      <c r="I113" s="2">
        <f>IFERROR('1-Global (fill this first)'!I112,"")</f>
        <v>0</v>
      </c>
      <c r="J113" s="2">
        <f>IFERROR('1-Global (fill this first)'!J112,"")</f>
        <v>2005</v>
      </c>
      <c r="K113" s="2">
        <f>IFERROR('1-Global (fill this first)'!K112,"")</f>
        <v>2005</v>
      </c>
      <c r="L113" s="60">
        <f t="shared" si="12"/>
        <v>2005</v>
      </c>
      <c r="M113" s="2">
        <f>IFERROR('1-Global (fill this first)'!L112,"")</f>
        <v>0</v>
      </c>
      <c r="N113" s="60" t="str">
        <f t="shared" si="13"/>
        <v/>
      </c>
      <c r="O113" s="2">
        <f>IFERROR('1-Global (fill this first)'!M112,"")</f>
        <v>13.72</v>
      </c>
      <c r="P113" s="60">
        <f t="shared" si="14"/>
        <v>13.72</v>
      </c>
      <c r="Q113" s="2">
        <f>IFERROR('1-Global (fill this first)'!N112,"")</f>
        <v>15.95</v>
      </c>
      <c r="R113" s="60">
        <f t="shared" si="15"/>
        <v>15.95</v>
      </c>
      <c r="S113" s="2">
        <f>IFERROR('1-Global (fill this first)'!O112,"")</f>
        <v>0</v>
      </c>
      <c r="T113" s="60" t="str">
        <f t="shared" si="16"/>
        <v/>
      </c>
      <c r="U113" s="2">
        <f>IFERROR('1-Global (fill this first)'!P112,"")</f>
        <v>21.28</v>
      </c>
      <c r="V113" s="60">
        <f t="shared" si="17"/>
        <v>21.28</v>
      </c>
      <c r="W113" s="2">
        <f>IFERROR('1-Global (fill this first)'!Q112,"")</f>
        <v>21.6</v>
      </c>
      <c r="X113" s="60">
        <f t="shared" si="18"/>
        <v>21.6</v>
      </c>
      <c r="Y113" s="2">
        <f>IFERROR('1-Global (fill this first)'!R112,"")</f>
        <v>38.729999999999997</v>
      </c>
      <c r="Z113" s="60">
        <f t="shared" si="19"/>
        <v>38.729999999999997</v>
      </c>
      <c r="AA113" s="2" t="str">
        <f>IFERROR('1-Global (fill this first)'!S112,"")</f>
        <v/>
      </c>
      <c r="AB113" s="60" t="str">
        <f t="shared" si="20"/>
        <v/>
      </c>
      <c r="AC113" s="2">
        <f>IFERROR('1-Global (fill this first)'!T112,"")</f>
        <v>0.63518518518518519</v>
      </c>
      <c r="AD113" s="60">
        <f t="shared" si="21"/>
        <v>0.63518518518518519</v>
      </c>
      <c r="AE113" s="2">
        <f>IFERROR('1-Global (fill this first)'!U112,"")</f>
        <v>4</v>
      </c>
      <c r="AF113" s="60">
        <f t="shared" si="22"/>
        <v>4</v>
      </c>
      <c r="AG113" s="2" t="str">
        <f>IFERROR('1-Global (fill this first)'!V112,"")</f>
        <v>N</v>
      </c>
      <c r="AH113" s="60" t="str">
        <f t="shared" si="23"/>
        <v>N</v>
      </c>
      <c r="AI113" s="2">
        <f>IFERROR('1-Global (fill this first)'!W112,"")</f>
        <v>0</v>
      </c>
      <c r="AJ113" s="2">
        <f>IFERROR('1-Global (fill this first)'!X112,"")</f>
        <v>0</v>
      </c>
      <c r="AK113" s="2">
        <f>IFERROR('1-Global (fill this first)'!Y112,"")</f>
        <v>0</v>
      </c>
      <c r="AL113" s="2">
        <f>IFERROR('1-Global (fill this first)'!Z112,"")</f>
        <v>0</v>
      </c>
      <c r="AM113" s="2">
        <f>IFERROR('1-Global (fill this first)'!AA112,"")</f>
        <v>0</v>
      </c>
      <c r="AN113" s="2">
        <f>IFERROR('1-Global (fill this first)'!AB112,"")</f>
        <v>0</v>
      </c>
      <c r="AO113" s="2">
        <f>IFERROR('1-Global (fill this first)'!AC112,"")</f>
        <v>0</v>
      </c>
      <c r="AP113" s="2">
        <f>IFERROR('1-Global (fill this first)'!AD112,"")</f>
        <v>0</v>
      </c>
      <c r="AQ113" s="2">
        <f>IFERROR('1-Global (fill this first)'!AE112,"")</f>
        <v>0</v>
      </c>
      <c r="AR113" s="9"/>
    </row>
    <row r="114" spans="1:44" ht="16">
      <c r="A114" s="2" t="str">
        <f>IFERROR('1-Global (fill this first)'!A113,"")</f>
        <v>South Korea 30</v>
      </c>
      <c r="B114" s="2">
        <f>IFERROR('1-Global (fill this first)'!B113,"")</f>
        <v>0</v>
      </c>
      <c r="C114" s="2">
        <f>IFERROR('1-Global (fill this first)'!C113,"")</f>
        <v>36.863019444444397</v>
      </c>
      <c r="D114" s="2">
        <f>IFERROR('1-Global (fill this first)'!D113,"")</f>
        <v>128.71403111111101</v>
      </c>
      <c r="E114" s="2">
        <f>IFERROR('1-Global (fill this first)'!E113,"")</f>
        <v>0</v>
      </c>
      <c r="F114" s="2" t="str">
        <f>IFERROR('1-Global (fill this first)'!F113,"")</f>
        <v>Overpass</v>
      </c>
      <c r="G114" s="2">
        <f>IFERROR('1-Global (fill this first)'!G113,"")</f>
        <v>0</v>
      </c>
      <c r="H114" s="2">
        <f>IFERROR('1-Global (fill this first)'!H113,"")</f>
        <v>0</v>
      </c>
      <c r="I114" s="2">
        <f>IFERROR('1-Global (fill this first)'!I113,"")</f>
        <v>0</v>
      </c>
      <c r="J114" s="2">
        <f>IFERROR('1-Global (fill this first)'!J113,"")</f>
        <v>2005</v>
      </c>
      <c r="K114" s="2">
        <f>IFERROR('1-Global (fill this first)'!K113,"")</f>
        <v>2005</v>
      </c>
      <c r="L114" s="60">
        <f t="shared" si="12"/>
        <v>2005</v>
      </c>
      <c r="M114" s="2">
        <f>IFERROR('1-Global (fill this first)'!L113,"")</f>
        <v>0</v>
      </c>
      <c r="N114" s="60" t="str">
        <f t="shared" si="13"/>
        <v/>
      </c>
      <c r="O114" s="2">
        <f>IFERROR('1-Global (fill this first)'!M113,"")</f>
        <v>13.11</v>
      </c>
      <c r="P114" s="60">
        <f t="shared" si="14"/>
        <v>13.11</v>
      </c>
      <c r="Q114" s="2">
        <f>IFERROR('1-Global (fill this first)'!N113,"")</f>
        <v>16.55</v>
      </c>
      <c r="R114" s="60">
        <f t="shared" si="15"/>
        <v>16.55</v>
      </c>
      <c r="S114" s="2">
        <f>IFERROR('1-Global (fill this first)'!O113,"")</f>
        <v>0</v>
      </c>
      <c r="T114" s="60" t="str">
        <f t="shared" si="16"/>
        <v/>
      </c>
      <c r="U114" s="2">
        <f>IFERROR('1-Global (fill this first)'!P113,"")</f>
        <v>18.41</v>
      </c>
      <c r="V114" s="60">
        <f t="shared" si="17"/>
        <v>18.41</v>
      </c>
      <c r="W114" s="2">
        <f>IFERROR('1-Global (fill this first)'!Q113,"")</f>
        <v>21.07</v>
      </c>
      <c r="X114" s="60">
        <f t="shared" si="18"/>
        <v>21.07</v>
      </c>
      <c r="Y114" s="2">
        <f>IFERROR('1-Global (fill this first)'!R113,"")</f>
        <v>41.3</v>
      </c>
      <c r="Z114" s="60">
        <f t="shared" si="19"/>
        <v>41.3</v>
      </c>
      <c r="AA114" s="2" t="str">
        <f>IFERROR('1-Global (fill this first)'!S113,"")</f>
        <v/>
      </c>
      <c r="AB114" s="60" t="str">
        <f t="shared" si="20"/>
        <v/>
      </c>
      <c r="AC114" s="2">
        <f>IFERROR('1-Global (fill this first)'!T113,"")</f>
        <v>0.62221167536782152</v>
      </c>
      <c r="AD114" s="60">
        <f t="shared" si="21"/>
        <v>0.62221167536782152</v>
      </c>
      <c r="AE114" s="2">
        <f>IFERROR('1-Global (fill this first)'!U113,"")</f>
        <v>4</v>
      </c>
      <c r="AF114" s="60">
        <f t="shared" si="22"/>
        <v>4</v>
      </c>
      <c r="AG114" s="2" t="str">
        <f>IFERROR('1-Global (fill this first)'!V113,"")</f>
        <v>N</v>
      </c>
      <c r="AH114" s="60" t="str">
        <f t="shared" si="23"/>
        <v>N</v>
      </c>
      <c r="AI114" s="2">
        <f>IFERROR('1-Global (fill this first)'!W113,"")</f>
        <v>0</v>
      </c>
      <c r="AJ114" s="2">
        <f>IFERROR('1-Global (fill this first)'!X113,"")</f>
        <v>0</v>
      </c>
      <c r="AK114" s="2">
        <f>IFERROR('1-Global (fill this first)'!Y113,"")</f>
        <v>0</v>
      </c>
      <c r="AL114" s="2">
        <f>IFERROR('1-Global (fill this first)'!Z113,"")</f>
        <v>0</v>
      </c>
      <c r="AM114" s="2">
        <f>IFERROR('1-Global (fill this first)'!AA113,"")</f>
        <v>0</v>
      </c>
      <c r="AN114" s="2">
        <f>IFERROR('1-Global (fill this first)'!AB113,"")</f>
        <v>0</v>
      </c>
      <c r="AO114" s="2">
        <f>IFERROR('1-Global (fill this first)'!AC113,"")</f>
        <v>0</v>
      </c>
      <c r="AP114" s="2">
        <f>IFERROR('1-Global (fill this first)'!AD113,"")</f>
        <v>0</v>
      </c>
      <c r="AQ114" s="2">
        <f>IFERROR('1-Global (fill this first)'!AE113,"")</f>
        <v>0</v>
      </c>
      <c r="AR114" s="11"/>
    </row>
    <row r="115" spans="1:44" ht="16">
      <c r="A115" s="2" t="str">
        <f>IFERROR('1-Global (fill this first)'!A114,"")</f>
        <v>South Korea 31</v>
      </c>
      <c r="B115" s="2">
        <f>IFERROR('1-Global (fill this first)'!B114,"")</f>
        <v>0</v>
      </c>
      <c r="C115" s="2">
        <f>IFERROR('1-Global (fill this first)'!C114,"")</f>
        <v>36.694630555555598</v>
      </c>
      <c r="D115" s="2">
        <f>IFERROR('1-Global (fill this first)'!D114,"")</f>
        <v>128.708538888889</v>
      </c>
      <c r="E115" s="2">
        <f>IFERROR('1-Global (fill this first)'!E114,"")</f>
        <v>0</v>
      </c>
      <c r="F115" s="2" t="str">
        <f>IFERROR('1-Global (fill this first)'!F114,"")</f>
        <v>Overpass</v>
      </c>
      <c r="G115" s="2">
        <f>IFERROR('1-Global (fill this first)'!G114,"")</f>
        <v>0</v>
      </c>
      <c r="H115" s="2">
        <f>IFERROR('1-Global (fill this first)'!H114,"")</f>
        <v>0</v>
      </c>
      <c r="I115" s="2">
        <f>IFERROR('1-Global (fill this first)'!I114,"")</f>
        <v>0</v>
      </c>
      <c r="J115" s="2">
        <f>IFERROR('1-Global (fill this first)'!J114,"")</f>
        <v>2010</v>
      </c>
      <c r="K115" s="2">
        <f>IFERROR('1-Global (fill this first)'!K114,"")</f>
        <v>2010</v>
      </c>
      <c r="L115" s="60">
        <f t="shared" si="12"/>
        <v>2010</v>
      </c>
      <c r="M115" s="2">
        <f>IFERROR('1-Global (fill this first)'!L114,"")</f>
        <v>0</v>
      </c>
      <c r="N115" s="60" t="str">
        <f t="shared" si="13"/>
        <v/>
      </c>
      <c r="O115" s="2">
        <f>IFERROR('1-Global (fill this first)'!M114,"")</f>
        <v>25.79</v>
      </c>
      <c r="P115" s="60">
        <f t="shared" si="14"/>
        <v>25.79</v>
      </c>
      <c r="Q115" s="2">
        <f>IFERROR('1-Global (fill this first)'!N114,"")</f>
        <v>28.69</v>
      </c>
      <c r="R115" s="60">
        <f t="shared" si="15"/>
        <v>28.69</v>
      </c>
      <c r="S115" s="2">
        <f>IFERROR('1-Global (fill this first)'!O114,"")</f>
        <v>0</v>
      </c>
      <c r="T115" s="60" t="str">
        <f t="shared" si="16"/>
        <v/>
      </c>
      <c r="U115" s="2">
        <f>IFERROR('1-Global (fill this first)'!P114,"")</f>
        <v>20.63</v>
      </c>
      <c r="V115" s="60">
        <f t="shared" si="17"/>
        <v>20.63</v>
      </c>
      <c r="W115" s="2">
        <f>IFERROR('1-Global (fill this first)'!Q114,"")</f>
        <v>62.26</v>
      </c>
      <c r="X115" s="60">
        <f t="shared" si="18"/>
        <v>62.26</v>
      </c>
      <c r="Y115" s="2" t="str">
        <f>IFERROR('1-Global (fill this first)'!R114,"")</f>
        <v/>
      </c>
      <c r="Z115" s="60" t="str">
        <f t="shared" si="19"/>
        <v/>
      </c>
      <c r="AA115" s="2" t="str">
        <f>IFERROR('1-Global (fill this first)'!S114,"")</f>
        <v/>
      </c>
      <c r="AB115" s="60" t="str">
        <f t="shared" si="20"/>
        <v/>
      </c>
      <c r="AC115" s="2">
        <f>IFERROR('1-Global (fill this first)'!T114,"")</f>
        <v>0.41423064567940893</v>
      </c>
      <c r="AD115" s="60">
        <f t="shared" si="21"/>
        <v>0.41423064567940893</v>
      </c>
      <c r="AE115" s="2">
        <f>IFERROR('1-Global (fill this first)'!U114,"")</f>
        <v>4</v>
      </c>
      <c r="AF115" s="60">
        <f t="shared" si="22"/>
        <v>4</v>
      </c>
      <c r="AG115" s="2" t="str">
        <f>IFERROR('1-Global (fill this first)'!V114,"")</f>
        <v>N</v>
      </c>
      <c r="AH115" s="60" t="str">
        <f t="shared" si="23"/>
        <v>N</v>
      </c>
      <c r="AI115" s="2">
        <f>IFERROR('1-Global (fill this first)'!W114,"")</f>
        <v>0</v>
      </c>
      <c r="AJ115" s="2">
        <f>IFERROR('1-Global (fill this first)'!X114,"")</f>
        <v>0</v>
      </c>
      <c r="AK115" s="2">
        <f>IFERROR('1-Global (fill this first)'!Y114,"")</f>
        <v>0</v>
      </c>
      <c r="AL115" s="2">
        <f>IFERROR('1-Global (fill this first)'!Z114,"")</f>
        <v>0</v>
      </c>
      <c r="AM115" s="2">
        <f>IFERROR('1-Global (fill this first)'!AA114,"")</f>
        <v>0</v>
      </c>
      <c r="AN115" s="2">
        <f>IFERROR('1-Global (fill this first)'!AB114,"")</f>
        <v>0</v>
      </c>
      <c r="AO115" s="2">
        <f>IFERROR('1-Global (fill this first)'!AC114,"")</f>
        <v>0</v>
      </c>
      <c r="AP115" s="2">
        <f>IFERROR('1-Global (fill this first)'!AD114,"")</f>
        <v>0</v>
      </c>
      <c r="AQ115" s="2">
        <f>IFERROR('1-Global (fill this first)'!AE114,"")</f>
        <v>0</v>
      </c>
      <c r="AR115" s="11"/>
    </row>
    <row r="116" spans="1:44" ht="16">
      <c r="A116" s="2" t="str">
        <f>IFERROR('1-Global (fill this first)'!A115,"")</f>
        <v>South Korea 32</v>
      </c>
      <c r="B116" s="2">
        <f>IFERROR('1-Global (fill this first)'!B115,"")</f>
        <v>0</v>
      </c>
      <c r="C116" s="2">
        <f>IFERROR('1-Global (fill this first)'!C115,"")</f>
        <v>36.162022222222198</v>
      </c>
      <c r="D116" s="2">
        <f>IFERROR('1-Global (fill this first)'!D115,"")</f>
        <v>126.679722222222</v>
      </c>
      <c r="E116" s="2">
        <f>IFERROR('1-Global (fill this first)'!E115,"")</f>
        <v>0</v>
      </c>
      <c r="F116" s="2" t="str">
        <f>IFERROR('1-Global (fill this first)'!F115,"")</f>
        <v>Overpass</v>
      </c>
      <c r="G116" s="2">
        <f>IFERROR('1-Global (fill this first)'!G115,"")</f>
        <v>0</v>
      </c>
      <c r="H116" s="2">
        <f>IFERROR('1-Global (fill this first)'!H115,"")</f>
        <v>0</v>
      </c>
      <c r="I116" s="2">
        <f>IFERROR('1-Global (fill this first)'!I115,"")</f>
        <v>0</v>
      </c>
      <c r="J116" s="2">
        <f>IFERROR('1-Global (fill this first)'!J115,"")</f>
        <v>2014</v>
      </c>
      <c r="K116" s="2">
        <f>IFERROR('1-Global (fill this first)'!K115,"")</f>
        <v>2014</v>
      </c>
      <c r="L116" s="60">
        <f t="shared" si="12"/>
        <v>2014</v>
      </c>
      <c r="M116" s="2">
        <f>IFERROR('1-Global (fill this first)'!L115,"")</f>
        <v>0</v>
      </c>
      <c r="N116" s="60" t="str">
        <f t="shared" si="13"/>
        <v/>
      </c>
      <c r="O116" s="2" t="str">
        <f>IFERROR('1-Global (fill this first)'!M115,"")</f>
        <v/>
      </c>
      <c r="P116" s="60" t="str">
        <f t="shared" si="14"/>
        <v/>
      </c>
      <c r="Q116" s="2" t="str">
        <f>IFERROR('1-Global (fill this first)'!N115,"")</f>
        <v/>
      </c>
      <c r="R116" s="60" t="str">
        <f t="shared" si="15"/>
        <v/>
      </c>
      <c r="S116" s="2">
        <f>IFERROR('1-Global (fill this first)'!O115,"")</f>
        <v>0</v>
      </c>
      <c r="T116" s="60" t="str">
        <f t="shared" si="16"/>
        <v/>
      </c>
      <c r="U116" s="2">
        <f>IFERROR('1-Global (fill this first)'!P115,"")</f>
        <v>22.07</v>
      </c>
      <c r="V116" s="60">
        <f t="shared" si="17"/>
        <v>22.07</v>
      </c>
      <c r="W116" s="2" t="str">
        <f>IFERROR('1-Global (fill this first)'!Q115,"")</f>
        <v/>
      </c>
      <c r="X116" s="60" t="str">
        <f t="shared" si="18"/>
        <v/>
      </c>
      <c r="Y116" s="2" t="str">
        <f>IFERROR('1-Global (fill this first)'!R115,"")</f>
        <v/>
      </c>
      <c r="Z116" s="60" t="str">
        <f t="shared" si="19"/>
        <v/>
      </c>
      <c r="AA116" s="2" t="str">
        <f>IFERROR('1-Global (fill this first)'!S115,"")</f>
        <v/>
      </c>
      <c r="AB116" s="60" t="str">
        <f t="shared" si="20"/>
        <v/>
      </c>
      <c r="AC116" s="2" t="str">
        <f>IFERROR('1-Global (fill this first)'!T115,"")</f>
        <v/>
      </c>
      <c r="AD116" s="60" t="str">
        <f t="shared" si="21"/>
        <v/>
      </c>
      <c r="AE116" s="2">
        <f>IFERROR('1-Global (fill this first)'!U115,"")</f>
        <v>4</v>
      </c>
      <c r="AF116" s="60">
        <f t="shared" si="22"/>
        <v>4</v>
      </c>
      <c r="AG116" s="2" t="str">
        <f>IFERROR('1-Global (fill this first)'!V115,"")</f>
        <v>N</v>
      </c>
      <c r="AH116" s="60" t="str">
        <f t="shared" si="23"/>
        <v>N</v>
      </c>
      <c r="AI116" s="2">
        <f>IFERROR('1-Global (fill this first)'!W115,"")</f>
        <v>0</v>
      </c>
      <c r="AJ116" s="2">
        <f>IFERROR('1-Global (fill this first)'!X115,"")</f>
        <v>0</v>
      </c>
      <c r="AK116" s="2">
        <f>IFERROR('1-Global (fill this first)'!Y115,"")</f>
        <v>0</v>
      </c>
      <c r="AL116" s="2">
        <f>IFERROR('1-Global (fill this first)'!Z115,"")</f>
        <v>0</v>
      </c>
      <c r="AM116" s="2">
        <f>IFERROR('1-Global (fill this first)'!AA115,"")</f>
        <v>0</v>
      </c>
      <c r="AN116" s="2">
        <f>IFERROR('1-Global (fill this first)'!AB115,"")</f>
        <v>0</v>
      </c>
      <c r="AO116" s="2">
        <f>IFERROR('1-Global (fill this first)'!AC115,"")</f>
        <v>0</v>
      </c>
      <c r="AP116" s="2">
        <f>IFERROR('1-Global (fill this first)'!AD115,"")</f>
        <v>0</v>
      </c>
      <c r="AQ116" s="2">
        <f>IFERROR('1-Global (fill this first)'!AE115,"")</f>
        <v>0</v>
      </c>
      <c r="AR116" s="11"/>
    </row>
    <row r="117" spans="1:44" ht="16">
      <c r="A117" s="2" t="str">
        <f>IFERROR('1-Global (fill this first)'!A116,"")</f>
        <v>South Korea 33</v>
      </c>
      <c r="B117" s="2">
        <f>IFERROR('1-Global (fill this first)'!B116,"")</f>
        <v>0</v>
      </c>
      <c r="C117" s="2">
        <f>IFERROR('1-Global (fill this first)'!C116,"")</f>
        <v>36.165447222222198</v>
      </c>
      <c r="D117" s="2">
        <f>IFERROR('1-Global (fill this first)'!D116,"")</f>
        <v>126.684275</v>
      </c>
      <c r="E117" s="2">
        <f>IFERROR('1-Global (fill this first)'!E116,"")</f>
        <v>0</v>
      </c>
      <c r="F117" s="2" t="str">
        <f>IFERROR('1-Global (fill this first)'!F116,"")</f>
        <v>Overpass</v>
      </c>
      <c r="G117" s="2">
        <f>IFERROR('1-Global (fill this first)'!G116,"")</f>
        <v>0</v>
      </c>
      <c r="H117" s="2">
        <f>IFERROR('1-Global (fill this first)'!H116,"")</f>
        <v>0</v>
      </c>
      <c r="I117" s="2">
        <f>IFERROR('1-Global (fill this first)'!I116,"")</f>
        <v>0</v>
      </c>
      <c r="J117" s="2">
        <f>IFERROR('1-Global (fill this first)'!J116,"")</f>
        <v>2014</v>
      </c>
      <c r="K117" s="2">
        <f>IFERROR('1-Global (fill this first)'!K116,"")</f>
        <v>2014</v>
      </c>
      <c r="L117" s="60">
        <f t="shared" si="12"/>
        <v>2014</v>
      </c>
      <c r="M117" s="2">
        <f>IFERROR('1-Global (fill this first)'!L116,"")</f>
        <v>0</v>
      </c>
      <c r="N117" s="60" t="str">
        <f t="shared" si="13"/>
        <v/>
      </c>
      <c r="O117" s="2" t="str">
        <f>IFERROR('1-Global (fill this first)'!M116,"")</f>
        <v/>
      </c>
      <c r="P117" s="60" t="str">
        <f t="shared" si="14"/>
        <v/>
      </c>
      <c r="Q117" s="2" t="str">
        <f>IFERROR('1-Global (fill this first)'!N116,"")</f>
        <v/>
      </c>
      <c r="R117" s="60" t="str">
        <f t="shared" si="15"/>
        <v/>
      </c>
      <c r="S117" s="2">
        <f>IFERROR('1-Global (fill this first)'!O116,"")</f>
        <v>0</v>
      </c>
      <c r="T117" s="60" t="str">
        <f t="shared" si="16"/>
        <v/>
      </c>
      <c r="U117" s="2">
        <f>IFERROR('1-Global (fill this first)'!P116,"")</f>
        <v>19.510000000000002</v>
      </c>
      <c r="V117" s="60">
        <f t="shared" si="17"/>
        <v>19.510000000000002</v>
      </c>
      <c r="W117" s="2" t="str">
        <f>IFERROR('1-Global (fill this first)'!Q116,"")</f>
        <v/>
      </c>
      <c r="X117" s="60" t="str">
        <f t="shared" si="18"/>
        <v/>
      </c>
      <c r="Y117" s="2" t="str">
        <f>IFERROR('1-Global (fill this first)'!R116,"")</f>
        <v/>
      </c>
      <c r="Z117" s="60" t="str">
        <f t="shared" si="19"/>
        <v/>
      </c>
      <c r="AA117" s="2" t="str">
        <f>IFERROR('1-Global (fill this first)'!S116,"")</f>
        <v/>
      </c>
      <c r="AB117" s="60" t="str">
        <f t="shared" si="20"/>
        <v/>
      </c>
      <c r="AC117" s="2" t="str">
        <f>IFERROR('1-Global (fill this first)'!T116,"")</f>
        <v/>
      </c>
      <c r="AD117" s="60" t="str">
        <f t="shared" si="21"/>
        <v/>
      </c>
      <c r="AE117" s="2">
        <f>IFERROR('1-Global (fill this first)'!U116,"")</f>
        <v>4</v>
      </c>
      <c r="AF117" s="60">
        <f t="shared" si="22"/>
        <v>4</v>
      </c>
      <c r="AG117" s="2" t="str">
        <f>IFERROR('1-Global (fill this first)'!V116,"")</f>
        <v>N</v>
      </c>
      <c r="AH117" s="60" t="str">
        <f t="shared" si="23"/>
        <v>N</v>
      </c>
      <c r="AI117" s="2">
        <f>IFERROR('1-Global (fill this first)'!W116,"")</f>
        <v>0</v>
      </c>
      <c r="AJ117" s="2">
        <f>IFERROR('1-Global (fill this first)'!X116,"")</f>
        <v>0</v>
      </c>
      <c r="AK117" s="2">
        <f>IFERROR('1-Global (fill this first)'!Y116,"")</f>
        <v>0</v>
      </c>
      <c r="AL117" s="2">
        <f>IFERROR('1-Global (fill this first)'!Z116,"")</f>
        <v>0</v>
      </c>
      <c r="AM117" s="2">
        <f>IFERROR('1-Global (fill this first)'!AA116,"")</f>
        <v>0</v>
      </c>
      <c r="AN117" s="2">
        <f>IFERROR('1-Global (fill this first)'!AB116,"")</f>
        <v>0</v>
      </c>
      <c r="AO117" s="2">
        <f>IFERROR('1-Global (fill this first)'!AC116,"")</f>
        <v>0</v>
      </c>
      <c r="AP117" s="2">
        <f>IFERROR('1-Global (fill this first)'!AD116,"")</f>
        <v>0</v>
      </c>
      <c r="AQ117" s="2">
        <f>IFERROR('1-Global (fill this first)'!AE116,"")</f>
        <v>0</v>
      </c>
      <c r="AR117" s="11"/>
    </row>
    <row r="118" spans="1:44" ht="16">
      <c r="A118" s="2" t="str">
        <f>IFERROR('1-Global (fill this first)'!A117,"")</f>
        <v>South Korea 34</v>
      </c>
      <c r="B118" s="2">
        <f>IFERROR('1-Global (fill this first)'!B117,"")</f>
        <v>0</v>
      </c>
      <c r="C118" s="2">
        <f>IFERROR('1-Global (fill this first)'!C117,"")</f>
        <v>35.869452777777802</v>
      </c>
      <c r="D118" s="2">
        <f>IFERROR('1-Global (fill this first)'!D117,"")</f>
        <v>127.826613888889</v>
      </c>
      <c r="E118" s="2">
        <f>IFERROR('1-Global (fill this first)'!E117,"")</f>
        <v>0</v>
      </c>
      <c r="F118" s="2" t="str">
        <f>IFERROR('1-Global (fill this first)'!F117,"")</f>
        <v>Overpass</v>
      </c>
      <c r="G118" s="2">
        <f>IFERROR('1-Global (fill this first)'!G117,"")</f>
        <v>0</v>
      </c>
      <c r="H118" s="2">
        <f>IFERROR('1-Global (fill this first)'!H117,"")</f>
        <v>0</v>
      </c>
      <c r="I118" s="2">
        <f>IFERROR('1-Global (fill this first)'!I117,"")</f>
        <v>0</v>
      </c>
      <c r="J118" s="2">
        <f>IFERROR('1-Global (fill this first)'!J117,"")</f>
        <v>2007</v>
      </c>
      <c r="K118" s="2">
        <f>IFERROR('1-Global (fill this first)'!K117,"")</f>
        <v>2007</v>
      </c>
      <c r="L118" s="60">
        <f t="shared" si="12"/>
        <v>2007</v>
      </c>
      <c r="M118" s="2">
        <f>IFERROR('1-Global (fill this first)'!L117,"")</f>
        <v>0</v>
      </c>
      <c r="N118" s="60" t="str">
        <f t="shared" si="13"/>
        <v/>
      </c>
      <c r="O118" s="2" t="str">
        <f>IFERROR('1-Global (fill this first)'!M117,"")</f>
        <v/>
      </c>
      <c r="P118" s="60" t="str">
        <f t="shared" si="14"/>
        <v/>
      </c>
      <c r="Q118" s="2" t="str">
        <f>IFERROR('1-Global (fill this first)'!N117,"")</f>
        <v/>
      </c>
      <c r="R118" s="60" t="str">
        <f t="shared" si="15"/>
        <v/>
      </c>
      <c r="S118" s="2">
        <f>IFERROR('1-Global (fill this first)'!O117,"")</f>
        <v>0</v>
      </c>
      <c r="T118" s="60" t="str">
        <f t="shared" si="16"/>
        <v/>
      </c>
      <c r="U118" s="2" t="str">
        <f>IFERROR('1-Global (fill this first)'!P117,"")</f>
        <v/>
      </c>
      <c r="V118" s="60" t="str">
        <f t="shared" si="17"/>
        <v/>
      </c>
      <c r="W118" s="2" t="str">
        <f>IFERROR('1-Global (fill this first)'!Q117,"")</f>
        <v/>
      </c>
      <c r="X118" s="60" t="str">
        <f t="shared" si="18"/>
        <v/>
      </c>
      <c r="Y118" s="2" t="str">
        <f>IFERROR('1-Global (fill this first)'!R117,"")</f>
        <v/>
      </c>
      <c r="Z118" s="60" t="str">
        <f t="shared" si="19"/>
        <v/>
      </c>
      <c r="AA118" s="2" t="str">
        <f>IFERROR('1-Global (fill this first)'!S117,"")</f>
        <v/>
      </c>
      <c r="AB118" s="60" t="str">
        <f t="shared" si="20"/>
        <v/>
      </c>
      <c r="AC118" s="2" t="str">
        <f>IFERROR('1-Global (fill this first)'!T117,"")</f>
        <v/>
      </c>
      <c r="AD118" s="60" t="str">
        <f t="shared" si="21"/>
        <v/>
      </c>
      <c r="AE118" s="2" t="str">
        <f>IFERROR('1-Global (fill this first)'!U117,"")</f>
        <v/>
      </c>
      <c r="AF118" s="60" t="str">
        <f t="shared" si="22"/>
        <v/>
      </c>
      <c r="AG118" s="2" t="str">
        <f>IFERROR('1-Global (fill this first)'!V117,"")</f>
        <v>N</v>
      </c>
      <c r="AH118" s="60" t="str">
        <f t="shared" si="23"/>
        <v>N</v>
      </c>
      <c r="AI118" s="2">
        <f>IFERROR('1-Global (fill this first)'!W117,"")</f>
        <v>0</v>
      </c>
      <c r="AJ118" s="2">
        <f>IFERROR('1-Global (fill this first)'!X117,"")</f>
        <v>0</v>
      </c>
      <c r="AK118" s="2">
        <f>IFERROR('1-Global (fill this first)'!Y117,"")</f>
        <v>0</v>
      </c>
      <c r="AL118" s="2">
        <f>IFERROR('1-Global (fill this first)'!Z117,"")</f>
        <v>0</v>
      </c>
      <c r="AM118" s="2">
        <f>IFERROR('1-Global (fill this first)'!AA117,"")</f>
        <v>0</v>
      </c>
      <c r="AN118" s="2">
        <f>IFERROR('1-Global (fill this first)'!AB117,"")</f>
        <v>0</v>
      </c>
      <c r="AO118" s="2">
        <f>IFERROR('1-Global (fill this first)'!AC117,"")</f>
        <v>0</v>
      </c>
      <c r="AP118" s="2">
        <f>IFERROR('1-Global (fill this first)'!AD117,"")</f>
        <v>0</v>
      </c>
      <c r="AQ118" s="2">
        <f>IFERROR('1-Global (fill this first)'!AE117,"")</f>
        <v>0</v>
      </c>
      <c r="AR118" s="11"/>
    </row>
    <row r="119" spans="1:44" ht="16">
      <c r="A119" s="2" t="str">
        <f>IFERROR('1-Global (fill this first)'!A118,"")</f>
        <v>South Korea 35</v>
      </c>
      <c r="B119" s="2">
        <f>IFERROR('1-Global (fill this first)'!B118,"")</f>
        <v>0</v>
      </c>
      <c r="C119" s="2">
        <f>IFERROR('1-Global (fill this first)'!C118,"")</f>
        <v>36.595930555555498</v>
      </c>
      <c r="D119" s="2">
        <f>IFERROR('1-Global (fill this first)'!D118,"")</f>
        <v>128.70092500000001</v>
      </c>
      <c r="E119" s="2">
        <f>IFERROR('1-Global (fill this first)'!E118,"")</f>
        <v>0</v>
      </c>
      <c r="F119" s="2" t="str">
        <f>IFERROR('1-Global (fill this first)'!F118,"")</f>
        <v>Overpass</v>
      </c>
      <c r="G119" s="2">
        <f>IFERROR('1-Global (fill this first)'!G118,"")</f>
        <v>0</v>
      </c>
      <c r="H119" s="2">
        <f>IFERROR('1-Global (fill this first)'!H118,"")</f>
        <v>0</v>
      </c>
      <c r="I119" s="2">
        <f>IFERROR('1-Global (fill this first)'!I118,"")</f>
        <v>0</v>
      </c>
      <c r="J119" s="2">
        <f>IFERROR('1-Global (fill this first)'!J118,"")</f>
        <v>2014</v>
      </c>
      <c r="K119" s="2">
        <f>IFERROR('1-Global (fill this first)'!K118,"")</f>
        <v>2014</v>
      </c>
      <c r="L119" s="60">
        <f t="shared" si="12"/>
        <v>2014</v>
      </c>
      <c r="M119" s="2">
        <f>IFERROR('1-Global (fill this first)'!L118,"")</f>
        <v>0</v>
      </c>
      <c r="N119" s="60" t="str">
        <f t="shared" si="13"/>
        <v/>
      </c>
      <c r="O119" s="2">
        <f>IFERROR('1-Global (fill this first)'!M118,"")</f>
        <v>16.059999999999999</v>
      </c>
      <c r="P119" s="60">
        <f t="shared" si="14"/>
        <v>16.059999999999999</v>
      </c>
      <c r="Q119" s="2">
        <f>IFERROR('1-Global (fill this first)'!N118,"")</f>
        <v>19.54</v>
      </c>
      <c r="R119" s="60">
        <f t="shared" si="15"/>
        <v>19.54</v>
      </c>
      <c r="S119" s="2">
        <f>IFERROR('1-Global (fill this first)'!O118,"")</f>
        <v>0</v>
      </c>
      <c r="T119" s="60" t="str">
        <f t="shared" si="16"/>
        <v/>
      </c>
      <c r="U119" s="2">
        <f>IFERROR('1-Global (fill this first)'!P118,"")</f>
        <v>31.74</v>
      </c>
      <c r="V119" s="60">
        <f t="shared" si="17"/>
        <v>31.74</v>
      </c>
      <c r="W119" s="2">
        <f>IFERROR('1-Global (fill this first)'!Q118,"")</f>
        <v>50.39</v>
      </c>
      <c r="X119" s="60">
        <f t="shared" si="18"/>
        <v>50.39</v>
      </c>
      <c r="Y119" s="2" t="str">
        <f>IFERROR('1-Global (fill this first)'!R118,"")</f>
        <v/>
      </c>
      <c r="Z119" s="60" t="str">
        <f t="shared" si="19"/>
        <v/>
      </c>
      <c r="AA119" s="2" t="str">
        <f>IFERROR('1-Global (fill this first)'!S118,"")</f>
        <v/>
      </c>
      <c r="AB119" s="60" t="str">
        <f t="shared" si="20"/>
        <v/>
      </c>
      <c r="AC119" s="2">
        <f>IFERROR('1-Global (fill this first)'!T118,"")</f>
        <v>0.31871403056161934</v>
      </c>
      <c r="AD119" s="60">
        <f t="shared" si="21"/>
        <v>0.31871403056161934</v>
      </c>
      <c r="AE119" s="2">
        <f>IFERROR('1-Global (fill this first)'!U118,"")</f>
        <v>5</v>
      </c>
      <c r="AF119" s="60">
        <f t="shared" si="22"/>
        <v>5</v>
      </c>
      <c r="AG119" s="2" t="str">
        <f>IFERROR('1-Global (fill this first)'!V118,"")</f>
        <v>N</v>
      </c>
      <c r="AH119" s="60" t="str">
        <f t="shared" si="23"/>
        <v>N</v>
      </c>
      <c r="AI119" s="2">
        <f>IFERROR('1-Global (fill this first)'!W118,"")</f>
        <v>0</v>
      </c>
      <c r="AJ119" s="2">
        <f>IFERROR('1-Global (fill this first)'!X118,"")</f>
        <v>0</v>
      </c>
      <c r="AK119" s="2">
        <f>IFERROR('1-Global (fill this first)'!Y118,"")</f>
        <v>0</v>
      </c>
      <c r="AL119" s="2">
        <f>IFERROR('1-Global (fill this first)'!Z118,"")</f>
        <v>0</v>
      </c>
      <c r="AM119" s="2">
        <f>IFERROR('1-Global (fill this first)'!AA118,"")</f>
        <v>0</v>
      </c>
      <c r="AN119" s="2">
        <f>IFERROR('1-Global (fill this first)'!AB118,"")</f>
        <v>0</v>
      </c>
      <c r="AO119" s="2">
        <f>IFERROR('1-Global (fill this first)'!AC118,"")</f>
        <v>0</v>
      </c>
      <c r="AP119" s="2">
        <f>IFERROR('1-Global (fill this first)'!AD118,"")</f>
        <v>0</v>
      </c>
      <c r="AQ119" s="2">
        <f>IFERROR('1-Global (fill this first)'!AE118,"")</f>
        <v>0</v>
      </c>
      <c r="AR119" s="11"/>
    </row>
    <row r="120" spans="1:44" ht="16">
      <c r="A120" s="2" t="str">
        <f>IFERROR('1-Global (fill this first)'!A119,"")</f>
        <v>Germany OP 12</v>
      </c>
      <c r="B120" s="2">
        <f>IFERROR('1-Global (fill this first)'!B119,"")</f>
        <v>0</v>
      </c>
      <c r="C120" s="2">
        <f>IFERROR('1-Global (fill this first)'!C119,"")</f>
        <v>53.562882999999999</v>
      </c>
      <c r="D120" s="2">
        <f>IFERROR('1-Global (fill this first)'!D119,"")</f>
        <v>13.497102999999999</v>
      </c>
      <c r="E120" s="2">
        <f>IFERROR('1-Global (fill this first)'!E119,"")</f>
        <v>0</v>
      </c>
      <c r="F120" s="2" t="str">
        <f>IFERROR('1-Global (fill this first)'!F119,"")</f>
        <v>Overpass</v>
      </c>
      <c r="G120" s="2">
        <f>IFERROR('1-Global (fill this first)'!G119,"")</f>
        <v>0</v>
      </c>
      <c r="H120" s="2">
        <f>IFERROR('1-Global (fill this first)'!H119,"")</f>
        <v>0</v>
      </c>
      <c r="I120" s="2">
        <f>IFERROR('1-Global (fill this first)'!I119,"")</f>
        <v>0</v>
      </c>
      <c r="J120" s="2">
        <f>IFERROR('1-Global (fill this first)'!J119,"")</f>
        <v>0</v>
      </c>
      <c r="K120" s="2">
        <f>IFERROR('1-Global (fill this first)'!K119,"")</f>
        <v>0</v>
      </c>
      <c r="L120" s="60" t="str">
        <f t="shared" si="12"/>
        <v/>
      </c>
      <c r="M120" s="2">
        <f>IFERROR('1-Global (fill this first)'!L119,"")</f>
        <v>0</v>
      </c>
      <c r="N120" s="60" t="str">
        <f t="shared" si="13"/>
        <v/>
      </c>
      <c r="O120" s="2">
        <f>IFERROR('1-Global (fill this first)'!M119,"")</f>
        <v>45.55</v>
      </c>
      <c r="P120" s="60">
        <f t="shared" si="14"/>
        <v>45.55</v>
      </c>
      <c r="Q120" s="2">
        <f>IFERROR('1-Global (fill this first)'!N119,"")</f>
        <v>54.53</v>
      </c>
      <c r="R120" s="60">
        <f t="shared" si="15"/>
        <v>54.53</v>
      </c>
      <c r="S120" s="2">
        <f>IFERROR('1-Global (fill this first)'!O119,"")</f>
        <v>0</v>
      </c>
      <c r="T120" s="60" t="str">
        <f t="shared" si="16"/>
        <v/>
      </c>
      <c r="U120" s="2">
        <f>IFERROR('1-Global (fill this first)'!P119,"")</f>
        <v>25.09</v>
      </c>
      <c r="V120" s="60">
        <f t="shared" si="17"/>
        <v>25.09</v>
      </c>
      <c r="W120" s="2">
        <f>IFERROR('1-Global (fill this first)'!Q119,"")</f>
        <v>55.42</v>
      </c>
      <c r="X120" s="60">
        <f t="shared" si="18"/>
        <v>55.42</v>
      </c>
      <c r="Y120" s="2" t="str">
        <f>IFERROR('1-Global (fill this first)'!R119,"")</f>
        <v/>
      </c>
      <c r="Z120" s="60" t="str">
        <f t="shared" si="19"/>
        <v/>
      </c>
      <c r="AA120" s="2" t="str">
        <f>IFERROR('1-Global (fill this first)'!S119,"")</f>
        <v/>
      </c>
      <c r="AB120" s="60" t="str">
        <f t="shared" si="20"/>
        <v/>
      </c>
      <c r="AC120" s="2">
        <f>IFERROR('1-Global (fill this first)'!T119,"")</f>
        <v>0.82190544929628284</v>
      </c>
      <c r="AD120" s="60">
        <f t="shared" si="21"/>
        <v>0.82190544929628284</v>
      </c>
      <c r="AE120" s="2">
        <f>IFERROR('1-Global (fill this first)'!U119,"")</f>
        <v>4</v>
      </c>
      <c r="AF120" s="60">
        <f t="shared" si="22"/>
        <v>4</v>
      </c>
      <c r="AG120" s="2" t="str">
        <f>IFERROR('1-Global (fill this first)'!V119,"")</f>
        <v>N</v>
      </c>
      <c r="AH120" s="60" t="str">
        <f t="shared" si="23"/>
        <v>N</v>
      </c>
      <c r="AI120" s="2">
        <f>IFERROR('1-Global (fill this first)'!W119,"")</f>
        <v>0</v>
      </c>
      <c r="AJ120" s="2">
        <f>IFERROR('1-Global (fill this first)'!X119,"")</f>
        <v>0</v>
      </c>
      <c r="AK120" s="2">
        <f>IFERROR('1-Global (fill this first)'!Y119,"")</f>
        <v>0</v>
      </c>
      <c r="AL120" s="2">
        <f>IFERROR('1-Global (fill this first)'!Z119,"")</f>
        <v>0</v>
      </c>
      <c r="AM120" s="2">
        <f>IFERROR('1-Global (fill this first)'!AA119,"")</f>
        <v>0</v>
      </c>
      <c r="AN120" s="2">
        <f>IFERROR('1-Global (fill this first)'!AB119,"")</f>
        <v>0</v>
      </c>
      <c r="AO120" s="2">
        <f>IFERROR('1-Global (fill this first)'!AC119,"")</f>
        <v>0</v>
      </c>
      <c r="AP120" s="2">
        <f>IFERROR('1-Global (fill this first)'!AD119,"")</f>
        <v>0</v>
      </c>
      <c r="AQ120" s="2">
        <f>IFERROR('1-Global (fill this first)'!AE119,"")</f>
        <v>0</v>
      </c>
      <c r="AR120" s="11"/>
    </row>
    <row r="121" spans="1:44" ht="16">
      <c r="A121" s="2" t="str">
        <f>IFERROR('1-Global (fill this first)'!A120,"")</f>
        <v>France OP 3</v>
      </c>
      <c r="B121" s="2">
        <f>IFERROR('1-Global (fill this first)'!B120,"")</f>
        <v>0</v>
      </c>
      <c r="C121" s="2">
        <f>IFERROR('1-Global (fill this first)'!C120,"")</f>
        <v>50.231493999999998</v>
      </c>
      <c r="D121" s="2">
        <f>IFERROR('1-Global (fill this first)'!D120,"")</f>
        <v>1.752033</v>
      </c>
      <c r="E121" s="2">
        <f>IFERROR('1-Global (fill this first)'!E120,"")</f>
        <v>0</v>
      </c>
      <c r="F121" s="2" t="str">
        <f>IFERROR('1-Global (fill this first)'!F120,"")</f>
        <v>Overpass</v>
      </c>
      <c r="G121" s="2">
        <f>IFERROR('1-Global (fill this first)'!G120,"")</f>
        <v>0</v>
      </c>
      <c r="H121" s="2">
        <f>IFERROR('1-Global (fill this first)'!H120,"")</f>
        <v>0</v>
      </c>
      <c r="I121" s="2">
        <f>IFERROR('1-Global (fill this first)'!I120,"")</f>
        <v>0</v>
      </c>
      <c r="J121" s="2">
        <f>IFERROR('1-Global (fill this first)'!J120,"")</f>
        <v>0</v>
      </c>
      <c r="K121" s="2">
        <f>IFERROR('1-Global (fill this first)'!K120,"")</f>
        <v>0</v>
      </c>
      <c r="L121" s="60" t="str">
        <f t="shared" ref="L121:L122" si="24">IF(K121&gt;0, K121, "")</f>
        <v/>
      </c>
      <c r="M121" s="2">
        <f>IFERROR('1-Global (fill this first)'!L120,"")</f>
        <v>0</v>
      </c>
      <c r="N121" s="60" t="str">
        <f t="shared" ref="N121:N122" si="25">IF(M121&gt;0, M121, "")</f>
        <v/>
      </c>
      <c r="O121" s="2">
        <f>IFERROR('1-Global (fill this first)'!M120,"")</f>
        <v>11.79</v>
      </c>
      <c r="P121" s="60">
        <f t="shared" ref="P121:P122" si="26">IF(O121&gt;0, O121, "")</f>
        <v>11.79</v>
      </c>
      <c r="Q121" s="2">
        <f>IFERROR('1-Global (fill this first)'!N120,"")</f>
        <v>28.06</v>
      </c>
      <c r="R121" s="60">
        <f t="shared" ref="R121:R122" si="27">IF(Q121&gt;0, Q121, "")</f>
        <v>28.06</v>
      </c>
      <c r="S121" s="2">
        <f>IFERROR('1-Global (fill this first)'!O120,"")</f>
        <v>0</v>
      </c>
      <c r="T121" s="60" t="str">
        <f t="shared" ref="T121:T122" si="28">IF(S121&gt;0, S121, "")</f>
        <v/>
      </c>
      <c r="U121" s="2">
        <f>IFERROR('1-Global (fill this first)'!P120,"")</f>
        <v>23.65</v>
      </c>
      <c r="V121" s="60">
        <f t="shared" ref="V121:V122" si="29">IF(U121&gt;0, U121, "")</f>
        <v>23.65</v>
      </c>
      <c r="W121" s="2">
        <f>IFERROR('1-Global (fill this first)'!Q120,"")</f>
        <v>27.12</v>
      </c>
      <c r="X121" s="60">
        <f t="shared" ref="X121:X122" si="30">IF(W121&gt;0, W121, "")</f>
        <v>27.12</v>
      </c>
      <c r="Y121" s="2">
        <f>IFERROR('1-Global (fill this first)'!R120,"")</f>
        <v>51.72</v>
      </c>
      <c r="Z121" s="60">
        <f t="shared" ref="Z121:Z122" si="31">IF(Y121&gt;0, Y121, "")</f>
        <v>51.72</v>
      </c>
      <c r="AA121" s="2" t="str">
        <f>IFERROR('1-Global (fill this first)'!S120,"")</f>
        <v/>
      </c>
      <c r="AB121" s="60" t="str">
        <f t="shared" ref="AB121:AB122" si="32">IF(AA121&gt;0, AA121, "")</f>
        <v/>
      </c>
      <c r="AC121" s="2">
        <f>IFERROR('1-Global (fill this first)'!T120,"")</f>
        <v>0.43473451327433621</v>
      </c>
      <c r="AD121" s="60">
        <f t="shared" ref="AD121:AD122" si="33">IF(AC121&gt;0, AC121, "")</f>
        <v>0.43473451327433621</v>
      </c>
      <c r="AE121" s="2">
        <f>IFERROR('1-Global (fill this first)'!U120,"")</f>
        <v>4</v>
      </c>
      <c r="AF121" s="60">
        <f t="shared" ref="AF121:AF122" si="34">IF(AE121&gt;0, AE121, "")</f>
        <v>4</v>
      </c>
      <c r="AG121" s="2" t="str">
        <f>IFERROR('1-Global (fill this first)'!V120,"")</f>
        <v>N</v>
      </c>
      <c r="AH121" s="60" t="str">
        <f t="shared" ref="AH121:AH122" si="35">IF(AG121&gt;0, AG121, "")</f>
        <v>N</v>
      </c>
      <c r="AI121" s="2">
        <f>IFERROR('1-Global (fill this first)'!W120,"")</f>
        <v>0</v>
      </c>
      <c r="AJ121" s="2">
        <f>IFERROR('1-Global (fill this first)'!X120,"")</f>
        <v>0</v>
      </c>
      <c r="AK121" s="2">
        <f>IFERROR('1-Global (fill this first)'!Y120,"")</f>
        <v>0</v>
      </c>
      <c r="AL121" s="2">
        <f>IFERROR('1-Global (fill this first)'!Z120,"")</f>
        <v>0</v>
      </c>
      <c r="AM121" s="2">
        <f>IFERROR('1-Global (fill this first)'!AA120,"")</f>
        <v>0</v>
      </c>
      <c r="AN121" s="2">
        <f>IFERROR('1-Global (fill this first)'!AB120,"")</f>
        <v>0</v>
      </c>
      <c r="AO121" s="2">
        <f>IFERROR('1-Global (fill this first)'!AC120,"")</f>
        <v>0</v>
      </c>
      <c r="AP121" s="2">
        <f>IFERROR('1-Global (fill this first)'!AD120,"")</f>
        <v>0</v>
      </c>
      <c r="AQ121" s="2">
        <f>IFERROR('1-Global (fill this first)'!AE120,"")</f>
        <v>0</v>
      </c>
      <c r="AR121" s="11"/>
    </row>
    <row r="122" spans="1:44" ht="16">
      <c r="A122" s="2" t="str">
        <f>IFERROR('1-Global (fill this first)'!A121,"")</f>
        <v>France OP 4</v>
      </c>
      <c r="B122" s="2">
        <f>IFERROR('1-Global (fill this first)'!B121,"")</f>
        <v>0</v>
      </c>
      <c r="C122" s="2">
        <f>IFERROR('1-Global (fill this first)'!C121,"")</f>
        <v>50.258755999999998</v>
      </c>
      <c r="D122" s="2">
        <f>IFERROR('1-Global (fill this first)'!D121,"")</f>
        <v>1.7473110000000001</v>
      </c>
      <c r="E122" s="2">
        <f>IFERROR('1-Global (fill this first)'!E121,"")</f>
        <v>0</v>
      </c>
      <c r="F122" s="2" t="str">
        <f>IFERROR('1-Global (fill this first)'!F121,"")</f>
        <v>Overpass</v>
      </c>
      <c r="G122" s="2">
        <f>IFERROR('1-Global (fill this first)'!G121,"")</f>
        <v>0</v>
      </c>
      <c r="H122" s="2">
        <f>IFERROR('1-Global (fill this first)'!H121,"")</f>
        <v>0</v>
      </c>
      <c r="I122" s="2">
        <f>IFERROR('1-Global (fill this first)'!I121,"")</f>
        <v>0</v>
      </c>
      <c r="J122" s="2">
        <f>IFERROR('1-Global (fill this first)'!J121,"")</f>
        <v>0</v>
      </c>
      <c r="K122" s="2">
        <f>IFERROR('1-Global (fill this first)'!K121,"")</f>
        <v>0</v>
      </c>
      <c r="L122" s="60" t="str">
        <f t="shared" si="24"/>
        <v/>
      </c>
      <c r="M122" s="2">
        <f>IFERROR('1-Global (fill this first)'!L121,"")</f>
        <v>0</v>
      </c>
      <c r="N122" s="60" t="str">
        <f t="shared" si="25"/>
        <v/>
      </c>
      <c r="O122" s="2">
        <f>IFERROR('1-Global (fill this first)'!M121,"")</f>
        <v>10.63</v>
      </c>
      <c r="P122" s="60">
        <f t="shared" si="26"/>
        <v>10.63</v>
      </c>
      <c r="Q122" s="2">
        <f>IFERROR('1-Global (fill this first)'!N121,"")</f>
        <v>27.59</v>
      </c>
      <c r="R122" s="60">
        <f t="shared" si="27"/>
        <v>27.59</v>
      </c>
      <c r="S122" s="2">
        <f>IFERROR('1-Global (fill this first)'!O121,"")</f>
        <v>0</v>
      </c>
      <c r="T122" s="60" t="str">
        <f t="shared" si="28"/>
        <v/>
      </c>
      <c r="U122" s="2">
        <f>IFERROR('1-Global (fill this first)'!P121,"")</f>
        <v>22.62</v>
      </c>
      <c r="V122" s="60">
        <f t="shared" si="29"/>
        <v>22.62</v>
      </c>
      <c r="W122" s="2">
        <f>IFERROR('1-Global (fill this first)'!Q121,"")</f>
        <v>26.66</v>
      </c>
      <c r="X122" s="60">
        <f t="shared" si="30"/>
        <v>26.66</v>
      </c>
      <c r="Y122" s="2">
        <f>IFERROR('1-Global (fill this first)'!R121,"")</f>
        <v>76.78</v>
      </c>
      <c r="Z122" s="60">
        <f t="shared" si="31"/>
        <v>76.78</v>
      </c>
      <c r="AA122" s="2" t="str">
        <f>IFERROR('1-Global (fill this first)'!S121,"")</f>
        <v/>
      </c>
      <c r="AB122" s="60" t="str">
        <f t="shared" si="32"/>
        <v/>
      </c>
      <c r="AC122" s="2">
        <f>IFERROR('1-Global (fill this first)'!T121,"")</f>
        <v>0.39872468117029258</v>
      </c>
      <c r="AD122" s="60">
        <f t="shared" si="33"/>
        <v>0.39872468117029258</v>
      </c>
      <c r="AE122" s="2">
        <f>IFERROR('1-Global (fill this first)'!U121,"")</f>
        <v>4</v>
      </c>
      <c r="AF122" s="60">
        <f t="shared" si="34"/>
        <v>4</v>
      </c>
      <c r="AG122" s="2" t="str">
        <f>IFERROR('1-Global (fill this first)'!V121,"")</f>
        <v>N</v>
      </c>
      <c r="AH122" s="60" t="str">
        <f t="shared" si="35"/>
        <v>N</v>
      </c>
      <c r="AI122" s="2">
        <f>IFERROR('1-Global (fill this first)'!W121,"")</f>
        <v>0</v>
      </c>
      <c r="AJ122" s="2">
        <f>IFERROR('1-Global (fill this first)'!X121,"")</f>
        <v>0</v>
      </c>
      <c r="AK122" s="2">
        <f>IFERROR('1-Global (fill this first)'!Y121,"")</f>
        <v>0</v>
      </c>
      <c r="AL122" s="2">
        <f>IFERROR('1-Global (fill this first)'!Z121,"")</f>
        <v>0</v>
      </c>
      <c r="AM122" s="2">
        <f>IFERROR('1-Global (fill this first)'!AA121,"")</f>
        <v>0</v>
      </c>
      <c r="AN122" s="2">
        <f>IFERROR('1-Global (fill this first)'!AB121,"")</f>
        <v>0</v>
      </c>
      <c r="AO122" s="2">
        <f>IFERROR('1-Global (fill this first)'!AC121,"")</f>
        <v>0</v>
      </c>
      <c r="AP122" s="2">
        <f>IFERROR('1-Global (fill this first)'!AD121,"")</f>
        <v>0</v>
      </c>
      <c r="AQ122" s="2">
        <f>IFERROR('1-Global (fill this first)'!AE121,"")</f>
        <v>0</v>
      </c>
      <c r="AR122" s="11"/>
    </row>
    <row r="123" spans="1:44">
      <c r="A123"/>
      <c r="C123" s="8"/>
      <c r="D123"/>
      <c r="K123" s="14"/>
      <c r="L123" s="14"/>
      <c r="M123" s="14"/>
      <c r="N123" s="61"/>
      <c r="AG123" s="1"/>
      <c r="AH123" s="63"/>
      <c r="AI123" s="7"/>
    </row>
    <row r="124" spans="1:44">
      <c r="A124"/>
      <c r="C124" s="8"/>
      <c r="D124"/>
      <c r="K124" s="14"/>
      <c r="L124" s="14"/>
      <c r="M124" s="14"/>
      <c r="N124" s="61"/>
      <c r="AG124" s="1"/>
      <c r="AH124" s="63"/>
      <c r="AI124" s="1"/>
    </row>
    <row r="125" spans="1:44">
      <c r="A125" s="9"/>
      <c r="B125" s="9"/>
      <c r="C125" s="9"/>
      <c r="D125" s="9"/>
      <c r="E125" s="8"/>
      <c r="F125" s="9"/>
      <c r="G125" s="11"/>
      <c r="H125" s="11"/>
      <c r="I125" s="9"/>
      <c r="J125" s="9"/>
      <c r="O125" s="52"/>
      <c r="P125" s="64"/>
      <c r="Q125" s="12"/>
      <c r="R125" s="64"/>
      <c r="S125" s="52"/>
      <c r="T125" s="64"/>
      <c r="U125" s="52"/>
      <c r="V125" s="64"/>
      <c r="W125" s="52"/>
      <c r="X125" s="64"/>
      <c r="AC125" s="9"/>
      <c r="AE125" s="9"/>
      <c r="AG125" s="8"/>
      <c r="AI125" s="8"/>
    </row>
    <row r="126" spans="1:44">
      <c r="A126" s="8"/>
      <c r="B126" s="9"/>
      <c r="C126" s="9"/>
      <c r="K126" s="14"/>
      <c r="L126" s="14"/>
      <c r="M126" s="14"/>
      <c r="N126" s="61"/>
      <c r="AG126" s="1"/>
      <c r="AH126" s="63"/>
      <c r="AI126" s="1"/>
    </row>
    <row r="127" spans="1:44" ht="32">
      <c r="A127" s="9"/>
      <c r="B127" s="9"/>
      <c r="C127" s="9">
        <f>COUNT(C3:C122)</f>
        <v>120</v>
      </c>
      <c r="D127" s="9"/>
      <c r="E127" s="8"/>
      <c r="F127" s="9"/>
      <c r="G127" s="9"/>
      <c r="H127" s="9"/>
      <c r="I127" s="9"/>
      <c r="J127" s="9"/>
      <c r="K127" s="56"/>
      <c r="L127" s="56"/>
      <c r="M127" s="57"/>
      <c r="N127" s="57" t="s">
        <v>342</v>
      </c>
      <c r="O127" s="58"/>
      <c r="P127" s="58" t="s">
        <v>336</v>
      </c>
      <c r="Q127" s="58"/>
      <c r="R127" s="58" t="s">
        <v>337</v>
      </c>
      <c r="S127" s="58"/>
      <c r="T127" s="58" t="s">
        <v>338</v>
      </c>
      <c r="U127" s="58"/>
      <c r="V127" s="58" t="s">
        <v>339</v>
      </c>
      <c r="W127" s="58"/>
      <c r="X127" s="58" t="s">
        <v>343</v>
      </c>
      <c r="Y127" s="58"/>
      <c r="Z127" s="65" t="s">
        <v>340</v>
      </c>
      <c r="AA127" s="9"/>
      <c r="AC127" s="9"/>
      <c r="AE127" s="9"/>
      <c r="AG127" s="8"/>
      <c r="AI127" s="9"/>
    </row>
    <row r="128" spans="1:44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57" t="s">
        <v>317</v>
      </c>
      <c r="L128" s="57"/>
      <c r="M128" s="56"/>
      <c r="N128" s="56">
        <f>MAX(N3:N126)</f>
        <v>60</v>
      </c>
      <c r="O128" s="59"/>
      <c r="P128" s="56">
        <f>MAX(P3:P126)</f>
        <v>76.209999999999994</v>
      </c>
      <c r="Q128" s="59"/>
      <c r="R128" s="56">
        <f>MAX(R3:R126)</f>
        <v>99.24</v>
      </c>
      <c r="S128" s="59"/>
      <c r="T128" s="56">
        <f>MAX(T3:T126)</f>
        <v>67</v>
      </c>
      <c r="U128" s="59"/>
      <c r="V128" s="56">
        <f>MAX(V3:V126)</f>
        <v>112.57</v>
      </c>
      <c r="W128" s="59"/>
      <c r="X128" s="56">
        <f>MAX(X3:X126)</f>
        <v>138.28</v>
      </c>
      <c r="Y128" s="59"/>
      <c r="Z128" s="56">
        <f>MAX(Z3:Z126)</f>
        <v>254.96</v>
      </c>
      <c r="AA128" s="9"/>
      <c r="AC128" s="9"/>
      <c r="AE128" s="9"/>
      <c r="AG128" s="8"/>
      <c r="AI128" s="9"/>
    </row>
    <row r="129" spans="1:35" ht="16">
      <c r="A129" s="9"/>
      <c r="B129" s="9"/>
      <c r="C129" s="55" t="s">
        <v>316</v>
      </c>
      <c r="D129" s="9"/>
      <c r="E129" s="9"/>
      <c r="F129" s="9"/>
      <c r="G129" s="9"/>
      <c r="H129" s="9"/>
      <c r="I129" s="9"/>
      <c r="J129" s="9"/>
      <c r="K129" s="57" t="s">
        <v>318</v>
      </c>
      <c r="L129" s="57"/>
      <c r="M129" s="57"/>
      <c r="N129" s="57">
        <f>MIN(N3:N126)</f>
        <v>5.9</v>
      </c>
      <c r="O129" s="58"/>
      <c r="P129" s="57">
        <f>MIN(P3:P126)</f>
        <v>3.32</v>
      </c>
      <c r="Q129" s="58"/>
      <c r="R129" s="57">
        <f>MIN(R3:R126)</f>
        <v>4.67</v>
      </c>
      <c r="S129" s="58"/>
      <c r="T129" s="57">
        <f>MIN(T3:T126)</f>
        <v>20.100000000000001</v>
      </c>
      <c r="U129" s="58"/>
      <c r="V129" s="57">
        <f>MIN(V3:V126)</f>
        <v>5.63</v>
      </c>
      <c r="W129" s="58"/>
      <c r="X129" s="57">
        <f>MIN(X3:X126)</f>
        <v>21.07</v>
      </c>
      <c r="Y129" s="58"/>
      <c r="Z129" s="57">
        <f>MIN(Z3:Z126)</f>
        <v>38.729999999999997</v>
      </c>
      <c r="AA129" s="9"/>
      <c r="AC129" s="9"/>
      <c r="AE129" s="9"/>
      <c r="AG129" s="8"/>
      <c r="AI129" s="9"/>
    </row>
    <row r="130" spans="1:35">
      <c r="A130" s="9">
        <f>COUNTIF(A3:A126,"Germany")</f>
        <v>0</v>
      </c>
      <c r="B130" s="9"/>
      <c r="C130" s="9">
        <f>COUNTIF(C3:C126,"&gt;40")</f>
        <v>74</v>
      </c>
      <c r="D130" s="9"/>
      <c r="E130" s="9"/>
      <c r="F130" s="9"/>
      <c r="G130" s="9"/>
      <c r="H130" s="9"/>
      <c r="I130" s="9"/>
      <c r="J130" s="9"/>
      <c r="K130" s="57" t="s">
        <v>315</v>
      </c>
      <c r="L130" s="57"/>
      <c r="M130" s="56"/>
      <c r="N130" s="56">
        <f>COUNTIF(N3:N126, "&gt;0")</f>
        <v>24</v>
      </c>
      <c r="O130" s="56"/>
      <c r="P130" s="56">
        <f>COUNTIF(P3:P126, "&gt;0")</f>
        <v>97</v>
      </c>
      <c r="Q130" s="56"/>
      <c r="R130" s="56">
        <f>COUNTIF(R3:R126, "&gt;0")</f>
        <v>97</v>
      </c>
      <c r="S130" s="56"/>
      <c r="T130" s="56">
        <f>COUNTIF(T3:T126, "&gt;0")</f>
        <v>18</v>
      </c>
      <c r="U130" s="56"/>
      <c r="V130" s="56">
        <f>COUNTIF(V3:V126, "&gt;0")</f>
        <v>107</v>
      </c>
      <c r="W130" s="56"/>
      <c r="X130" s="56">
        <f>COUNTIF(X3:X126, "&gt;0")</f>
        <v>90</v>
      </c>
      <c r="Y130" s="56"/>
      <c r="Z130" s="56">
        <f>COUNTIF(Z3:Z126, "&gt;0")</f>
        <v>27</v>
      </c>
      <c r="AA130" s="9"/>
      <c r="AC130" s="9"/>
      <c r="AE130" s="9"/>
      <c r="AG130" s="8"/>
      <c r="AI130" s="8"/>
    </row>
    <row r="131" spans="1:35">
      <c r="K131" s="57" t="s">
        <v>314</v>
      </c>
      <c r="L131" s="57"/>
      <c r="M131" s="59"/>
      <c r="N131" s="59">
        <f>AVERAGEIF(N3:N126,"&gt;0")</f>
        <v>38.592916666666675</v>
      </c>
      <c r="O131" s="59"/>
      <c r="P131" s="59">
        <f>AVERAGEIF(P3:P126,"&gt;0")</f>
        <v>33.969175257731969</v>
      </c>
      <c r="Q131" s="59"/>
      <c r="R131" s="59">
        <f>AVERAGEIF(R3:R126,"&gt;0")</f>
        <v>39.473092783505152</v>
      </c>
      <c r="S131" s="59"/>
      <c r="T131" s="59">
        <f>AVERAGEIF(T3:T126,"&gt;0")</f>
        <v>50.564177777777786</v>
      </c>
      <c r="U131" s="59"/>
      <c r="V131" s="59">
        <f>AVERAGEIF(V3:V126,"&gt;0")</f>
        <v>31.846448598130852</v>
      </c>
      <c r="W131" s="59"/>
      <c r="X131" s="59">
        <f>AVERAGEIF(X3:X126,"&gt;0")</f>
        <v>65.179666666666648</v>
      </c>
      <c r="Y131" s="59"/>
      <c r="Z131" s="59">
        <f>AVERAGEIF(Z3:Z126,"&gt;0")</f>
        <v>102.52851851851852</v>
      </c>
    </row>
    <row r="132" spans="1:35">
      <c r="F132" s="1">
        <v>1</v>
      </c>
      <c r="G132" s="1">
        <f>IFERROR(F132:F138,"")</f>
        <v>1</v>
      </c>
      <c r="K132" s="56"/>
      <c r="L132" s="56"/>
      <c r="M132" s="56"/>
      <c r="N132" s="56"/>
      <c r="O132" s="59"/>
      <c r="P132" s="73">
        <f>(COUNTIF(P2:P123,"&gt;50"))/P130</f>
        <v>0.19587628865979381</v>
      </c>
      <c r="Q132" s="59"/>
      <c r="R132" s="59"/>
      <c r="S132" s="59"/>
      <c r="T132" s="59"/>
      <c r="U132" s="59"/>
      <c r="V132" s="59"/>
      <c r="W132" s="59"/>
      <c r="X132" s="59"/>
      <c r="Y132" s="59"/>
      <c r="Z132" s="66"/>
    </row>
    <row r="133" spans="1:35" ht="32">
      <c r="F133" s="1">
        <v>2</v>
      </c>
      <c r="G133" s="1">
        <f t="shared" ref="G133" si="36">IFERROR(F133:F139,"")</f>
        <v>2</v>
      </c>
      <c r="K133" s="56"/>
      <c r="L133" s="56"/>
      <c r="M133" s="57"/>
      <c r="N133" s="57" t="s">
        <v>341</v>
      </c>
      <c r="O133" s="59"/>
      <c r="P133" s="59"/>
      <c r="Q133" s="59"/>
      <c r="R133" s="59"/>
      <c r="S133" s="58" t="s">
        <v>352</v>
      </c>
      <c r="T133" s="58"/>
      <c r="U133" s="59"/>
      <c r="V133" s="59"/>
      <c r="W133" s="59"/>
      <c r="X133" s="59"/>
      <c r="Y133" s="59"/>
      <c r="Z133" s="66"/>
    </row>
    <row r="134" spans="1:35">
      <c r="K134" s="56" t="s">
        <v>317</v>
      </c>
      <c r="L134" s="56"/>
      <c r="M134" s="57"/>
      <c r="N134" s="56">
        <f>MAX(AB3:AB126)</f>
        <v>1.5174129353233829</v>
      </c>
      <c r="O134" s="59"/>
      <c r="P134" s="59"/>
      <c r="Q134" s="59"/>
      <c r="R134" s="59"/>
      <c r="S134" s="56">
        <f>MAX(AD3:AD126)</f>
        <v>2.7618432385874248</v>
      </c>
      <c r="T134" s="58"/>
      <c r="U134" s="59"/>
      <c r="V134" s="59"/>
      <c r="W134" s="59"/>
      <c r="X134" s="59"/>
      <c r="Y134" s="59"/>
      <c r="Z134" s="66"/>
    </row>
    <row r="135" spans="1:35">
      <c r="K135" s="56" t="s">
        <v>318</v>
      </c>
      <c r="L135" s="56"/>
      <c r="M135" s="57"/>
      <c r="N135" s="57">
        <f>MIN(AB3:AB126)</f>
        <v>0.10925925925925926</v>
      </c>
      <c r="O135" s="59"/>
      <c r="P135" s="59"/>
      <c r="Q135" s="59"/>
      <c r="R135" s="59"/>
      <c r="S135" s="57">
        <f>MIN(AD3:AD126)</f>
        <v>6.0866120940058104E-2</v>
      </c>
      <c r="T135" s="58"/>
      <c r="U135" s="59"/>
      <c r="V135" s="59"/>
      <c r="W135" s="59"/>
      <c r="X135" s="59"/>
      <c r="Y135" s="59"/>
      <c r="Z135" s="66"/>
    </row>
    <row r="136" spans="1:35">
      <c r="F136" s="1">
        <v>3</v>
      </c>
      <c r="G136" s="1">
        <f>IFERROR(F136:F142,"")</f>
        <v>3</v>
      </c>
      <c r="K136" s="57" t="s">
        <v>315</v>
      </c>
      <c r="L136" s="57"/>
      <c r="M136" s="56"/>
      <c r="N136" s="56">
        <f>COUNTIF(AB3:AB126, "&gt;0")</f>
        <v>18</v>
      </c>
      <c r="O136" s="59"/>
      <c r="P136" s="59"/>
      <c r="Q136" s="59"/>
      <c r="R136" s="59"/>
      <c r="S136" s="56">
        <f>COUNTIF(AD3:AD126, "&gt;0")</f>
        <v>90</v>
      </c>
      <c r="T136" s="59"/>
      <c r="U136" s="59"/>
      <c r="V136" s="59"/>
      <c r="W136" s="59"/>
      <c r="X136" s="59"/>
      <c r="Y136" s="59"/>
      <c r="Z136" s="66"/>
    </row>
    <row r="137" spans="1:35">
      <c r="F137" s="1">
        <v>0</v>
      </c>
      <c r="G137" s="1">
        <f>IFERROR(F137:F143,"")</f>
        <v>0</v>
      </c>
      <c r="K137" s="57" t="s">
        <v>314</v>
      </c>
      <c r="L137" s="57"/>
      <c r="M137" s="56"/>
      <c r="N137" s="59">
        <f>AVERAGEIF(AB3:AB126,"&gt;0")</f>
        <v>0.75217716526861556</v>
      </c>
      <c r="O137" s="59"/>
      <c r="P137" s="59"/>
      <c r="Q137" s="59"/>
      <c r="R137" s="59"/>
      <c r="S137" s="59">
        <f>AVERAGEIF(AD3:AD126,"&gt;0")</f>
        <v>0.58207433346623094</v>
      </c>
      <c r="T137" s="59"/>
      <c r="U137" s="59"/>
      <c r="V137" s="59"/>
      <c r="W137" s="59"/>
      <c r="X137" s="59"/>
      <c r="Y137" s="59"/>
      <c r="Z137" s="66"/>
    </row>
    <row r="138" spans="1:35">
      <c r="F138" s="1">
        <v>5</v>
      </c>
      <c r="G138" s="1">
        <f>IFERROR(F138:F144,"")</f>
        <v>5</v>
      </c>
      <c r="K138" s="56"/>
      <c r="L138" s="56"/>
      <c r="M138" s="56"/>
      <c r="N138" s="56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66"/>
    </row>
    <row r="139" spans="1:35">
      <c r="K139" s="56"/>
      <c r="L139" s="56"/>
      <c r="M139" s="57" t="s">
        <v>312</v>
      </c>
      <c r="N139" s="57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66"/>
    </row>
    <row r="140" spans="1:35">
      <c r="K140" s="56" t="s">
        <v>317</v>
      </c>
      <c r="L140" s="56"/>
      <c r="M140" s="57">
        <f>2022-MAX(L3:L126)</f>
        <v>3</v>
      </c>
      <c r="N140" s="57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66"/>
    </row>
    <row r="141" spans="1:35">
      <c r="K141" s="56" t="s">
        <v>318</v>
      </c>
      <c r="L141" s="56"/>
      <c r="M141" s="57">
        <f>2022-MIN(L3:L126)</f>
        <v>47</v>
      </c>
      <c r="N141" s="57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66"/>
    </row>
    <row r="142" spans="1:35">
      <c r="K142" s="57" t="s">
        <v>314</v>
      </c>
      <c r="L142" s="57"/>
      <c r="M142" s="56">
        <f>(2022-AVERAGEIF(L3:L126,"&gt;0"))</f>
        <v>15.772151898734137</v>
      </c>
      <c r="N142" s="56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66"/>
    </row>
    <row r="143" spans="1:35">
      <c r="K143" s="57" t="s">
        <v>315</v>
      </c>
      <c r="L143" s="57"/>
      <c r="M143" s="56">
        <f>COUNTIF(L3:L126,"&gt;0")</f>
        <v>79</v>
      </c>
      <c r="N143" s="56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66"/>
    </row>
    <row r="144" spans="1:35" ht="16">
      <c r="E144" s="1" t="s">
        <v>318</v>
      </c>
      <c r="F144" s="1" t="e">
        <f t="array" ref="F144">MIN(IF F132:F138&gt;0, F132:F138)</f>
        <v>#NAME?</v>
      </c>
      <c r="K144" s="56"/>
      <c r="L144" s="56"/>
      <c r="M144" s="57" t="s">
        <v>313</v>
      </c>
      <c r="N144" s="57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66"/>
    </row>
    <row r="145" spans="10:26">
      <c r="K145" s="56" t="s">
        <v>317</v>
      </c>
      <c r="L145" s="56"/>
      <c r="M145" s="56">
        <f>MAX(AF3:AF126)</f>
        <v>8</v>
      </c>
      <c r="N145" s="68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66"/>
    </row>
    <row r="146" spans="10:26">
      <c r="K146" s="56" t="s">
        <v>334</v>
      </c>
      <c r="L146" s="56"/>
      <c r="M146" s="57">
        <f>MIN(AF3:AF126)</f>
        <v>2</v>
      </c>
      <c r="N146" s="68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66"/>
    </row>
    <row r="147" spans="10:26">
      <c r="K147" s="57" t="s">
        <v>315</v>
      </c>
      <c r="L147" s="57"/>
      <c r="M147" s="56">
        <f>COUNTIF(AF3:AF126, "&gt;0")</f>
        <v>110</v>
      </c>
      <c r="N147" s="57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66"/>
    </row>
    <row r="148" spans="10:26">
      <c r="K148" s="57" t="s">
        <v>353</v>
      </c>
      <c r="L148" s="57"/>
      <c r="M148" s="59">
        <f>AVERAGEIF(AF3:AF126,"&gt;0")</f>
        <v>3.9818181818181819</v>
      </c>
      <c r="N148" s="56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66"/>
    </row>
    <row r="149" spans="10:26">
      <c r="K149" s="56"/>
      <c r="L149" s="56"/>
      <c r="M149" s="56"/>
      <c r="N149" s="56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66"/>
    </row>
    <row r="157" spans="10:26" ht="16">
      <c r="J157" s="1" t="s">
        <v>51</v>
      </c>
    </row>
  </sheetData>
  <autoFilter ref="A1:AR122" xr:uid="{E268EB04-8AB1-B045-8876-1733D15D5FD7}"/>
  <sortState xmlns:xlrd2="http://schemas.microsoft.com/office/spreadsheetml/2017/richdata2" ref="A3:AJ126">
    <sortCondition ref="J3:J126"/>
  </sortState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5863-8B0A-8D4E-B0B7-C4D66B5CD06D}">
  <dimension ref="A1:AS80"/>
  <sheetViews>
    <sheetView zoomScale="69" workbookViewId="0">
      <selection activeCell="S46" sqref="S46"/>
    </sheetView>
  </sheetViews>
  <sheetFormatPr baseColWidth="10" defaultRowHeight="15"/>
  <cols>
    <col min="1" max="1" width="11" bestFit="1" customWidth="1"/>
    <col min="2" max="2" width="11.33203125" bestFit="1" customWidth="1"/>
    <col min="3" max="6" width="11.1640625" bestFit="1" customWidth="1"/>
    <col min="7" max="10" width="11.33203125" bestFit="1" customWidth="1"/>
    <col min="11" max="12" width="12.1640625" bestFit="1" customWidth="1"/>
    <col min="13" max="13" width="11.6640625" bestFit="1" customWidth="1"/>
    <col min="14" max="14" width="12.1640625" bestFit="1" customWidth="1"/>
    <col min="15" max="15" width="11.33203125" bestFit="1" customWidth="1"/>
    <col min="16" max="16" width="12" bestFit="1" customWidth="1"/>
    <col min="17" max="17" width="12.1640625" bestFit="1" customWidth="1"/>
    <col min="18" max="18" width="12" bestFit="1" customWidth="1"/>
    <col min="19" max="19" width="11.6640625" bestFit="1" customWidth="1"/>
    <col min="20" max="20" width="12" bestFit="1" customWidth="1"/>
    <col min="21" max="21" width="11.1640625" bestFit="1" customWidth="1"/>
    <col min="22" max="22" width="12" bestFit="1" customWidth="1"/>
    <col min="23" max="23" width="11.1640625" bestFit="1" customWidth="1"/>
    <col min="24" max="28" width="12" bestFit="1" customWidth="1"/>
    <col min="29" max="30" width="11" bestFit="1" customWidth="1"/>
    <col min="33" max="35" width="11" bestFit="1" customWidth="1"/>
    <col min="38" max="39" width="12.33203125" bestFit="1" customWidth="1"/>
    <col min="40" max="40" width="11" bestFit="1" customWidth="1"/>
  </cols>
  <sheetData>
    <row r="1" spans="1:45" ht="224">
      <c r="A1" s="74" t="s">
        <v>0</v>
      </c>
      <c r="B1" s="74" t="s">
        <v>1</v>
      </c>
      <c r="C1" s="74" t="s">
        <v>31</v>
      </c>
      <c r="D1" s="74" t="s">
        <v>32</v>
      </c>
      <c r="E1" s="74" t="s">
        <v>2</v>
      </c>
      <c r="F1" s="74" t="s">
        <v>9</v>
      </c>
      <c r="G1" s="74" t="s">
        <v>12</v>
      </c>
      <c r="H1" s="74" t="s">
        <v>206</v>
      </c>
      <c r="I1" s="74" t="s">
        <v>3</v>
      </c>
      <c r="J1" s="74" t="s">
        <v>4</v>
      </c>
      <c r="K1" s="74" t="s">
        <v>205</v>
      </c>
      <c r="L1" s="74" t="s">
        <v>335</v>
      </c>
      <c r="M1" s="74" t="s">
        <v>216</v>
      </c>
      <c r="N1" s="74" t="s">
        <v>325</v>
      </c>
      <c r="O1" s="74" t="s">
        <v>266</v>
      </c>
      <c r="P1" s="74" t="s">
        <v>326</v>
      </c>
      <c r="Q1" s="74" t="s">
        <v>319</v>
      </c>
      <c r="R1" s="74" t="s">
        <v>327</v>
      </c>
      <c r="S1" s="74" t="s">
        <v>215</v>
      </c>
      <c r="T1" s="74" t="s">
        <v>328</v>
      </c>
      <c r="U1" s="74" t="s">
        <v>265</v>
      </c>
      <c r="V1" s="74" t="s">
        <v>329</v>
      </c>
      <c r="W1" s="74" t="s">
        <v>271</v>
      </c>
      <c r="X1" s="74" t="s">
        <v>330</v>
      </c>
      <c r="Y1" s="74" t="s">
        <v>263</v>
      </c>
      <c r="Z1" s="74" t="s">
        <v>331</v>
      </c>
      <c r="AA1" s="74" t="s">
        <v>260</v>
      </c>
      <c r="AB1" s="74" t="s">
        <v>332</v>
      </c>
      <c r="AC1" s="74" t="s">
        <v>351</v>
      </c>
      <c r="AD1" s="74" t="s">
        <v>333</v>
      </c>
      <c r="AE1" s="74" t="s">
        <v>5</v>
      </c>
      <c r="AF1" s="74"/>
      <c r="AG1" s="74" t="s">
        <v>6</v>
      </c>
      <c r="AH1" s="74"/>
      <c r="AI1" s="74" t="s">
        <v>8</v>
      </c>
      <c r="AJ1" s="74" t="s">
        <v>7</v>
      </c>
      <c r="AK1" s="74" t="s">
        <v>51</v>
      </c>
      <c r="AL1" s="74" t="s">
        <v>0</v>
      </c>
      <c r="AM1" s="74" t="s">
        <v>1</v>
      </c>
      <c r="AN1" s="74" t="s">
        <v>31</v>
      </c>
      <c r="AO1" s="74" t="s">
        <v>32</v>
      </c>
      <c r="AP1" s="74" t="s">
        <v>2</v>
      </c>
      <c r="AQ1" s="74" t="s">
        <v>9</v>
      </c>
      <c r="AR1" s="74" t="s">
        <v>12</v>
      </c>
      <c r="AS1" s="74" t="s">
        <v>12</v>
      </c>
    </row>
    <row r="2" spans="1:45" ht="80">
      <c r="A2" s="2" t="s">
        <v>10</v>
      </c>
      <c r="B2" s="2" t="s">
        <v>14</v>
      </c>
      <c r="C2" s="2">
        <v>51.161041721639997</v>
      </c>
      <c r="D2" s="2">
        <v>-115.714568677785</v>
      </c>
      <c r="E2" s="2" t="s">
        <v>33</v>
      </c>
      <c r="F2" s="2" t="s">
        <v>11</v>
      </c>
      <c r="G2" s="2" t="s">
        <v>13</v>
      </c>
      <c r="H2" s="2" t="s">
        <v>209</v>
      </c>
      <c r="I2" s="2" t="s">
        <v>29</v>
      </c>
      <c r="J2" s="2" t="s">
        <v>239</v>
      </c>
      <c r="K2" s="2">
        <v>1996</v>
      </c>
      <c r="L2" s="60">
        <v>1996</v>
      </c>
      <c r="M2" s="2">
        <v>52</v>
      </c>
      <c r="N2" s="60">
        <v>52</v>
      </c>
      <c r="O2" s="2">
        <v>51.62</v>
      </c>
      <c r="P2" s="60">
        <v>51.62</v>
      </c>
      <c r="Q2" s="2">
        <v>52.6</v>
      </c>
      <c r="R2" s="60">
        <v>52.6</v>
      </c>
      <c r="S2" s="2">
        <v>54</v>
      </c>
      <c r="T2" s="60">
        <v>54</v>
      </c>
      <c r="U2" s="2">
        <v>46</v>
      </c>
      <c r="V2" s="60">
        <v>46</v>
      </c>
      <c r="W2" s="2">
        <v>57.72</v>
      </c>
      <c r="X2" s="60">
        <v>57.72</v>
      </c>
      <c r="Y2" s="2" t="s">
        <v>346</v>
      </c>
      <c r="Z2" s="60" t="s">
        <v>346</v>
      </c>
      <c r="AA2" s="2">
        <v>0.96296296296296291</v>
      </c>
      <c r="AB2" s="60">
        <v>0.96296296296296291</v>
      </c>
      <c r="AC2" s="2">
        <v>0.89431739431739432</v>
      </c>
      <c r="AD2" s="60">
        <v>0.89431739431739432</v>
      </c>
      <c r="AE2" s="2">
        <v>4</v>
      </c>
      <c r="AF2" s="60">
        <v>4</v>
      </c>
      <c r="AG2" s="2" t="s">
        <v>16</v>
      </c>
      <c r="AH2" s="60" t="s">
        <v>16</v>
      </c>
      <c r="AI2" s="2" t="s">
        <v>198</v>
      </c>
      <c r="AJ2" s="2" t="s">
        <v>30</v>
      </c>
      <c r="AK2" s="2">
        <v>0</v>
      </c>
      <c r="AL2" s="2" t="s">
        <v>10</v>
      </c>
      <c r="AM2" s="2" t="s">
        <v>14</v>
      </c>
      <c r="AN2" s="2">
        <v>-282.59017907721</v>
      </c>
      <c r="AO2" s="2">
        <v>-449.465789476635</v>
      </c>
      <c r="AP2" s="2" t="s">
        <v>33</v>
      </c>
      <c r="AQ2" s="2" t="s">
        <v>11</v>
      </c>
      <c r="AR2" s="1" t="s">
        <v>13</v>
      </c>
      <c r="AS2" s="1" t="s">
        <v>13</v>
      </c>
    </row>
    <row r="3" spans="1:45" ht="80">
      <c r="A3" s="2" t="s">
        <v>10</v>
      </c>
      <c r="B3" s="2" t="s">
        <v>14</v>
      </c>
      <c r="C3" s="2">
        <v>51.219974434485103</v>
      </c>
      <c r="D3" s="2">
        <v>-115.800449970092</v>
      </c>
      <c r="E3" s="2" t="s">
        <v>34</v>
      </c>
      <c r="F3" s="2" t="s">
        <v>11</v>
      </c>
      <c r="G3" s="2" t="s">
        <v>13</v>
      </c>
      <c r="H3" s="2" t="s">
        <v>209</v>
      </c>
      <c r="I3" s="2" t="s">
        <v>29</v>
      </c>
      <c r="J3" s="2" t="s">
        <v>240</v>
      </c>
      <c r="K3" s="2">
        <v>1996</v>
      </c>
      <c r="L3" s="60">
        <v>1996</v>
      </c>
      <c r="M3" s="2">
        <v>52</v>
      </c>
      <c r="N3" s="60">
        <v>52</v>
      </c>
      <c r="O3" s="2">
        <v>49.48</v>
      </c>
      <c r="P3" s="60">
        <v>49.48</v>
      </c>
      <c r="Q3" s="2">
        <v>52.5</v>
      </c>
      <c r="R3" s="60">
        <v>52.5</v>
      </c>
      <c r="S3" s="2">
        <v>57</v>
      </c>
      <c r="T3" s="60">
        <v>57</v>
      </c>
      <c r="U3" s="2">
        <v>43.02</v>
      </c>
      <c r="V3" s="60">
        <v>43.02</v>
      </c>
      <c r="W3" s="2">
        <v>59.51</v>
      </c>
      <c r="X3" s="60">
        <v>59.51</v>
      </c>
      <c r="Y3" s="2" t="s">
        <v>346</v>
      </c>
      <c r="Z3" s="60" t="s">
        <v>346</v>
      </c>
      <c r="AA3" s="2">
        <v>0.91228070175438591</v>
      </c>
      <c r="AB3" s="60">
        <v>0.91228070175438591</v>
      </c>
      <c r="AC3" s="2">
        <v>0.83145689800033606</v>
      </c>
      <c r="AD3" s="60">
        <v>0.83145689800033606</v>
      </c>
      <c r="AE3" s="2">
        <v>4</v>
      </c>
      <c r="AF3" s="60">
        <v>4</v>
      </c>
      <c r="AG3" s="2" t="s">
        <v>16</v>
      </c>
      <c r="AH3" s="60" t="s">
        <v>16</v>
      </c>
      <c r="AI3" s="2" t="s">
        <v>198</v>
      </c>
      <c r="AJ3" s="2" t="s">
        <v>30</v>
      </c>
      <c r="AK3" s="2">
        <v>0</v>
      </c>
      <c r="AL3" s="2" t="s">
        <v>10</v>
      </c>
      <c r="AM3" s="2" t="s">
        <v>14</v>
      </c>
      <c r="AN3" s="2">
        <v>-282.82087437466902</v>
      </c>
      <c r="AO3" s="2">
        <v>-449.84129877924602</v>
      </c>
      <c r="AP3" s="2" t="s">
        <v>34</v>
      </c>
      <c r="AQ3" s="2" t="s">
        <v>11</v>
      </c>
      <c r="AR3" s="1" t="s">
        <v>13</v>
      </c>
      <c r="AS3" s="1" t="s">
        <v>13</v>
      </c>
    </row>
    <row r="4" spans="1:45" ht="64">
      <c r="A4" s="2" t="s">
        <v>10</v>
      </c>
      <c r="B4" s="2" t="s">
        <v>14</v>
      </c>
      <c r="C4" s="2">
        <v>51.3735867735274</v>
      </c>
      <c r="D4" s="2">
        <v>-116.110438880443</v>
      </c>
      <c r="E4" s="2" t="s">
        <v>363</v>
      </c>
      <c r="F4" s="2" t="s">
        <v>11</v>
      </c>
      <c r="G4" s="2" t="s">
        <v>13</v>
      </c>
      <c r="H4" s="2" t="s">
        <v>209</v>
      </c>
      <c r="I4" s="2" t="s">
        <v>29</v>
      </c>
      <c r="J4" s="2" t="s">
        <v>241</v>
      </c>
      <c r="K4" s="2">
        <v>2010</v>
      </c>
      <c r="L4" s="60">
        <v>2010</v>
      </c>
      <c r="M4" s="2">
        <v>60</v>
      </c>
      <c r="N4" s="60">
        <v>60</v>
      </c>
      <c r="O4" s="2">
        <v>58.51</v>
      </c>
      <c r="P4" s="60">
        <v>58.51</v>
      </c>
      <c r="Q4" s="2">
        <v>60.18</v>
      </c>
      <c r="R4" s="60">
        <v>60.18</v>
      </c>
      <c r="S4" s="2">
        <v>49</v>
      </c>
      <c r="T4" s="60">
        <v>49</v>
      </c>
      <c r="U4" s="2">
        <v>40.4</v>
      </c>
      <c r="V4" s="60">
        <v>40.4</v>
      </c>
      <c r="W4" s="2">
        <v>73.16</v>
      </c>
      <c r="X4" s="60">
        <v>73.16</v>
      </c>
      <c r="Y4" s="2">
        <v>124.09</v>
      </c>
      <c r="Z4" s="60">
        <v>124.09</v>
      </c>
      <c r="AA4" s="2">
        <v>1.2244897959183674</v>
      </c>
      <c r="AB4" s="60">
        <v>1.2244897959183674</v>
      </c>
      <c r="AC4" s="2">
        <v>0.79975396391470754</v>
      </c>
      <c r="AD4" s="60">
        <v>0.79975396391470754</v>
      </c>
      <c r="AE4" s="2">
        <v>4</v>
      </c>
      <c r="AF4" s="60">
        <v>4</v>
      </c>
      <c r="AG4" s="2" t="s">
        <v>16</v>
      </c>
      <c r="AH4" s="60" t="s">
        <v>16</v>
      </c>
      <c r="AI4" s="2" t="s">
        <v>198</v>
      </c>
      <c r="AJ4" s="2" t="s">
        <v>30</v>
      </c>
      <c r="AK4" s="2">
        <v>0</v>
      </c>
      <c r="AL4" s="2" t="s">
        <v>10</v>
      </c>
      <c r="AM4" s="2" t="s">
        <v>14</v>
      </c>
      <c r="AN4" s="2">
        <v>-283.59446453441399</v>
      </c>
      <c r="AO4" s="2">
        <v>-451.07849018838402</v>
      </c>
      <c r="AP4" s="2" t="s">
        <v>36</v>
      </c>
      <c r="AQ4" s="2" t="s">
        <v>11</v>
      </c>
      <c r="AR4" s="1" t="s">
        <v>13</v>
      </c>
      <c r="AS4" s="1" t="s">
        <v>13</v>
      </c>
    </row>
    <row r="5" spans="1:45" ht="80">
      <c r="A5" s="2" t="s">
        <v>10</v>
      </c>
      <c r="B5" s="2" t="s">
        <v>14</v>
      </c>
      <c r="C5" s="2">
        <v>51.436327881873297</v>
      </c>
      <c r="D5" s="2">
        <v>-116.194189654084</v>
      </c>
      <c r="E5" s="2" t="s">
        <v>364</v>
      </c>
      <c r="F5" s="2" t="s">
        <v>11</v>
      </c>
      <c r="G5" s="2" t="s">
        <v>13</v>
      </c>
      <c r="H5" s="2" t="s">
        <v>209</v>
      </c>
      <c r="I5" s="2" t="s">
        <v>29</v>
      </c>
      <c r="J5" s="2" t="s">
        <v>241</v>
      </c>
      <c r="K5" s="2">
        <v>2009</v>
      </c>
      <c r="L5" s="60">
        <v>2009</v>
      </c>
      <c r="M5" s="2">
        <v>60</v>
      </c>
      <c r="N5" s="60">
        <v>60</v>
      </c>
      <c r="O5" s="2">
        <v>59.5</v>
      </c>
      <c r="P5" s="60">
        <v>59.5</v>
      </c>
      <c r="Q5" s="2">
        <v>60.44</v>
      </c>
      <c r="R5" s="60">
        <v>60.44</v>
      </c>
      <c r="S5" s="2">
        <v>57</v>
      </c>
      <c r="T5" s="60">
        <v>57</v>
      </c>
      <c r="U5" s="2">
        <v>43.94</v>
      </c>
      <c r="V5" s="60">
        <v>43.94</v>
      </c>
      <c r="W5" s="2">
        <v>69.599999999999994</v>
      </c>
      <c r="X5" s="60">
        <v>69.599999999999994</v>
      </c>
      <c r="Y5" s="2">
        <v>126.6</v>
      </c>
      <c r="Z5" s="60">
        <v>126.6</v>
      </c>
      <c r="AA5" s="2">
        <v>1.0526315789473684</v>
      </c>
      <c r="AB5" s="60">
        <v>1.0526315789473684</v>
      </c>
      <c r="AC5" s="2">
        <v>0.85488505747126442</v>
      </c>
      <c r="AD5" s="60">
        <v>0.85488505747126442</v>
      </c>
      <c r="AE5" s="2">
        <v>4</v>
      </c>
      <c r="AF5" s="60">
        <v>4</v>
      </c>
      <c r="AG5" s="2" t="s">
        <v>16</v>
      </c>
      <c r="AH5" s="60" t="s">
        <v>16</v>
      </c>
      <c r="AI5" s="2" t="s">
        <v>198</v>
      </c>
      <c r="AJ5" s="2" t="s">
        <v>30</v>
      </c>
      <c r="AK5" s="2">
        <v>0</v>
      </c>
      <c r="AL5" s="2" t="s">
        <v>10</v>
      </c>
      <c r="AM5" s="2" t="s">
        <v>14</v>
      </c>
      <c r="AN5" s="2">
        <v>-283.82470719004198</v>
      </c>
      <c r="AO5" s="2">
        <v>-451.45522472599902</v>
      </c>
      <c r="AP5" s="2" t="s">
        <v>35</v>
      </c>
      <c r="AQ5" s="2" t="s">
        <v>11</v>
      </c>
      <c r="AR5" s="1" t="s">
        <v>13</v>
      </c>
      <c r="AS5" s="1" t="s">
        <v>13</v>
      </c>
    </row>
    <row r="6" spans="1:45" ht="64">
      <c r="A6" s="2" t="s">
        <v>10</v>
      </c>
      <c r="B6" s="2" t="s">
        <v>14</v>
      </c>
      <c r="C6" s="2">
        <v>51.273895559511203</v>
      </c>
      <c r="D6" s="2">
        <v>-115.958480755514</v>
      </c>
      <c r="E6" s="2" t="s">
        <v>365</v>
      </c>
      <c r="F6" s="2" t="s">
        <v>11</v>
      </c>
      <c r="G6" s="2" t="s">
        <v>13</v>
      </c>
      <c r="H6" s="2" t="s">
        <v>209</v>
      </c>
      <c r="I6" s="2" t="s">
        <v>29</v>
      </c>
      <c r="J6" s="2" t="s">
        <v>241</v>
      </c>
      <c r="K6" s="2">
        <v>2011</v>
      </c>
      <c r="L6" s="60">
        <v>2011</v>
      </c>
      <c r="M6" s="2">
        <v>60</v>
      </c>
      <c r="N6" s="60">
        <v>60</v>
      </c>
      <c r="O6" s="2">
        <v>58.05</v>
      </c>
      <c r="P6" s="60">
        <v>58.05</v>
      </c>
      <c r="Q6" s="2">
        <v>59.78</v>
      </c>
      <c r="R6" s="60">
        <v>59.78</v>
      </c>
      <c r="S6" s="2">
        <v>67</v>
      </c>
      <c r="T6" s="60">
        <v>67</v>
      </c>
      <c r="U6" s="2">
        <v>42.14</v>
      </c>
      <c r="V6" s="60">
        <v>42.14</v>
      </c>
      <c r="W6" s="2">
        <v>66.290000000000006</v>
      </c>
      <c r="X6" s="60">
        <v>66.290000000000006</v>
      </c>
      <c r="Y6" s="2" t="s">
        <v>346</v>
      </c>
      <c r="Z6" s="60" t="s">
        <v>346</v>
      </c>
      <c r="AA6" s="2">
        <v>0.89552238805970152</v>
      </c>
      <c r="AB6" s="60">
        <v>0.89552238805970152</v>
      </c>
      <c r="AC6" s="2">
        <v>0.87569769195957148</v>
      </c>
      <c r="AD6" s="60">
        <v>0.87569769195957148</v>
      </c>
      <c r="AE6" s="2">
        <v>4</v>
      </c>
      <c r="AF6" s="60">
        <v>4</v>
      </c>
      <c r="AG6" s="2" t="s">
        <v>16</v>
      </c>
      <c r="AH6" s="60" t="s">
        <v>16</v>
      </c>
      <c r="AI6" s="2" t="s">
        <v>198</v>
      </c>
      <c r="AJ6" s="2" t="s">
        <v>30</v>
      </c>
      <c r="AK6" s="2">
        <v>0</v>
      </c>
      <c r="AL6" s="2" t="s">
        <v>10</v>
      </c>
      <c r="AM6" s="2" t="s">
        <v>14</v>
      </c>
      <c r="AN6" s="2">
        <v>-283.19085707053898</v>
      </c>
      <c r="AO6" s="2">
        <v>-450.42323338556503</v>
      </c>
      <c r="AP6" s="2" t="s">
        <v>243</v>
      </c>
      <c r="AQ6" s="2" t="s">
        <v>11</v>
      </c>
      <c r="AR6" s="1" t="s">
        <v>13</v>
      </c>
      <c r="AS6" s="1" t="s">
        <v>13</v>
      </c>
    </row>
    <row r="7" spans="1:45" ht="80">
      <c r="A7" s="2" t="s">
        <v>10</v>
      </c>
      <c r="B7" s="2" t="s">
        <v>14</v>
      </c>
      <c r="C7" s="2">
        <v>51.300726012983198</v>
      </c>
      <c r="D7" s="2">
        <v>-116.01318638114201</v>
      </c>
      <c r="E7" s="2" t="s">
        <v>366</v>
      </c>
      <c r="F7" s="2" t="s">
        <v>11</v>
      </c>
      <c r="G7" s="2" t="s">
        <v>13</v>
      </c>
      <c r="H7" s="2" t="s">
        <v>209</v>
      </c>
      <c r="I7" s="2" t="s">
        <v>29</v>
      </c>
      <c r="J7" s="2" t="s">
        <v>241</v>
      </c>
      <c r="K7" s="2">
        <v>2011</v>
      </c>
      <c r="L7" s="60">
        <v>2011</v>
      </c>
      <c r="M7" s="2">
        <v>60</v>
      </c>
      <c r="N7" s="60">
        <v>60</v>
      </c>
      <c r="O7" s="2">
        <v>57.8</v>
      </c>
      <c r="P7" s="60">
        <v>57.8</v>
      </c>
      <c r="Q7" s="2">
        <v>59.95</v>
      </c>
      <c r="R7" s="60">
        <v>59.95</v>
      </c>
      <c r="S7" s="2">
        <v>67</v>
      </c>
      <c r="T7" s="60">
        <v>67</v>
      </c>
      <c r="U7" s="2">
        <v>55.83</v>
      </c>
      <c r="V7" s="60">
        <v>55.83</v>
      </c>
      <c r="W7" s="2">
        <v>67.84</v>
      </c>
      <c r="X7" s="60">
        <v>67.84</v>
      </c>
      <c r="Y7" s="2">
        <v>111.66</v>
      </c>
      <c r="Z7" s="60">
        <v>111.66</v>
      </c>
      <c r="AA7" s="2">
        <v>0.89552238805970152</v>
      </c>
      <c r="AB7" s="60">
        <v>0.89552238805970152</v>
      </c>
      <c r="AC7" s="2">
        <v>0.852004716981132</v>
      </c>
      <c r="AD7" s="60">
        <v>0.852004716981132</v>
      </c>
      <c r="AE7" s="2">
        <v>4</v>
      </c>
      <c r="AF7" s="60">
        <v>4</v>
      </c>
      <c r="AG7" s="2" t="s">
        <v>16</v>
      </c>
      <c r="AH7" s="60" t="s">
        <v>16</v>
      </c>
      <c r="AI7" s="2" t="s">
        <v>198</v>
      </c>
      <c r="AJ7" s="2" t="s">
        <v>30</v>
      </c>
      <c r="AK7" s="2">
        <v>0</v>
      </c>
      <c r="AL7" s="2" t="s">
        <v>10</v>
      </c>
      <c r="AM7" s="2" t="s">
        <v>14</v>
      </c>
      <c r="AN7" s="2">
        <v>-283.32709877526702</v>
      </c>
      <c r="AO7" s="2">
        <v>-450.64101116939298</v>
      </c>
      <c r="AP7" s="2" t="s">
        <v>242</v>
      </c>
      <c r="AQ7" s="2" t="s">
        <v>11</v>
      </c>
      <c r="AR7" s="1" t="s">
        <v>13</v>
      </c>
      <c r="AS7" s="1" t="s">
        <v>13</v>
      </c>
    </row>
    <row r="8" spans="1:45" ht="64">
      <c r="A8" s="2" t="s">
        <v>10</v>
      </c>
      <c r="B8" s="2" t="s">
        <v>196</v>
      </c>
      <c r="C8" s="2">
        <v>49.811590000000002</v>
      </c>
      <c r="D8" s="2">
        <v>-119.75716</v>
      </c>
      <c r="E8" s="2" t="s">
        <v>120</v>
      </c>
      <c r="F8" s="2" t="s">
        <v>11</v>
      </c>
      <c r="G8" s="2" t="s">
        <v>208</v>
      </c>
      <c r="H8" s="2" t="s">
        <v>207</v>
      </c>
      <c r="I8" s="2">
        <v>0</v>
      </c>
      <c r="J8" s="2">
        <v>1990</v>
      </c>
      <c r="K8" s="2">
        <v>1990</v>
      </c>
      <c r="L8" s="60">
        <v>1990</v>
      </c>
      <c r="M8" s="2">
        <v>5.9</v>
      </c>
      <c r="N8" s="60">
        <v>5.9</v>
      </c>
      <c r="O8" s="2">
        <v>5.76</v>
      </c>
      <c r="P8" s="60">
        <v>5.76</v>
      </c>
      <c r="Q8" s="2">
        <v>6.58</v>
      </c>
      <c r="R8" s="60">
        <v>6.58</v>
      </c>
      <c r="S8" s="2">
        <v>54</v>
      </c>
      <c r="T8" s="60">
        <v>54</v>
      </c>
      <c r="U8" s="2">
        <v>29.63</v>
      </c>
      <c r="V8" s="60">
        <v>29.63</v>
      </c>
      <c r="W8" s="2">
        <v>56.63</v>
      </c>
      <c r="X8" s="60">
        <v>56.63</v>
      </c>
      <c r="Y8" s="2" t="s">
        <v>346</v>
      </c>
      <c r="Z8" s="60" t="s">
        <v>346</v>
      </c>
      <c r="AA8" s="2">
        <v>0.10925925925925926</v>
      </c>
      <c r="AB8" s="60">
        <v>0.10925925925925926</v>
      </c>
      <c r="AC8" s="2">
        <v>0.10171287303549355</v>
      </c>
      <c r="AD8" s="60">
        <v>0.10171287303549355</v>
      </c>
      <c r="AE8" s="2">
        <v>4</v>
      </c>
      <c r="AF8" s="60">
        <v>4</v>
      </c>
      <c r="AG8" s="2" t="s">
        <v>16</v>
      </c>
      <c r="AH8" s="60" t="s">
        <v>16</v>
      </c>
      <c r="AI8" s="2" t="s">
        <v>198</v>
      </c>
      <c r="AJ8" s="2" t="s">
        <v>197</v>
      </c>
      <c r="AK8" s="2">
        <v>0</v>
      </c>
      <c r="AL8" s="2" t="s">
        <v>10</v>
      </c>
      <c r="AM8" s="2" t="s">
        <v>196</v>
      </c>
      <c r="AN8" s="2">
        <v>-289.32591000000002</v>
      </c>
      <c r="AO8" s="2">
        <v>-458.89465999999999</v>
      </c>
      <c r="AP8" s="2" t="s">
        <v>120</v>
      </c>
      <c r="AQ8" s="2" t="s">
        <v>11</v>
      </c>
      <c r="AR8" s="1" t="s">
        <v>208</v>
      </c>
      <c r="AS8" s="1" t="s">
        <v>208</v>
      </c>
    </row>
    <row r="9" spans="1:45" ht="144">
      <c r="A9" s="2" t="s">
        <v>10</v>
      </c>
      <c r="B9" s="2" t="s">
        <v>196</v>
      </c>
      <c r="C9" s="2">
        <v>51.44838</v>
      </c>
      <c r="D9" s="2">
        <v>-116.32335</v>
      </c>
      <c r="E9" s="2" t="s">
        <v>121</v>
      </c>
      <c r="F9" s="2" t="s">
        <v>11</v>
      </c>
      <c r="G9" s="2">
        <v>0</v>
      </c>
      <c r="H9" s="2">
        <v>0</v>
      </c>
      <c r="I9" s="2">
        <v>0</v>
      </c>
      <c r="J9" s="2">
        <v>2018</v>
      </c>
      <c r="K9" s="2">
        <v>2018</v>
      </c>
      <c r="L9" s="60">
        <v>2018</v>
      </c>
      <c r="M9" s="2">
        <v>60</v>
      </c>
      <c r="N9" s="60">
        <v>60</v>
      </c>
      <c r="O9" s="2">
        <v>58.36</v>
      </c>
      <c r="P9" s="60">
        <v>58.36</v>
      </c>
      <c r="Q9" s="2">
        <v>60.84</v>
      </c>
      <c r="R9" s="60">
        <v>60.84</v>
      </c>
      <c r="S9" s="2">
        <v>55.3</v>
      </c>
      <c r="T9" s="60">
        <v>55.3</v>
      </c>
      <c r="U9" s="2">
        <v>35.07</v>
      </c>
      <c r="V9" s="60">
        <v>35.07</v>
      </c>
      <c r="W9" s="2">
        <v>56.02</v>
      </c>
      <c r="X9" s="60">
        <v>56.02</v>
      </c>
      <c r="Y9" s="2">
        <v>84.25</v>
      </c>
      <c r="Z9" s="60">
        <v>84.25</v>
      </c>
      <c r="AA9" s="2">
        <v>1.0849909584086799</v>
      </c>
      <c r="AB9" s="60">
        <v>1.0849909584086799</v>
      </c>
      <c r="AC9" s="2">
        <v>1.0417707961442342</v>
      </c>
      <c r="AD9" s="60">
        <v>1.0417707961442342</v>
      </c>
      <c r="AE9" s="2">
        <v>4</v>
      </c>
      <c r="AF9" s="60">
        <v>4</v>
      </c>
      <c r="AG9" s="2" t="s">
        <v>16</v>
      </c>
      <c r="AH9" s="60" t="s">
        <v>16</v>
      </c>
      <c r="AI9" s="2" t="s">
        <v>198</v>
      </c>
      <c r="AJ9" s="2" t="s">
        <v>171</v>
      </c>
      <c r="AK9" s="2">
        <v>0</v>
      </c>
      <c r="AL9" s="2" t="s">
        <v>10</v>
      </c>
      <c r="AM9" s="2" t="s">
        <v>196</v>
      </c>
      <c r="AN9" s="2">
        <v>-284.09508</v>
      </c>
      <c r="AO9" s="2">
        <v>-451.86680999999999</v>
      </c>
      <c r="AP9" s="2" t="s">
        <v>121</v>
      </c>
      <c r="AQ9" s="2" t="s">
        <v>11</v>
      </c>
      <c r="AR9" s="1"/>
      <c r="AS9" s="1"/>
    </row>
    <row r="10" spans="1:45" ht="64">
      <c r="A10" s="2" t="s">
        <v>42</v>
      </c>
      <c r="B10" s="2" t="s">
        <v>43</v>
      </c>
      <c r="C10" s="2">
        <v>46.237395999999997</v>
      </c>
      <c r="D10" s="2">
        <v>-80.783702000000005</v>
      </c>
      <c r="E10" s="2" t="s">
        <v>44</v>
      </c>
      <c r="F10" s="2" t="s">
        <v>11</v>
      </c>
      <c r="G10" s="2" t="s">
        <v>45</v>
      </c>
      <c r="H10" s="2" t="s">
        <v>209</v>
      </c>
      <c r="I10" s="2">
        <v>0</v>
      </c>
      <c r="J10" s="2">
        <v>2011</v>
      </c>
      <c r="K10" s="2">
        <v>2011</v>
      </c>
      <c r="L10" s="60">
        <v>2011</v>
      </c>
      <c r="M10" s="2">
        <v>30</v>
      </c>
      <c r="N10" s="60">
        <v>30</v>
      </c>
      <c r="O10" s="2">
        <v>29.89</v>
      </c>
      <c r="P10" s="60">
        <v>29.89</v>
      </c>
      <c r="Q10" s="2">
        <v>30.81</v>
      </c>
      <c r="R10" s="60">
        <v>30.81</v>
      </c>
      <c r="S10" s="2">
        <v>0</v>
      </c>
      <c r="T10" s="60" t="s">
        <v>346</v>
      </c>
      <c r="U10" s="2">
        <v>51.8</v>
      </c>
      <c r="V10" s="60">
        <v>51.8</v>
      </c>
      <c r="W10" s="2">
        <v>66.72</v>
      </c>
      <c r="X10" s="60">
        <v>66.72</v>
      </c>
      <c r="Y10" s="2">
        <v>93.76</v>
      </c>
      <c r="Z10" s="60">
        <v>93.76</v>
      </c>
      <c r="AA10" s="2" t="s">
        <v>346</v>
      </c>
      <c r="AB10" s="60" t="s">
        <v>346</v>
      </c>
      <c r="AC10" s="2">
        <v>0.44799160671462829</v>
      </c>
      <c r="AD10" s="60">
        <v>0.44799160671462829</v>
      </c>
      <c r="AE10" s="2">
        <v>4</v>
      </c>
      <c r="AF10" s="60">
        <v>4</v>
      </c>
      <c r="AG10" s="2" t="s">
        <v>16</v>
      </c>
      <c r="AH10" s="60" t="s">
        <v>16</v>
      </c>
      <c r="AI10" s="2" t="s">
        <v>198</v>
      </c>
      <c r="AJ10" s="2" t="s">
        <v>46</v>
      </c>
      <c r="AK10" s="2">
        <v>0</v>
      </c>
      <c r="AL10" s="2" t="s">
        <v>42</v>
      </c>
      <c r="AM10" s="2" t="s">
        <v>43</v>
      </c>
      <c r="AN10" s="2">
        <v>-207.8048</v>
      </c>
      <c r="AO10" s="2">
        <v>-334.825898</v>
      </c>
      <c r="AP10" s="2" t="s">
        <v>44</v>
      </c>
      <c r="AQ10" s="2" t="s">
        <v>11</v>
      </c>
      <c r="AR10" s="1" t="s">
        <v>45</v>
      </c>
      <c r="AS10" s="1" t="s">
        <v>45</v>
      </c>
    </row>
    <row r="11" spans="1:45" ht="208">
      <c r="A11" s="2" t="s">
        <v>26</v>
      </c>
      <c r="B11" s="2" t="s">
        <v>20</v>
      </c>
      <c r="C11" s="2">
        <v>40.005021999999997</v>
      </c>
      <c r="D11" s="2">
        <v>-106.374139</v>
      </c>
      <c r="E11" s="2" t="s">
        <v>39</v>
      </c>
      <c r="F11" s="2" t="s">
        <v>37</v>
      </c>
      <c r="G11" s="2" t="s">
        <v>22</v>
      </c>
      <c r="H11" s="2" t="s">
        <v>207</v>
      </c>
      <c r="I11" s="2" t="s">
        <v>23</v>
      </c>
      <c r="J11" s="2" t="s">
        <v>21</v>
      </c>
      <c r="K11" s="2">
        <v>2015</v>
      </c>
      <c r="L11" s="60">
        <v>2015</v>
      </c>
      <c r="M11" s="2">
        <v>30.5</v>
      </c>
      <c r="N11" s="60">
        <v>30.5</v>
      </c>
      <c r="O11" s="2">
        <v>21.51</v>
      </c>
      <c r="P11" s="60">
        <v>21.51</v>
      </c>
      <c r="Q11" s="2">
        <v>30.78</v>
      </c>
      <c r="R11" s="60">
        <v>30.78</v>
      </c>
      <c r="S11" s="2">
        <v>20.100000000000001</v>
      </c>
      <c r="T11" s="60">
        <v>20.100000000000001</v>
      </c>
      <c r="U11" s="2">
        <v>11.78</v>
      </c>
      <c r="V11" s="60">
        <v>11.78</v>
      </c>
      <c r="W11" s="2">
        <v>38.700000000000003</v>
      </c>
      <c r="X11" s="60">
        <v>38.700000000000003</v>
      </c>
      <c r="Y11" s="2" t="s">
        <v>346</v>
      </c>
      <c r="Z11" s="60" t="s">
        <v>346</v>
      </c>
      <c r="AA11" s="2">
        <v>1.5174129353233829</v>
      </c>
      <c r="AB11" s="60">
        <v>1.5174129353233829</v>
      </c>
      <c r="AC11" s="2">
        <v>0.55581395348837215</v>
      </c>
      <c r="AD11" s="60">
        <v>0.55581395348837215</v>
      </c>
      <c r="AE11" s="2">
        <v>2</v>
      </c>
      <c r="AF11" s="60">
        <v>2</v>
      </c>
      <c r="AG11" s="2" t="s">
        <v>16</v>
      </c>
      <c r="AH11" s="60" t="s">
        <v>16</v>
      </c>
      <c r="AI11" s="2" t="s">
        <v>24</v>
      </c>
      <c r="AJ11" s="2" t="s">
        <v>25</v>
      </c>
      <c r="AK11" s="2">
        <v>0</v>
      </c>
      <c r="AL11" s="2" t="s">
        <v>26</v>
      </c>
      <c r="AM11" s="2" t="s">
        <v>20</v>
      </c>
      <c r="AN11" s="2">
        <v>-252.7533</v>
      </c>
      <c r="AO11" s="2">
        <v>-399.13246099999998</v>
      </c>
      <c r="AP11" s="2" t="s">
        <v>39</v>
      </c>
      <c r="AQ11" s="2" t="s">
        <v>37</v>
      </c>
      <c r="AR11" s="1" t="s">
        <v>22</v>
      </c>
      <c r="AS11" s="1" t="s">
        <v>22</v>
      </c>
    </row>
    <row r="12" spans="1:45" ht="208">
      <c r="A12" s="2" t="s">
        <v>26</v>
      </c>
      <c r="B12" s="2" t="s">
        <v>20</v>
      </c>
      <c r="C12" s="2">
        <v>39.939518999999997</v>
      </c>
      <c r="D12" s="2">
        <v>-106.34454700000001</v>
      </c>
      <c r="E12" s="2" t="s">
        <v>38</v>
      </c>
      <c r="F12" s="2" t="s">
        <v>37</v>
      </c>
      <c r="G12" s="2" t="s">
        <v>22</v>
      </c>
      <c r="H12" s="2" t="s">
        <v>207</v>
      </c>
      <c r="I12" s="2" t="s">
        <v>23</v>
      </c>
      <c r="J12" s="2" t="s">
        <v>21</v>
      </c>
      <c r="K12" s="2">
        <v>2015</v>
      </c>
      <c r="L12" s="60">
        <v>2015</v>
      </c>
      <c r="M12" s="2">
        <v>30.5</v>
      </c>
      <c r="N12" s="60">
        <v>30.5</v>
      </c>
      <c r="O12" s="2">
        <v>20.25</v>
      </c>
      <c r="P12" s="60">
        <v>20.25</v>
      </c>
      <c r="Q12" s="2">
        <v>30.55</v>
      </c>
      <c r="R12" s="60">
        <v>30.55</v>
      </c>
      <c r="S12" s="2">
        <v>20.100000000000001</v>
      </c>
      <c r="T12" s="60">
        <v>20.100000000000001</v>
      </c>
      <c r="U12" s="2">
        <v>12.31</v>
      </c>
      <c r="V12" s="60">
        <v>12.31</v>
      </c>
      <c r="W12" s="2">
        <v>37.950000000000003</v>
      </c>
      <c r="X12" s="60">
        <v>37.950000000000003</v>
      </c>
      <c r="Y12" s="2" t="s">
        <v>346</v>
      </c>
      <c r="Z12" s="60" t="s">
        <v>346</v>
      </c>
      <c r="AA12" s="2">
        <v>1.5174129353233829</v>
      </c>
      <c r="AB12" s="60">
        <v>1.5174129353233829</v>
      </c>
      <c r="AC12" s="2">
        <v>0.53359683794466395</v>
      </c>
      <c r="AD12" s="60">
        <v>0.53359683794466395</v>
      </c>
      <c r="AE12" s="2">
        <v>2</v>
      </c>
      <c r="AF12" s="60">
        <v>2</v>
      </c>
      <c r="AG12" s="2" t="s">
        <v>16</v>
      </c>
      <c r="AH12" s="60" t="s">
        <v>16</v>
      </c>
      <c r="AI12" s="2" t="s">
        <v>24</v>
      </c>
      <c r="AJ12" s="2" t="s">
        <v>25</v>
      </c>
      <c r="AK12" s="2">
        <v>0</v>
      </c>
      <c r="AL12" s="2" t="s">
        <v>26</v>
      </c>
      <c r="AM12" s="2" t="s">
        <v>20</v>
      </c>
      <c r="AN12" s="2">
        <v>-252.628613</v>
      </c>
      <c r="AO12" s="2">
        <v>-398.91267900000003</v>
      </c>
      <c r="AP12" s="2" t="s">
        <v>38</v>
      </c>
      <c r="AQ12" s="2" t="s">
        <v>37</v>
      </c>
      <c r="AR12" s="1" t="s">
        <v>22</v>
      </c>
      <c r="AS12" s="1" t="s">
        <v>22</v>
      </c>
    </row>
    <row r="13" spans="1:45" ht="64">
      <c r="A13" s="2" t="s">
        <v>26</v>
      </c>
      <c r="B13" s="2" t="s">
        <v>50</v>
      </c>
      <c r="C13" s="2">
        <v>32.468195000000001</v>
      </c>
      <c r="D13" s="2">
        <v>-110.925286</v>
      </c>
      <c r="E13" s="2" t="s">
        <v>52</v>
      </c>
      <c r="F13" s="2" t="s">
        <v>11</v>
      </c>
      <c r="G13" s="2" t="s">
        <v>53</v>
      </c>
      <c r="H13" s="2" t="s">
        <v>207</v>
      </c>
      <c r="I13" s="2">
        <v>0</v>
      </c>
      <c r="J13" s="2">
        <v>2016</v>
      </c>
      <c r="K13" s="2">
        <v>2016</v>
      </c>
      <c r="L13" s="60">
        <v>2016</v>
      </c>
      <c r="M13" s="2">
        <v>45.72</v>
      </c>
      <c r="N13" s="60">
        <v>45.72</v>
      </c>
      <c r="O13" s="2">
        <v>42.63</v>
      </c>
      <c r="P13" s="60">
        <v>42.63</v>
      </c>
      <c r="Q13" s="2">
        <v>44.46</v>
      </c>
      <c r="R13" s="60">
        <v>44.46</v>
      </c>
      <c r="S13" s="2">
        <v>0</v>
      </c>
      <c r="T13" s="60" t="s">
        <v>346</v>
      </c>
      <c r="U13" s="2">
        <v>38.799999999999997</v>
      </c>
      <c r="V13" s="60">
        <v>38.799999999999997</v>
      </c>
      <c r="W13" s="2">
        <v>51.28</v>
      </c>
      <c r="X13" s="60">
        <v>51.28</v>
      </c>
      <c r="Y13" s="2" t="s">
        <v>346</v>
      </c>
      <c r="Z13" s="60" t="s">
        <v>346</v>
      </c>
      <c r="AA13" s="2" t="s">
        <v>346</v>
      </c>
      <c r="AB13" s="60" t="s">
        <v>346</v>
      </c>
      <c r="AC13" s="2">
        <v>0.83131825273010929</v>
      </c>
      <c r="AD13" s="60">
        <v>0.83131825273010929</v>
      </c>
      <c r="AE13" s="2">
        <v>4</v>
      </c>
      <c r="AF13" s="60">
        <v>4</v>
      </c>
      <c r="AG13" s="2" t="s">
        <v>16</v>
      </c>
      <c r="AH13" s="60" t="s">
        <v>16</v>
      </c>
      <c r="AI13" s="2" t="s">
        <v>54</v>
      </c>
      <c r="AJ13" s="2" t="s">
        <v>69</v>
      </c>
      <c r="AK13" s="2">
        <v>0</v>
      </c>
      <c r="AL13" s="2" t="s">
        <v>26</v>
      </c>
      <c r="AM13" s="2" t="s">
        <v>50</v>
      </c>
      <c r="AN13" s="2">
        <v>-254.31876700000001</v>
      </c>
      <c r="AO13" s="2">
        <v>-397.71224799999999</v>
      </c>
      <c r="AP13" s="2" t="s">
        <v>52</v>
      </c>
      <c r="AQ13" s="2" t="s">
        <v>11</v>
      </c>
      <c r="AR13" s="1" t="s">
        <v>53</v>
      </c>
      <c r="AS13" s="1" t="s">
        <v>53</v>
      </c>
    </row>
    <row r="14" spans="1:45" ht="224">
      <c r="A14" s="2" t="s">
        <v>26</v>
      </c>
      <c r="B14" s="2" t="s">
        <v>28</v>
      </c>
      <c r="C14" s="2">
        <v>40.753461999999999</v>
      </c>
      <c r="D14" s="2">
        <v>-111.62416</v>
      </c>
      <c r="E14" s="2" t="s">
        <v>40</v>
      </c>
      <c r="F14" s="2" t="s">
        <v>11</v>
      </c>
      <c r="G14" s="2" t="s">
        <v>41</v>
      </c>
      <c r="H14" s="2" t="s">
        <v>207</v>
      </c>
      <c r="I14" s="2">
        <v>0</v>
      </c>
      <c r="J14" s="2">
        <v>2019</v>
      </c>
      <c r="K14" s="2">
        <v>2019</v>
      </c>
      <c r="L14" s="60">
        <v>2019</v>
      </c>
      <c r="M14" s="2" t="s">
        <v>346</v>
      </c>
      <c r="N14" s="60" t="s">
        <v>346</v>
      </c>
      <c r="O14" s="2">
        <v>12.25</v>
      </c>
      <c r="P14" s="60">
        <v>12.25</v>
      </c>
      <c r="Q14" s="2">
        <v>15.03</v>
      </c>
      <c r="R14" s="60">
        <v>15.03</v>
      </c>
      <c r="S14" s="2">
        <v>0</v>
      </c>
      <c r="T14" s="60" t="s">
        <v>346</v>
      </c>
      <c r="U14" s="2">
        <v>62.09</v>
      </c>
      <c r="V14" s="60">
        <v>62.09</v>
      </c>
      <c r="W14" s="2">
        <v>109.29</v>
      </c>
      <c r="X14" s="60">
        <v>109.29</v>
      </c>
      <c r="Y14" s="2" t="s">
        <v>346</v>
      </c>
      <c r="Z14" s="60" t="s">
        <v>346</v>
      </c>
      <c r="AA14" s="2" t="s">
        <v>346</v>
      </c>
      <c r="AB14" s="60" t="s">
        <v>346</v>
      </c>
      <c r="AC14" s="2">
        <v>0.11208710769512306</v>
      </c>
      <c r="AD14" s="60">
        <v>0.11208710769512306</v>
      </c>
      <c r="AE14" s="2">
        <v>8</v>
      </c>
      <c r="AF14" s="60">
        <v>8</v>
      </c>
      <c r="AG14" s="2" t="s">
        <v>16</v>
      </c>
      <c r="AH14" s="60" t="s">
        <v>16</v>
      </c>
      <c r="AI14" s="2">
        <v>0</v>
      </c>
      <c r="AJ14" s="2" t="s">
        <v>345</v>
      </c>
      <c r="AK14" s="2">
        <v>0</v>
      </c>
      <c r="AL14" s="2" t="s">
        <v>26</v>
      </c>
      <c r="AM14" s="2" t="s">
        <v>28</v>
      </c>
      <c r="AN14" s="2">
        <v>-264.00178199999999</v>
      </c>
      <c r="AO14" s="2">
        <v>-416.37940400000002</v>
      </c>
      <c r="AP14" s="2" t="s">
        <v>40</v>
      </c>
      <c r="AQ14" s="2" t="s">
        <v>11</v>
      </c>
      <c r="AR14" s="1" t="s">
        <v>41</v>
      </c>
      <c r="AS14" s="1" t="s">
        <v>41</v>
      </c>
    </row>
    <row r="15" spans="1:45" ht="16">
      <c r="A15" s="2" t="s">
        <v>26</v>
      </c>
      <c r="B15" s="2" t="s">
        <v>214</v>
      </c>
      <c r="C15" s="2">
        <v>38.158977999999998</v>
      </c>
      <c r="D15" s="2">
        <v>-112.616452</v>
      </c>
      <c r="E15" s="2" t="s">
        <v>248</v>
      </c>
      <c r="F15" s="2" t="s">
        <v>11</v>
      </c>
      <c r="G15" s="2" t="s">
        <v>208</v>
      </c>
      <c r="H15" s="2">
        <v>0</v>
      </c>
      <c r="I15" s="2">
        <v>0</v>
      </c>
      <c r="J15" s="2">
        <v>1975</v>
      </c>
      <c r="K15" s="2">
        <v>1975</v>
      </c>
      <c r="L15" s="60">
        <v>1975</v>
      </c>
      <c r="M15" s="2" t="s">
        <v>346</v>
      </c>
      <c r="N15" s="60" t="s">
        <v>346</v>
      </c>
      <c r="O15" s="2">
        <v>5.75</v>
      </c>
      <c r="P15" s="60">
        <v>5.75</v>
      </c>
      <c r="Q15" s="2">
        <v>6.94</v>
      </c>
      <c r="R15" s="60">
        <v>6.94</v>
      </c>
      <c r="S15" s="2">
        <v>0</v>
      </c>
      <c r="T15" s="60" t="s">
        <v>346</v>
      </c>
      <c r="U15" s="2">
        <v>13.59</v>
      </c>
      <c r="V15" s="60">
        <v>13.59</v>
      </c>
      <c r="W15" s="2">
        <v>60.43</v>
      </c>
      <c r="X15" s="60">
        <v>60.43</v>
      </c>
      <c r="Y15" s="2" t="s">
        <v>346</v>
      </c>
      <c r="Z15" s="60" t="s">
        <v>346</v>
      </c>
      <c r="AA15" s="2" t="s">
        <v>346</v>
      </c>
      <c r="AB15" s="60" t="s">
        <v>346</v>
      </c>
      <c r="AC15" s="2">
        <v>9.5151414860168787E-2</v>
      </c>
      <c r="AD15" s="60">
        <v>9.5151414860168787E-2</v>
      </c>
      <c r="AE15" s="2">
        <v>2</v>
      </c>
      <c r="AF15" s="60">
        <v>2</v>
      </c>
      <c r="AG15" s="2">
        <v>0</v>
      </c>
      <c r="AH15" s="60" t="s">
        <v>346</v>
      </c>
      <c r="AI15" s="2">
        <v>0</v>
      </c>
      <c r="AJ15" s="2">
        <v>0</v>
      </c>
      <c r="AK15" s="2">
        <v>0</v>
      </c>
      <c r="AL15" s="2" t="s">
        <v>26</v>
      </c>
      <c r="AM15" s="2" t="s">
        <v>214</v>
      </c>
      <c r="AN15" s="2">
        <v>-263.39188200000001</v>
      </c>
      <c r="AO15" s="2">
        <v>-414.16731199999998</v>
      </c>
      <c r="AP15" s="2" t="s">
        <v>248</v>
      </c>
      <c r="AQ15" s="2" t="s">
        <v>11</v>
      </c>
      <c r="AR15" s="1" t="s">
        <v>208</v>
      </c>
      <c r="AS15" s="1" t="s">
        <v>208</v>
      </c>
    </row>
    <row r="16" spans="1:45" ht="16">
      <c r="A16" s="2" t="s">
        <v>26</v>
      </c>
      <c r="B16" s="2" t="s">
        <v>214</v>
      </c>
      <c r="C16" s="2">
        <v>38.159446000000003</v>
      </c>
      <c r="D16" s="2">
        <v>-112.615543</v>
      </c>
      <c r="E16" s="2" t="s">
        <v>249</v>
      </c>
      <c r="F16" s="2" t="s">
        <v>11</v>
      </c>
      <c r="G16" s="2" t="s">
        <v>208</v>
      </c>
      <c r="H16" s="2">
        <v>0</v>
      </c>
      <c r="I16" s="2">
        <v>0</v>
      </c>
      <c r="J16" s="2">
        <v>1975</v>
      </c>
      <c r="K16" s="2">
        <v>1975</v>
      </c>
      <c r="L16" s="60">
        <v>1975</v>
      </c>
      <c r="M16" s="2" t="s">
        <v>346</v>
      </c>
      <c r="N16" s="60" t="s">
        <v>346</v>
      </c>
      <c r="O16" s="2">
        <v>5.6</v>
      </c>
      <c r="P16" s="60">
        <v>5.6</v>
      </c>
      <c r="Q16" s="2">
        <v>6.85</v>
      </c>
      <c r="R16" s="60">
        <v>6.85</v>
      </c>
      <c r="S16" s="2">
        <v>0</v>
      </c>
      <c r="T16" s="60" t="s">
        <v>346</v>
      </c>
      <c r="U16" s="2">
        <v>12.74</v>
      </c>
      <c r="V16" s="60">
        <v>12.74</v>
      </c>
      <c r="W16" s="2">
        <v>63.17</v>
      </c>
      <c r="X16" s="60">
        <v>63.17</v>
      </c>
      <c r="Y16" s="2" t="s">
        <v>346</v>
      </c>
      <c r="Z16" s="60" t="s">
        <v>346</v>
      </c>
      <c r="AA16" s="2" t="s">
        <v>346</v>
      </c>
      <c r="AB16" s="60" t="s">
        <v>346</v>
      </c>
      <c r="AC16" s="2">
        <v>8.8649675478866541E-2</v>
      </c>
      <c r="AD16" s="60">
        <v>8.8649675478866541E-2</v>
      </c>
      <c r="AE16" s="2">
        <v>2</v>
      </c>
      <c r="AF16" s="60">
        <v>2</v>
      </c>
      <c r="AG16" s="2">
        <v>0</v>
      </c>
      <c r="AH16" s="60" t="s">
        <v>346</v>
      </c>
      <c r="AI16" s="2">
        <v>0</v>
      </c>
      <c r="AJ16" s="2">
        <v>0</v>
      </c>
      <c r="AK16" s="2">
        <v>0</v>
      </c>
      <c r="AL16" s="2" t="s">
        <v>26</v>
      </c>
      <c r="AM16" s="2" t="s">
        <v>214</v>
      </c>
      <c r="AN16" s="2">
        <v>-263.39053200000001</v>
      </c>
      <c r="AO16" s="2">
        <v>-414.16552100000001</v>
      </c>
      <c r="AP16" s="2" t="s">
        <v>249</v>
      </c>
      <c r="AQ16" s="2" t="s">
        <v>11</v>
      </c>
      <c r="AR16" s="1" t="s">
        <v>208</v>
      </c>
      <c r="AS16" s="1" t="s">
        <v>208</v>
      </c>
    </row>
    <row r="17" spans="1:45" ht="144">
      <c r="A17" s="2" t="s">
        <v>26</v>
      </c>
      <c r="B17" s="2" t="s">
        <v>47</v>
      </c>
      <c r="C17" s="2">
        <v>42.881646000000003</v>
      </c>
      <c r="D17" s="2">
        <v>-109.979007</v>
      </c>
      <c r="E17" s="2" t="s">
        <v>368</v>
      </c>
      <c r="F17" s="2" t="s">
        <v>11</v>
      </c>
      <c r="G17" s="2" t="s">
        <v>370</v>
      </c>
      <c r="H17" s="2" t="s">
        <v>207</v>
      </c>
      <c r="I17" s="2" t="s">
        <v>372</v>
      </c>
      <c r="J17" s="2" t="s">
        <v>49</v>
      </c>
      <c r="K17" s="2">
        <v>2011</v>
      </c>
      <c r="L17" s="60">
        <v>2011</v>
      </c>
      <c r="M17" s="2">
        <v>45</v>
      </c>
      <c r="N17" s="60">
        <v>45</v>
      </c>
      <c r="O17" s="2">
        <v>36.6</v>
      </c>
      <c r="P17" s="60">
        <v>36.6</v>
      </c>
      <c r="Q17" s="2">
        <v>46.69</v>
      </c>
      <c r="R17" s="60">
        <v>46.69</v>
      </c>
      <c r="S17" s="2">
        <v>0</v>
      </c>
      <c r="T17" s="60" t="s">
        <v>346</v>
      </c>
      <c r="U17" s="2">
        <v>17.059999999999999</v>
      </c>
      <c r="V17" s="60">
        <v>17.059999999999999</v>
      </c>
      <c r="W17" s="2">
        <v>93.47</v>
      </c>
      <c r="X17" s="60">
        <v>93.47</v>
      </c>
      <c r="Y17" s="2">
        <v>123.25</v>
      </c>
      <c r="Z17" s="60">
        <v>123.25</v>
      </c>
      <c r="AA17" s="2" t="s">
        <v>346</v>
      </c>
      <c r="AB17" s="60" t="s">
        <v>346</v>
      </c>
      <c r="AC17" s="2">
        <v>0.39156948753610787</v>
      </c>
      <c r="AD17" s="60">
        <v>0.39156948753610787</v>
      </c>
      <c r="AE17" s="2">
        <v>3</v>
      </c>
      <c r="AF17" s="60">
        <v>3</v>
      </c>
      <c r="AG17" s="2" t="s">
        <v>16</v>
      </c>
      <c r="AH17" s="60" t="s">
        <v>16</v>
      </c>
      <c r="AI17" s="2" t="s">
        <v>371</v>
      </c>
      <c r="AJ17" s="2" t="s">
        <v>367</v>
      </c>
      <c r="AK17" s="2">
        <v>0</v>
      </c>
      <c r="AL17" s="2" t="s">
        <v>26</v>
      </c>
      <c r="AM17" s="2" t="s">
        <v>47</v>
      </c>
      <c r="AN17" s="2">
        <v>-262.83965999999998</v>
      </c>
      <c r="AO17" s="2">
        <v>-415.70031299999999</v>
      </c>
      <c r="AP17" s="2" t="s">
        <v>324</v>
      </c>
      <c r="AQ17" s="2" t="s">
        <v>11</v>
      </c>
      <c r="AR17" s="1" t="s">
        <v>48</v>
      </c>
      <c r="AS17" s="1" t="s">
        <v>48</v>
      </c>
    </row>
    <row r="18" spans="1:45" ht="144">
      <c r="A18" s="2" t="s">
        <v>26</v>
      </c>
      <c r="B18" s="2" t="s">
        <v>47</v>
      </c>
      <c r="C18" s="2">
        <v>42.912953999999999</v>
      </c>
      <c r="D18" s="2">
        <v>-110.078335</v>
      </c>
      <c r="E18" s="2" t="s">
        <v>369</v>
      </c>
      <c r="F18" s="2" t="s">
        <v>11</v>
      </c>
      <c r="G18" s="2" t="s">
        <v>370</v>
      </c>
      <c r="H18" s="2" t="s">
        <v>207</v>
      </c>
      <c r="I18" s="2" t="s">
        <v>372</v>
      </c>
      <c r="J18" s="2" t="s">
        <v>49</v>
      </c>
      <c r="K18" s="2">
        <v>2011</v>
      </c>
      <c r="L18" s="60">
        <v>2011</v>
      </c>
      <c r="M18" s="2">
        <v>45</v>
      </c>
      <c r="N18" s="60">
        <v>45</v>
      </c>
      <c r="O18" s="2">
        <v>35.08</v>
      </c>
      <c r="P18" s="60">
        <v>35.08</v>
      </c>
      <c r="Q18" s="2">
        <v>45.69</v>
      </c>
      <c r="R18" s="60">
        <v>45.69</v>
      </c>
      <c r="S18" s="2">
        <v>0</v>
      </c>
      <c r="T18" s="60" t="s">
        <v>346</v>
      </c>
      <c r="U18" s="2">
        <v>14.15</v>
      </c>
      <c r="V18" s="60">
        <v>14.15</v>
      </c>
      <c r="W18" s="2">
        <v>67.48</v>
      </c>
      <c r="X18" s="60">
        <v>67.48</v>
      </c>
      <c r="Y18" s="2">
        <v>90.91</v>
      </c>
      <c r="Z18" s="60">
        <v>90.91</v>
      </c>
      <c r="AA18" s="2" t="s">
        <v>346</v>
      </c>
      <c r="AB18" s="60" t="s">
        <v>346</v>
      </c>
      <c r="AC18" s="2">
        <v>0.51985773562537041</v>
      </c>
      <c r="AD18" s="60">
        <v>0.51985773562537041</v>
      </c>
      <c r="AE18" s="2">
        <v>2</v>
      </c>
      <c r="AF18" s="60">
        <v>2</v>
      </c>
      <c r="AG18" s="2" t="s">
        <v>16</v>
      </c>
      <c r="AH18" s="60" t="s">
        <v>16</v>
      </c>
      <c r="AI18" s="2">
        <v>0</v>
      </c>
      <c r="AJ18" s="2" t="s">
        <v>367</v>
      </c>
      <c r="AK18" s="2"/>
      <c r="AL18" s="2"/>
      <c r="AM18" s="2"/>
      <c r="AN18" s="2"/>
      <c r="AO18" s="2"/>
      <c r="AP18" s="2"/>
      <c r="AQ18" s="2"/>
      <c r="AR18" s="1"/>
      <c r="AS18" s="1" t="s">
        <v>55</v>
      </c>
    </row>
    <row r="19" spans="1:45" ht="80">
      <c r="A19" s="2" t="s">
        <v>26</v>
      </c>
      <c r="B19" s="2" t="s">
        <v>50</v>
      </c>
      <c r="C19" s="2">
        <v>35.888235000000002</v>
      </c>
      <c r="D19" s="2">
        <v>-114.620937</v>
      </c>
      <c r="E19" s="2" t="s">
        <v>57</v>
      </c>
      <c r="F19" s="2" t="s">
        <v>11</v>
      </c>
      <c r="G19" s="2" t="s">
        <v>55</v>
      </c>
      <c r="H19" s="2" t="s">
        <v>207</v>
      </c>
      <c r="I19" s="2">
        <v>0</v>
      </c>
      <c r="J19" s="2" t="s">
        <v>56</v>
      </c>
      <c r="K19" s="2">
        <v>2007</v>
      </c>
      <c r="L19" s="60">
        <v>2007</v>
      </c>
      <c r="M19" s="2">
        <v>15.24</v>
      </c>
      <c r="N19" s="60">
        <v>15.24</v>
      </c>
      <c r="O19" s="2">
        <v>14.37</v>
      </c>
      <c r="P19" s="60">
        <v>14.37</v>
      </c>
      <c r="Q19" s="2">
        <v>15.54</v>
      </c>
      <c r="R19" s="60">
        <v>15.54</v>
      </c>
      <c r="S19" s="2">
        <v>61.874400000000001</v>
      </c>
      <c r="T19" s="60">
        <v>61.874400000000001</v>
      </c>
      <c r="U19" s="2">
        <v>47.91</v>
      </c>
      <c r="V19" s="60">
        <v>47.91</v>
      </c>
      <c r="W19" s="2">
        <v>72.53</v>
      </c>
      <c r="X19" s="60">
        <v>72.53</v>
      </c>
      <c r="Y19" s="2" t="s">
        <v>346</v>
      </c>
      <c r="Z19" s="60" t="s">
        <v>346</v>
      </c>
      <c r="AA19" s="2">
        <v>0.24630541871921183</v>
      </c>
      <c r="AB19" s="60">
        <v>0.24630541871921183</v>
      </c>
      <c r="AC19" s="2">
        <v>0.19812491382876049</v>
      </c>
      <c r="AD19" s="60">
        <v>0.19812491382876049</v>
      </c>
      <c r="AE19" s="2">
        <v>4</v>
      </c>
      <c r="AF19" s="60">
        <v>4</v>
      </c>
      <c r="AG19" s="2" t="s">
        <v>16</v>
      </c>
      <c r="AH19" s="60" t="s">
        <v>16</v>
      </c>
      <c r="AI19" s="2">
        <v>0</v>
      </c>
      <c r="AJ19" s="2" t="s">
        <v>234</v>
      </c>
      <c r="AK19" s="2">
        <v>0</v>
      </c>
      <c r="AL19" s="2" t="s">
        <v>26</v>
      </c>
      <c r="AM19" s="2" t="s">
        <v>50</v>
      </c>
      <c r="AN19" s="2">
        <v>-265.130109</v>
      </c>
      <c r="AO19" s="2">
        <v>-415.63928099999998</v>
      </c>
      <c r="AP19" s="2" t="s">
        <v>57</v>
      </c>
      <c r="AQ19" s="2" t="s">
        <v>11</v>
      </c>
      <c r="AR19" s="1" t="s">
        <v>55</v>
      </c>
      <c r="AS19" s="1" t="s">
        <v>55</v>
      </c>
    </row>
    <row r="20" spans="1:45" ht="80">
      <c r="A20" s="2" t="s">
        <v>26</v>
      </c>
      <c r="B20" s="2" t="s">
        <v>50</v>
      </c>
      <c r="C20" s="2">
        <v>35.970612000000003</v>
      </c>
      <c r="D20" s="2">
        <v>-114.683521</v>
      </c>
      <c r="E20" s="2" t="s">
        <v>58</v>
      </c>
      <c r="F20" s="2" t="s">
        <v>11</v>
      </c>
      <c r="G20" s="2" t="s">
        <v>55</v>
      </c>
      <c r="H20" s="2" t="s">
        <v>207</v>
      </c>
      <c r="I20" s="2">
        <v>0</v>
      </c>
      <c r="J20" s="2" t="s">
        <v>56</v>
      </c>
      <c r="K20" s="2">
        <v>2007</v>
      </c>
      <c r="L20" s="60">
        <v>2007</v>
      </c>
      <c r="M20" s="2">
        <v>15.24</v>
      </c>
      <c r="N20" s="60">
        <v>15.24</v>
      </c>
      <c r="O20" s="2">
        <v>14.03</v>
      </c>
      <c r="P20" s="60">
        <v>14.03</v>
      </c>
      <c r="Q20" s="2">
        <v>15.61</v>
      </c>
      <c r="R20" s="60">
        <v>15.61</v>
      </c>
      <c r="S20" s="2">
        <v>61.874400000000001</v>
      </c>
      <c r="T20" s="60">
        <v>61.874400000000001</v>
      </c>
      <c r="U20" s="2">
        <v>47.69</v>
      </c>
      <c r="V20" s="60">
        <v>47.69</v>
      </c>
      <c r="W20" s="2">
        <v>73.760000000000005</v>
      </c>
      <c r="X20" s="60">
        <v>73.760000000000005</v>
      </c>
      <c r="Y20" s="2" t="s">
        <v>346</v>
      </c>
      <c r="Z20" s="60" t="s">
        <v>346</v>
      </c>
      <c r="AA20" s="2">
        <v>0.24630541871921183</v>
      </c>
      <c r="AB20" s="60">
        <v>0.24630541871921183</v>
      </c>
      <c r="AC20" s="2">
        <v>0.19021149674620388</v>
      </c>
      <c r="AD20" s="60">
        <v>0.19021149674620388</v>
      </c>
      <c r="AE20" s="2">
        <v>4</v>
      </c>
      <c r="AF20" s="60">
        <v>4</v>
      </c>
      <c r="AG20" s="2" t="s">
        <v>16</v>
      </c>
      <c r="AH20" s="60" t="s">
        <v>16</v>
      </c>
      <c r="AI20" s="2">
        <v>0</v>
      </c>
      <c r="AJ20" s="2" t="s">
        <v>234</v>
      </c>
      <c r="AK20" s="2">
        <v>0</v>
      </c>
      <c r="AL20" s="2" t="s">
        <v>26</v>
      </c>
      <c r="AM20" s="2" t="s">
        <v>50</v>
      </c>
      <c r="AN20" s="2">
        <v>-265.33765399999999</v>
      </c>
      <c r="AO20" s="2">
        <v>-415.99178699999999</v>
      </c>
      <c r="AP20" s="2" t="s">
        <v>58</v>
      </c>
      <c r="AQ20" s="2" t="s">
        <v>11</v>
      </c>
      <c r="AR20" s="1" t="s">
        <v>55</v>
      </c>
      <c r="AS20" s="1" t="s">
        <v>55</v>
      </c>
    </row>
    <row r="21" spans="1:45" ht="80">
      <c r="A21" s="2" t="s">
        <v>26</v>
      </c>
      <c r="B21" s="2" t="s">
        <v>50</v>
      </c>
      <c r="C21" s="2">
        <v>35.985159000000003</v>
      </c>
      <c r="D21" s="2">
        <v>-114.711747</v>
      </c>
      <c r="E21" s="2" t="s">
        <v>59</v>
      </c>
      <c r="F21" s="2" t="s">
        <v>11</v>
      </c>
      <c r="G21" s="2" t="s">
        <v>55</v>
      </c>
      <c r="H21" s="2" t="s">
        <v>207</v>
      </c>
      <c r="I21" s="2">
        <v>0</v>
      </c>
      <c r="J21" s="2" t="s">
        <v>56</v>
      </c>
      <c r="K21" s="2">
        <v>2007</v>
      </c>
      <c r="L21" s="60">
        <v>2007</v>
      </c>
      <c r="M21" s="2">
        <v>30.48</v>
      </c>
      <c r="N21" s="60">
        <v>30.48</v>
      </c>
      <c r="O21" s="2">
        <v>30.03</v>
      </c>
      <c r="P21" s="60">
        <v>30.03</v>
      </c>
      <c r="Q21" s="2">
        <v>31.29</v>
      </c>
      <c r="R21" s="60">
        <v>31.29</v>
      </c>
      <c r="S21" s="2">
        <v>61.874400000000001</v>
      </c>
      <c r="T21" s="60">
        <v>61.874400000000001</v>
      </c>
      <c r="U21" s="2">
        <v>41.42</v>
      </c>
      <c r="V21" s="60">
        <v>41.42</v>
      </c>
      <c r="W21" s="2">
        <v>73.88</v>
      </c>
      <c r="X21" s="60">
        <v>73.88</v>
      </c>
      <c r="Y21" s="2" t="s">
        <v>346</v>
      </c>
      <c r="Z21" s="60" t="s">
        <v>346</v>
      </c>
      <c r="AA21" s="2">
        <v>0.49261083743842365</v>
      </c>
      <c r="AB21" s="60">
        <v>0.49261083743842365</v>
      </c>
      <c r="AC21" s="2">
        <v>0.40646995127233354</v>
      </c>
      <c r="AD21" s="60">
        <v>0.40646995127233354</v>
      </c>
      <c r="AE21" s="2">
        <v>4</v>
      </c>
      <c r="AF21" s="60">
        <v>4</v>
      </c>
      <c r="AG21" s="2" t="s">
        <v>16</v>
      </c>
      <c r="AH21" s="60" t="s">
        <v>16</v>
      </c>
      <c r="AI21" s="2">
        <v>0</v>
      </c>
      <c r="AJ21" s="2" t="s">
        <v>234</v>
      </c>
      <c r="AK21" s="2">
        <v>0</v>
      </c>
      <c r="AL21" s="2" t="s">
        <v>26</v>
      </c>
      <c r="AM21" s="2" t="s">
        <v>50</v>
      </c>
      <c r="AN21" s="2">
        <v>-265.40865300000002</v>
      </c>
      <c r="AO21" s="2">
        <v>-416.10555900000003</v>
      </c>
      <c r="AP21" s="2" t="s">
        <v>59</v>
      </c>
      <c r="AQ21" s="2" t="s">
        <v>11</v>
      </c>
      <c r="AR21" s="1" t="s">
        <v>55</v>
      </c>
      <c r="AS21" s="1" t="s">
        <v>61</v>
      </c>
    </row>
    <row r="22" spans="1:45" ht="64">
      <c r="A22" s="2" t="s">
        <v>26</v>
      </c>
      <c r="B22" s="2" t="s">
        <v>27</v>
      </c>
      <c r="C22" s="2">
        <v>47.074227999999998</v>
      </c>
      <c r="D22" s="2">
        <v>-114.0538</v>
      </c>
      <c r="E22" s="2" t="s">
        <v>60</v>
      </c>
      <c r="F22" s="2" t="s">
        <v>11</v>
      </c>
      <c r="G22" s="2" t="s">
        <v>61</v>
      </c>
      <c r="H22" s="2" t="s">
        <v>207</v>
      </c>
      <c r="I22" s="2">
        <v>0</v>
      </c>
      <c r="J22" s="2" t="s">
        <v>62</v>
      </c>
      <c r="K22" s="2">
        <v>2013</v>
      </c>
      <c r="L22" s="60">
        <v>2013</v>
      </c>
      <c r="M22" s="2">
        <v>60</v>
      </c>
      <c r="N22" s="60">
        <v>60</v>
      </c>
      <c r="O22" s="2">
        <v>55.3</v>
      </c>
      <c r="P22" s="60">
        <v>55.3</v>
      </c>
      <c r="Q22" s="2">
        <v>60.35</v>
      </c>
      <c r="R22" s="60">
        <v>60.35</v>
      </c>
      <c r="S22" s="2">
        <v>63</v>
      </c>
      <c r="T22" s="60">
        <v>63</v>
      </c>
      <c r="U22" s="2">
        <v>10.54</v>
      </c>
      <c r="V22" s="60">
        <v>10.54</v>
      </c>
      <c r="W22" s="2">
        <v>64.64</v>
      </c>
      <c r="X22" s="60">
        <v>64.64</v>
      </c>
      <c r="Y22" s="2" t="s">
        <v>346</v>
      </c>
      <c r="Z22" s="60" t="s">
        <v>346</v>
      </c>
      <c r="AA22" s="2">
        <v>0.95238095238095233</v>
      </c>
      <c r="AB22" s="60">
        <v>0.95238095238095233</v>
      </c>
      <c r="AC22" s="2">
        <v>0.85550742574257421</v>
      </c>
      <c r="AD22" s="60">
        <v>0.85550742574257421</v>
      </c>
      <c r="AE22" s="2">
        <v>2</v>
      </c>
      <c r="AF22" s="60">
        <v>2</v>
      </c>
      <c r="AG22" s="2" t="s">
        <v>16</v>
      </c>
      <c r="AH22" s="60" t="s">
        <v>16</v>
      </c>
      <c r="AI22" s="2" t="s">
        <v>67</v>
      </c>
      <c r="AJ22" s="2" t="s">
        <v>68</v>
      </c>
      <c r="AK22" s="2">
        <v>0</v>
      </c>
      <c r="AL22" s="2" t="s">
        <v>26</v>
      </c>
      <c r="AM22" s="2" t="s">
        <v>27</v>
      </c>
      <c r="AN22" s="2">
        <v>-275.181828</v>
      </c>
      <c r="AO22" s="2">
        <v>-436.30985600000002</v>
      </c>
      <c r="AP22" s="2" t="s">
        <v>60</v>
      </c>
      <c r="AQ22" s="2" t="s">
        <v>11</v>
      </c>
      <c r="AR22" s="1" t="s">
        <v>61</v>
      </c>
      <c r="AS22" s="1" t="s">
        <v>65</v>
      </c>
    </row>
    <row r="23" spans="1:45" ht="96">
      <c r="A23" s="2" t="s">
        <v>26</v>
      </c>
      <c r="B23" s="2" t="s">
        <v>63</v>
      </c>
      <c r="C23" s="2">
        <v>41.348382000000001</v>
      </c>
      <c r="D23" s="2">
        <v>-114.805663</v>
      </c>
      <c r="E23" s="2" t="s">
        <v>64</v>
      </c>
      <c r="F23" s="2" t="s">
        <v>11</v>
      </c>
      <c r="G23" s="2" t="s">
        <v>65</v>
      </c>
      <c r="H23" s="2" t="s">
        <v>207</v>
      </c>
      <c r="I23" s="2">
        <v>0</v>
      </c>
      <c r="J23" s="2">
        <v>2011</v>
      </c>
      <c r="K23" s="2">
        <v>2011</v>
      </c>
      <c r="L23" s="60">
        <v>2011</v>
      </c>
      <c r="M23" s="2" t="s">
        <v>346</v>
      </c>
      <c r="N23" s="60" t="s">
        <v>346</v>
      </c>
      <c r="O23" s="2">
        <v>28.51</v>
      </c>
      <c r="P23" s="60">
        <v>28.51</v>
      </c>
      <c r="Q23" s="2">
        <v>29.52</v>
      </c>
      <c r="R23" s="60">
        <v>29.52</v>
      </c>
      <c r="S23" s="2">
        <v>0</v>
      </c>
      <c r="T23" s="60" t="s">
        <v>346</v>
      </c>
      <c r="U23" s="2">
        <v>16.89</v>
      </c>
      <c r="V23" s="60">
        <v>16.89</v>
      </c>
      <c r="W23" s="2">
        <v>34.15</v>
      </c>
      <c r="X23" s="60">
        <v>34.15</v>
      </c>
      <c r="Y23" s="2">
        <v>45.66</v>
      </c>
      <c r="Z23" s="60">
        <v>45.66</v>
      </c>
      <c r="AA23" s="2" t="s">
        <v>346</v>
      </c>
      <c r="AB23" s="60" t="s">
        <v>346</v>
      </c>
      <c r="AC23" s="2">
        <v>0.83484626647144955</v>
      </c>
      <c r="AD23" s="60">
        <v>0.83484626647144955</v>
      </c>
      <c r="AE23" s="2">
        <v>2</v>
      </c>
      <c r="AF23" s="60">
        <v>2</v>
      </c>
      <c r="AG23" s="2" t="s">
        <v>16</v>
      </c>
      <c r="AH23" s="60" t="s">
        <v>16</v>
      </c>
      <c r="AI23" s="2" t="s">
        <v>67</v>
      </c>
      <c r="AJ23" s="2" t="s">
        <v>69</v>
      </c>
      <c r="AK23" s="2">
        <v>0</v>
      </c>
      <c r="AL23" s="2" t="s">
        <v>26</v>
      </c>
      <c r="AM23" s="2" t="s">
        <v>63</v>
      </c>
      <c r="AN23" s="2">
        <v>-270.95970799999998</v>
      </c>
      <c r="AO23" s="2">
        <v>-427.11375299999997</v>
      </c>
      <c r="AP23" s="2" t="s">
        <v>64</v>
      </c>
      <c r="AQ23" s="2" t="s">
        <v>11</v>
      </c>
      <c r="AR23" s="1" t="s">
        <v>65</v>
      </c>
      <c r="AS23" s="1" t="s">
        <v>65</v>
      </c>
    </row>
    <row r="24" spans="1:45" ht="96">
      <c r="A24" s="2" t="s">
        <v>26</v>
      </c>
      <c r="B24" s="2" t="s">
        <v>63</v>
      </c>
      <c r="C24" s="2">
        <v>41.207692000000002</v>
      </c>
      <c r="D24" s="2">
        <v>-114.851051</v>
      </c>
      <c r="E24" s="2" t="s">
        <v>64</v>
      </c>
      <c r="F24" s="2" t="s">
        <v>11</v>
      </c>
      <c r="G24" s="2" t="s">
        <v>65</v>
      </c>
      <c r="H24" s="2" t="s">
        <v>207</v>
      </c>
      <c r="I24" s="2">
        <v>0</v>
      </c>
      <c r="J24" s="2">
        <v>2010</v>
      </c>
      <c r="K24" s="2">
        <v>2010</v>
      </c>
      <c r="L24" s="60">
        <v>2010</v>
      </c>
      <c r="M24" s="2" t="s">
        <v>346</v>
      </c>
      <c r="N24" s="60" t="s">
        <v>346</v>
      </c>
      <c r="O24" s="2">
        <v>48.21</v>
      </c>
      <c r="P24" s="60">
        <v>48.21</v>
      </c>
      <c r="Q24" s="2">
        <v>50.52</v>
      </c>
      <c r="R24" s="60">
        <v>50.52</v>
      </c>
      <c r="S24" s="2">
        <v>0</v>
      </c>
      <c r="T24" s="60" t="s">
        <v>346</v>
      </c>
      <c r="U24" s="2">
        <v>9.5</v>
      </c>
      <c r="V24" s="60">
        <v>9.5</v>
      </c>
      <c r="W24" s="2">
        <v>43.75</v>
      </c>
      <c r="X24" s="60">
        <v>43.75</v>
      </c>
      <c r="Y24" s="2">
        <v>115.7</v>
      </c>
      <c r="Z24" s="60">
        <v>115.7</v>
      </c>
      <c r="AA24" s="2" t="s">
        <v>346</v>
      </c>
      <c r="AB24" s="60" t="s">
        <v>346</v>
      </c>
      <c r="AC24" s="2">
        <v>1.1019428571428571</v>
      </c>
      <c r="AD24" s="60">
        <v>1.1019428571428571</v>
      </c>
      <c r="AE24" s="2">
        <v>2</v>
      </c>
      <c r="AF24" s="60">
        <v>2</v>
      </c>
      <c r="AG24" s="2" t="s">
        <v>16</v>
      </c>
      <c r="AH24" s="60" t="s">
        <v>16</v>
      </c>
      <c r="AI24" s="2" t="s">
        <v>66</v>
      </c>
      <c r="AJ24" s="2" t="s">
        <v>69</v>
      </c>
      <c r="AK24" s="2">
        <v>0</v>
      </c>
      <c r="AL24" s="2" t="s">
        <v>26</v>
      </c>
      <c r="AM24" s="2" t="s">
        <v>63</v>
      </c>
      <c r="AN24" s="2">
        <v>-270.90979399999998</v>
      </c>
      <c r="AO24" s="2">
        <v>-426.96853700000003</v>
      </c>
      <c r="AP24" s="2" t="s">
        <v>64</v>
      </c>
      <c r="AQ24" s="2" t="s">
        <v>11</v>
      </c>
      <c r="AR24" s="1" t="s">
        <v>65</v>
      </c>
      <c r="AS24" s="1" t="s">
        <v>65</v>
      </c>
    </row>
    <row r="25" spans="1:45" ht="96">
      <c r="A25" s="2" t="s">
        <v>26</v>
      </c>
      <c r="B25" s="2" t="s">
        <v>63</v>
      </c>
      <c r="C25" s="2">
        <v>40.907497999999997</v>
      </c>
      <c r="D25" s="2">
        <v>-114.3051</v>
      </c>
      <c r="E25" s="2" t="s">
        <v>64</v>
      </c>
      <c r="F25" s="2" t="s">
        <v>11</v>
      </c>
      <c r="G25" s="2" t="s">
        <v>65</v>
      </c>
      <c r="H25" s="2" t="s">
        <v>207</v>
      </c>
      <c r="I25" s="2">
        <v>0</v>
      </c>
      <c r="J25" s="2">
        <v>2013</v>
      </c>
      <c r="K25" s="2">
        <v>2013</v>
      </c>
      <c r="L25" s="60">
        <v>2013</v>
      </c>
      <c r="M25" s="2" t="s">
        <v>346</v>
      </c>
      <c r="N25" s="60" t="s">
        <v>346</v>
      </c>
      <c r="O25" s="2" t="s">
        <v>346</v>
      </c>
      <c r="P25" s="60" t="s">
        <v>346</v>
      </c>
      <c r="Q25" s="2" t="s">
        <v>346</v>
      </c>
      <c r="R25" s="60" t="s">
        <v>346</v>
      </c>
      <c r="S25" s="2">
        <v>0</v>
      </c>
      <c r="T25" s="60" t="s">
        <v>346</v>
      </c>
      <c r="U25" s="2" t="s">
        <v>346</v>
      </c>
      <c r="V25" s="60" t="s">
        <v>346</v>
      </c>
      <c r="W25" s="2" t="s">
        <v>346</v>
      </c>
      <c r="X25" s="60" t="s">
        <v>346</v>
      </c>
      <c r="Y25" s="2" t="s">
        <v>346</v>
      </c>
      <c r="Z25" s="60" t="s">
        <v>346</v>
      </c>
      <c r="AA25" s="2" t="s">
        <v>346</v>
      </c>
      <c r="AB25" s="60" t="s">
        <v>346</v>
      </c>
      <c r="AC25" s="2" t="s">
        <v>346</v>
      </c>
      <c r="AD25" s="60" t="s">
        <v>346</v>
      </c>
      <c r="AE25" s="2">
        <v>5</v>
      </c>
      <c r="AF25" s="60">
        <v>5</v>
      </c>
      <c r="AG25" s="2" t="s">
        <v>16</v>
      </c>
      <c r="AH25" s="60" t="s">
        <v>16</v>
      </c>
      <c r="AI25" s="2" t="s">
        <v>66</v>
      </c>
      <c r="AJ25" s="2" t="s">
        <v>69</v>
      </c>
      <c r="AK25" s="2">
        <v>0</v>
      </c>
      <c r="AL25" s="2" t="s">
        <v>26</v>
      </c>
      <c r="AM25" s="2" t="s">
        <v>63</v>
      </c>
      <c r="AN25" s="2">
        <v>-269.517698</v>
      </c>
      <c r="AO25" s="2">
        <v>-424.73029600000001</v>
      </c>
      <c r="AP25" s="2" t="s">
        <v>64</v>
      </c>
      <c r="AQ25" s="2" t="s">
        <v>11</v>
      </c>
      <c r="AR25" s="1" t="s">
        <v>65</v>
      </c>
      <c r="AS25" s="1"/>
    </row>
    <row r="26" spans="1:45" ht="32">
      <c r="A26" s="2" t="s">
        <v>26</v>
      </c>
      <c r="B26" s="2" t="s">
        <v>195</v>
      </c>
      <c r="C26" s="2">
        <v>47.322270000000003</v>
      </c>
      <c r="D26" s="2">
        <v>-121.32447000000001</v>
      </c>
      <c r="E26" s="2" t="s">
        <v>148</v>
      </c>
      <c r="F26" s="2" t="s">
        <v>11</v>
      </c>
      <c r="G26" s="2">
        <v>0</v>
      </c>
      <c r="H26" s="2">
        <v>0</v>
      </c>
      <c r="I26" s="2">
        <v>0</v>
      </c>
      <c r="J26" s="2">
        <v>2018</v>
      </c>
      <c r="K26" s="2">
        <v>2018</v>
      </c>
      <c r="L26" s="60">
        <v>2018</v>
      </c>
      <c r="M26" s="2">
        <v>45.72</v>
      </c>
      <c r="N26" s="60">
        <v>45.72</v>
      </c>
      <c r="O26" s="2">
        <v>45.64</v>
      </c>
      <c r="P26" s="60">
        <v>45.64</v>
      </c>
      <c r="Q26" s="2">
        <v>46.72</v>
      </c>
      <c r="R26" s="60">
        <v>46.72</v>
      </c>
      <c r="S26" s="2">
        <v>65.531999999999996</v>
      </c>
      <c r="T26" s="60">
        <v>65.531999999999996</v>
      </c>
      <c r="U26" s="2">
        <v>53.64</v>
      </c>
      <c r="V26" s="60">
        <v>53.64</v>
      </c>
      <c r="W26" s="2">
        <v>99.26</v>
      </c>
      <c r="X26" s="60">
        <v>99.26</v>
      </c>
      <c r="Y26" s="2" t="s">
        <v>346</v>
      </c>
      <c r="Z26" s="60" t="s">
        <v>346</v>
      </c>
      <c r="AA26" s="2">
        <v>0.69767441860465118</v>
      </c>
      <c r="AB26" s="60">
        <v>0.69767441860465118</v>
      </c>
      <c r="AC26" s="2">
        <v>0.45980253878702398</v>
      </c>
      <c r="AD26" s="60">
        <v>0.45980253878702398</v>
      </c>
      <c r="AE26" s="2">
        <v>6</v>
      </c>
      <c r="AF26" s="60">
        <v>6</v>
      </c>
      <c r="AG26" s="2" t="s">
        <v>16</v>
      </c>
      <c r="AH26" s="60" t="s">
        <v>16</v>
      </c>
      <c r="AI26" s="2">
        <v>0</v>
      </c>
      <c r="AJ26" s="2">
        <v>0</v>
      </c>
      <c r="AK26" s="2">
        <v>0</v>
      </c>
      <c r="AL26" s="2" t="s">
        <v>26</v>
      </c>
      <c r="AM26" s="2" t="s">
        <v>195</v>
      </c>
      <c r="AN26" s="2">
        <v>-289.97120999999999</v>
      </c>
      <c r="AO26" s="2">
        <v>-458.61795000000001</v>
      </c>
      <c r="AP26" s="2" t="s">
        <v>148</v>
      </c>
      <c r="AQ26" s="2" t="s">
        <v>11</v>
      </c>
      <c r="AR26" s="1"/>
      <c r="AS26" s="1"/>
    </row>
    <row r="27" spans="1:45" ht="32">
      <c r="A27" s="2" t="s">
        <v>10</v>
      </c>
      <c r="B27" s="2" t="s">
        <v>196</v>
      </c>
      <c r="C27" s="2">
        <v>51.275036</v>
      </c>
      <c r="D27" s="2">
        <v>-116.768019</v>
      </c>
      <c r="E27" s="2" t="s">
        <v>211</v>
      </c>
      <c r="F27" s="2" t="s">
        <v>11</v>
      </c>
      <c r="G27" s="2">
        <v>0</v>
      </c>
      <c r="H27" s="2">
        <v>0</v>
      </c>
      <c r="I27" s="2">
        <v>0</v>
      </c>
      <c r="J27" s="2">
        <v>2011</v>
      </c>
      <c r="K27" s="2">
        <v>2011</v>
      </c>
      <c r="L27" s="60">
        <v>2011</v>
      </c>
      <c r="M27" s="2">
        <v>7.48</v>
      </c>
      <c r="N27" s="60">
        <v>7.48</v>
      </c>
      <c r="O27" s="2">
        <v>6.69</v>
      </c>
      <c r="P27" s="60">
        <v>6.69</v>
      </c>
      <c r="Q27" s="2">
        <v>7.97</v>
      </c>
      <c r="R27" s="60">
        <v>7.97</v>
      </c>
      <c r="S27" s="2">
        <v>37.4</v>
      </c>
      <c r="T27" s="60">
        <v>37.4</v>
      </c>
      <c r="U27" s="2">
        <v>31.92</v>
      </c>
      <c r="V27" s="60">
        <v>31.92</v>
      </c>
      <c r="W27" s="2">
        <v>47.94</v>
      </c>
      <c r="X27" s="60">
        <v>47.94</v>
      </c>
      <c r="Y27" s="2" t="s">
        <v>346</v>
      </c>
      <c r="Z27" s="60" t="s">
        <v>346</v>
      </c>
      <c r="AA27" s="2">
        <v>0.2</v>
      </c>
      <c r="AB27" s="60">
        <v>0.2</v>
      </c>
      <c r="AC27" s="2">
        <v>0.13954943679599502</v>
      </c>
      <c r="AD27" s="60">
        <v>0.13954943679599502</v>
      </c>
      <c r="AE27" s="2">
        <v>5</v>
      </c>
      <c r="AF27" s="60">
        <v>5</v>
      </c>
      <c r="AG27" s="2" t="s">
        <v>16</v>
      </c>
      <c r="AH27" s="60" t="s">
        <v>16</v>
      </c>
      <c r="AI27" s="2">
        <v>0</v>
      </c>
      <c r="AJ27" s="2" t="s">
        <v>217</v>
      </c>
      <c r="AK27" s="2">
        <v>0</v>
      </c>
      <c r="AL27" s="2" t="s">
        <v>10</v>
      </c>
      <c r="AM27" s="2" t="s">
        <v>196</v>
      </c>
      <c r="AN27" s="2">
        <v>-284.81107400000002</v>
      </c>
      <c r="AO27" s="2">
        <v>-452.854129</v>
      </c>
      <c r="AP27" s="2" t="s">
        <v>211</v>
      </c>
      <c r="AQ27" s="2" t="s">
        <v>11</v>
      </c>
      <c r="AR27" s="1"/>
      <c r="AS27" s="1"/>
    </row>
    <row r="28" spans="1:45" ht="32">
      <c r="A28" s="2" t="s">
        <v>10</v>
      </c>
      <c r="B28" s="2" t="s">
        <v>196</v>
      </c>
      <c r="C28" s="2">
        <v>51.298845</v>
      </c>
      <c r="D28" s="2">
        <v>-116.92934</v>
      </c>
      <c r="E28" s="2" t="s">
        <v>212</v>
      </c>
      <c r="F28" s="2" t="s">
        <v>11</v>
      </c>
      <c r="G28" s="2">
        <v>0</v>
      </c>
      <c r="H28" s="2">
        <v>0</v>
      </c>
      <c r="I28" s="2">
        <v>0</v>
      </c>
      <c r="J28" s="2">
        <v>2011</v>
      </c>
      <c r="K28" s="2">
        <v>2011</v>
      </c>
      <c r="L28" s="60">
        <v>2011</v>
      </c>
      <c r="M28" s="2">
        <v>7.2</v>
      </c>
      <c r="N28" s="60">
        <v>7.2</v>
      </c>
      <c r="O28" s="2">
        <v>6.51</v>
      </c>
      <c r="P28" s="60">
        <v>6.51</v>
      </c>
      <c r="Q28" s="2">
        <v>7.87</v>
      </c>
      <c r="R28" s="60">
        <v>7.87</v>
      </c>
      <c r="S28" s="2">
        <v>27.5</v>
      </c>
      <c r="T28" s="60">
        <v>27.5</v>
      </c>
      <c r="U28" s="2">
        <v>21</v>
      </c>
      <c r="V28" s="60">
        <v>21</v>
      </c>
      <c r="W28" s="2">
        <v>29.12</v>
      </c>
      <c r="X28" s="60">
        <v>29.12</v>
      </c>
      <c r="Y28" s="2" t="s">
        <v>346</v>
      </c>
      <c r="Z28" s="60" t="s">
        <v>346</v>
      </c>
      <c r="AA28" s="2">
        <v>0.26181818181818184</v>
      </c>
      <c r="AB28" s="60">
        <v>0.26181818181818184</v>
      </c>
      <c r="AC28" s="2">
        <v>0.22355769230769229</v>
      </c>
      <c r="AD28" s="60">
        <v>0.22355769230769229</v>
      </c>
      <c r="AE28" s="2">
        <v>4</v>
      </c>
      <c r="AF28" s="60">
        <v>4</v>
      </c>
      <c r="AG28" s="2" t="s">
        <v>16</v>
      </c>
      <c r="AH28" s="60" t="s">
        <v>16</v>
      </c>
      <c r="AI28" s="2">
        <v>0</v>
      </c>
      <c r="AJ28" s="2" t="s">
        <v>217</v>
      </c>
      <c r="AK28" s="2">
        <v>0</v>
      </c>
      <c r="AL28" s="2" t="s">
        <v>10</v>
      </c>
      <c r="AM28" s="2" t="s">
        <v>196</v>
      </c>
      <c r="AN28" s="2">
        <v>-285.15752500000002</v>
      </c>
      <c r="AO28" s="2">
        <v>-453.38571000000002</v>
      </c>
      <c r="AP28" s="2" t="s">
        <v>212</v>
      </c>
      <c r="AQ28" s="2" t="s">
        <v>11</v>
      </c>
      <c r="AR28" s="1"/>
      <c r="AS28" s="1"/>
    </row>
    <row r="29" spans="1:45" ht="32">
      <c r="A29" s="2" t="s">
        <v>10</v>
      </c>
      <c r="B29" s="2" t="s">
        <v>196</v>
      </c>
      <c r="C29" s="2">
        <v>51.253630999999999</v>
      </c>
      <c r="D29" s="2">
        <v>-116.685371</v>
      </c>
      <c r="E29" s="2" t="s">
        <v>213</v>
      </c>
      <c r="F29" s="2" t="s">
        <v>11</v>
      </c>
      <c r="G29" s="2">
        <v>0</v>
      </c>
      <c r="H29" s="2">
        <v>0</v>
      </c>
      <c r="I29" s="2">
        <v>0</v>
      </c>
      <c r="J29" s="2">
        <v>2011</v>
      </c>
      <c r="K29" s="2">
        <v>2011</v>
      </c>
      <c r="L29" s="60">
        <v>2011</v>
      </c>
      <c r="M29" s="2">
        <v>8.25</v>
      </c>
      <c r="N29" s="60">
        <v>8.25</v>
      </c>
      <c r="O29" s="2">
        <v>6.97</v>
      </c>
      <c r="P29" s="60">
        <v>6.97</v>
      </c>
      <c r="Q29" s="2">
        <v>7.73</v>
      </c>
      <c r="R29" s="60">
        <v>7.73</v>
      </c>
      <c r="S29" s="2">
        <v>30.6</v>
      </c>
      <c r="T29" s="60">
        <v>30.6</v>
      </c>
      <c r="U29" s="2">
        <v>28.69</v>
      </c>
      <c r="V29" s="60">
        <v>28.69</v>
      </c>
      <c r="W29" s="2">
        <v>35.86</v>
      </c>
      <c r="X29" s="60">
        <v>35.86</v>
      </c>
      <c r="Y29" s="2">
        <v>56.32</v>
      </c>
      <c r="Z29" s="60">
        <v>56.32</v>
      </c>
      <c r="AA29" s="2">
        <v>0.26960784313725489</v>
      </c>
      <c r="AB29" s="60">
        <v>0.26960784313725489</v>
      </c>
      <c r="AC29" s="2">
        <v>0.19436698271054098</v>
      </c>
      <c r="AD29" s="60">
        <v>0.19436698271054098</v>
      </c>
      <c r="AE29" s="2">
        <v>4</v>
      </c>
      <c r="AF29" s="60">
        <v>4</v>
      </c>
      <c r="AG29" s="2" t="s">
        <v>16</v>
      </c>
      <c r="AH29" s="60" t="s">
        <v>16</v>
      </c>
      <c r="AI29" s="2">
        <v>0</v>
      </c>
      <c r="AJ29" s="2" t="s">
        <v>217</v>
      </c>
      <c r="AK29" s="2">
        <v>0</v>
      </c>
      <c r="AL29" s="2" t="s">
        <v>10</v>
      </c>
      <c r="AM29" s="2" t="s">
        <v>196</v>
      </c>
      <c r="AN29" s="2">
        <v>-284.62437299999999</v>
      </c>
      <c r="AO29" s="2">
        <v>-452.56337500000001</v>
      </c>
      <c r="AP29" s="2" t="s">
        <v>213</v>
      </c>
      <c r="AQ29" s="2" t="s">
        <v>11</v>
      </c>
      <c r="AR29" s="1"/>
      <c r="AS29" s="11"/>
    </row>
    <row r="30" spans="1:45" ht="16">
      <c r="A30" s="2" t="s">
        <v>26</v>
      </c>
      <c r="B30" s="2" t="s">
        <v>272</v>
      </c>
      <c r="C30" s="2">
        <v>40.693390612619702</v>
      </c>
      <c r="D30" s="2">
        <v>-74.375064099186801</v>
      </c>
      <c r="E30" s="2">
        <v>0</v>
      </c>
      <c r="F30" s="2" t="s">
        <v>11</v>
      </c>
      <c r="G30" s="2">
        <v>0</v>
      </c>
      <c r="H30" s="2">
        <v>0</v>
      </c>
      <c r="I30" s="2">
        <v>0</v>
      </c>
      <c r="J30" s="2">
        <v>1985</v>
      </c>
      <c r="K30" s="2">
        <v>1985</v>
      </c>
      <c r="L30" s="60">
        <v>1985</v>
      </c>
      <c r="M30" s="2">
        <v>0</v>
      </c>
      <c r="N30" s="60" t="s">
        <v>346</v>
      </c>
      <c r="O30" s="2">
        <v>64.97</v>
      </c>
      <c r="P30" s="60">
        <v>64.97</v>
      </c>
      <c r="Q30" s="2">
        <v>68.099999999999994</v>
      </c>
      <c r="R30" s="60">
        <v>68.099999999999994</v>
      </c>
      <c r="S30" s="2">
        <v>0</v>
      </c>
      <c r="T30" s="60" t="s">
        <v>346</v>
      </c>
      <c r="U30" s="2">
        <v>35.61</v>
      </c>
      <c r="V30" s="60">
        <v>35.61</v>
      </c>
      <c r="W30" s="2" t="s">
        <v>346</v>
      </c>
      <c r="X30" s="60" t="s">
        <v>346</v>
      </c>
      <c r="Y30" s="2" t="s">
        <v>346</v>
      </c>
      <c r="Z30" s="60" t="s">
        <v>346</v>
      </c>
      <c r="AA30" s="2" t="s">
        <v>346</v>
      </c>
      <c r="AB30" s="60" t="s">
        <v>346</v>
      </c>
      <c r="AC30" s="2" t="s">
        <v>346</v>
      </c>
      <c r="AD30" s="60" t="s">
        <v>346</v>
      </c>
      <c r="AE30" s="2">
        <v>6</v>
      </c>
      <c r="AF30" s="60">
        <v>6</v>
      </c>
      <c r="AG30" s="2" t="s">
        <v>16</v>
      </c>
      <c r="AH30" s="60" t="s">
        <v>16</v>
      </c>
      <c r="AI30" s="2">
        <v>0</v>
      </c>
      <c r="AJ30" s="2">
        <v>0</v>
      </c>
      <c r="AK30" s="2">
        <v>0</v>
      </c>
      <c r="AL30" s="2" t="s">
        <v>26</v>
      </c>
      <c r="AM30" s="2" t="s">
        <v>272</v>
      </c>
      <c r="AN30" s="2">
        <v>-189.443518810993</v>
      </c>
      <c r="AO30" s="2">
        <v>-304.51197352280002</v>
      </c>
      <c r="AP30" s="2">
        <v>0</v>
      </c>
      <c r="AQ30" s="2" t="s">
        <v>11</v>
      </c>
      <c r="AR30" s="11"/>
    </row>
    <row r="31" spans="1:45">
      <c r="C31" s="1"/>
      <c r="D31" s="1"/>
      <c r="E31" s="1"/>
      <c r="F31" s="1"/>
      <c r="G31" s="1"/>
      <c r="H31" s="1"/>
      <c r="I31" s="14"/>
      <c r="J31" s="14"/>
      <c r="K31" s="14"/>
      <c r="L31" s="61"/>
      <c r="M31" s="51"/>
      <c r="N31" s="63"/>
      <c r="O31" s="1"/>
      <c r="P31" s="63"/>
      <c r="Q31" s="51"/>
      <c r="R31" s="63"/>
      <c r="S31" s="51"/>
      <c r="T31" s="63"/>
      <c r="U31" s="51"/>
      <c r="V31" s="63"/>
      <c r="W31" s="1"/>
      <c r="X31" s="63"/>
      <c r="Y31" s="1"/>
      <c r="Z31" s="63"/>
      <c r="AA31" s="1"/>
      <c r="AB31" s="63"/>
      <c r="AC31" s="1"/>
      <c r="AD31" s="63"/>
      <c r="AE31" s="1"/>
      <c r="AF31" s="63"/>
      <c r="AG31" s="1"/>
    </row>
    <row r="32" spans="1:45">
      <c r="A32" s="9"/>
      <c r="B32" s="9"/>
      <c r="C32" s="8"/>
      <c r="D32" s="9"/>
      <c r="E32" s="11"/>
      <c r="F32" s="11"/>
      <c r="G32" s="9"/>
      <c r="H32" s="9"/>
      <c r="I32" s="15"/>
      <c r="J32" s="15"/>
      <c r="K32" s="15"/>
      <c r="L32" s="62"/>
      <c r="M32" s="52"/>
      <c r="N32" s="64"/>
      <c r="O32" s="12"/>
      <c r="P32" s="64"/>
      <c r="Q32" s="52"/>
      <c r="R32" s="64"/>
      <c r="S32" s="52"/>
      <c r="T32" s="64"/>
      <c r="U32" s="52"/>
      <c r="V32" s="64"/>
      <c r="W32" s="1"/>
      <c r="X32" s="63"/>
      <c r="Y32" s="1"/>
      <c r="Z32" s="63"/>
      <c r="AA32" s="9"/>
      <c r="AB32" s="63"/>
      <c r="AC32" s="9"/>
      <c r="AD32" s="63"/>
      <c r="AE32" s="8"/>
      <c r="AF32" s="67"/>
      <c r="AG32" s="8"/>
    </row>
    <row r="33" spans="1:33">
      <c r="A33" s="8"/>
      <c r="B33" s="1"/>
      <c r="C33" s="1"/>
      <c r="D33" s="1"/>
      <c r="E33" s="1"/>
      <c r="F33" s="1"/>
      <c r="G33" s="1"/>
      <c r="H33" s="1"/>
      <c r="I33" s="14"/>
      <c r="J33" s="14"/>
      <c r="K33" s="14"/>
      <c r="L33" s="61"/>
      <c r="M33" s="51"/>
      <c r="N33" s="63"/>
      <c r="O33" s="1"/>
      <c r="P33" s="63"/>
      <c r="Q33" s="51"/>
      <c r="R33" s="63"/>
      <c r="S33" s="51"/>
      <c r="T33" s="63"/>
      <c r="U33" s="51"/>
      <c r="V33" s="63"/>
      <c r="W33" s="1"/>
      <c r="X33" s="63"/>
      <c r="Y33" s="1"/>
      <c r="Z33" s="63"/>
      <c r="AA33" s="1"/>
      <c r="AB33" s="63"/>
      <c r="AC33" s="1"/>
      <c r="AD33" s="63"/>
      <c r="AE33" s="1"/>
      <c r="AF33" s="63"/>
      <c r="AG33" s="1"/>
    </row>
    <row r="34" spans="1:33" ht="48">
      <c r="A34" s="9"/>
      <c r="B34" s="9"/>
      <c r="C34" s="8"/>
      <c r="D34" s="9"/>
      <c r="E34" s="9"/>
      <c r="F34" s="9"/>
      <c r="G34" s="9"/>
      <c r="H34" s="9"/>
      <c r="I34" s="56"/>
      <c r="J34" s="56"/>
      <c r="K34" s="56"/>
      <c r="L34" s="56"/>
      <c r="M34" s="57"/>
      <c r="N34" s="57" t="s">
        <v>342</v>
      </c>
      <c r="O34" s="58"/>
      <c r="P34" s="58" t="s">
        <v>336</v>
      </c>
      <c r="Q34" s="58"/>
      <c r="R34" s="58" t="s">
        <v>337</v>
      </c>
      <c r="S34" s="58"/>
      <c r="T34" s="58" t="s">
        <v>338</v>
      </c>
      <c r="U34" s="58"/>
      <c r="V34" s="58" t="s">
        <v>339</v>
      </c>
      <c r="W34" s="58"/>
      <c r="X34" s="58" t="s">
        <v>343</v>
      </c>
      <c r="Y34" s="58"/>
      <c r="Z34" s="65" t="s">
        <v>340</v>
      </c>
      <c r="AA34" s="9"/>
      <c r="AB34" s="63"/>
      <c r="AC34" s="9"/>
      <c r="AD34" s="63"/>
      <c r="AE34" s="8"/>
      <c r="AF34" s="67"/>
      <c r="AG34" s="9"/>
    </row>
    <row r="35" spans="1:33">
      <c r="A35" s="9"/>
      <c r="B35" s="9"/>
      <c r="C35" s="9"/>
      <c r="D35" s="9"/>
      <c r="E35" s="9"/>
      <c r="F35" s="9"/>
      <c r="G35" s="9"/>
      <c r="H35" s="9"/>
      <c r="I35" s="57"/>
      <c r="J35" s="57"/>
      <c r="K35" s="57" t="s">
        <v>317</v>
      </c>
      <c r="L35" s="57"/>
      <c r="M35" s="56"/>
      <c r="N35" s="56">
        <f>MAX(N2:N29)</f>
        <v>60</v>
      </c>
      <c r="O35" s="59"/>
      <c r="P35" s="56">
        <f>MAX(P2:P32)</f>
        <v>64.97</v>
      </c>
      <c r="Q35" s="59"/>
      <c r="R35" s="56">
        <f>MAX(R2:R32)</f>
        <v>68.099999999999994</v>
      </c>
      <c r="S35" s="59"/>
      <c r="T35" s="56">
        <f>MAX(T2:T32)</f>
        <v>67</v>
      </c>
      <c r="U35" s="59"/>
      <c r="V35" s="56">
        <f>MAX(V2:V32)</f>
        <v>62.09</v>
      </c>
      <c r="W35" s="59"/>
      <c r="X35" s="56">
        <f>MAX(X2:X32)</f>
        <v>109.29</v>
      </c>
      <c r="Y35" s="59"/>
      <c r="Z35" s="56">
        <f>MAX(Z2:Z32)</f>
        <v>126.6</v>
      </c>
      <c r="AA35" s="9"/>
      <c r="AB35" s="63"/>
      <c r="AC35" s="9"/>
      <c r="AD35" s="63"/>
      <c r="AE35" s="8"/>
      <c r="AF35" s="67"/>
      <c r="AG35" s="9"/>
    </row>
    <row r="36" spans="1:33">
      <c r="A36" s="9"/>
      <c r="B36" s="9"/>
      <c r="C36" s="9"/>
      <c r="D36" s="9"/>
      <c r="E36" s="9"/>
      <c r="F36" s="9"/>
      <c r="G36" s="9"/>
      <c r="H36" s="9"/>
      <c r="I36" s="57"/>
      <c r="J36" s="57"/>
      <c r="K36" s="57" t="s">
        <v>318</v>
      </c>
      <c r="L36" s="57"/>
      <c r="M36" s="57"/>
      <c r="N36" s="57">
        <f>MIN(N2:N32)</f>
        <v>5.9</v>
      </c>
      <c r="O36" s="58"/>
      <c r="P36" s="57">
        <f>MIN(P2:P32)</f>
        <v>5.6</v>
      </c>
      <c r="Q36" s="58"/>
      <c r="R36" s="57">
        <f>MIN(R2:R32)</f>
        <v>6.58</v>
      </c>
      <c r="S36" s="58"/>
      <c r="T36" s="57">
        <f>MIN(T2:T32)</f>
        <v>20.100000000000001</v>
      </c>
      <c r="U36" s="58"/>
      <c r="V36" s="57">
        <f>MIN(V2:V32)</f>
        <v>9.5</v>
      </c>
      <c r="W36" s="58"/>
      <c r="X36" s="57">
        <f>MIN(X2:X32)</f>
        <v>29.12</v>
      </c>
      <c r="Y36" s="58"/>
      <c r="Z36" s="57">
        <f>MIN(Z2:Z32)</f>
        <v>45.66</v>
      </c>
      <c r="AA36" s="9"/>
      <c r="AB36" s="63"/>
      <c r="AC36" s="9"/>
      <c r="AD36" s="63"/>
      <c r="AE36" s="8"/>
      <c r="AF36" s="67"/>
      <c r="AG36" s="9"/>
    </row>
    <row r="37" spans="1:33">
      <c r="A37" s="9">
        <v>0</v>
      </c>
      <c r="B37" s="9"/>
      <c r="C37" s="9"/>
      <c r="D37" s="9"/>
      <c r="E37" s="9"/>
      <c r="F37" s="9"/>
      <c r="G37" s="9"/>
      <c r="H37" s="9"/>
      <c r="I37" s="57"/>
      <c r="J37" s="57"/>
      <c r="K37" s="57" t="s">
        <v>315</v>
      </c>
      <c r="L37" s="57"/>
      <c r="M37" s="56"/>
      <c r="N37" s="56">
        <f>COUNTIF(N2:N32, "&gt;0")</f>
        <v>22</v>
      </c>
      <c r="O37" s="56"/>
      <c r="P37" s="56">
        <f>COUNTIF(P2:P32, "&gt;0")</f>
        <v>28</v>
      </c>
      <c r="Q37" s="56"/>
      <c r="R37" s="56">
        <f>COUNTIF(R2:R32, "&gt;0")</f>
        <v>28</v>
      </c>
      <c r="S37" s="56"/>
      <c r="T37" s="56">
        <f>COUNTIF(T2:T32, "&gt;0")</f>
        <v>18</v>
      </c>
      <c r="U37" s="56"/>
      <c r="V37" s="56">
        <f>COUNTIF(V2:V32, "&gt;0")</f>
        <v>28</v>
      </c>
      <c r="W37" s="56"/>
      <c r="X37" s="56">
        <f>COUNTIF(X2:X32, "&gt;0")</f>
        <v>27</v>
      </c>
      <c r="Y37" s="56"/>
      <c r="Z37" s="56">
        <f>COUNTIF(Z2:Z32, "&gt;0")</f>
        <v>10</v>
      </c>
      <c r="AA37" s="9"/>
      <c r="AB37" s="63"/>
      <c r="AC37" s="9"/>
      <c r="AD37" s="63"/>
      <c r="AE37" s="8"/>
      <c r="AF37" s="67"/>
      <c r="AG37" s="8"/>
    </row>
    <row r="38" spans="1:33">
      <c r="A38" s="1"/>
      <c r="B38" s="1"/>
      <c r="C38" s="1"/>
      <c r="D38" s="1"/>
      <c r="E38" s="1"/>
      <c r="F38" s="1"/>
      <c r="G38" s="1"/>
      <c r="H38" s="1"/>
      <c r="I38" s="57"/>
      <c r="J38" s="57"/>
      <c r="K38" s="57" t="s">
        <v>314</v>
      </c>
      <c r="L38" s="57"/>
      <c r="M38" s="59"/>
      <c r="N38" s="59">
        <f>AVERAGEIF(N2:N32,"&gt;0")</f>
        <v>37.555909090909097</v>
      </c>
      <c r="O38" s="59"/>
      <c r="P38" s="59">
        <f>AVERAGEIF(P2:P32,"&gt;0")</f>
        <v>33.20964285714286</v>
      </c>
      <c r="Q38" s="59"/>
      <c r="R38" s="59">
        <f>AVERAGEIF(R2:R32,"&gt;0")</f>
        <v>36.138928571428572</v>
      </c>
      <c r="S38" s="59"/>
      <c r="T38" s="59">
        <f>AVERAGEIF(T2:T32,"&gt;0")</f>
        <v>50.564177777777786</v>
      </c>
      <c r="U38" s="59"/>
      <c r="V38" s="59">
        <f>AVERAGEIF(V2:V32,"&gt;0")</f>
        <v>32.684285714285707</v>
      </c>
      <c r="W38" s="59"/>
      <c r="X38" s="59">
        <f>AVERAGEIF(X2:X32,"&gt;0")</f>
        <v>61.857407407407401</v>
      </c>
      <c r="Y38" s="59"/>
      <c r="Z38" s="59">
        <f>AVERAGEIF(Z2:Z32,"&gt;0")</f>
        <v>97.22</v>
      </c>
      <c r="AA38" s="1"/>
      <c r="AB38" s="63"/>
      <c r="AC38" s="1"/>
      <c r="AD38" s="63"/>
      <c r="AF38" s="67"/>
    </row>
    <row r="39" spans="1:33">
      <c r="A39" s="1"/>
      <c r="B39" s="1"/>
      <c r="C39" s="1"/>
      <c r="D39" s="1">
        <v>1</v>
      </c>
      <c r="E39" s="1">
        <v>1</v>
      </c>
      <c r="F39" s="1"/>
      <c r="G39" s="1"/>
      <c r="H39" s="1"/>
      <c r="I39" s="57"/>
      <c r="J39" s="56"/>
      <c r="K39" s="57" t="s">
        <v>347</v>
      </c>
      <c r="L39" s="56"/>
      <c r="M39" s="56"/>
      <c r="N39" s="56">
        <f>(COUNTIF(N2:N32,"&gt;50"))/N37</f>
        <v>0.36363636363636365</v>
      </c>
      <c r="O39" s="59"/>
      <c r="P39" s="56">
        <f>(COUNTIF(P2:P32,"&gt;50"))/P37</f>
        <v>0.2857142857142857</v>
      </c>
      <c r="Q39" s="59"/>
      <c r="R39" s="56">
        <f>(COUNTIF(R2:R32,"&gt;50"))/R37</f>
        <v>0.35714285714285715</v>
      </c>
      <c r="S39" s="59"/>
      <c r="T39" s="59"/>
      <c r="U39" s="59"/>
      <c r="V39" s="59"/>
      <c r="W39" s="59"/>
      <c r="X39" s="59"/>
      <c r="Y39" s="59"/>
      <c r="Z39" s="66"/>
      <c r="AA39" s="1"/>
      <c r="AB39" s="63"/>
      <c r="AC39" s="1"/>
      <c r="AD39" s="63"/>
      <c r="AF39" s="67"/>
    </row>
    <row r="40" spans="1:33" ht="48">
      <c r="A40" s="1"/>
      <c r="B40" s="1"/>
      <c r="C40" s="1"/>
      <c r="D40" s="1">
        <v>2</v>
      </c>
      <c r="E40" s="1">
        <v>2</v>
      </c>
      <c r="F40" s="1"/>
      <c r="G40" s="1"/>
      <c r="H40" s="1"/>
      <c r="I40" s="56"/>
      <c r="J40" s="56"/>
      <c r="K40" s="56"/>
      <c r="L40" s="56"/>
      <c r="M40" s="57"/>
      <c r="N40" s="57" t="s">
        <v>341</v>
      </c>
      <c r="O40" s="59"/>
      <c r="P40" s="59"/>
      <c r="Q40" s="59"/>
      <c r="R40" s="59"/>
      <c r="S40" s="58" t="s">
        <v>352</v>
      </c>
      <c r="T40" s="58"/>
      <c r="U40" s="59"/>
      <c r="V40" s="59"/>
      <c r="W40" s="59"/>
      <c r="X40" s="59"/>
      <c r="Y40" s="59"/>
      <c r="Z40" s="66"/>
      <c r="AA40" s="1"/>
      <c r="AB40" s="63"/>
      <c r="AC40" s="1"/>
      <c r="AD40" s="63"/>
      <c r="AF40" s="67"/>
    </row>
    <row r="41" spans="1:33">
      <c r="A41" s="1"/>
      <c r="B41" s="1"/>
      <c r="C41" s="1"/>
      <c r="D41" s="1"/>
      <c r="E41" s="1"/>
      <c r="F41" s="1"/>
      <c r="G41" s="1"/>
      <c r="H41" s="1"/>
      <c r="I41" s="56"/>
      <c r="J41" s="56"/>
      <c r="K41" s="56" t="s">
        <v>317</v>
      </c>
      <c r="L41" s="56"/>
      <c r="M41" s="57"/>
      <c r="N41" s="56">
        <f>MAX(AB2:AB32)</f>
        <v>1.5174129353233829</v>
      </c>
      <c r="O41" s="59"/>
      <c r="P41" s="59"/>
      <c r="Q41" s="59"/>
      <c r="R41" s="59"/>
      <c r="S41" s="56">
        <f>MAX(AD2:AD32)</f>
        <v>1.1019428571428571</v>
      </c>
      <c r="T41" s="58"/>
      <c r="U41" s="59"/>
      <c r="V41" s="59"/>
      <c r="W41" s="59"/>
      <c r="X41" s="59"/>
      <c r="Y41" s="59"/>
      <c r="Z41" s="66"/>
      <c r="AA41" s="1"/>
      <c r="AB41" s="63"/>
      <c r="AC41" s="1"/>
      <c r="AD41" s="63"/>
      <c r="AF41" s="67"/>
    </row>
    <row r="42" spans="1:33">
      <c r="A42" s="1"/>
      <c r="B42" s="1"/>
      <c r="C42" s="1"/>
      <c r="D42" s="1"/>
      <c r="E42" s="1"/>
      <c r="F42" s="1"/>
      <c r="G42" s="1"/>
      <c r="H42" s="1"/>
      <c r="I42" s="56"/>
      <c r="J42" s="56"/>
      <c r="K42" s="56" t="s">
        <v>318</v>
      </c>
      <c r="L42" s="56"/>
      <c r="M42" s="57"/>
      <c r="N42" s="57">
        <f>MIN(AB2:AB32)</f>
        <v>0.10925925925925926</v>
      </c>
      <c r="O42" s="59"/>
      <c r="P42" s="59"/>
      <c r="Q42" s="59"/>
      <c r="R42" s="59"/>
      <c r="S42" s="57">
        <f>MIN(AD2:AD32)</f>
        <v>8.8649675478866541E-2</v>
      </c>
      <c r="T42" s="58"/>
      <c r="U42" s="59"/>
      <c r="V42" s="59"/>
      <c r="W42" s="59"/>
      <c r="X42" s="59"/>
      <c r="Y42" s="59"/>
      <c r="Z42" s="66"/>
      <c r="AA42" s="1"/>
      <c r="AB42" s="63"/>
      <c r="AC42" s="1"/>
      <c r="AD42" s="63"/>
      <c r="AF42" s="67"/>
    </row>
    <row r="43" spans="1:33">
      <c r="A43" s="1"/>
      <c r="B43" s="1"/>
      <c r="C43" s="1"/>
      <c r="D43" s="1">
        <v>3</v>
      </c>
      <c r="E43" s="1">
        <v>3</v>
      </c>
      <c r="F43" s="1"/>
      <c r="G43" s="1"/>
      <c r="H43" s="1"/>
      <c r="I43" s="57"/>
      <c r="J43" s="57"/>
      <c r="K43" s="57" t="s">
        <v>315</v>
      </c>
      <c r="L43" s="57"/>
      <c r="M43" s="56"/>
      <c r="N43" s="56">
        <f>COUNTIF(AB2:AB32, "&gt;0")</f>
        <v>18</v>
      </c>
      <c r="O43" s="59"/>
      <c r="P43" s="59"/>
      <c r="Q43" s="59"/>
      <c r="R43" s="59"/>
      <c r="S43" s="56">
        <f>COUNTIF(AD2:AD32, "&gt;0")</f>
        <v>27</v>
      </c>
      <c r="T43" s="59"/>
      <c r="U43" s="59"/>
      <c r="V43" s="59"/>
      <c r="W43" s="59"/>
      <c r="X43" s="59"/>
      <c r="Y43" s="59"/>
      <c r="Z43" s="66"/>
      <c r="AA43" s="1"/>
      <c r="AB43" s="63"/>
      <c r="AC43" s="1"/>
      <c r="AD43" s="63"/>
      <c r="AF43" s="67"/>
    </row>
    <row r="44" spans="1:33">
      <c r="A44" s="1"/>
      <c r="B44" s="1"/>
      <c r="C44" s="1"/>
      <c r="D44" s="1">
        <v>0</v>
      </c>
      <c r="E44" s="1">
        <v>0</v>
      </c>
      <c r="F44" s="1"/>
      <c r="G44" s="1"/>
      <c r="H44" s="1"/>
      <c r="I44" s="57"/>
      <c r="J44" s="57"/>
      <c r="K44" s="57" t="s">
        <v>314</v>
      </c>
      <c r="L44" s="57"/>
      <c r="M44" s="56"/>
      <c r="N44" s="59">
        <f>AVERAGEIF(AB2:AB32,"&gt;0")</f>
        <v>0.75217716526861556</v>
      </c>
      <c r="O44" s="59"/>
      <c r="P44" s="59"/>
      <c r="Q44" s="59"/>
      <c r="R44" s="59"/>
      <c r="S44" s="59">
        <f>AVERAGEIF(AD2:AD32,"&gt;0")</f>
        <v>0.53451907502603624</v>
      </c>
      <c r="T44" s="59"/>
      <c r="U44" s="59"/>
      <c r="V44" s="59"/>
      <c r="W44" s="59"/>
      <c r="X44" s="59"/>
      <c r="Y44" s="59"/>
      <c r="Z44" s="66"/>
      <c r="AA44" s="1"/>
      <c r="AB44" s="63"/>
      <c r="AC44" s="1"/>
      <c r="AD44" s="63"/>
      <c r="AF44" s="67"/>
    </row>
    <row r="45" spans="1:33">
      <c r="A45" s="1"/>
      <c r="B45" s="1"/>
      <c r="C45" s="1"/>
      <c r="D45" s="1">
        <v>5</v>
      </c>
      <c r="E45" s="1">
        <v>5</v>
      </c>
      <c r="F45" s="1"/>
      <c r="G45" s="1"/>
      <c r="H45" s="1"/>
      <c r="I45" s="57"/>
      <c r="J45" s="56"/>
      <c r="K45" s="57" t="s">
        <v>348</v>
      </c>
      <c r="L45" s="56"/>
      <c r="M45" s="56"/>
      <c r="N45" s="56">
        <f>(COUNTIF(AB2:AB32,"&gt;0.8"))/N43</f>
        <v>0.55555555555555558</v>
      </c>
      <c r="O45" s="59"/>
      <c r="P45" s="59"/>
      <c r="Q45" s="59"/>
      <c r="R45" s="59"/>
      <c r="S45" s="56">
        <f>(COUNTIF(AD2:AD32,"&gt;0.8"))/S43</f>
        <v>0.37037037037037035</v>
      </c>
      <c r="T45" s="59"/>
      <c r="U45" s="59"/>
      <c r="V45" s="59"/>
      <c r="W45" s="59"/>
      <c r="X45" s="59"/>
      <c r="Y45" s="59"/>
      <c r="Z45" s="66"/>
      <c r="AA45" s="1"/>
      <c r="AB45" s="63"/>
      <c r="AC45" s="1"/>
      <c r="AD45" s="63"/>
      <c r="AF45" s="67"/>
    </row>
    <row r="46" spans="1:33">
      <c r="A46" s="1"/>
      <c r="B46" s="1"/>
      <c r="C46" s="1"/>
      <c r="D46" s="1"/>
      <c r="E46" s="1"/>
      <c r="F46" s="1"/>
      <c r="G46" s="1"/>
      <c r="H46" s="1"/>
      <c r="I46" s="56"/>
      <c r="J46" s="56"/>
      <c r="K46" s="56"/>
      <c r="L46" s="56"/>
      <c r="M46" s="57" t="s">
        <v>349</v>
      </c>
      <c r="N46" s="57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66"/>
      <c r="AA46" s="1"/>
      <c r="AB46" s="63"/>
      <c r="AC46" s="1"/>
      <c r="AD46" s="63"/>
      <c r="AF46" s="67"/>
    </row>
    <row r="47" spans="1:33">
      <c r="A47" s="1"/>
      <c r="B47" s="1"/>
      <c r="C47" s="1"/>
      <c r="D47" s="1"/>
      <c r="E47" s="1"/>
      <c r="F47" s="1"/>
      <c r="G47" s="1"/>
      <c r="H47" s="1"/>
      <c r="I47" s="56"/>
      <c r="J47" s="56"/>
      <c r="K47" s="56" t="s">
        <v>317</v>
      </c>
      <c r="L47" s="56"/>
      <c r="M47" s="57">
        <f>(2022-MAX($L$2:$L$32))</f>
        <v>3</v>
      </c>
      <c r="N47" s="57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66"/>
      <c r="AA47" s="1"/>
      <c r="AB47" s="63"/>
      <c r="AC47" s="1"/>
      <c r="AD47" s="63"/>
      <c r="AF47" s="67"/>
    </row>
    <row r="48" spans="1:33">
      <c r="A48" s="1"/>
      <c r="B48" s="1"/>
      <c r="C48" s="1"/>
      <c r="D48" s="1"/>
      <c r="E48" s="1"/>
      <c r="F48" s="1"/>
      <c r="G48" s="1"/>
      <c r="H48" s="1"/>
      <c r="I48" s="56"/>
      <c r="J48" s="56"/>
      <c r="K48" s="56" t="s">
        <v>318</v>
      </c>
      <c r="L48" s="56"/>
      <c r="M48" s="57">
        <f>(2022-MIN($L$2:$L$32))</f>
        <v>47</v>
      </c>
      <c r="N48" s="57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66"/>
      <c r="AA48" s="1"/>
      <c r="AB48" s="63"/>
      <c r="AC48" s="1"/>
      <c r="AD48" s="63"/>
      <c r="AF48" s="67"/>
    </row>
    <row r="49" spans="1:32">
      <c r="A49" s="1"/>
      <c r="B49" s="1"/>
      <c r="C49" s="1"/>
      <c r="D49" s="1"/>
      <c r="E49" s="1"/>
      <c r="F49" s="1"/>
      <c r="G49" s="1"/>
      <c r="H49" s="1"/>
      <c r="I49" s="57"/>
      <c r="J49" s="57"/>
      <c r="K49" s="57" t="s">
        <v>314</v>
      </c>
      <c r="L49" s="57"/>
      <c r="M49" s="56">
        <f>(2022-AVERAGEIF($L$2:$L$32,"&gt;0"))</f>
        <v>15.344827586206975</v>
      </c>
      <c r="N49" s="56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66"/>
      <c r="AA49" s="1"/>
      <c r="AB49" s="63"/>
      <c r="AC49" s="1"/>
      <c r="AD49" s="63"/>
      <c r="AF49" s="67"/>
    </row>
    <row r="50" spans="1:32">
      <c r="A50" s="1"/>
      <c r="B50" s="1"/>
      <c r="C50" s="1"/>
      <c r="D50" s="1"/>
      <c r="E50" s="1"/>
      <c r="F50" s="1"/>
      <c r="G50" s="1"/>
      <c r="H50" s="1"/>
      <c r="I50" s="57"/>
      <c r="J50" s="57"/>
      <c r="K50" s="57" t="s">
        <v>315</v>
      </c>
      <c r="L50" s="57"/>
      <c r="M50" s="56">
        <f>COUNTIF($L$2:$L$32,"&gt;0")</f>
        <v>29</v>
      </c>
      <c r="N50" s="56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66"/>
      <c r="AA50" s="1"/>
      <c r="AB50" s="63"/>
      <c r="AC50" s="1"/>
      <c r="AD50" s="63"/>
      <c r="AF50" s="67"/>
    </row>
    <row r="51" spans="1:32" ht="16">
      <c r="A51" s="1"/>
      <c r="B51" s="1"/>
      <c r="C51" s="1" t="s">
        <v>318</v>
      </c>
      <c r="D51" s="1" t="e">
        <v>#NAME?</v>
      </c>
      <c r="E51" s="1"/>
      <c r="F51" s="1"/>
      <c r="G51" s="1"/>
      <c r="H51" s="1"/>
      <c r="I51" s="56"/>
      <c r="J51" s="56"/>
      <c r="K51" s="56"/>
      <c r="L51" s="56"/>
      <c r="M51" s="57" t="s">
        <v>350</v>
      </c>
      <c r="N51" s="57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66"/>
      <c r="AA51" s="1"/>
      <c r="AB51" s="63"/>
      <c r="AC51" s="1"/>
      <c r="AD51" s="63"/>
      <c r="AF51" s="67"/>
    </row>
    <row r="52" spans="1:32">
      <c r="A52" s="1"/>
      <c r="B52" s="1"/>
      <c r="C52" s="1"/>
      <c r="D52" s="1"/>
      <c r="E52" s="1"/>
      <c r="F52" s="1"/>
      <c r="G52" s="1"/>
      <c r="H52" s="1"/>
      <c r="I52" s="56"/>
      <c r="J52" s="56"/>
      <c r="K52" s="56" t="s">
        <v>317</v>
      </c>
      <c r="L52" s="56"/>
      <c r="M52" s="56">
        <f>MAX($AF$2:$AF$32)</f>
        <v>8</v>
      </c>
      <c r="N52" s="68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66"/>
      <c r="AA52" s="1"/>
      <c r="AB52" s="63"/>
      <c r="AC52" s="1"/>
      <c r="AD52" s="63"/>
      <c r="AF52" s="67"/>
    </row>
    <row r="53" spans="1:32">
      <c r="A53" s="1"/>
      <c r="B53" s="1"/>
      <c r="C53" s="1"/>
      <c r="D53" s="1"/>
      <c r="E53" s="1"/>
      <c r="F53" s="1"/>
      <c r="G53" s="1"/>
      <c r="H53" s="1"/>
      <c r="I53" s="56"/>
      <c r="J53" s="56"/>
      <c r="K53" s="56" t="s">
        <v>334</v>
      </c>
      <c r="L53" s="56"/>
      <c r="M53" s="57">
        <f>MIN($AF$2:$AF$32)</f>
        <v>2</v>
      </c>
      <c r="N53" s="68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66"/>
      <c r="AA53" s="1"/>
      <c r="AB53" s="63"/>
      <c r="AC53" s="1"/>
      <c r="AD53" s="63"/>
      <c r="AF53" s="67"/>
    </row>
    <row r="54" spans="1:32">
      <c r="A54" s="1"/>
      <c r="B54" s="1"/>
      <c r="C54" s="1"/>
      <c r="D54" s="1"/>
      <c r="E54" s="1"/>
      <c r="F54" s="1"/>
      <c r="G54" s="1"/>
      <c r="H54" s="1"/>
      <c r="I54" s="57"/>
      <c r="J54" s="57"/>
      <c r="K54" s="57" t="s">
        <v>315</v>
      </c>
      <c r="L54" s="57"/>
      <c r="M54" s="56">
        <f>COUNTIF($AF$2:$AF$32, "&gt;0")</f>
        <v>29</v>
      </c>
      <c r="N54" s="57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66"/>
      <c r="AA54" s="1"/>
      <c r="AB54" s="63"/>
      <c r="AC54" s="1"/>
      <c r="AD54" s="63"/>
      <c r="AF54" s="67"/>
    </row>
    <row r="55" spans="1:32">
      <c r="A55" s="1"/>
      <c r="B55" s="1"/>
      <c r="C55" s="1"/>
      <c r="D55" s="1"/>
      <c r="E55" s="1"/>
      <c r="F55" s="1"/>
      <c r="G55" s="1"/>
      <c r="H55" s="1"/>
      <c r="I55" s="57"/>
      <c r="J55" s="57"/>
      <c r="K55" s="57" t="s">
        <v>314</v>
      </c>
      <c r="L55" s="57"/>
      <c r="M55" s="59">
        <f>AVERAGEIF($AF$2:$AF$32,"&gt;0")</f>
        <v>3.7586206896551726</v>
      </c>
      <c r="N55" s="56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66"/>
      <c r="AA55" s="1"/>
      <c r="AB55" s="63"/>
      <c r="AC55" s="1"/>
      <c r="AD55" s="63"/>
      <c r="AF55" s="67"/>
    </row>
    <row r="56" spans="1:32">
      <c r="A56" s="1"/>
      <c r="B56" s="1"/>
      <c r="C56" s="1"/>
      <c r="D56" s="1"/>
      <c r="E56" s="1"/>
      <c r="F56" s="1"/>
      <c r="G56" s="1"/>
      <c r="H56" s="1"/>
      <c r="I56" s="56"/>
      <c r="J56" s="56"/>
      <c r="K56" s="56"/>
      <c r="L56" s="56"/>
      <c r="M56" s="56"/>
      <c r="N56" s="56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66"/>
      <c r="AA56" s="1"/>
      <c r="AB56" s="63"/>
      <c r="AC56" s="1"/>
      <c r="AD56" s="63"/>
      <c r="AF56" s="67"/>
    </row>
    <row r="58" spans="1:32">
      <c r="K58" s="56"/>
      <c r="L58" s="56"/>
      <c r="M58" s="57"/>
      <c r="N58" s="57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65"/>
    </row>
    <row r="59" spans="1:32">
      <c r="K59" s="57"/>
      <c r="L59" s="57"/>
      <c r="M59" s="56"/>
      <c r="N59" s="56"/>
      <c r="O59" s="59"/>
      <c r="P59" s="56"/>
      <c r="Q59" s="59"/>
      <c r="R59" s="56"/>
      <c r="S59" s="59"/>
      <c r="T59" s="56"/>
      <c r="U59" s="59"/>
      <c r="V59" s="56"/>
      <c r="W59" s="59"/>
      <c r="X59" s="56"/>
      <c r="Y59" s="59"/>
      <c r="Z59" s="56"/>
    </row>
    <row r="60" spans="1:32">
      <c r="K60" s="57"/>
      <c r="L60" s="57"/>
      <c r="M60" s="57"/>
      <c r="N60" s="57"/>
      <c r="O60" s="58"/>
      <c r="P60" s="57"/>
      <c r="Q60" s="58"/>
      <c r="R60" s="57"/>
      <c r="S60" s="58"/>
      <c r="T60" s="57"/>
      <c r="U60" s="58"/>
      <c r="V60" s="57"/>
      <c r="W60" s="58"/>
      <c r="X60" s="57"/>
      <c r="Y60" s="58"/>
      <c r="Z60" s="57"/>
    </row>
    <row r="61" spans="1:32">
      <c r="K61" s="57"/>
      <c r="L61" s="57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32">
      <c r="K62" s="57"/>
      <c r="L62" s="57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32">
      <c r="K63" s="57"/>
      <c r="L63" s="56"/>
      <c r="M63" s="56"/>
      <c r="N63" s="56"/>
      <c r="O63" s="59"/>
      <c r="P63" s="56"/>
      <c r="Q63" s="59"/>
      <c r="R63" s="56"/>
      <c r="S63" s="59"/>
      <c r="T63" s="59"/>
      <c r="U63" s="59"/>
      <c r="V63" s="59"/>
      <c r="W63" s="59"/>
      <c r="X63" s="59"/>
      <c r="Y63" s="59"/>
      <c r="Z63" s="66"/>
    </row>
    <row r="64" spans="1:32">
      <c r="K64" s="56"/>
      <c r="L64" s="56"/>
      <c r="M64" s="57"/>
      <c r="N64" s="57"/>
      <c r="O64" s="59"/>
      <c r="P64" s="59"/>
      <c r="Q64" s="59"/>
      <c r="R64" s="59"/>
      <c r="S64" s="58"/>
      <c r="T64" s="58"/>
      <c r="U64" s="59"/>
      <c r="V64" s="59"/>
      <c r="W64" s="59"/>
      <c r="X64" s="59"/>
      <c r="Y64" s="59"/>
      <c r="Z64" s="66"/>
    </row>
    <row r="65" spans="11:26">
      <c r="K65" s="56"/>
      <c r="L65" s="56"/>
      <c r="M65" s="57"/>
      <c r="N65" s="56"/>
      <c r="O65" s="59"/>
      <c r="P65" s="59"/>
      <c r="Q65" s="59"/>
      <c r="R65" s="59"/>
      <c r="S65" s="56"/>
      <c r="T65" s="58"/>
      <c r="U65" s="59"/>
      <c r="V65" s="59"/>
      <c r="W65" s="59"/>
      <c r="X65" s="59"/>
      <c r="Y65" s="59"/>
      <c r="Z65" s="66"/>
    </row>
    <row r="66" spans="11:26">
      <c r="K66" s="56"/>
      <c r="L66" s="56"/>
      <c r="M66" s="57"/>
      <c r="N66" s="57"/>
      <c r="O66" s="59"/>
      <c r="P66" s="59"/>
      <c r="Q66" s="59"/>
      <c r="R66" s="59"/>
      <c r="S66" s="57"/>
      <c r="T66" s="58"/>
      <c r="U66" s="59"/>
      <c r="V66" s="59"/>
      <c r="W66" s="59"/>
      <c r="X66" s="59"/>
      <c r="Y66" s="59"/>
      <c r="Z66" s="66"/>
    </row>
    <row r="67" spans="11:26">
      <c r="K67" s="57"/>
      <c r="L67" s="57"/>
      <c r="M67" s="56"/>
      <c r="N67" s="56"/>
      <c r="O67" s="59"/>
      <c r="P67" s="59"/>
      <c r="Q67" s="59"/>
      <c r="R67" s="59"/>
      <c r="S67" s="56"/>
      <c r="T67" s="59"/>
      <c r="U67" s="59"/>
      <c r="V67" s="59"/>
      <c r="W67" s="59"/>
      <c r="X67" s="59"/>
      <c r="Y67" s="59"/>
      <c r="Z67" s="66"/>
    </row>
    <row r="68" spans="11:26">
      <c r="K68" s="57"/>
      <c r="L68" s="57"/>
      <c r="M68" s="56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6"/>
    </row>
    <row r="69" spans="11:26">
      <c r="K69" s="57"/>
      <c r="L69" s="56"/>
      <c r="M69" s="56"/>
      <c r="N69" s="56"/>
      <c r="O69" s="59"/>
      <c r="P69" s="59"/>
      <c r="Q69" s="59"/>
      <c r="R69" s="59"/>
      <c r="S69" s="56"/>
      <c r="T69" s="59"/>
      <c r="U69" s="59"/>
      <c r="V69" s="59"/>
      <c r="W69" s="59"/>
      <c r="X69" s="59"/>
      <c r="Y69" s="59"/>
      <c r="Z69" s="66"/>
    </row>
    <row r="70" spans="11:26">
      <c r="K70" s="56"/>
      <c r="L70" s="56"/>
      <c r="M70" s="57"/>
      <c r="N70" s="57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6"/>
    </row>
    <row r="71" spans="11:26">
      <c r="K71" s="56"/>
      <c r="L71" s="56"/>
      <c r="M71" s="57"/>
      <c r="N71" s="57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6"/>
    </row>
    <row r="72" spans="11:26">
      <c r="K72" s="56"/>
      <c r="L72" s="56"/>
      <c r="M72" s="57"/>
      <c r="N72" s="57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6"/>
    </row>
    <row r="73" spans="11:26">
      <c r="K73" s="57"/>
      <c r="L73" s="57"/>
      <c r="M73" s="56"/>
      <c r="N73" s="56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6"/>
    </row>
    <row r="74" spans="11:26">
      <c r="K74" s="57"/>
      <c r="L74" s="57"/>
      <c r="M74" s="56"/>
      <c r="N74" s="56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6"/>
    </row>
    <row r="75" spans="11:26">
      <c r="K75" s="56"/>
      <c r="L75" s="56"/>
      <c r="M75" s="57"/>
      <c r="N75" s="57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6"/>
    </row>
    <row r="76" spans="11:26">
      <c r="K76" s="56"/>
      <c r="L76" s="56"/>
      <c r="M76" s="56"/>
      <c r="N76" s="68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6"/>
    </row>
    <row r="77" spans="11:26">
      <c r="K77" s="56"/>
      <c r="L77" s="56"/>
      <c r="M77" s="57"/>
      <c r="N77" s="68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6"/>
    </row>
    <row r="78" spans="11:26">
      <c r="K78" s="57"/>
      <c r="L78" s="57"/>
      <c r="M78" s="56"/>
      <c r="N78" s="57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6"/>
    </row>
    <row r="79" spans="11:26">
      <c r="K79" s="57"/>
      <c r="L79" s="57"/>
      <c r="M79" s="59"/>
      <c r="N79" s="56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6"/>
    </row>
    <row r="80" spans="11:26">
      <c r="K80" s="56"/>
      <c r="L80" s="56"/>
      <c r="M80" s="56"/>
      <c r="N80" s="56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66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C51F-1BB9-DE4E-AC67-BA0665BD5B35}">
  <dimension ref="A1:AR95"/>
  <sheetViews>
    <sheetView zoomScale="89" workbookViewId="0">
      <selection activeCell="M93" sqref="M93"/>
    </sheetView>
  </sheetViews>
  <sheetFormatPr baseColWidth="10" defaultRowHeight="15"/>
  <cols>
    <col min="10" max="12" width="11" bestFit="1" customWidth="1"/>
    <col min="13" max="13" width="11.83203125" bestFit="1" customWidth="1"/>
    <col min="14" max="15" width="11" bestFit="1" customWidth="1"/>
    <col min="16" max="16" width="11.83203125" bestFit="1" customWidth="1"/>
    <col min="17" max="17" width="11.1640625" bestFit="1" customWidth="1"/>
    <col min="18" max="19" width="12.1640625" bestFit="1" customWidth="1"/>
    <col min="20" max="21" width="11.1640625" bestFit="1" customWidth="1"/>
    <col min="22" max="22" width="12.1640625" bestFit="1" customWidth="1"/>
    <col min="23" max="23" width="11.1640625" bestFit="1" customWidth="1"/>
    <col min="24" max="24" width="12.1640625" bestFit="1" customWidth="1"/>
    <col min="25" max="25" width="11.1640625" bestFit="1" customWidth="1"/>
    <col min="26" max="26" width="12.1640625" bestFit="1" customWidth="1"/>
    <col min="29" max="30" width="12.1640625" bestFit="1" customWidth="1"/>
    <col min="31" max="32" width="11" bestFit="1" customWidth="1"/>
  </cols>
  <sheetData>
    <row r="1" spans="1:44" ht="224">
      <c r="A1" s="74" t="s">
        <v>0</v>
      </c>
      <c r="B1" s="74" t="s">
        <v>1</v>
      </c>
      <c r="C1" s="74" t="s">
        <v>31</v>
      </c>
      <c r="D1" s="74" t="s">
        <v>32</v>
      </c>
      <c r="E1" s="74" t="s">
        <v>2</v>
      </c>
      <c r="F1" s="74" t="s">
        <v>9</v>
      </c>
      <c r="G1" s="74" t="s">
        <v>12</v>
      </c>
      <c r="H1" s="74" t="s">
        <v>206</v>
      </c>
      <c r="I1" s="74" t="s">
        <v>3</v>
      </c>
      <c r="J1" s="74" t="s">
        <v>4</v>
      </c>
      <c r="K1" s="74" t="s">
        <v>205</v>
      </c>
      <c r="L1" s="74" t="s">
        <v>335</v>
      </c>
      <c r="M1" s="74" t="s">
        <v>216</v>
      </c>
      <c r="N1" s="74" t="s">
        <v>325</v>
      </c>
      <c r="O1" s="74" t="s">
        <v>266</v>
      </c>
      <c r="P1" s="74" t="s">
        <v>326</v>
      </c>
      <c r="Q1" s="74" t="s">
        <v>319</v>
      </c>
      <c r="R1" s="74" t="s">
        <v>327</v>
      </c>
      <c r="S1" s="74" t="s">
        <v>215</v>
      </c>
      <c r="T1" s="74" t="s">
        <v>328</v>
      </c>
      <c r="U1" s="74" t="s">
        <v>265</v>
      </c>
      <c r="V1" s="74" t="s">
        <v>329</v>
      </c>
      <c r="W1" s="74" t="s">
        <v>271</v>
      </c>
      <c r="X1" s="74" t="s">
        <v>330</v>
      </c>
      <c r="Y1" s="74" t="s">
        <v>263</v>
      </c>
      <c r="Z1" s="74" t="s">
        <v>331</v>
      </c>
      <c r="AA1" s="74" t="s">
        <v>260</v>
      </c>
      <c r="AB1" s="74" t="s">
        <v>332</v>
      </c>
      <c r="AC1" s="74" t="s">
        <v>351</v>
      </c>
      <c r="AD1" s="74" t="s">
        <v>333</v>
      </c>
      <c r="AE1" s="74" t="s">
        <v>5</v>
      </c>
      <c r="AF1" s="74"/>
      <c r="AG1" s="74" t="s">
        <v>6</v>
      </c>
      <c r="AH1" s="74"/>
      <c r="AI1" s="74" t="s">
        <v>8</v>
      </c>
      <c r="AJ1" s="74" t="s">
        <v>7</v>
      </c>
      <c r="AK1" s="74" t="s">
        <v>51</v>
      </c>
      <c r="AL1" s="74" t="s">
        <v>0</v>
      </c>
      <c r="AM1" s="74" t="s">
        <v>1</v>
      </c>
      <c r="AN1" s="74" t="s">
        <v>31</v>
      </c>
      <c r="AO1" s="74" t="s">
        <v>32</v>
      </c>
      <c r="AP1" s="74" t="s">
        <v>2</v>
      </c>
      <c r="AQ1" s="74" t="s">
        <v>9</v>
      </c>
      <c r="AR1" s="74" t="s">
        <v>12</v>
      </c>
    </row>
    <row r="2" spans="1:44" ht="80">
      <c r="A2" s="2" t="s">
        <v>154</v>
      </c>
      <c r="B2" s="2">
        <v>0</v>
      </c>
      <c r="C2" s="2">
        <v>46.6265</v>
      </c>
      <c r="D2" s="2">
        <v>14.799010000000001</v>
      </c>
      <c r="E2" s="2" t="s">
        <v>106</v>
      </c>
      <c r="F2" s="2" t="s">
        <v>11</v>
      </c>
      <c r="G2" s="2">
        <v>0</v>
      </c>
      <c r="H2" s="2">
        <v>0</v>
      </c>
      <c r="I2" s="2">
        <v>0</v>
      </c>
      <c r="J2" s="2" t="s">
        <v>172</v>
      </c>
      <c r="K2" s="2">
        <v>2017</v>
      </c>
      <c r="L2" s="60">
        <v>2017</v>
      </c>
      <c r="M2" s="2">
        <v>0</v>
      </c>
      <c r="N2" s="60" t="s">
        <v>346</v>
      </c>
      <c r="O2" s="2">
        <v>22.31</v>
      </c>
      <c r="P2" s="60">
        <v>22.31</v>
      </c>
      <c r="Q2" s="2">
        <v>27.35</v>
      </c>
      <c r="R2" s="60">
        <v>27.35</v>
      </c>
      <c r="S2" s="2">
        <v>0</v>
      </c>
      <c r="T2" s="60" t="s">
        <v>346</v>
      </c>
      <c r="U2" s="2">
        <v>23.91</v>
      </c>
      <c r="V2" s="60">
        <v>23.91</v>
      </c>
      <c r="W2" s="2">
        <v>52.03</v>
      </c>
      <c r="X2" s="60">
        <v>52.03</v>
      </c>
      <c r="Y2" s="2" t="s">
        <v>346</v>
      </c>
      <c r="Z2" s="60" t="s">
        <v>346</v>
      </c>
      <c r="AA2" s="2" t="s">
        <v>346</v>
      </c>
      <c r="AB2" s="60" t="s">
        <v>346</v>
      </c>
      <c r="AC2" s="2">
        <v>0.42879108206803762</v>
      </c>
      <c r="AD2" s="60">
        <v>0.42879108206803762</v>
      </c>
      <c r="AE2" s="2">
        <v>4</v>
      </c>
      <c r="AF2" s="60">
        <v>4</v>
      </c>
      <c r="AG2" s="2" t="s">
        <v>16</v>
      </c>
      <c r="AH2" s="60" t="s">
        <v>16</v>
      </c>
      <c r="AI2" s="2" t="s">
        <v>198</v>
      </c>
      <c r="AJ2" s="2" t="s">
        <v>173</v>
      </c>
      <c r="AK2" s="2">
        <v>0</v>
      </c>
      <c r="AL2" s="2" t="s">
        <v>154</v>
      </c>
      <c r="AM2" s="2">
        <v>0</v>
      </c>
      <c r="AN2" s="2">
        <v>-17.028479999999998</v>
      </c>
      <c r="AO2" s="2">
        <v>-48.855969999999999</v>
      </c>
      <c r="AP2" s="2" t="s">
        <v>106</v>
      </c>
      <c r="AQ2" s="2" t="s">
        <v>11</v>
      </c>
      <c r="AR2" s="1"/>
    </row>
    <row r="3" spans="1:44" ht="64">
      <c r="A3" s="2" t="s">
        <v>151</v>
      </c>
      <c r="B3" s="2">
        <v>0</v>
      </c>
      <c r="C3" s="2">
        <v>51.413209999999999</v>
      </c>
      <c r="D3" s="2">
        <v>4.7019399999999996</v>
      </c>
      <c r="E3" s="2" t="s">
        <v>86</v>
      </c>
      <c r="F3" s="2" t="s">
        <v>11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60" t="s">
        <v>346</v>
      </c>
      <c r="M3" s="2">
        <v>0</v>
      </c>
      <c r="N3" s="60" t="s">
        <v>346</v>
      </c>
      <c r="O3" s="2">
        <v>66.36</v>
      </c>
      <c r="P3" s="60">
        <v>66.36</v>
      </c>
      <c r="Q3" s="2">
        <v>67.45</v>
      </c>
      <c r="R3" s="60">
        <v>67.45</v>
      </c>
      <c r="S3" s="2">
        <v>0</v>
      </c>
      <c r="T3" s="60" t="s">
        <v>346</v>
      </c>
      <c r="U3" s="2">
        <v>86.76</v>
      </c>
      <c r="V3" s="60">
        <v>86.76</v>
      </c>
      <c r="W3" s="2">
        <v>116.38</v>
      </c>
      <c r="X3" s="60">
        <v>116.38</v>
      </c>
      <c r="Y3" s="2" t="s">
        <v>346</v>
      </c>
      <c r="Z3" s="60" t="s">
        <v>346</v>
      </c>
      <c r="AA3" s="2" t="s">
        <v>346</v>
      </c>
      <c r="AB3" s="60" t="s">
        <v>346</v>
      </c>
      <c r="AC3" s="2">
        <v>0.57020106547516758</v>
      </c>
      <c r="AD3" s="60">
        <v>0.57020106547516758</v>
      </c>
      <c r="AE3" s="2">
        <v>5</v>
      </c>
      <c r="AF3" s="60">
        <v>5</v>
      </c>
      <c r="AG3" s="2" t="s">
        <v>105</v>
      </c>
      <c r="AH3" s="60" t="s">
        <v>105</v>
      </c>
      <c r="AI3" s="2" t="s">
        <v>198</v>
      </c>
      <c r="AJ3" s="2" t="s">
        <v>199</v>
      </c>
      <c r="AK3" s="2">
        <v>0</v>
      </c>
      <c r="AL3" s="2" t="s">
        <v>151</v>
      </c>
      <c r="AM3" s="2">
        <v>0</v>
      </c>
      <c r="AN3" s="2">
        <v>-42.009329999999999</v>
      </c>
      <c r="AO3" s="2">
        <v>-88.720600000000005</v>
      </c>
      <c r="AP3" s="2" t="s">
        <v>86</v>
      </c>
      <c r="AQ3" s="2" t="s">
        <v>11</v>
      </c>
      <c r="AR3" s="1"/>
    </row>
    <row r="4" spans="1:44" ht="64">
      <c r="A4" s="2" t="s">
        <v>149</v>
      </c>
      <c r="B4" s="2">
        <v>0</v>
      </c>
      <c r="C4" s="2">
        <v>50.75468</v>
      </c>
      <c r="D4" s="2">
        <v>4.4349400000000001</v>
      </c>
      <c r="E4" s="2" t="s">
        <v>84</v>
      </c>
      <c r="F4" s="2" t="s">
        <v>11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60" t="s">
        <v>346</v>
      </c>
      <c r="M4" s="2">
        <v>0</v>
      </c>
      <c r="N4" s="60" t="s">
        <v>346</v>
      </c>
      <c r="O4" s="2">
        <v>60.12</v>
      </c>
      <c r="P4" s="60">
        <v>60.12</v>
      </c>
      <c r="Q4" s="2">
        <v>62.32</v>
      </c>
      <c r="R4" s="60">
        <v>62.32</v>
      </c>
      <c r="S4" s="2">
        <v>0</v>
      </c>
      <c r="T4" s="60" t="s">
        <v>346</v>
      </c>
      <c r="U4" s="2">
        <v>28.63</v>
      </c>
      <c r="V4" s="60">
        <v>28.63</v>
      </c>
      <c r="W4" s="2">
        <v>66.86</v>
      </c>
      <c r="X4" s="60">
        <v>66.86</v>
      </c>
      <c r="Y4" s="2">
        <v>92.62</v>
      </c>
      <c r="Z4" s="60">
        <v>92.62</v>
      </c>
      <c r="AA4" s="2" t="s">
        <v>346</v>
      </c>
      <c r="AB4" s="60" t="s">
        <v>346</v>
      </c>
      <c r="AC4" s="2">
        <v>0.89919234220759792</v>
      </c>
      <c r="AD4" s="60">
        <v>0.89919234220759792</v>
      </c>
      <c r="AE4" s="2">
        <v>4</v>
      </c>
      <c r="AF4" s="60">
        <v>4</v>
      </c>
      <c r="AG4" s="2" t="s">
        <v>16</v>
      </c>
      <c r="AH4" s="60" t="s">
        <v>16</v>
      </c>
      <c r="AI4" s="2" t="s">
        <v>198</v>
      </c>
      <c r="AJ4" s="2" t="s">
        <v>199</v>
      </c>
      <c r="AK4" s="2">
        <v>0</v>
      </c>
      <c r="AL4" s="2" t="s">
        <v>149</v>
      </c>
      <c r="AM4" s="2">
        <v>0</v>
      </c>
      <c r="AN4" s="2">
        <v>-41.884799999999998</v>
      </c>
      <c r="AO4" s="2">
        <v>-88.204539999999994</v>
      </c>
      <c r="AP4" s="2" t="s">
        <v>84</v>
      </c>
      <c r="AQ4" s="2" t="s">
        <v>11</v>
      </c>
      <c r="AR4" s="1"/>
    </row>
    <row r="5" spans="1:44" ht="96">
      <c r="A5" s="2" t="s">
        <v>150</v>
      </c>
      <c r="B5" s="2">
        <v>0</v>
      </c>
      <c r="C5" s="2">
        <v>50.960329999999999</v>
      </c>
      <c r="D5" s="2">
        <v>5.6415699999999998</v>
      </c>
      <c r="E5" s="2" t="s">
        <v>85</v>
      </c>
      <c r="F5" s="2" t="s">
        <v>11</v>
      </c>
      <c r="G5" s="2">
        <v>0</v>
      </c>
      <c r="H5" s="2">
        <v>0</v>
      </c>
      <c r="I5" s="2">
        <v>0</v>
      </c>
      <c r="J5" s="2">
        <v>2005</v>
      </c>
      <c r="K5" s="2">
        <v>2005</v>
      </c>
      <c r="L5" s="60">
        <v>2005</v>
      </c>
      <c r="M5" s="2">
        <v>0</v>
      </c>
      <c r="N5" s="60" t="s">
        <v>346</v>
      </c>
      <c r="O5" s="2">
        <v>35.33</v>
      </c>
      <c r="P5" s="60">
        <v>35.33</v>
      </c>
      <c r="Q5" s="2">
        <v>60.79</v>
      </c>
      <c r="R5" s="60">
        <v>60.79</v>
      </c>
      <c r="S5" s="2">
        <v>0</v>
      </c>
      <c r="T5" s="60" t="s">
        <v>346</v>
      </c>
      <c r="U5" s="2">
        <v>34.92</v>
      </c>
      <c r="V5" s="60">
        <v>34.92</v>
      </c>
      <c r="W5" s="2">
        <v>56.79</v>
      </c>
      <c r="X5" s="60">
        <v>56.79</v>
      </c>
      <c r="Y5" s="2">
        <v>116.33</v>
      </c>
      <c r="Z5" s="60">
        <v>116.33</v>
      </c>
      <c r="AA5" s="2" t="s">
        <v>346</v>
      </c>
      <c r="AB5" s="60" t="s">
        <v>346</v>
      </c>
      <c r="AC5" s="2">
        <v>0.62211656981863006</v>
      </c>
      <c r="AD5" s="60">
        <v>0.62211656981863006</v>
      </c>
      <c r="AE5" s="2">
        <v>4</v>
      </c>
      <c r="AF5" s="60">
        <v>4</v>
      </c>
      <c r="AG5" s="2" t="s">
        <v>16</v>
      </c>
      <c r="AH5" s="60" t="s">
        <v>16</v>
      </c>
      <c r="AI5" s="2" t="s">
        <v>198</v>
      </c>
      <c r="AJ5" s="2" t="s">
        <v>194</v>
      </c>
      <c r="AK5" s="2">
        <v>0</v>
      </c>
      <c r="AL5" s="2" t="s">
        <v>150</v>
      </c>
      <c r="AM5" s="2">
        <v>0</v>
      </c>
      <c r="AN5" s="2">
        <v>-39.677190000000003</v>
      </c>
      <c r="AO5" s="2">
        <v>-84.995949999999993</v>
      </c>
      <c r="AP5" s="2" t="s">
        <v>85</v>
      </c>
      <c r="AQ5" s="2" t="s">
        <v>11</v>
      </c>
      <c r="AR5" s="1"/>
    </row>
    <row r="6" spans="1:44" ht="64">
      <c r="A6" s="2" t="s">
        <v>152</v>
      </c>
      <c r="B6" s="2">
        <v>0</v>
      </c>
      <c r="C6" s="2">
        <v>50.799140000000001</v>
      </c>
      <c r="D6" s="2">
        <v>4.7093499999999997</v>
      </c>
      <c r="E6" s="2" t="s">
        <v>87</v>
      </c>
      <c r="F6" s="2" t="s">
        <v>11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60" t="s">
        <v>346</v>
      </c>
      <c r="M6" s="2">
        <v>0</v>
      </c>
      <c r="N6" s="60" t="s">
        <v>346</v>
      </c>
      <c r="O6" s="2">
        <v>64.13</v>
      </c>
      <c r="P6" s="60">
        <v>64.13</v>
      </c>
      <c r="Q6" s="2">
        <v>64.25</v>
      </c>
      <c r="R6" s="60">
        <v>64.25</v>
      </c>
      <c r="S6" s="2">
        <v>0</v>
      </c>
      <c r="T6" s="60" t="s">
        <v>346</v>
      </c>
      <c r="U6" s="2">
        <v>8.19</v>
      </c>
      <c r="V6" s="60">
        <v>8.19</v>
      </c>
      <c r="W6" s="2">
        <v>23.22</v>
      </c>
      <c r="X6" s="60">
        <v>23.22</v>
      </c>
      <c r="Y6" s="2" t="s">
        <v>346</v>
      </c>
      <c r="Z6" s="60" t="s">
        <v>346</v>
      </c>
      <c r="AA6" s="2" t="s">
        <v>346</v>
      </c>
      <c r="AB6" s="60" t="s">
        <v>346</v>
      </c>
      <c r="AC6" s="2">
        <v>2.7618432385874248</v>
      </c>
      <c r="AD6" s="60">
        <v>2.7618432385874248</v>
      </c>
      <c r="AE6" s="2">
        <v>2</v>
      </c>
      <c r="AF6" s="60">
        <v>2</v>
      </c>
      <c r="AG6" s="2" t="s">
        <v>16</v>
      </c>
      <c r="AH6" s="60" t="s">
        <v>16</v>
      </c>
      <c r="AI6" s="2" t="s">
        <v>198</v>
      </c>
      <c r="AJ6" s="2" t="s">
        <v>199</v>
      </c>
      <c r="AK6" s="2">
        <v>0</v>
      </c>
      <c r="AL6" s="2" t="s">
        <v>152</v>
      </c>
      <c r="AM6" s="2">
        <v>0</v>
      </c>
      <c r="AN6" s="2">
        <v>-41.38044</v>
      </c>
      <c r="AO6" s="2">
        <v>-87.470230000000001</v>
      </c>
      <c r="AP6" s="2" t="s">
        <v>87</v>
      </c>
      <c r="AQ6" s="2" t="s">
        <v>11</v>
      </c>
      <c r="AR6" s="1"/>
    </row>
    <row r="7" spans="1:44" ht="112">
      <c r="A7" s="2" t="s">
        <v>163</v>
      </c>
      <c r="B7" s="2">
        <v>0</v>
      </c>
      <c r="C7" s="2">
        <v>49.670079999999999</v>
      </c>
      <c r="D7" s="2">
        <v>17.922429999999999</v>
      </c>
      <c r="E7" s="2" t="s">
        <v>115</v>
      </c>
      <c r="F7" s="2" t="s">
        <v>11</v>
      </c>
      <c r="G7" s="2">
        <v>0</v>
      </c>
      <c r="H7" s="2">
        <v>0</v>
      </c>
      <c r="I7" s="2">
        <v>0</v>
      </c>
      <c r="J7" s="2">
        <v>2008</v>
      </c>
      <c r="K7" s="2">
        <v>2008</v>
      </c>
      <c r="L7" s="60">
        <v>2008</v>
      </c>
      <c r="M7" s="2">
        <v>0</v>
      </c>
      <c r="N7" s="60" t="s">
        <v>346</v>
      </c>
      <c r="O7" s="2">
        <v>38.770000000000003</v>
      </c>
      <c r="P7" s="60">
        <v>38.770000000000003</v>
      </c>
      <c r="Q7" s="2">
        <v>57.18</v>
      </c>
      <c r="R7" s="60">
        <v>57.18</v>
      </c>
      <c r="S7" s="2">
        <v>0</v>
      </c>
      <c r="T7" s="60" t="s">
        <v>346</v>
      </c>
      <c r="U7" s="2">
        <v>28.7</v>
      </c>
      <c r="V7" s="60">
        <v>28.7</v>
      </c>
      <c r="W7" s="2">
        <v>64.569999999999993</v>
      </c>
      <c r="X7" s="60">
        <v>64.569999999999993</v>
      </c>
      <c r="Y7" s="2">
        <v>111.45</v>
      </c>
      <c r="Z7" s="60">
        <v>111.45</v>
      </c>
      <c r="AA7" s="2" t="s">
        <v>346</v>
      </c>
      <c r="AB7" s="60" t="s">
        <v>346</v>
      </c>
      <c r="AC7" s="2">
        <v>0.60043363791234328</v>
      </c>
      <c r="AD7" s="60">
        <v>0.60043363791234328</v>
      </c>
      <c r="AE7" s="2">
        <v>4</v>
      </c>
      <c r="AF7" s="60">
        <v>4</v>
      </c>
      <c r="AG7" s="2" t="s">
        <v>16</v>
      </c>
      <c r="AH7" s="60" t="s">
        <v>16</v>
      </c>
      <c r="AI7" s="2" t="s">
        <v>198</v>
      </c>
      <c r="AJ7" s="2" t="s">
        <v>187</v>
      </c>
      <c r="AK7" s="2">
        <v>0</v>
      </c>
      <c r="AL7" s="2" t="s">
        <v>320</v>
      </c>
      <c r="AM7" s="2">
        <v>0</v>
      </c>
      <c r="AN7" s="2">
        <v>-13.82522</v>
      </c>
      <c r="AO7" s="2">
        <v>-45.572870000000002</v>
      </c>
      <c r="AP7" s="2" t="s">
        <v>115</v>
      </c>
      <c r="AQ7" s="2" t="s">
        <v>11</v>
      </c>
      <c r="AR7" s="1"/>
    </row>
    <row r="8" spans="1:44" ht="96">
      <c r="A8" s="2" t="s">
        <v>156</v>
      </c>
      <c r="B8" s="2">
        <v>0</v>
      </c>
      <c r="C8" s="2">
        <v>48.773119999999999</v>
      </c>
      <c r="D8" s="2">
        <v>7.3267699999999998</v>
      </c>
      <c r="E8" s="2" t="s">
        <v>108</v>
      </c>
      <c r="F8" s="2" t="s">
        <v>11</v>
      </c>
      <c r="G8" s="2">
        <v>0</v>
      </c>
      <c r="H8" s="2">
        <v>0</v>
      </c>
      <c r="I8" s="2">
        <v>0</v>
      </c>
      <c r="J8" s="2">
        <v>1976</v>
      </c>
      <c r="K8" s="2">
        <v>1976</v>
      </c>
      <c r="L8" s="60">
        <v>1976</v>
      </c>
      <c r="M8" s="2">
        <v>0</v>
      </c>
      <c r="N8" s="60" t="s">
        <v>346</v>
      </c>
      <c r="O8" s="2">
        <v>10.64</v>
      </c>
      <c r="P8" s="60">
        <v>10.64</v>
      </c>
      <c r="Q8" s="2">
        <v>11.24</v>
      </c>
      <c r="R8" s="60">
        <v>11.24</v>
      </c>
      <c r="S8" s="2">
        <v>0</v>
      </c>
      <c r="T8" s="60" t="s">
        <v>346</v>
      </c>
      <c r="U8" s="2" t="s">
        <v>346</v>
      </c>
      <c r="V8" s="60" t="s">
        <v>346</v>
      </c>
      <c r="W8" s="2">
        <v>65.56</v>
      </c>
      <c r="X8" s="60">
        <v>65.56</v>
      </c>
      <c r="Y8" s="2" t="s">
        <v>346</v>
      </c>
      <c r="Z8" s="60" t="s">
        <v>346</v>
      </c>
      <c r="AA8" s="2" t="s">
        <v>346</v>
      </c>
      <c r="AB8" s="60" t="s">
        <v>346</v>
      </c>
      <c r="AC8" s="2">
        <v>0.162294081757169</v>
      </c>
      <c r="AD8" s="60">
        <v>0.162294081757169</v>
      </c>
      <c r="AE8" s="2">
        <v>5</v>
      </c>
      <c r="AF8" s="60">
        <v>5</v>
      </c>
      <c r="AG8" s="2" t="s">
        <v>16</v>
      </c>
      <c r="AH8" s="60" t="s">
        <v>16</v>
      </c>
      <c r="AI8" s="2" t="s">
        <v>198</v>
      </c>
      <c r="AJ8" s="2" t="s">
        <v>176</v>
      </c>
      <c r="AK8" s="2">
        <v>0</v>
      </c>
      <c r="AL8" s="2" t="s">
        <v>156</v>
      </c>
      <c r="AM8" s="2">
        <v>0</v>
      </c>
      <c r="AN8" s="2">
        <v>-34.119579999999999</v>
      </c>
      <c r="AO8" s="2">
        <v>-75.565929999999994</v>
      </c>
      <c r="AP8" s="2" t="s">
        <v>108</v>
      </c>
      <c r="AQ8" s="2" t="s">
        <v>11</v>
      </c>
      <c r="AR8" s="1"/>
    </row>
    <row r="9" spans="1:44" ht="80">
      <c r="A9" s="2" t="s">
        <v>166</v>
      </c>
      <c r="B9" s="2">
        <v>0</v>
      </c>
      <c r="C9" s="2">
        <v>49.503369999999997</v>
      </c>
      <c r="D9" s="2">
        <v>3.5639099999999999</v>
      </c>
      <c r="E9" s="2" t="s">
        <v>118</v>
      </c>
      <c r="F9" s="2" t="s">
        <v>11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60" t="s">
        <v>346</v>
      </c>
      <c r="M9" s="2">
        <v>0</v>
      </c>
      <c r="N9" s="60" t="s">
        <v>346</v>
      </c>
      <c r="O9" s="2">
        <v>14.72</v>
      </c>
      <c r="P9" s="60">
        <v>14.72</v>
      </c>
      <c r="Q9" s="2">
        <v>17.2</v>
      </c>
      <c r="R9" s="60">
        <v>17.2</v>
      </c>
      <c r="S9" s="2">
        <v>0</v>
      </c>
      <c r="T9" s="60" t="s">
        <v>346</v>
      </c>
      <c r="U9" s="2">
        <v>39.4</v>
      </c>
      <c r="V9" s="60">
        <v>39.4</v>
      </c>
      <c r="W9" s="2">
        <v>51.41</v>
      </c>
      <c r="X9" s="60">
        <v>51.41</v>
      </c>
      <c r="Y9" s="2" t="s">
        <v>346</v>
      </c>
      <c r="Z9" s="60" t="s">
        <v>346</v>
      </c>
      <c r="AA9" s="2" t="s">
        <v>346</v>
      </c>
      <c r="AB9" s="60" t="s">
        <v>346</v>
      </c>
      <c r="AC9" s="2">
        <v>0.28632561758412761</v>
      </c>
      <c r="AD9" s="60">
        <v>0.28632561758412761</v>
      </c>
      <c r="AE9" s="2">
        <v>4</v>
      </c>
      <c r="AF9" s="60">
        <v>4</v>
      </c>
      <c r="AG9" s="2" t="s">
        <v>16</v>
      </c>
      <c r="AH9" s="60" t="s">
        <v>16</v>
      </c>
      <c r="AI9" s="2" t="s">
        <v>198</v>
      </c>
      <c r="AJ9" s="2" t="s">
        <v>192</v>
      </c>
      <c r="AK9" s="2">
        <v>0</v>
      </c>
      <c r="AL9" s="2" t="s">
        <v>166</v>
      </c>
      <c r="AM9" s="2">
        <v>0</v>
      </c>
      <c r="AN9" s="2">
        <v>-42.375549999999997</v>
      </c>
      <c r="AO9" s="2">
        <v>-88.315010000000001</v>
      </c>
      <c r="AP9" s="2" t="s">
        <v>118</v>
      </c>
      <c r="AQ9" s="2" t="s">
        <v>11</v>
      </c>
      <c r="AR9" s="1"/>
    </row>
    <row r="10" spans="1:44" ht="64">
      <c r="A10" s="2" t="s">
        <v>146</v>
      </c>
      <c r="B10" s="2">
        <v>0</v>
      </c>
      <c r="C10" s="2">
        <v>51.739600000000003</v>
      </c>
      <c r="D10" s="2">
        <v>8.9747599999999998</v>
      </c>
      <c r="E10" s="2">
        <v>0</v>
      </c>
      <c r="F10" s="2" t="s">
        <v>11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60" t="s">
        <v>346</v>
      </c>
      <c r="M10" s="2">
        <v>0</v>
      </c>
      <c r="N10" s="60" t="s">
        <v>346</v>
      </c>
      <c r="O10" s="2">
        <v>49.35</v>
      </c>
      <c r="P10" s="60">
        <v>49.35</v>
      </c>
      <c r="Q10" s="2">
        <v>51.18</v>
      </c>
      <c r="R10" s="60">
        <v>51.18</v>
      </c>
      <c r="S10" s="2">
        <v>0</v>
      </c>
      <c r="T10" s="60" t="s">
        <v>346</v>
      </c>
      <c r="U10" s="2">
        <v>12.01</v>
      </c>
      <c r="V10" s="60">
        <v>12.01</v>
      </c>
      <c r="W10" s="2">
        <v>46.4</v>
      </c>
      <c r="X10" s="60">
        <v>46.4</v>
      </c>
      <c r="Y10" s="2" t="s">
        <v>346</v>
      </c>
      <c r="Z10" s="60" t="s">
        <v>346</v>
      </c>
      <c r="AA10" s="2" t="s">
        <v>346</v>
      </c>
      <c r="AB10" s="60" t="s">
        <v>346</v>
      </c>
      <c r="AC10" s="2">
        <v>1.0635775862068966</v>
      </c>
      <c r="AD10" s="60">
        <v>1.0635775862068966</v>
      </c>
      <c r="AE10" s="2">
        <v>3</v>
      </c>
      <c r="AF10" s="60">
        <v>3</v>
      </c>
      <c r="AG10" s="2" t="s">
        <v>16</v>
      </c>
      <c r="AH10" s="60" t="s">
        <v>16</v>
      </c>
      <c r="AI10" s="2" t="s">
        <v>198</v>
      </c>
      <c r="AJ10" s="2" t="s">
        <v>199</v>
      </c>
      <c r="AK10" s="2">
        <v>0</v>
      </c>
      <c r="AL10" s="2" t="s">
        <v>147</v>
      </c>
      <c r="AM10" s="2">
        <v>0</v>
      </c>
      <c r="AN10" s="2">
        <v>-33.790080000000003</v>
      </c>
      <c r="AO10" s="2">
        <v>-76.554919999999996</v>
      </c>
      <c r="AP10" s="2">
        <v>0</v>
      </c>
      <c r="AQ10" s="2" t="s">
        <v>11</v>
      </c>
      <c r="AR10" s="1"/>
    </row>
    <row r="11" spans="1:44" ht="64">
      <c r="A11" s="2" t="s">
        <v>167</v>
      </c>
      <c r="B11" s="2">
        <v>0</v>
      </c>
      <c r="C11" s="2">
        <v>54.151490000000003</v>
      </c>
      <c r="D11" s="2">
        <v>13.16808</v>
      </c>
      <c r="E11" s="2" t="s">
        <v>119</v>
      </c>
      <c r="F11" s="2" t="s">
        <v>11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60" t="s">
        <v>346</v>
      </c>
      <c r="M11" s="2">
        <v>0</v>
      </c>
      <c r="N11" s="60" t="s">
        <v>346</v>
      </c>
      <c r="O11" s="2">
        <v>44.99</v>
      </c>
      <c r="P11" s="60">
        <v>44.99</v>
      </c>
      <c r="Q11" s="2">
        <v>49.59</v>
      </c>
      <c r="R11" s="60">
        <v>49.59</v>
      </c>
      <c r="S11" s="2">
        <v>0</v>
      </c>
      <c r="T11" s="60" t="s">
        <v>346</v>
      </c>
      <c r="U11" s="2">
        <v>18.079999999999998</v>
      </c>
      <c r="V11" s="60">
        <v>18.079999999999998</v>
      </c>
      <c r="W11" s="2">
        <v>51.36</v>
      </c>
      <c r="X11" s="60">
        <v>51.36</v>
      </c>
      <c r="Y11" s="2" t="s">
        <v>346</v>
      </c>
      <c r="Z11" s="60" t="s">
        <v>346</v>
      </c>
      <c r="AA11" s="2" t="s">
        <v>346</v>
      </c>
      <c r="AB11" s="60" t="s">
        <v>346</v>
      </c>
      <c r="AC11" s="2">
        <v>0.87597352024922126</v>
      </c>
      <c r="AD11" s="60">
        <v>0.87597352024922126</v>
      </c>
      <c r="AE11" s="2">
        <v>4</v>
      </c>
      <c r="AF11" s="60">
        <v>4</v>
      </c>
      <c r="AG11" s="2" t="s">
        <v>16</v>
      </c>
      <c r="AH11" s="60" t="s">
        <v>16</v>
      </c>
      <c r="AI11" s="2" t="s">
        <v>198</v>
      </c>
      <c r="AJ11" s="2" t="s">
        <v>199</v>
      </c>
      <c r="AK11" s="2">
        <v>0</v>
      </c>
      <c r="AL11" s="2" t="s">
        <v>167</v>
      </c>
      <c r="AM11" s="2">
        <v>0</v>
      </c>
      <c r="AN11" s="2">
        <v>-27.815329999999999</v>
      </c>
      <c r="AO11" s="2">
        <v>-68.798739999999995</v>
      </c>
      <c r="AP11" s="2" t="s">
        <v>119</v>
      </c>
      <c r="AQ11" s="2" t="s">
        <v>11</v>
      </c>
      <c r="AR11" s="1"/>
    </row>
    <row r="12" spans="1:44" ht="64">
      <c r="A12" s="2" t="s">
        <v>147</v>
      </c>
      <c r="B12" s="2">
        <v>0</v>
      </c>
      <c r="C12" s="2">
        <v>50.479900000000001</v>
      </c>
      <c r="D12" s="2">
        <v>6.6851000000000003</v>
      </c>
      <c r="E12" s="2">
        <v>0</v>
      </c>
      <c r="F12" s="2" t="s">
        <v>11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60" t="s">
        <v>346</v>
      </c>
      <c r="M12" s="2">
        <v>0</v>
      </c>
      <c r="N12" s="60" t="s">
        <v>346</v>
      </c>
      <c r="O12" s="2">
        <v>46.83</v>
      </c>
      <c r="P12" s="60">
        <v>46.83</v>
      </c>
      <c r="Q12" s="2">
        <v>53.07</v>
      </c>
      <c r="R12" s="60">
        <v>53.07</v>
      </c>
      <c r="S12" s="2">
        <v>0</v>
      </c>
      <c r="T12" s="60" t="s">
        <v>346</v>
      </c>
      <c r="U12" s="2">
        <v>24.26</v>
      </c>
      <c r="V12" s="60">
        <v>24.26</v>
      </c>
      <c r="W12" s="2">
        <v>74.72</v>
      </c>
      <c r="X12" s="60">
        <v>74.72</v>
      </c>
      <c r="Y12" s="2" t="s">
        <v>346</v>
      </c>
      <c r="Z12" s="60" t="s">
        <v>346</v>
      </c>
      <c r="AA12" s="2" t="s">
        <v>346</v>
      </c>
      <c r="AB12" s="60" t="s">
        <v>346</v>
      </c>
      <c r="AC12" s="2">
        <v>0.62673982869379019</v>
      </c>
      <c r="AD12" s="60">
        <v>0.62673982869379019</v>
      </c>
      <c r="AE12" s="2">
        <v>4</v>
      </c>
      <c r="AF12" s="60">
        <v>4</v>
      </c>
      <c r="AG12" s="2" t="s">
        <v>16</v>
      </c>
      <c r="AH12" s="60" t="s">
        <v>16</v>
      </c>
      <c r="AI12" s="2" t="s">
        <v>198</v>
      </c>
      <c r="AJ12" s="2" t="s">
        <v>199</v>
      </c>
      <c r="AK12" s="2">
        <v>0</v>
      </c>
      <c r="AL12" s="2" t="s">
        <v>321</v>
      </c>
      <c r="AM12" s="2">
        <v>0</v>
      </c>
      <c r="AN12" s="2">
        <v>-37.109699999999997</v>
      </c>
      <c r="AO12" s="2">
        <v>-80.904499999999999</v>
      </c>
      <c r="AP12" s="2">
        <v>0</v>
      </c>
      <c r="AQ12" s="2" t="s">
        <v>11</v>
      </c>
      <c r="AR12" s="1"/>
    </row>
    <row r="13" spans="1:44" ht="96">
      <c r="A13" s="2" t="s">
        <v>165</v>
      </c>
      <c r="B13" s="2">
        <v>0</v>
      </c>
      <c r="C13" s="2">
        <v>52.15446</v>
      </c>
      <c r="D13" s="2">
        <v>13.24015</v>
      </c>
      <c r="E13" s="2" t="s">
        <v>117</v>
      </c>
      <c r="F13" s="2" t="s">
        <v>11</v>
      </c>
      <c r="G13" s="2">
        <v>0</v>
      </c>
      <c r="H13" s="2">
        <v>0</v>
      </c>
      <c r="I13" s="2">
        <v>0</v>
      </c>
      <c r="J13" s="2" t="s">
        <v>49</v>
      </c>
      <c r="K13" s="2">
        <v>2011</v>
      </c>
      <c r="L13" s="60">
        <v>2011</v>
      </c>
      <c r="M13" s="2">
        <v>0</v>
      </c>
      <c r="N13" s="60" t="s">
        <v>346</v>
      </c>
      <c r="O13" s="2">
        <v>36.799999999999997</v>
      </c>
      <c r="P13" s="60">
        <v>36.799999999999997</v>
      </c>
      <c r="Q13" s="2">
        <v>41.85</v>
      </c>
      <c r="R13" s="60">
        <v>41.85</v>
      </c>
      <c r="S13" s="2">
        <v>0</v>
      </c>
      <c r="T13" s="60" t="s">
        <v>346</v>
      </c>
      <c r="U13" s="2">
        <v>24.42</v>
      </c>
      <c r="V13" s="60">
        <v>24.42</v>
      </c>
      <c r="W13" s="2">
        <v>51.09</v>
      </c>
      <c r="X13" s="60">
        <v>51.09</v>
      </c>
      <c r="Y13" s="2">
        <v>75.510000000000005</v>
      </c>
      <c r="Z13" s="60">
        <v>75.510000000000005</v>
      </c>
      <c r="AA13" s="2" t="s">
        <v>346</v>
      </c>
      <c r="AB13" s="60" t="s">
        <v>346</v>
      </c>
      <c r="AC13" s="2">
        <v>0.72029751419064381</v>
      </c>
      <c r="AD13" s="60">
        <v>0.72029751419064381</v>
      </c>
      <c r="AE13" s="2">
        <v>4</v>
      </c>
      <c r="AF13" s="60">
        <v>4</v>
      </c>
      <c r="AG13" s="2" t="s">
        <v>16</v>
      </c>
      <c r="AH13" s="60" t="s">
        <v>16</v>
      </c>
      <c r="AI13" s="2" t="s">
        <v>198</v>
      </c>
      <c r="AJ13" s="2" t="s">
        <v>190</v>
      </c>
      <c r="AK13" s="2">
        <v>0</v>
      </c>
      <c r="AL13" s="2" t="s">
        <v>165</v>
      </c>
      <c r="AM13" s="2">
        <v>0</v>
      </c>
      <c r="AN13" s="2">
        <v>-25.674160000000001</v>
      </c>
      <c r="AO13" s="2">
        <v>-64.588470000000001</v>
      </c>
      <c r="AP13" s="2" t="s">
        <v>117</v>
      </c>
      <c r="AQ13" s="2" t="s">
        <v>11</v>
      </c>
      <c r="AR13" s="1"/>
    </row>
    <row r="14" spans="1:44" ht="64">
      <c r="A14" s="2" t="s">
        <v>153</v>
      </c>
      <c r="B14" s="2">
        <v>0</v>
      </c>
      <c r="C14" s="2">
        <v>53.856200000000001</v>
      </c>
      <c r="D14" s="2">
        <v>11.383010000000001</v>
      </c>
      <c r="E14" s="2">
        <v>0</v>
      </c>
      <c r="F14" s="2" t="s">
        <v>11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60" t="s">
        <v>346</v>
      </c>
      <c r="M14" s="2">
        <v>0</v>
      </c>
      <c r="N14" s="60" t="s">
        <v>346</v>
      </c>
      <c r="O14" s="2">
        <v>39.590000000000003</v>
      </c>
      <c r="P14" s="60">
        <v>39.590000000000003</v>
      </c>
      <c r="Q14" s="2">
        <v>40.840000000000003</v>
      </c>
      <c r="R14" s="60">
        <v>40.840000000000003</v>
      </c>
      <c r="S14" s="2">
        <v>0</v>
      </c>
      <c r="T14" s="60" t="s">
        <v>346</v>
      </c>
      <c r="U14" s="2">
        <v>29.32</v>
      </c>
      <c r="V14" s="60">
        <v>29.32</v>
      </c>
      <c r="W14" s="2">
        <v>61.37</v>
      </c>
      <c r="X14" s="60">
        <v>61.37</v>
      </c>
      <c r="Y14" s="2">
        <v>81.38</v>
      </c>
      <c r="Z14" s="60">
        <v>81.38</v>
      </c>
      <c r="AA14" s="2" t="s">
        <v>346</v>
      </c>
      <c r="AB14" s="60" t="s">
        <v>346</v>
      </c>
      <c r="AC14" s="2">
        <v>0.64510347075118146</v>
      </c>
      <c r="AD14" s="60">
        <v>0.64510347075118146</v>
      </c>
      <c r="AE14" s="2">
        <v>4</v>
      </c>
      <c r="AF14" s="60">
        <v>4</v>
      </c>
      <c r="AG14" s="2" t="s">
        <v>16</v>
      </c>
      <c r="AH14" s="60" t="s">
        <v>16</v>
      </c>
      <c r="AI14" s="2" t="s">
        <v>198</v>
      </c>
      <c r="AJ14" s="2" t="s">
        <v>199</v>
      </c>
      <c r="AK14" s="2">
        <v>0</v>
      </c>
      <c r="AL14" s="2" t="s">
        <v>153</v>
      </c>
      <c r="AM14" s="2">
        <v>0</v>
      </c>
      <c r="AN14" s="2">
        <v>-31.09018</v>
      </c>
      <c r="AO14" s="2">
        <v>-73.563370000000006</v>
      </c>
      <c r="AP14" s="2">
        <v>0</v>
      </c>
      <c r="AQ14" s="2" t="s">
        <v>11</v>
      </c>
      <c r="AR14" s="1"/>
    </row>
    <row r="15" spans="1:44" ht="96">
      <c r="A15" s="2" t="s">
        <v>155</v>
      </c>
      <c r="B15" s="2">
        <v>0</v>
      </c>
      <c r="C15" s="2">
        <v>52.241669999999999</v>
      </c>
      <c r="D15" s="2">
        <v>12.91675</v>
      </c>
      <c r="E15" s="2" t="s">
        <v>107</v>
      </c>
      <c r="F15" s="2" t="s">
        <v>11</v>
      </c>
      <c r="G15" s="2">
        <v>0</v>
      </c>
      <c r="H15" s="2">
        <v>0</v>
      </c>
      <c r="I15" s="2" t="s">
        <v>175</v>
      </c>
      <c r="J15" s="2" t="s">
        <v>174</v>
      </c>
      <c r="K15" s="2">
        <v>2017</v>
      </c>
      <c r="L15" s="60">
        <v>2017</v>
      </c>
      <c r="M15" s="2">
        <v>0</v>
      </c>
      <c r="N15" s="60" t="s">
        <v>346</v>
      </c>
      <c r="O15" s="2">
        <v>49.46</v>
      </c>
      <c r="P15" s="60">
        <v>49.46</v>
      </c>
      <c r="Q15" s="2">
        <v>59.95</v>
      </c>
      <c r="R15" s="60">
        <v>59.95</v>
      </c>
      <c r="S15" s="2">
        <v>0</v>
      </c>
      <c r="T15" s="60" t="s">
        <v>346</v>
      </c>
      <c r="U15" s="2">
        <v>34.35</v>
      </c>
      <c r="V15" s="60">
        <v>34.35</v>
      </c>
      <c r="W15" s="2">
        <v>87.09</v>
      </c>
      <c r="X15" s="60">
        <v>87.09</v>
      </c>
      <c r="Y15" s="2" t="s">
        <v>346</v>
      </c>
      <c r="Z15" s="60" t="s">
        <v>346</v>
      </c>
      <c r="AA15" s="2" t="s">
        <v>346</v>
      </c>
      <c r="AB15" s="60" t="s">
        <v>346</v>
      </c>
      <c r="AC15" s="2">
        <v>0.56791824549316794</v>
      </c>
      <c r="AD15" s="60">
        <v>0.56791824549316794</v>
      </c>
      <c r="AE15" s="2">
        <v>6</v>
      </c>
      <c r="AF15" s="60">
        <v>6</v>
      </c>
      <c r="AG15" s="2" t="s">
        <v>16</v>
      </c>
      <c r="AH15" s="60" t="s">
        <v>16</v>
      </c>
      <c r="AI15" s="2" t="s">
        <v>198</v>
      </c>
      <c r="AJ15" s="2" t="s">
        <v>177</v>
      </c>
      <c r="AK15" s="2">
        <v>0</v>
      </c>
      <c r="AL15" s="2" t="s">
        <v>155</v>
      </c>
      <c r="AM15" s="2">
        <v>0</v>
      </c>
      <c r="AN15" s="2">
        <v>-26.408169999999998</v>
      </c>
      <c r="AO15" s="2">
        <v>-65.733090000000004</v>
      </c>
      <c r="AP15" s="2" t="s">
        <v>107</v>
      </c>
      <c r="AQ15" s="2" t="s">
        <v>11</v>
      </c>
      <c r="AR15" s="1"/>
    </row>
    <row r="16" spans="1:44" ht="80">
      <c r="A16" s="2" t="s">
        <v>157</v>
      </c>
      <c r="B16" s="2">
        <v>0</v>
      </c>
      <c r="C16" s="2">
        <v>48.771949999999997</v>
      </c>
      <c r="D16" s="2">
        <v>10.210760000000001</v>
      </c>
      <c r="E16" s="2" t="s">
        <v>109</v>
      </c>
      <c r="F16" s="2" t="s">
        <v>11</v>
      </c>
      <c r="G16" s="2">
        <v>0</v>
      </c>
      <c r="H16" s="2">
        <v>0</v>
      </c>
      <c r="I16" s="2" t="s">
        <v>178</v>
      </c>
      <c r="J16" s="2">
        <v>2011</v>
      </c>
      <c r="K16" s="2">
        <v>2011</v>
      </c>
      <c r="L16" s="60">
        <v>2011</v>
      </c>
      <c r="M16" s="2">
        <v>0</v>
      </c>
      <c r="N16" s="60" t="s">
        <v>346</v>
      </c>
      <c r="O16" s="2">
        <v>41.72</v>
      </c>
      <c r="P16" s="60">
        <v>41.72</v>
      </c>
      <c r="Q16" s="2">
        <v>57.86</v>
      </c>
      <c r="R16" s="60">
        <v>57.86</v>
      </c>
      <c r="S16" s="2">
        <v>0</v>
      </c>
      <c r="T16" s="60" t="s">
        <v>346</v>
      </c>
      <c r="U16" s="2">
        <v>28.69</v>
      </c>
      <c r="V16" s="60">
        <v>28.69</v>
      </c>
      <c r="W16" s="2">
        <v>66.67</v>
      </c>
      <c r="X16" s="60">
        <v>66.67</v>
      </c>
      <c r="Y16" s="2" t="s">
        <v>346</v>
      </c>
      <c r="Z16" s="60" t="s">
        <v>346</v>
      </c>
      <c r="AA16" s="2" t="s">
        <v>346</v>
      </c>
      <c r="AB16" s="60" t="s">
        <v>346</v>
      </c>
      <c r="AC16" s="2">
        <v>0.62576871156442171</v>
      </c>
      <c r="AD16" s="60">
        <v>0.62576871156442171</v>
      </c>
      <c r="AE16" s="2">
        <v>4</v>
      </c>
      <c r="AF16" s="60">
        <v>4</v>
      </c>
      <c r="AG16" s="2" t="s">
        <v>16</v>
      </c>
      <c r="AH16" s="60" t="s">
        <v>16</v>
      </c>
      <c r="AI16" s="2" t="s">
        <v>198</v>
      </c>
      <c r="AJ16" s="2" t="s">
        <v>181</v>
      </c>
      <c r="AK16" s="2">
        <v>0</v>
      </c>
      <c r="AL16" s="2" t="s">
        <v>157</v>
      </c>
      <c r="AM16" s="2">
        <v>0</v>
      </c>
      <c r="AN16" s="2">
        <v>-28.350429999999999</v>
      </c>
      <c r="AO16" s="2">
        <v>-66.911619999999999</v>
      </c>
      <c r="AP16" s="2" t="s">
        <v>109</v>
      </c>
      <c r="AQ16" s="2" t="s">
        <v>11</v>
      </c>
      <c r="AR16" s="1"/>
    </row>
    <row r="17" spans="1:44" ht="80">
      <c r="A17" s="2" t="s">
        <v>158</v>
      </c>
      <c r="B17" s="2">
        <v>0</v>
      </c>
      <c r="C17" s="2">
        <v>53.918300000000002</v>
      </c>
      <c r="D17" s="2">
        <v>10.50155</v>
      </c>
      <c r="E17" s="2" t="s">
        <v>110</v>
      </c>
      <c r="F17" s="2" t="s">
        <v>11</v>
      </c>
      <c r="G17" s="2">
        <v>0</v>
      </c>
      <c r="H17" s="2">
        <v>0</v>
      </c>
      <c r="I17" s="2" t="s">
        <v>179</v>
      </c>
      <c r="J17" s="2" t="s">
        <v>183</v>
      </c>
      <c r="K17" s="2">
        <v>2006</v>
      </c>
      <c r="L17" s="60">
        <v>2006</v>
      </c>
      <c r="M17" s="2">
        <v>0</v>
      </c>
      <c r="N17" s="60" t="s">
        <v>346</v>
      </c>
      <c r="O17" s="2">
        <v>45.94</v>
      </c>
      <c r="P17" s="60">
        <v>45.94</v>
      </c>
      <c r="Q17" s="2">
        <v>50.57</v>
      </c>
      <c r="R17" s="60">
        <v>50.57</v>
      </c>
      <c r="S17" s="2">
        <v>0</v>
      </c>
      <c r="T17" s="60" t="s">
        <v>346</v>
      </c>
      <c r="U17" s="2">
        <v>28.03</v>
      </c>
      <c r="V17" s="60">
        <v>28.03</v>
      </c>
      <c r="W17" s="2">
        <v>66.23</v>
      </c>
      <c r="X17" s="60">
        <v>66.23</v>
      </c>
      <c r="Y17" s="2" t="s">
        <v>346</v>
      </c>
      <c r="Z17" s="60" t="s">
        <v>346</v>
      </c>
      <c r="AA17" s="2" t="s">
        <v>346</v>
      </c>
      <c r="AB17" s="60" t="s">
        <v>346</v>
      </c>
      <c r="AC17" s="2">
        <v>0.69364336403442539</v>
      </c>
      <c r="AD17" s="60">
        <v>0.69364336403442539</v>
      </c>
      <c r="AE17" s="2">
        <v>4</v>
      </c>
      <c r="AF17" s="60">
        <v>4</v>
      </c>
      <c r="AG17" s="2" t="s">
        <v>16</v>
      </c>
      <c r="AH17" s="60" t="s">
        <v>16</v>
      </c>
      <c r="AI17" s="2" t="s">
        <v>198</v>
      </c>
      <c r="AJ17" s="2" t="s">
        <v>180</v>
      </c>
      <c r="AK17" s="2">
        <v>0</v>
      </c>
      <c r="AL17" s="2" t="s">
        <v>158</v>
      </c>
      <c r="AM17" s="2">
        <v>0</v>
      </c>
      <c r="AN17" s="2">
        <v>-32.915199999999999</v>
      </c>
      <c r="AO17" s="2">
        <v>-76.331950000000006</v>
      </c>
      <c r="AP17" s="2" t="s">
        <v>110</v>
      </c>
      <c r="AQ17" s="2" t="s">
        <v>11</v>
      </c>
      <c r="AR17" s="1"/>
    </row>
    <row r="18" spans="1:44" ht="96">
      <c r="A18" s="2" t="s">
        <v>161</v>
      </c>
      <c r="B18" s="2">
        <v>0</v>
      </c>
      <c r="C18" s="2">
        <v>52.063110000000002</v>
      </c>
      <c r="D18" s="2">
        <v>10.502969999999999</v>
      </c>
      <c r="E18" s="2" t="s">
        <v>113</v>
      </c>
      <c r="F18" s="2" t="s">
        <v>11</v>
      </c>
      <c r="G18" s="2">
        <v>0</v>
      </c>
      <c r="H18" s="2">
        <v>0</v>
      </c>
      <c r="I18" s="2">
        <v>0</v>
      </c>
      <c r="J18" s="2">
        <v>1994</v>
      </c>
      <c r="K18" s="2">
        <v>1994</v>
      </c>
      <c r="L18" s="60">
        <v>1994</v>
      </c>
      <c r="M18" s="2">
        <v>0</v>
      </c>
      <c r="N18" s="60" t="s">
        <v>346</v>
      </c>
      <c r="O18" s="2">
        <v>10.88</v>
      </c>
      <c r="P18" s="60">
        <v>10.88</v>
      </c>
      <c r="Q18" s="2">
        <v>11.35</v>
      </c>
      <c r="R18" s="60">
        <v>11.35</v>
      </c>
      <c r="S18" s="2">
        <v>0</v>
      </c>
      <c r="T18" s="60" t="s">
        <v>346</v>
      </c>
      <c r="U18" s="2">
        <v>23.39</v>
      </c>
      <c r="V18" s="60">
        <v>23.39</v>
      </c>
      <c r="W18" s="2">
        <v>77.040000000000006</v>
      </c>
      <c r="X18" s="60">
        <v>77.040000000000006</v>
      </c>
      <c r="Y18" s="2" t="s">
        <v>346</v>
      </c>
      <c r="Z18" s="60" t="s">
        <v>346</v>
      </c>
      <c r="AA18" s="2" t="s">
        <v>346</v>
      </c>
      <c r="AB18" s="60" t="s">
        <v>346</v>
      </c>
      <c r="AC18" s="2">
        <v>0.14122533748701974</v>
      </c>
      <c r="AD18" s="60">
        <v>0.14122533748701974</v>
      </c>
      <c r="AE18" s="2">
        <v>4</v>
      </c>
      <c r="AF18" s="60">
        <v>4</v>
      </c>
      <c r="AG18" s="2" t="s">
        <v>16</v>
      </c>
      <c r="AH18" s="60" t="s">
        <v>16</v>
      </c>
      <c r="AI18" s="2" t="s">
        <v>198</v>
      </c>
      <c r="AJ18" s="2" t="s">
        <v>185</v>
      </c>
      <c r="AK18" s="2">
        <v>0</v>
      </c>
      <c r="AL18" s="2" t="s">
        <v>161</v>
      </c>
      <c r="AM18" s="2">
        <v>0</v>
      </c>
      <c r="AN18" s="2">
        <v>-31.057169999999999</v>
      </c>
      <c r="AO18" s="2">
        <v>-72.617310000000003</v>
      </c>
      <c r="AP18" s="2" t="s">
        <v>113</v>
      </c>
      <c r="AQ18" s="2" t="s">
        <v>11</v>
      </c>
      <c r="AR18" s="1"/>
    </row>
    <row r="19" spans="1:44" ht="96">
      <c r="A19" s="2" t="s">
        <v>164</v>
      </c>
      <c r="B19" s="2">
        <v>0</v>
      </c>
      <c r="C19" s="2">
        <v>52.109139999999996</v>
      </c>
      <c r="D19" s="2">
        <v>13.646430000000001</v>
      </c>
      <c r="E19" s="2" t="s">
        <v>116</v>
      </c>
      <c r="F19" s="2" t="s">
        <v>11</v>
      </c>
      <c r="G19" s="2">
        <v>0</v>
      </c>
      <c r="H19" s="2">
        <v>0</v>
      </c>
      <c r="I19" s="2" t="s">
        <v>189</v>
      </c>
      <c r="J19" s="2" t="s">
        <v>188</v>
      </c>
      <c r="K19" s="2">
        <v>2010</v>
      </c>
      <c r="L19" s="60">
        <v>2010</v>
      </c>
      <c r="M19" s="2">
        <v>0</v>
      </c>
      <c r="N19" s="60" t="s">
        <v>346</v>
      </c>
      <c r="O19" s="2">
        <v>49.91</v>
      </c>
      <c r="P19" s="60">
        <v>49.91</v>
      </c>
      <c r="Q19" s="2">
        <v>60.44</v>
      </c>
      <c r="R19" s="60">
        <v>60.44</v>
      </c>
      <c r="S19" s="2">
        <v>0</v>
      </c>
      <c r="T19" s="60" t="s">
        <v>346</v>
      </c>
      <c r="U19" s="2">
        <v>27.53</v>
      </c>
      <c r="V19" s="60">
        <v>27.53</v>
      </c>
      <c r="W19" s="2">
        <v>85.53</v>
      </c>
      <c r="X19" s="60">
        <v>85.53</v>
      </c>
      <c r="Y19" s="2" t="s">
        <v>346</v>
      </c>
      <c r="Z19" s="60" t="s">
        <v>346</v>
      </c>
      <c r="AA19" s="2" t="s">
        <v>346</v>
      </c>
      <c r="AB19" s="60" t="s">
        <v>346</v>
      </c>
      <c r="AC19" s="2">
        <v>0.58353793990412717</v>
      </c>
      <c r="AD19" s="60">
        <v>0.58353793990412717</v>
      </c>
      <c r="AE19" s="2">
        <v>4</v>
      </c>
      <c r="AF19" s="60">
        <v>4</v>
      </c>
      <c r="AG19" s="2" t="s">
        <v>16</v>
      </c>
      <c r="AH19" s="60" t="s">
        <v>16</v>
      </c>
      <c r="AI19" s="2" t="s">
        <v>198</v>
      </c>
      <c r="AJ19" s="2" t="s">
        <v>191</v>
      </c>
      <c r="AK19" s="2">
        <v>0</v>
      </c>
      <c r="AL19" s="2" t="s">
        <v>164</v>
      </c>
      <c r="AM19" s="2">
        <v>0</v>
      </c>
      <c r="AN19" s="2">
        <v>-24.816279999999999</v>
      </c>
      <c r="AO19" s="2">
        <v>-63.27899</v>
      </c>
      <c r="AP19" s="2" t="s">
        <v>116</v>
      </c>
      <c r="AQ19" s="2" t="s">
        <v>11</v>
      </c>
      <c r="AR19" s="1"/>
    </row>
    <row r="20" spans="1:44" ht="64">
      <c r="A20" s="2" t="s">
        <v>131</v>
      </c>
      <c r="B20" s="2">
        <v>0</v>
      </c>
      <c r="C20" s="2">
        <v>52.36788</v>
      </c>
      <c r="D20" s="2">
        <v>6.4215200000000001</v>
      </c>
      <c r="E20" s="2" t="s">
        <v>82</v>
      </c>
      <c r="F20" s="2" t="s">
        <v>11</v>
      </c>
      <c r="G20" s="2">
        <v>0</v>
      </c>
      <c r="H20" s="2" t="s">
        <v>207</v>
      </c>
      <c r="I20" s="2">
        <v>0</v>
      </c>
      <c r="J20" s="2">
        <v>0</v>
      </c>
      <c r="K20" s="2">
        <v>0</v>
      </c>
      <c r="L20" s="60" t="s">
        <v>346</v>
      </c>
      <c r="M20" s="2">
        <v>0</v>
      </c>
      <c r="N20" s="60" t="s">
        <v>346</v>
      </c>
      <c r="O20" s="2">
        <v>29.53</v>
      </c>
      <c r="P20" s="60">
        <v>29.53</v>
      </c>
      <c r="Q20" s="2">
        <v>33.56</v>
      </c>
      <c r="R20" s="60">
        <v>33.56</v>
      </c>
      <c r="S20" s="2">
        <v>0</v>
      </c>
      <c r="T20" s="60" t="s">
        <v>346</v>
      </c>
      <c r="U20" s="2">
        <v>32.630000000000003</v>
      </c>
      <c r="V20" s="60">
        <v>32.630000000000003</v>
      </c>
      <c r="W20" s="2">
        <v>35.1</v>
      </c>
      <c r="X20" s="60">
        <v>35.1</v>
      </c>
      <c r="Y20" s="2">
        <v>76.41</v>
      </c>
      <c r="Z20" s="60">
        <v>76.41</v>
      </c>
      <c r="AA20" s="2" t="s">
        <v>346</v>
      </c>
      <c r="AB20" s="60" t="s">
        <v>346</v>
      </c>
      <c r="AC20" s="2">
        <v>0.84131054131054128</v>
      </c>
      <c r="AD20" s="60">
        <v>0.84131054131054128</v>
      </c>
      <c r="AE20" s="2">
        <v>4</v>
      </c>
      <c r="AF20" s="60">
        <v>4</v>
      </c>
      <c r="AG20" s="2" t="s">
        <v>16</v>
      </c>
      <c r="AH20" s="60" t="s">
        <v>16</v>
      </c>
      <c r="AI20" s="2" t="s">
        <v>198</v>
      </c>
      <c r="AJ20" s="2">
        <v>0</v>
      </c>
      <c r="AK20" s="2">
        <v>0</v>
      </c>
      <c r="AL20" s="2" t="s">
        <v>131</v>
      </c>
      <c r="AM20" s="2">
        <v>0</v>
      </c>
      <c r="AN20" s="2">
        <v>-39.524839999999998</v>
      </c>
      <c r="AO20" s="2">
        <v>-85.471199999999996</v>
      </c>
      <c r="AP20" s="2" t="s">
        <v>82</v>
      </c>
      <c r="AQ20" s="2" t="s">
        <v>11</v>
      </c>
      <c r="AR20" s="1"/>
    </row>
    <row r="21" spans="1:44" ht="64">
      <c r="A21" s="2" t="s">
        <v>132</v>
      </c>
      <c r="B21" s="2">
        <v>0</v>
      </c>
      <c r="C21" s="2">
        <v>52.283250000000002</v>
      </c>
      <c r="D21" s="2">
        <v>6.5163399999999996</v>
      </c>
      <c r="E21" s="2" t="s">
        <v>83</v>
      </c>
      <c r="F21" s="2" t="s">
        <v>11</v>
      </c>
      <c r="G21" s="2">
        <v>0</v>
      </c>
      <c r="H21" s="2" t="s">
        <v>207</v>
      </c>
      <c r="I21" s="2">
        <v>0</v>
      </c>
      <c r="J21" s="2">
        <v>0</v>
      </c>
      <c r="K21" s="2">
        <v>0</v>
      </c>
      <c r="L21" s="60" t="s">
        <v>346</v>
      </c>
      <c r="M21" s="2">
        <v>0</v>
      </c>
      <c r="N21" s="60" t="s">
        <v>346</v>
      </c>
      <c r="O21" s="2">
        <v>16.93</v>
      </c>
      <c r="P21" s="60">
        <v>16.93</v>
      </c>
      <c r="Q21" s="2">
        <v>17.55</v>
      </c>
      <c r="R21" s="60">
        <v>17.55</v>
      </c>
      <c r="S21" s="2">
        <v>0</v>
      </c>
      <c r="T21" s="60" t="s">
        <v>346</v>
      </c>
      <c r="U21" s="2">
        <v>34.08</v>
      </c>
      <c r="V21" s="60">
        <v>34.08</v>
      </c>
      <c r="W21" s="2">
        <v>106.34</v>
      </c>
      <c r="X21" s="60">
        <v>106.34</v>
      </c>
      <c r="Y21" s="2" t="s">
        <v>346</v>
      </c>
      <c r="Z21" s="60" t="s">
        <v>346</v>
      </c>
      <c r="AA21" s="2" t="s">
        <v>346</v>
      </c>
      <c r="AB21" s="60" t="s">
        <v>346</v>
      </c>
      <c r="AC21" s="2">
        <v>0.1592063193530186</v>
      </c>
      <c r="AD21" s="60">
        <v>0.1592063193530186</v>
      </c>
      <c r="AE21" s="2">
        <v>6</v>
      </c>
      <c r="AF21" s="60">
        <v>6</v>
      </c>
      <c r="AG21" s="2" t="s">
        <v>16</v>
      </c>
      <c r="AH21" s="60" t="s">
        <v>16</v>
      </c>
      <c r="AI21" s="2" t="s">
        <v>198</v>
      </c>
      <c r="AJ21" s="2">
        <v>0</v>
      </c>
      <c r="AK21" s="2">
        <v>0</v>
      </c>
      <c r="AL21" s="2" t="s">
        <v>132</v>
      </c>
      <c r="AM21" s="2">
        <v>0</v>
      </c>
      <c r="AN21" s="2">
        <v>-39.250570000000003</v>
      </c>
      <c r="AO21" s="2">
        <v>-85.017480000000006</v>
      </c>
      <c r="AP21" s="2" t="s">
        <v>83</v>
      </c>
      <c r="AQ21" s="2" t="s">
        <v>11</v>
      </c>
      <c r="AR21" s="1"/>
    </row>
    <row r="22" spans="1:44" ht="96">
      <c r="A22" s="2" t="s">
        <v>133</v>
      </c>
      <c r="B22" s="2">
        <v>0</v>
      </c>
      <c r="C22" s="2">
        <v>52.187109999999997</v>
      </c>
      <c r="D22" s="2">
        <v>5.1851399999999996</v>
      </c>
      <c r="E22" s="2" t="s">
        <v>88</v>
      </c>
      <c r="F22" s="2" t="s">
        <v>11</v>
      </c>
      <c r="G22" s="2">
        <v>0</v>
      </c>
      <c r="H22" s="2" t="s">
        <v>207</v>
      </c>
      <c r="I22" s="2">
        <v>0</v>
      </c>
      <c r="J22" s="2">
        <v>0</v>
      </c>
      <c r="K22" s="2">
        <v>0</v>
      </c>
      <c r="L22" s="60" t="s">
        <v>346</v>
      </c>
      <c r="M22" s="2">
        <v>0</v>
      </c>
      <c r="N22" s="60" t="s">
        <v>346</v>
      </c>
      <c r="O22" s="2">
        <v>49.64</v>
      </c>
      <c r="P22" s="60">
        <v>49.64</v>
      </c>
      <c r="Q22" s="2">
        <v>54.2</v>
      </c>
      <c r="R22" s="60">
        <v>54.2</v>
      </c>
      <c r="S22" s="2">
        <v>0</v>
      </c>
      <c r="T22" s="60" t="s">
        <v>346</v>
      </c>
      <c r="U22" s="2">
        <v>112.57</v>
      </c>
      <c r="V22" s="60">
        <v>112.57</v>
      </c>
      <c r="W22" s="2">
        <v>128.80000000000001</v>
      </c>
      <c r="X22" s="60">
        <v>128.80000000000001</v>
      </c>
      <c r="Y22" s="2" t="s">
        <v>346</v>
      </c>
      <c r="Z22" s="60" t="s">
        <v>346</v>
      </c>
      <c r="AA22" s="2" t="s">
        <v>346</v>
      </c>
      <c r="AB22" s="60" t="s">
        <v>346</v>
      </c>
      <c r="AC22" s="2">
        <v>0.38540372670807449</v>
      </c>
      <c r="AD22" s="60">
        <v>0.38540372670807449</v>
      </c>
      <c r="AE22" s="2">
        <v>6</v>
      </c>
      <c r="AF22" s="60">
        <v>6</v>
      </c>
      <c r="AG22" s="2" t="s">
        <v>264</v>
      </c>
      <c r="AH22" s="60" t="s">
        <v>264</v>
      </c>
      <c r="AI22" s="2" t="s">
        <v>198</v>
      </c>
      <c r="AJ22" s="2">
        <v>0</v>
      </c>
      <c r="AK22" s="2">
        <v>0</v>
      </c>
      <c r="AL22" s="2" t="s">
        <v>133</v>
      </c>
      <c r="AM22" s="2">
        <v>0</v>
      </c>
      <c r="AN22" s="2">
        <v>-41.816830000000003</v>
      </c>
      <c r="AO22" s="2">
        <v>-88.818799999999996</v>
      </c>
      <c r="AP22" s="2" t="s">
        <v>88</v>
      </c>
      <c r="AQ22" s="2" t="s">
        <v>11</v>
      </c>
      <c r="AR22" s="1"/>
    </row>
    <row r="23" spans="1:44" ht="64">
      <c r="A23" s="2" t="s">
        <v>134</v>
      </c>
      <c r="B23" s="2">
        <v>0</v>
      </c>
      <c r="C23" s="2">
        <v>51.962949999999999</v>
      </c>
      <c r="D23" s="2">
        <v>5.11639</v>
      </c>
      <c r="E23" s="2" t="s">
        <v>89</v>
      </c>
      <c r="F23" s="2" t="s">
        <v>11</v>
      </c>
      <c r="G23" s="2">
        <v>0</v>
      </c>
      <c r="H23" s="2" t="s">
        <v>207</v>
      </c>
      <c r="I23" s="2">
        <v>0</v>
      </c>
      <c r="J23" s="2">
        <v>0</v>
      </c>
      <c r="K23" s="2">
        <v>0</v>
      </c>
      <c r="L23" s="60" t="s">
        <v>346</v>
      </c>
      <c r="M23" s="2">
        <v>0</v>
      </c>
      <c r="N23" s="60" t="s">
        <v>346</v>
      </c>
      <c r="O23" s="2">
        <v>15.8</v>
      </c>
      <c r="P23" s="60">
        <v>15.8</v>
      </c>
      <c r="Q23" s="2">
        <v>17.920000000000002</v>
      </c>
      <c r="R23" s="60">
        <v>17.920000000000002</v>
      </c>
      <c r="S23" s="2">
        <v>0</v>
      </c>
      <c r="T23" s="60" t="s">
        <v>346</v>
      </c>
      <c r="U23" s="2">
        <v>48.02</v>
      </c>
      <c r="V23" s="60">
        <v>48.02</v>
      </c>
      <c r="W23" s="2">
        <v>123.11</v>
      </c>
      <c r="X23" s="60">
        <v>123.11</v>
      </c>
      <c r="Y23" s="2" t="s">
        <v>346</v>
      </c>
      <c r="Z23" s="60" t="s">
        <v>346</v>
      </c>
      <c r="AA23" s="2" t="s">
        <v>346</v>
      </c>
      <c r="AB23" s="60" t="s">
        <v>346</v>
      </c>
      <c r="AC23" s="2">
        <v>0.12834050848834377</v>
      </c>
      <c r="AD23" s="60">
        <v>0.12834050848834377</v>
      </c>
      <c r="AE23" s="2">
        <v>8</v>
      </c>
      <c r="AF23" s="60">
        <v>8</v>
      </c>
      <c r="AG23" s="2" t="s">
        <v>16</v>
      </c>
      <c r="AH23" s="60" t="s">
        <v>16</v>
      </c>
      <c r="AI23" s="2" t="s">
        <v>198</v>
      </c>
      <c r="AJ23" s="2">
        <v>0</v>
      </c>
      <c r="AK23" s="2">
        <v>0</v>
      </c>
      <c r="AL23" s="2" t="s">
        <v>134</v>
      </c>
      <c r="AM23" s="2">
        <v>0</v>
      </c>
      <c r="AN23" s="2">
        <v>-41.730170000000001</v>
      </c>
      <c r="AO23" s="2">
        <v>-88.576729999999998</v>
      </c>
      <c r="AP23" s="2" t="s">
        <v>89</v>
      </c>
      <c r="AQ23" s="2" t="s">
        <v>11</v>
      </c>
      <c r="AR23" s="1"/>
    </row>
    <row r="24" spans="1:44" ht="64">
      <c r="A24" s="2" t="s">
        <v>135</v>
      </c>
      <c r="B24" s="2">
        <v>0</v>
      </c>
      <c r="C24" s="2">
        <v>51.743580000000001</v>
      </c>
      <c r="D24" s="2">
        <v>5.5907900000000001</v>
      </c>
      <c r="E24" s="2" t="s">
        <v>90</v>
      </c>
      <c r="F24" s="2" t="s">
        <v>11</v>
      </c>
      <c r="G24" s="2">
        <v>0</v>
      </c>
      <c r="H24" s="2" t="s">
        <v>207</v>
      </c>
      <c r="I24" s="2">
        <v>0</v>
      </c>
      <c r="J24" s="2">
        <v>0</v>
      </c>
      <c r="K24" s="2">
        <v>0</v>
      </c>
      <c r="L24" s="60" t="s">
        <v>346</v>
      </c>
      <c r="M24" s="2">
        <v>0</v>
      </c>
      <c r="N24" s="60" t="s">
        <v>346</v>
      </c>
      <c r="O24" s="2">
        <v>40.68</v>
      </c>
      <c r="P24" s="60">
        <v>40.68</v>
      </c>
      <c r="Q24" s="2">
        <v>41.77</v>
      </c>
      <c r="R24" s="60">
        <v>41.77</v>
      </c>
      <c r="S24" s="2">
        <v>0</v>
      </c>
      <c r="T24" s="60" t="s">
        <v>346</v>
      </c>
      <c r="U24" s="2">
        <v>43.5</v>
      </c>
      <c r="V24" s="60">
        <v>43.5</v>
      </c>
      <c r="W24" s="2">
        <v>65.510000000000005</v>
      </c>
      <c r="X24" s="60">
        <v>65.510000000000005</v>
      </c>
      <c r="Y24" s="2" t="s">
        <v>346</v>
      </c>
      <c r="Z24" s="60" t="s">
        <v>346</v>
      </c>
      <c r="AA24" s="2" t="s">
        <v>346</v>
      </c>
      <c r="AB24" s="60" t="s">
        <v>346</v>
      </c>
      <c r="AC24" s="2">
        <v>0.62097389711494422</v>
      </c>
      <c r="AD24" s="60">
        <v>0.62097389711494422</v>
      </c>
      <c r="AE24" s="2">
        <v>6</v>
      </c>
      <c r="AF24" s="60">
        <v>6</v>
      </c>
      <c r="AG24" s="2" t="s">
        <v>16</v>
      </c>
      <c r="AH24" s="60" t="s">
        <v>16</v>
      </c>
      <c r="AI24" s="2" t="s">
        <v>198</v>
      </c>
      <c r="AJ24" s="2">
        <v>0</v>
      </c>
      <c r="AK24" s="2">
        <v>0</v>
      </c>
      <c r="AL24" s="2" t="s">
        <v>135</v>
      </c>
      <c r="AM24" s="2">
        <v>0</v>
      </c>
      <c r="AN24" s="2">
        <v>-40.561999999999998</v>
      </c>
      <c r="AO24" s="2">
        <v>-86.714789999999994</v>
      </c>
      <c r="AP24" s="2" t="s">
        <v>90</v>
      </c>
      <c r="AQ24" s="2" t="s">
        <v>11</v>
      </c>
      <c r="AR24" s="1"/>
    </row>
    <row r="25" spans="1:44" ht="64">
      <c r="A25" s="2" t="s">
        <v>136</v>
      </c>
      <c r="B25" s="2">
        <v>0</v>
      </c>
      <c r="C25" s="2">
        <v>51.350969999999997</v>
      </c>
      <c r="D25" s="2">
        <v>5.5247700000000002</v>
      </c>
      <c r="E25" s="2" t="s">
        <v>91</v>
      </c>
      <c r="F25" s="2" t="s">
        <v>11</v>
      </c>
      <c r="G25" s="2">
        <v>0</v>
      </c>
      <c r="H25" s="2" t="s">
        <v>207</v>
      </c>
      <c r="I25" s="2">
        <v>0</v>
      </c>
      <c r="J25" s="2">
        <v>0</v>
      </c>
      <c r="K25" s="2">
        <v>0</v>
      </c>
      <c r="L25" s="60" t="s">
        <v>346</v>
      </c>
      <c r="M25" s="2">
        <v>0</v>
      </c>
      <c r="N25" s="60" t="s">
        <v>346</v>
      </c>
      <c r="O25" s="2">
        <v>50.02</v>
      </c>
      <c r="P25" s="60">
        <v>50.02</v>
      </c>
      <c r="Q25" s="2">
        <v>51.74</v>
      </c>
      <c r="R25" s="60">
        <v>51.74</v>
      </c>
      <c r="S25" s="2">
        <v>0</v>
      </c>
      <c r="T25" s="60" t="s">
        <v>346</v>
      </c>
      <c r="U25" s="2">
        <v>8.15</v>
      </c>
      <c r="V25" s="60">
        <v>8.15</v>
      </c>
      <c r="W25" s="2">
        <v>48.15</v>
      </c>
      <c r="X25" s="60">
        <v>48.15</v>
      </c>
      <c r="Y25" s="2">
        <v>172.83</v>
      </c>
      <c r="Z25" s="60">
        <v>172.83</v>
      </c>
      <c r="AA25" s="2" t="s">
        <v>346</v>
      </c>
      <c r="AB25" s="60" t="s">
        <v>346</v>
      </c>
      <c r="AC25" s="2">
        <v>1.0388369678089304</v>
      </c>
      <c r="AD25" s="60">
        <v>1.0388369678089304</v>
      </c>
      <c r="AE25" s="2">
        <v>2</v>
      </c>
      <c r="AF25" s="60">
        <v>2</v>
      </c>
      <c r="AG25" s="2" t="s">
        <v>16</v>
      </c>
      <c r="AH25" s="60" t="s">
        <v>16</v>
      </c>
      <c r="AI25" s="2" t="s">
        <v>198</v>
      </c>
      <c r="AJ25" s="2">
        <v>0</v>
      </c>
      <c r="AK25" s="2">
        <v>0</v>
      </c>
      <c r="AL25" s="2" t="s">
        <v>136</v>
      </c>
      <c r="AM25" s="2">
        <v>0</v>
      </c>
      <c r="AN25" s="2">
        <v>-40.301430000000003</v>
      </c>
      <c r="AO25" s="2">
        <v>-86.127629999999996</v>
      </c>
      <c r="AP25" s="2" t="s">
        <v>91</v>
      </c>
      <c r="AQ25" s="2" t="s">
        <v>11</v>
      </c>
      <c r="AR25" s="1"/>
    </row>
    <row r="26" spans="1:44" ht="64">
      <c r="A26" s="2" t="s">
        <v>137</v>
      </c>
      <c r="B26" s="2">
        <v>0</v>
      </c>
      <c r="C26" s="2">
        <v>52.832610000000003</v>
      </c>
      <c r="D26" s="2">
        <v>6.4770300000000001</v>
      </c>
      <c r="E26" s="2" t="s">
        <v>92</v>
      </c>
      <c r="F26" s="2" t="s">
        <v>11</v>
      </c>
      <c r="G26" s="2">
        <v>0</v>
      </c>
      <c r="H26" s="2" t="s">
        <v>207</v>
      </c>
      <c r="I26" s="2">
        <v>0</v>
      </c>
      <c r="J26" s="2">
        <v>0</v>
      </c>
      <c r="K26" s="2">
        <v>0</v>
      </c>
      <c r="L26" s="60" t="s">
        <v>346</v>
      </c>
      <c r="M26" s="2">
        <v>0</v>
      </c>
      <c r="N26" s="60" t="s">
        <v>346</v>
      </c>
      <c r="O26" s="2">
        <v>61.02</v>
      </c>
      <c r="P26" s="60">
        <v>61.02</v>
      </c>
      <c r="Q26" s="2">
        <v>62.11</v>
      </c>
      <c r="R26" s="60">
        <v>62.11</v>
      </c>
      <c r="S26" s="2">
        <v>0</v>
      </c>
      <c r="T26" s="60" t="s">
        <v>346</v>
      </c>
      <c r="U26" s="2">
        <v>80.930000000000007</v>
      </c>
      <c r="V26" s="60">
        <v>80.930000000000007</v>
      </c>
      <c r="W26" s="2">
        <v>94.88</v>
      </c>
      <c r="X26" s="60">
        <v>94.88</v>
      </c>
      <c r="Y26" s="2">
        <v>147.24</v>
      </c>
      <c r="Z26" s="60">
        <v>147.24</v>
      </c>
      <c r="AA26" s="2" t="s">
        <v>346</v>
      </c>
      <c r="AB26" s="60" t="s">
        <v>346</v>
      </c>
      <c r="AC26" s="2">
        <v>0.64312816188870159</v>
      </c>
      <c r="AD26" s="60">
        <v>0.64312816188870159</v>
      </c>
      <c r="AE26" s="2">
        <v>6</v>
      </c>
      <c r="AF26" s="60">
        <v>6</v>
      </c>
      <c r="AG26" s="2" t="s">
        <v>16</v>
      </c>
      <c r="AH26" s="60" t="s">
        <v>16</v>
      </c>
      <c r="AI26" s="2" t="s">
        <v>198</v>
      </c>
      <c r="AJ26" s="2">
        <v>0</v>
      </c>
      <c r="AK26" s="2">
        <v>0</v>
      </c>
      <c r="AL26" s="2" t="s">
        <v>137</v>
      </c>
      <c r="AM26" s="2">
        <v>0</v>
      </c>
      <c r="AN26" s="2">
        <v>-39.878549999999997</v>
      </c>
      <c r="AO26" s="2">
        <v>-86.234129999999993</v>
      </c>
      <c r="AP26" s="2" t="s">
        <v>92</v>
      </c>
      <c r="AQ26" s="2" t="s">
        <v>11</v>
      </c>
      <c r="AR26" s="1"/>
    </row>
    <row r="27" spans="1:44" ht="64">
      <c r="A27" s="2" t="s">
        <v>138</v>
      </c>
      <c r="B27" s="2">
        <v>0</v>
      </c>
      <c r="C27" s="2">
        <v>52.398130000000002</v>
      </c>
      <c r="D27" s="2">
        <v>4.5823499999999999</v>
      </c>
      <c r="E27" s="2" t="s">
        <v>93</v>
      </c>
      <c r="F27" s="2" t="s">
        <v>11</v>
      </c>
      <c r="G27" s="2">
        <v>0</v>
      </c>
      <c r="H27" s="2" t="s">
        <v>207</v>
      </c>
      <c r="I27" s="2">
        <v>0</v>
      </c>
      <c r="J27" s="2">
        <v>0</v>
      </c>
      <c r="K27" s="2">
        <v>0</v>
      </c>
      <c r="L27" s="60" t="s">
        <v>346</v>
      </c>
      <c r="M27" s="2">
        <v>0</v>
      </c>
      <c r="N27" s="60" t="s">
        <v>346</v>
      </c>
      <c r="O27" s="2">
        <v>26.01</v>
      </c>
      <c r="P27" s="60">
        <v>26.01</v>
      </c>
      <c r="Q27" s="2">
        <v>41.34</v>
      </c>
      <c r="R27" s="60">
        <v>41.34</v>
      </c>
      <c r="S27" s="2">
        <v>0</v>
      </c>
      <c r="T27" s="60" t="s">
        <v>346</v>
      </c>
      <c r="U27" s="2">
        <v>42.36</v>
      </c>
      <c r="V27" s="60">
        <v>42.36</v>
      </c>
      <c r="W27" s="2">
        <v>64.569999999999993</v>
      </c>
      <c r="X27" s="60">
        <v>64.569999999999993</v>
      </c>
      <c r="Y27" s="2">
        <v>87.17</v>
      </c>
      <c r="Z27" s="60">
        <v>87.17</v>
      </c>
      <c r="AA27" s="2" t="s">
        <v>346</v>
      </c>
      <c r="AB27" s="60" t="s">
        <v>346</v>
      </c>
      <c r="AC27" s="2">
        <v>0.4028186464302308</v>
      </c>
      <c r="AD27" s="60">
        <v>0.4028186464302308</v>
      </c>
      <c r="AE27" s="2">
        <v>4</v>
      </c>
      <c r="AF27" s="60">
        <v>4</v>
      </c>
      <c r="AG27" s="2" t="s">
        <v>16</v>
      </c>
      <c r="AH27" s="60" t="s">
        <v>16</v>
      </c>
      <c r="AI27" s="2" t="s">
        <v>198</v>
      </c>
      <c r="AJ27" s="2">
        <v>0</v>
      </c>
      <c r="AK27" s="2">
        <v>0</v>
      </c>
      <c r="AL27" s="2" t="s">
        <v>138</v>
      </c>
      <c r="AM27" s="2">
        <v>0</v>
      </c>
      <c r="AN27" s="2">
        <v>-43.233429999999998</v>
      </c>
      <c r="AO27" s="2">
        <v>-91.049210000000002</v>
      </c>
      <c r="AP27" s="2" t="s">
        <v>93</v>
      </c>
      <c r="AQ27" s="2" t="s">
        <v>11</v>
      </c>
      <c r="AR27" s="1"/>
    </row>
    <row r="28" spans="1:44" ht="64">
      <c r="A28" s="2" t="s">
        <v>123</v>
      </c>
      <c r="B28" s="2">
        <v>0</v>
      </c>
      <c r="C28" s="2">
        <v>52.111890000000002</v>
      </c>
      <c r="D28" s="2">
        <v>5.9522899999999996</v>
      </c>
      <c r="E28" s="2" t="s">
        <v>74</v>
      </c>
      <c r="F28" s="2" t="s">
        <v>11</v>
      </c>
      <c r="G28" s="2">
        <v>0</v>
      </c>
      <c r="H28" s="2" t="s">
        <v>207</v>
      </c>
      <c r="I28" s="2">
        <v>0</v>
      </c>
      <c r="J28" s="2">
        <v>1990</v>
      </c>
      <c r="K28" s="2">
        <v>1990</v>
      </c>
      <c r="L28" s="60">
        <v>1990</v>
      </c>
      <c r="M28" s="2">
        <v>50</v>
      </c>
      <c r="N28" s="60">
        <v>50</v>
      </c>
      <c r="O28" s="2">
        <v>47.31</v>
      </c>
      <c r="P28" s="60">
        <v>47.31</v>
      </c>
      <c r="Q28" s="2">
        <v>74.42</v>
      </c>
      <c r="R28" s="60">
        <v>74.42</v>
      </c>
      <c r="S28" s="2">
        <v>0</v>
      </c>
      <c r="T28" s="60" t="s">
        <v>346</v>
      </c>
      <c r="U28" s="2">
        <v>57.09</v>
      </c>
      <c r="V28" s="60">
        <v>57.09</v>
      </c>
      <c r="W28" s="2">
        <v>73.069999999999993</v>
      </c>
      <c r="X28" s="60">
        <v>73.069999999999993</v>
      </c>
      <c r="Y28" s="2" t="s">
        <v>346</v>
      </c>
      <c r="Z28" s="60" t="s">
        <v>346</v>
      </c>
      <c r="AA28" s="2" t="s">
        <v>346</v>
      </c>
      <c r="AB28" s="60" t="s">
        <v>346</v>
      </c>
      <c r="AC28" s="2">
        <v>0.64746133844258935</v>
      </c>
      <c r="AD28" s="60">
        <v>0.64746133844258935</v>
      </c>
      <c r="AE28" s="2">
        <v>4</v>
      </c>
      <c r="AF28" s="60">
        <v>4</v>
      </c>
      <c r="AG28" s="2">
        <v>0</v>
      </c>
      <c r="AH28" s="60" t="s">
        <v>346</v>
      </c>
      <c r="AI28" s="2" t="s">
        <v>198</v>
      </c>
      <c r="AJ28" s="2">
        <v>0</v>
      </c>
      <c r="AK28" s="2">
        <v>0</v>
      </c>
      <c r="AL28" s="2" t="s">
        <v>123</v>
      </c>
      <c r="AM28" s="2">
        <v>0</v>
      </c>
      <c r="AN28" s="2">
        <v>-40.20731</v>
      </c>
      <c r="AO28" s="2">
        <v>-86.366910000000004</v>
      </c>
      <c r="AP28" s="2" t="s">
        <v>74</v>
      </c>
      <c r="AQ28" s="2" t="s">
        <v>11</v>
      </c>
      <c r="AR28" s="1"/>
    </row>
    <row r="29" spans="1:44" ht="64">
      <c r="A29" s="2" t="s">
        <v>139</v>
      </c>
      <c r="B29" s="2">
        <v>0</v>
      </c>
      <c r="C29" s="2">
        <v>51.732750000000003</v>
      </c>
      <c r="D29" s="2">
        <v>5.5827600000000004</v>
      </c>
      <c r="E29" s="2" t="s">
        <v>94</v>
      </c>
      <c r="F29" s="2" t="s">
        <v>11</v>
      </c>
      <c r="G29" s="2">
        <v>0</v>
      </c>
      <c r="H29" s="2" t="s">
        <v>207</v>
      </c>
      <c r="I29" s="2">
        <v>0</v>
      </c>
      <c r="J29" s="2">
        <v>0</v>
      </c>
      <c r="K29" s="2">
        <v>0</v>
      </c>
      <c r="L29" s="60" t="s">
        <v>346</v>
      </c>
      <c r="M29" s="2">
        <v>0</v>
      </c>
      <c r="N29" s="60" t="s">
        <v>346</v>
      </c>
      <c r="O29" s="2">
        <v>34.090000000000003</v>
      </c>
      <c r="P29" s="60">
        <v>34.090000000000003</v>
      </c>
      <c r="Q29" s="2">
        <v>42.42</v>
      </c>
      <c r="R29" s="60">
        <v>42.42</v>
      </c>
      <c r="S29" s="2">
        <v>0</v>
      </c>
      <c r="T29" s="60" t="s">
        <v>346</v>
      </c>
      <c r="U29" s="2">
        <v>38.19</v>
      </c>
      <c r="V29" s="60">
        <v>38.19</v>
      </c>
      <c r="W29" s="2">
        <v>66</v>
      </c>
      <c r="X29" s="60">
        <v>66</v>
      </c>
      <c r="Y29" s="2" t="s">
        <v>346</v>
      </c>
      <c r="Z29" s="60" t="s">
        <v>346</v>
      </c>
      <c r="AA29" s="2" t="s">
        <v>346</v>
      </c>
      <c r="AB29" s="60" t="s">
        <v>346</v>
      </c>
      <c r="AC29" s="2">
        <v>0.51651515151515159</v>
      </c>
      <c r="AD29" s="60">
        <v>0.51651515151515159</v>
      </c>
      <c r="AE29" s="2">
        <v>4</v>
      </c>
      <c r="AF29" s="60">
        <v>4</v>
      </c>
      <c r="AG29" s="2" t="s">
        <v>16</v>
      </c>
      <c r="AH29" s="60" t="s">
        <v>16</v>
      </c>
      <c r="AI29" s="2" t="s">
        <v>198</v>
      </c>
      <c r="AJ29" s="2">
        <v>0</v>
      </c>
      <c r="AK29" s="2">
        <v>0</v>
      </c>
      <c r="AL29" s="2" t="s">
        <v>139</v>
      </c>
      <c r="AM29" s="2">
        <v>0</v>
      </c>
      <c r="AN29" s="2">
        <v>-40.567230000000002</v>
      </c>
      <c r="AO29" s="2">
        <v>-86.717219999999998</v>
      </c>
      <c r="AP29" s="2" t="s">
        <v>94</v>
      </c>
      <c r="AQ29" s="2" t="s">
        <v>11</v>
      </c>
      <c r="AR29" s="1"/>
    </row>
    <row r="30" spans="1:44" ht="64">
      <c r="A30" s="2" t="s">
        <v>140</v>
      </c>
      <c r="B30" s="2">
        <v>0</v>
      </c>
      <c r="C30" s="2">
        <v>52.297849999999997</v>
      </c>
      <c r="D30" s="2">
        <v>6.9658699999999998</v>
      </c>
      <c r="E30" s="2" t="s">
        <v>95</v>
      </c>
      <c r="F30" s="2" t="s">
        <v>11</v>
      </c>
      <c r="G30" s="2">
        <v>0</v>
      </c>
      <c r="H30" s="2" t="s">
        <v>207</v>
      </c>
      <c r="I30" s="2">
        <v>0</v>
      </c>
      <c r="J30" s="2">
        <v>0</v>
      </c>
      <c r="K30" s="2">
        <v>0</v>
      </c>
      <c r="L30" s="60" t="s">
        <v>346</v>
      </c>
      <c r="M30" s="2">
        <v>0</v>
      </c>
      <c r="N30" s="60" t="s">
        <v>346</v>
      </c>
      <c r="O30" s="2">
        <v>15.49</v>
      </c>
      <c r="P30" s="60">
        <v>15.49</v>
      </c>
      <c r="Q30" s="2">
        <v>18.190000000000001</v>
      </c>
      <c r="R30" s="60">
        <v>18.190000000000001</v>
      </c>
      <c r="S30" s="2">
        <v>0</v>
      </c>
      <c r="T30" s="60" t="s">
        <v>346</v>
      </c>
      <c r="U30" s="2">
        <v>25.15</v>
      </c>
      <c r="V30" s="60">
        <v>25.15</v>
      </c>
      <c r="W30" s="2">
        <v>44.48</v>
      </c>
      <c r="X30" s="60">
        <v>44.48</v>
      </c>
      <c r="Y30" s="2" t="s">
        <v>346</v>
      </c>
      <c r="Z30" s="60" t="s">
        <v>346</v>
      </c>
      <c r="AA30" s="2" t="s">
        <v>346</v>
      </c>
      <c r="AB30" s="60" t="s">
        <v>346</v>
      </c>
      <c r="AC30" s="2">
        <v>0.34824640287769787</v>
      </c>
      <c r="AD30" s="60">
        <v>0.34824640287769787</v>
      </c>
      <c r="AE30" s="2">
        <v>4</v>
      </c>
      <c r="AF30" s="60">
        <v>4</v>
      </c>
      <c r="AG30" s="2" t="s">
        <v>16</v>
      </c>
      <c r="AH30" s="60" t="s">
        <v>16</v>
      </c>
      <c r="AI30" s="2" t="s">
        <v>198</v>
      </c>
      <c r="AJ30" s="2">
        <v>0</v>
      </c>
      <c r="AK30" s="2">
        <v>0</v>
      </c>
      <c r="AL30" s="2" t="s">
        <v>140</v>
      </c>
      <c r="AM30" s="2">
        <v>0</v>
      </c>
      <c r="AN30" s="2">
        <v>-38.366109999999999</v>
      </c>
      <c r="AO30" s="2">
        <v>-83.698089999999993</v>
      </c>
      <c r="AP30" s="2" t="s">
        <v>95</v>
      </c>
      <c r="AQ30" s="2" t="s">
        <v>11</v>
      </c>
      <c r="AR30" s="1"/>
    </row>
    <row r="31" spans="1:44" ht="64">
      <c r="A31" s="2" t="s">
        <v>141</v>
      </c>
      <c r="B31" s="2">
        <v>0</v>
      </c>
      <c r="C31" s="2">
        <v>52.379860000000001</v>
      </c>
      <c r="D31" s="2">
        <v>4.5714100000000002</v>
      </c>
      <c r="E31" s="2" t="s">
        <v>96</v>
      </c>
      <c r="F31" s="2" t="s">
        <v>11</v>
      </c>
      <c r="G31" s="2">
        <v>0</v>
      </c>
      <c r="H31" s="2" t="s">
        <v>207</v>
      </c>
      <c r="I31" s="2">
        <v>0</v>
      </c>
      <c r="J31" s="2">
        <v>0</v>
      </c>
      <c r="K31" s="2">
        <v>0</v>
      </c>
      <c r="L31" s="60" t="s">
        <v>346</v>
      </c>
      <c r="M31" s="2">
        <v>0</v>
      </c>
      <c r="N31" s="60" t="s">
        <v>346</v>
      </c>
      <c r="O31" s="2">
        <v>39.590000000000003</v>
      </c>
      <c r="P31" s="60">
        <v>39.590000000000003</v>
      </c>
      <c r="Q31" s="2">
        <v>45.53</v>
      </c>
      <c r="R31" s="60">
        <v>45.53</v>
      </c>
      <c r="S31" s="2">
        <v>0</v>
      </c>
      <c r="T31" s="60" t="s">
        <v>346</v>
      </c>
      <c r="U31" s="2">
        <v>11.85</v>
      </c>
      <c r="V31" s="60">
        <v>11.85</v>
      </c>
      <c r="W31" s="2">
        <v>30.6</v>
      </c>
      <c r="X31" s="60">
        <v>30.6</v>
      </c>
      <c r="Y31" s="2" t="s">
        <v>346</v>
      </c>
      <c r="Z31" s="60" t="s">
        <v>346</v>
      </c>
      <c r="AA31" s="2" t="s">
        <v>346</v>
      </c>
      <c r="AB31" s="60" t="s">
        <v>346</v>
      </c>
      <c r="AC31" s="2">
        <v>1.2937908496732027</v>
      </c>
      <c r="AD31" s="60">
        <v>1.2937908496732027</v>
      </c>
      <c r="AE31" s="2">
        <v>0</v>
      </c>
      <c r="AF31" s="60" t="s">
        <v>346</v>
      </c>
      <c r="AG31" s="2" t="s">
        <v>104</v>
      </c>
      <c r="AH31" s="60" t="s">
        <v>104</v>
      </c>
      <c r="AI31" s="2" t="s">
        <v>198</v>
      </c>
      <c r="AJ31" s="2">
        <v>0</v>
      </c>
      <c r="AK31" s="2">
        <v>0</v>
      </c>
      <c r="AL31" s="2" t="s">
        <v>141</v>
      </c>
      <c r="AM31" s="2">
        <v>0</v>
      </c>
      <c r="AN31" s="2">
        <v>-43.23704</v>
      </c>
      <c r="AO31" s="2">
        <v>-91.045490000000001</v>
      </c>
      <c r="AP31" s="2" t="s">
        <v>96</v>
      </c>
      <c r="AQ31" s="2" t="s">
        <v>11</v>
      </c>
      <c r="AR31" s="1"/>
    </row>
    <row r="32" spans="1:44" ht="64">
      <c r="A32" s="2" t="s">
        <v>142</v>
      </c>
      <c r="B32" s="2">
        <v>0</v>
      </c>
      <c r="C32" s="2">
        <v>51.99492</v>
      </c>
      <c r="D32" s="2">
        <v>5.7865099999999998</v>
      </c>
      <c r="E32" s="2" t="s">
        <v>97</v>
      </c>
      <c r="F32" s="2" t="s">
        <v>11</v>
      </c>
      <c r="G32" s="2">
        <v>0</v>
      </c>
      <c r="H32" s="2" t="s">
        <v>207</v>
      </c>
      <c r="I32" s="2">
        <v>0</v>
      </c>
      <c r="J32" s="2">
        <v>0</v>
      </c>
      <c r="K32" s="2">
        <v>0</v>
      </c>
      <c r="L32" s="60" t="s">
        <v>346</v>
      </c>
      <c r="M32" s="2">
        <v>0</v>
      </c>
      <c r="N32" s="60" t="s">
        <v>346</v>
      </c>
      <c r="O32" s="2">
        <v>41.53</v>
      </c>
      <c r="P32" s="60">
        <v>41.53</v>
      </c>
      <c r="Q32" s="2">
        <v>46.56</v>
      </c>
      <c r="R32" s="60">
        <v>46.56</v>
      </c>
      <c r="S32" s="2">
        <v>0</v>
      </c>
      <c r="T32" s="60" t="s">
        <v>346</v>
      </c>
      <c r="U32" s="2">
        <v>36.35</v>
      </c>
      <c r="V32" s="60">
        <v>36.35</v>
      </c>
      <c r="W32" s="2">
        <v>74.12</v>
      </c>
      <c r="X32" s="60">
        <v>74.12</v>
      </c>
      <c r="Y32" s="2" t="s">
        <v>346</v>
      </c>
      <c r="Z32" s="60" t="s">
        <v>346</v>
      </c>
      <c r="AA32" s="2" t="s">
        <v>346</v>
      </c>
      <c r="AB32" s="60" t="s">
        <v>346</v>
      </c>
      <c r="AC32" s="2">
        <v>0.56030760928224499</v>
      </c>
      <c r="AD32" s="60">
        <v>0.56030760928224499</v>
      </c>
      <c r="AE32" s="2">
        <v>6</v>
      </c>
      <c r="AF32" s="60">
        <v>6</v>
      </c>
      <c r="AG32" s="2" t="s">
        <v>16</v>
      </c>
      <c r="AH32" s="60" t="s">
        <v>16</v>
      </c>
      <c r="AI32" s="2" t="s">
        <v>198</v>
      </c>
      <c r="AJ32" s="2">
        <v>0</v>
      </c>
      <c r="AK32" s="2">
        <v>0</v>
      </c>
      <c r="AL32" s="2" t="s">
        <v>142</v>
      </c>
      <c r="AM32" s="2">
        <v>0</v>
      </c>
      <c r="AN32" s="2">
        <v>-40.421900000000001</v>
      </c>
      <c r="AO32" s="2">
        <v>-86.630309999999994</v>
      </c>
      <c r="AP32" s="2" t="s">
        <v>97</v>
      </c>
      <c r="AQ32" s="2" t="s">
        <v>11</v>
      </c>
      <c r="AR32" s="1"/>
    </row>
    <row r="33" spans="1:44" ht="64">
      <c r="A33" s="2" t="s">
        <v>143</v>
      </c>
      <c r="B33" s="2">
        <v>0</v>
      </c>
      <c r="C33" s="2">
        <v>52.195489999999999</v>
      </c>
      <c r="D33" s="2">
        <v>5.7456399999999999</v>
      </c>
      <c r="E33" s="2" t="s">
        <v>98</v>
      </c>
      <c r="F33" s="2" t="s">
        <v>11</v>
      </c>
      <c r="G33" s="2">
        <v>0</v>
      </c>
      <c r="H33" s="2" t="s">
        <v>207</v>
      </c>
      <c r="I33" s="2">
        <v>0</v>
      </c>
      <c r="J33" s="2">
        <v>0</v>
      </c>
      <c r="K33" s="2">
        <v>0</v>
      </c>
      <c r="L33" s="60" t="s">
        <v>346</v>
      </c>
      <c r="M33" s="2">
        <v>0</v>
      </c>
      <c r="N33" s="60" t="s">
        <v>346</v>
      </c>
      <c r="O33" s="2">
        <v>48.61</v>
      </c>
      <c r="P33" s="60">
        <v>48.61</v>
      </c>
      <c r="Q33" s="2">
        <v>65.03</v>
      </c>
      <c r="R33" s="60">
        <v>65.03</v>
      </c>
      <c r="S33" s="2">
        <v>0</v>
      </c>
      <c r="T33" s="60" t="s">
        <v>346</v>
      </c>
      <c r="U33" s="2">
        <v>96.1</v>
      </c>
      <c r="V33" s="60">
        <v>96.1</v>
      </c>
      <c r="W33" s="2">
        <v>138.28</v>
      </c>
      <c r="X33" s="60">
        <v>138.28</v>
      </c>
      <c r="Y33" s="2">
        <v>254.96</v>
      </c>
      <c r="Z33" s="60">
        <v>254.96</v>
      </c>
      <c r="AA33" s="2" t="s">
        <v>346</v>
      </c>
      <c r="AB33" s="60" t="s">
        <v>346</v>
      </c>
      <c r="AC33" s="2">
        <v>0.3515331212033555</v>
      </c>
      <c r="AD33" s="60">
        <v>0.3515331212033555</v>
      </c>
      <c r="AE33" s="2">
        <v>4</v>
      </c>
      <c r="AF33" s="60">
        <v>4</v>
      </c>
      <c r="AG33" s="2" t="s">
        <v>16</v>
      </c>
      <c r="AH33" s="60" t="s">
        <v>16</v>
      </c>
      <c r="AI33" s="2" t="s">
        <v>198</v>
      </c>
      <c r="AJ33" s="2">
        <v>0</v>
      </c>
      <c r="AK33" s="2">
        <v>0</v>
      </c>
      <c r="AL33" s="2" t="s">
        <v>143</v>
      </c>
      <c r="AM33" s="2">
        <v>0</v>
      </c>
      <c r="AN33" s="2">
        <v>-40.704210000000003</v>
      </c>
      <c r="AO33" s="2">
        <v>-87.154060000000001</v>
      </c>
      <c r="AP33" s="2" t="s">
        <v>98</v>
      </c>
      <c r="AQ33" s="2" t="s">
        <v>11</v>
      </c>
      <c r="AR33" s="1"/>
    </row>
    <row r="34" spans="1:44" ht="64">
      <c r="A34" s="2" t="s">
        <v>144</v>
      </c>
      <c r="B34" s="2">
        <v>0</v>
      </c>
      <c r="C34" s="2">
        <v>51.949359999999999</v>
      </c>
      <c r="D34" s="2">
        <v>6.3299599999999998</v>
      </c>
      <c r="E34" s="2" t="s">
        <v>99</v>
      </c>
      <c r="F34" s="2" t="s">
        <v>11</v>
      </c>
      <c r="G34" s="2">
        <v>0</v>
      </c>
      <c r="H34" s="2" t="s">
        <v>207</v>
      </c>
      <c r="I34" s="2">
        <v>0</v>
      </c>
      <c r="J34" s="2">
        <v>0</v>
      </c>
      <c r="K34" s="2">
        <v>0</v>
      </c>
      <c r="L34" s="60" t="s">
        <v>346</v>
      </c>
      <c r="M34" s="2">
        <v>0</v>
      </c>
      <c r="N34" s="60" t="s">
        <v>346</v>
      </c>
      <c r="O34" s="2">
        <v>19.78</v>
      </c>
      <c r="P34" s="60">
        <v>19.78</v>
      </c>
      <c r="Q34" s="2">
        <v>20.69</v>
      </c>
      <c r="R34" s="60">
        <v>20.69</v>
      </c>
      <c r="S34" s="2">
        <v>0</v>
      </c>
      <c r="T34" s="60" t="s">
        <v>346</v>
      </c>
      <c r="U34" s="2">
        <v>27.19</v>
      </c>
      <c r="V34" s="60">
        <v>27.19</v>
      </c>
      <c r="W34" s="2">
        <v>84.11</v>
      </c>
      <c r="X34" s="60">
        <v>84.11</v>
      </c>
      <c r="Y34" s="2" t="s">
        <v>346</v>
      </c>
      <c r="Z34" s="60" t="s">
        <v>346</v>
      </c>
      <c r="AA34" s="2" t="s">
        <v>346</v>
      </c>
      <c r="AB34" s="60" t="s">
        <v>346</v>
      </c>
      <c r="AC34" s="2">
        <v>0.23516823207704199</v>
      </c>
      <c r="AD34" s="60">
        <v>0.23516823207704199</v>
      </c>
      <c r="AE34" s="2">
        <v>4</v>
      </c>
      <c r="AF34" s="60">
        <v>4</v>
      </c>
      <c r="AG34" s="2" t="s">
        <v>16</v>
      </c>
      <c r="AH34" s="60" t="s">
        <v>16</v>
      </c>
      <c r="AI34" s="2" t="s">
        <v>198</v>
      </c>
      <c r="AJ34" s="2">
        <v>0</v>
      </c>
      <c r="AK34" s="2">
        <v>0</v>
      </c>
      <c r="AL34" s="2" t="s">
        <v>144</v>
      </c>
      <c r="AM34" s="2">
        <v>0</v>
      </c>
      <c r="AN34" s="2">
        <v>-39.289439999999999</v>
      </c>
      <c r="AO34" s="2">
        <v>-84.908839999999998</v>
      </c>
      <c r="AP34" s="2" t="s">
        <v>99</v>
      </c>
      <c r="AQ34" s="2" t="s">
        <v>11</v>
      </c>
      <c r="AR34" s="1"/>
    </row>
    <row r="35" spans="1:44" ht="64">
      <c r="A35" s="2" t="s">
        <v>122</v>
      </c>
      <c r="B35" s="2">
        <v>0</v>
      </c>
      <c r="C35" s="2">
        <v>51.539409999999997</v>
      </c>
      <c r="D35" s="2">
        <v>5.3771599999999999</v>
      </c>
      <c r="E35" s="2" t="s">
        <v>100</v>
      </c>
      <c r="F35" s="2" t="s">
        <v>11</v>
      </c>
      <c r="G35" s="2">
        <v>0</v>
      </c>
      <c r="H35" s="2" t="s">
        <v>207</v>
      </c>
      <c r="I35" s="2">
        <v>0</v>
      </c>
      <c r="J35" s="2">
        <v>0</v>
      </c>
      <c r="K35" s="2">
        <v>0</v>
      </c>
      <c r="L35" s="60" t="s">
        <v>346</v>
      </c>
      <c r="M35" s="2">
        <v>0</v>
      </c>
      <c r="N35" s="60" t="s">
        <v>346</v>
      </c>
      <c r="O35" s="2">
        <v>50.13</v>
      </c>
      <c r="P35" s="60">
        <v>50.13</v>
      </c>
      <c r="Q35" s="2">
        <v>50.42</v>
      </c>
      <c r="R35" s="60">
        <v>50.42</v>
      </c>
      <c r="S35" s="2">
        <v>0</v>
      </c>
      <c r="T35" s="60" t="s">
        <v>346</v>
      </c>
      <c r="U35" s="2">
        <v>34.630000000000003</v>
      </c>
      <c r="V35" s="60">
        <v>34.630000000000003</v>
      </c>
      <c r="W35" s="2">
        <v>110.51</v>
      </c>
      <c r="X35" s="60">
        <v>110.51</v>
      </c>
      <c r="Y35" s="2" t="s">
        <v>346</v>
      </c>
      <c r="Z35" s="60" t="s">
        <v>346</v>
      </c>
      <c r="AA35" s="2" t="s">
        <v>346</v>
      </c>
      <c r="AB35" s="60" t="s">
        <v>346</v>
      </c>
      <c r="AC35" s="2">
        <v>0.45362410641570899</v>
      </c>
      <c r="AD35" s="60">
        <v>0.45362410641570899</v>
      </c>
      <c r="AE35" s="2">
        <v>6</v>
      </c>
      <c r="AF35" s="60">
        <v>6</v>
      </c>
      <c r="AG35" s="2" t="s">
        <v>16</v>
      </c>
      <c r="AH35" s="60" t="s">
        <v>16</v>
      </c>
      <c r="AI35" s="2" t="s">
        <v>198</v>
      </c>
      <c r="AJ35" s="2">
        <v>0</v>
      </c>
      <c r="AK35" s="2">
        <v>0</v>
      </c>
      <c r="AL35" s="2" t="s">
        <v>122</v>
      </c>
      <c r="AM35" s="2">
        <v>0</v>
      </c>
      <c r="AN35" s="2">
        <v>-40.785089999999997</v>
      </c>
      <c r="AO35" s="2">
        <v>-86.947339999999997</v>
      </c>
      <c r="AP35" s="2" t="s">
        <v>100</v>
      </c>
      <c r="AQ35" s="2" t="s">
        <v>11</v>
      </c>
      <c r="AR35" s="1"/>
    </row>
    <row r="36" spans="1:44" ht="64">
      <c r="A36" s="2" t="s">
        <v>145</v>
      </c>
      <c r="B36" s="2">
        <v>0</v>
      </c>
      <c r="C36" s="2">
        <v>52.065570000000001</v>
      </c>
      <c r="D36" s="2">
        <v>5.3246799999999999</v>
      </c>
      <c r="E36" s="2" t="s">
        <v>101</v>
      </c>
      <c r="F36" s="2" t="s">
        <v>11</v>
      </c>
      <c r="G36" s="2">
        <v>0</v>
      </c>
      <c r="H36" s="2" t="s">
        <v>207</v>
      </c>
      <c r="I36" s="2">
        <v>0</v>
      </c>
      <c r="J36" s="2">
        <v>0</v>
      </c>
      <c r="K36" s="2">
        <v>0</v>
      </c>
      <c r="L36" s="60" t="s">
        <v>346</v>
      </c>
      <c r="M36" s="2">
        <v>0</v>
      </c>
      <c r="N36" s="60" t="s">
        <v>346</v>
      </c>
      <c r="O36" s="2">
        <v>52.73</v>
      </c>
      <c r="P36" s="60">
        <v>52.73</v>
      </c>
      <c r="Q36" s="2">
        <v>55.98</v>
      </c>
      <c r="R36" s="60">
        <v>55.98</v>
      </c>
      <c r="S36" s="2">
        <v>0</v>
      </c>
      <c r="T36" s="60" t="s">
        <v>346</v>
      </c>
      <c r="U36" s="2">
        <v>70.069999999999993</v>
      </c>
      <c r="V36" s="60">
        <v>70.069999999999993</v>
      </c>
      <c r="W36" s="2">
        <v>82.15</v>
      </c>
      <c r="X36" s="60">
        <v>82.15</v>
      </c>
      <c r="Y36" s="2" t="s">
        <v>346</v>
      </c>
      <c r="Z36" s="60" t="s">
        <v>346</v>
      </c>
      <c r="AA36" s="2" t="s">
        <v>346</v>
      </c>
      <c r="AB36" s="60" t="s">
        <v>346</v>
      </c>
      <c r="AC36" s="2">
        <v>0.64187461959829573</v>
      </c>
      <c r="AD36" s="60">
        <v>0.64187461959829573</v>
      </c>
      <c r="AE36" s="2">
        <v>6</v>
      </c>
      <c r="AF36" s="60">
        <v>6</v>
      </c>
      <c r="AG36" s="2" t="s">
        <v>105</v>
      </c>
      <c r="AH36" s="60" t="s">
        <v>105</v>
      </c>
      <c r="AI36" s="2" t="s">
        <v>198</v>
      </c>
      <c r="AJ36" s="2">
        <v>0</v>
      </c>
      <c r="AK36" s="2">
        <v>0</v>
      </c>
      <c r="AL36" s="2" t="s">
        <v>145</v>
      </c>
      <c r="AM36" s="2">
        <v>0</v>
      </c>
      <c r="AN36" s="2">
        <v>-41.41621</v>
      </c>
      <c r="AO36" s="2">
        <v>-88.1571</v>
      </c>
      <c r="AP36" s="2" t="s">
        <v>101</v>
      </c>
      <c r="AQ36" s="2" t="s">
        <v>11</v>
      </c>
      <c r="AR36" s="1"/>
    </row>
    <row r="37" spans="1:44" ht="64">
      <c r="A37" s="2" t="s">
        <v>124</v>
      </c>
      <c r="B37" s="2">
        <v>0</v>
      </c>
      <c r="C37" s="2">
        <v>52.187989999999999</v>
      </c>
      <c r="D37" s="2">
        <v>5.8561199999999998</v>
      </c>
      <c r="E37" s="2" t="s">
        <v>75</v>
      </c>
      <c r="F37" s="2" t="s">
        <v>11</v>
      </c>
      <c r="G37" s="2">
        <v>0</v>
      </c>
      <c r="H37" s="2" t="s">
        <v>207</v>
      </c>
      <c r="I37" s="2">
        <v>0</v>
      </c>
      <c r="J37" s="2">
        <v>0</v>
      </c>
      <c r="K37" s="2">
        <v>0</v>
      </c>
      <c r="L37" s="60" t="s">
        <v>346</v>
      </c>
      <c r="M37" s="2">
        <v>0</v>
      </c>
      <c r="N37" s="60" t="s">
        <v>346</v>
      </c>
      <c r="O37" s="2">
        <v>38.39</v>
      </c>
      <c r="P37" s="60">
        <v>38.39</v>
      </c>
      <c r="Q37" s="2">
        <v>57.12</v>
      </c>
      <c r="R37" s="60">
        <v>57.12</v>
      </c>
      <c r="S37" s="2">
        <v>0</v>
      </c>
      <c r="T37" s="60" t="s">
        <v>346</v>
      </c>
      <c r="U37" s="2">
        <v>31.7</v>
      </c>
      <c r="V37" s="60">
        <v>31.7</v>
      </c>
      <c r="W37" s="2">
        <v>91.2</v>
      </c>
      <c r="X37" s="60">
        <v>91.2</v>
      </c>
      <c r="Y37" s="2">
        <v>137.87</v>
      </c>
      <c r="Z37" s="60">
        <v>137.87</v>
      </c>
      <c r="AA37" s="2" t="s">
        <v>346</v>
      </c>
      <c r="AB37" s="60" t="s">
        <v>346</v>
      </c>
      <c r="AC37" s="2">
        <v>0.42094298245614037</v>
      </c>
      <c r="AD37" s="60">
        <v>0.42094298245614037</v>
      </c>
      <c r="AE37" s="2">
        <v>4</v>
      </c>
      <c r="AF37" s="60">
        <v>4</v>
      </c>
      <c r="AG37" s="2">
        <v>0</v>
      </c>
      <c r="AH37" s="60" t="s">
        <v>346</v>
      </c>
      <c r="AI37" s="2" t="s">
        <v>198</v>
      </c>
      <c r="AJ37" s="2">
        <v>0</v>
      </c>
      <c r="AK37" s="2">
        <v>0</v>
      </c>
      <c r="AL37" s="2" t="s">
        <v>124</v>
      </c>
      <c r="AM37" s="2">
        <v>0</v>
      </c>
      <c r="AN37" s="2">
        <v>-40.475749999999998</v>
      </c>
      <c r="AO37" s="2">
        <v>-86.80762</v>
      </c>
      <c r="AP37" s="2" t="s">
        <v>75</v>
      </c>
      <c r="AQ37" s="2" t="s">
        <v>11</v>
      </c>
      <c r="AR37" s="1"/>
    </row>
    <row r="38" spans="1:44" ht="64">
      <c r="A38" s="2" t="s">
        <v>125</v>
      </c>
      <c r="B38" s="2">
        <v>0</v>
      </c>
      <c r="C38" s="2">
        <v>52.109409999999997</v>
      </c>
      <c r="D38" s="2">
        <v>5.2730199999999998</v>
      </c>
      <c r="E38" s="2" t="s">
        <v>76</v>
      </c>
      <c r="F38" s="2" t="s">
        <v>11</v>
      </c>
      <c r="G38" s="2">
        <v>0</v>
      </c>
      <c r="H38" s="2" t="s">
        <v>207</v>
      </c>
      <c r="I38" s="2">
        <v>0</v>
      </c>
      <c r="J38" s="2">
        <v>0</v>
      </c>
      <c r="K38" s="2">
        <v>0</v>
      </c>
      <c r="L38" s="60" t="s">
        <v>346</v>
      </c>
      <c r="M38" s="2">
        <v>0</v>
      </c>
      <c r="N38" s="60" t="s">
        <v>346</v>
      </c>
      <c r="O38" s="2">
        <v>27.86</v>
      </c>
      <c r="P38" s="60">
        <v>27.86</v>
      </c>
      <c r="Q38" s="2">
        <v>41.18</v>
      </c>
      <c r="R38" s="60">
        <v>41.18</v>
      </c>
      <c r="S38" s="2">
        <v>0</v>
      </c>
      <c r="T38" s="60" t="s">
        <v>346</v>
      </c>
      <c r="U38" s="2">
        <v>33.58</v>
      </c>
      <c r="V38" s="60">
        <v>33.58</v>
      </c>
      <c r="W38" s="2">
        <v>79.989999999999995</v>
      </c>
      <c r="X38" s="60">
        <v>79.989999999999995</v>
      </c>
      <c r="Y38" s="2">
        <v>93.41</v>
      </c>
      <c r="Z38" s="60">
        <v>93.41</v>
      </c>
      <c r="AA38" s="2" t="s">
        <v>346</v>
      </c>
      <c r="AB38" s="60" t="s">
        <v>346</v>
      </c>
      <c r="AC38" s="2">
        <v>0.34829353669208651</v>
      </c>
      <c r="AD38" s="60">
        <v>0.34829353669208651</v>
      </c>
      <c r="AE38" s="2">
        <v>6</v>
      </c>
      <c r="AF38" s="60">
        <v>6</v>
      </c>
      <c r="AG38" s="2">
        <v>0</v>
      </c>
      <c r="AH38" s="60" t="s">
        <v>346</v>
      </c>
      <c r="AI38" s="2" t="s">
        <v>198</v>
      </c>
      <c r="AJ38" s="2">
        <v>0</v>
      </c>
      <c r="AK38" s="2">
        <v>0</v>
      </c>
      <c r="AL38" s="2" t="s">
        <v>125</v>
      </c>
      <c r="AM38" s="2">
        <v>0</v>
      </c>
      <c r="AN38" s="2">
        <v>-41.563369999999999</v>
      </c>
      <c r="AO38" s="2">
        <v>-88.399760000000001</v>
      </c>
      <c r="AP38" s="2" t="s">
        <v>76</v>
      </c>
      <c r="AQ38" s="2" t="s">
        <v>11</v>
      </c>
      <c r="AR38" s="1"/>
    </row>
    <row r="39" spans="1:44" ht="128">
      <c r="A39" s="2" t="s">
        <v>126</v>
      </c>
      <c r="B39" s="2">
        <v>0</v>
      </c>
      <c r="C39" s="2">
        <v>52.06606</v>
      </c>
      <c r="D39" s="2">
        <v>5.9435000000000002</v>
      </c>
      <c r="E39" s="2" t="s">
        <v>77</v>
      </c>
      <c r="F39" s="2" t="s">
        <v>11</v>
      </c>
      <c r="G39" s="2" t="s">
        <v>102</v>
      </c>
      <c r="H39" s="2" t="s">
        <v>207</v>
      </c>
      <c r="I39" s="2">
        <v>0</v>
      </c>
      <c r="J39" s="2">
        <v>1990</v>
      </c>
      <c r="K39" s="2">
        <v>1990</v>
      </c>
      <c r="L39" s="60">
        <v>1990</v>
      </c>
      <c r="M39" s="2">
        <v>50</v>
      </c>
      <c r="N39" s="60">
        <v>50</v>
      </c>
      <c r="O39" s="2">
        <v>47.7</v>
      </c>
      <c r="P39" s="60">
        <v>47.7</v>
      </c>
      <c r="Q39" s="2">
        <v>65.94</v>
      </c>
      <c r="R39" s="60">
        <v>65.94</v>
      </c>
      <c r="S39" s="2">
        <v>0</v>
      </c>
      <c r="T39" s="60" t="s">
        <v>346</v>
      </c>
      <c r="U39" s="2">
        <v>30.54</v>
      </c>
      <c r="V39" s="60">
        <v>30.54</v>
      </c>
      <c r="W39" s="2">
        <v>77.39</v>
      </c>
      <c r="X39" s="60">
        <v>77.39</v>
      </c>
      <c r="Y39" s="2">
        <v>140.36000000000001</v>
      </c>
      <c r="Z39" s="60">
        <v>140.36000000000001</v>
      </c>
      <c r="AA39" s="2" t="s">
        <v>346</v>
      </c>
      <c r="AB39" s="60" t="s">
        <v>346</v>
      </c>
      <c r="AC39" s="2">
        <v>0.61635870267476423</v>
      </c>
      <c r="AD39" s="60">
        <v>0.61635870267476423</v>
      </c>
      <c r="AE39" s="2">
        <v>5</v>
      </c>
      <c r="AF39" s="60">
        <v>5</v>
      </c>
      <c r="AG39" s="2" t="s">
        <v>16</v>
      </c>
      <c r="AH39" s="60" t="s">
        <v>16</v>
      </c>
      <c r="AI39" s="2" t="s">
        <v>198</v>
      </c>
      <c r="AJ39" s="2" t="s">
        <v>193</v>
      </c>
      <c r="AK39" s="2">
        <v>0</v>
      </c>
      <c r="AL39" s="2" t="s">
        <v>126</v>
      </c>
      <c r="AM39" s="2">
        <v>0</v>
      </c>
      <c r="AN39" s="2">
        <v>-40.17906</v>
      </c>
      <c r="AO39" s="2">
        <v>-86.30162</v>
      </c>
      <c r="AP39" s="2" t="s">
        <v>77</v>
      </c>
      <c r="AQ39" s="2" t="s">
        <v>11</v>
      </c>
      <c r="AR39" s="1" t="s">
        <v>102</v>
      </c>
    </row>
    <row r="40" spans="1:44" ht="64">
      <c r="A40" s="2" t="s">
        <v>127</v>
      </c>
      <c r="B40" s="2">
        <v>0</v>
      </c>
      <c r="C40" s="2">
        <v>52.132159999999999</v>
      </c>
      <c r="D40" s="2">
        <v>5.32606</v>
      </c>
      <c r="E40" s="2" t="s">
        <v>78</v>
      </c>
      <c r="F40" s="2" t="s">
        <v>11</v>
      </c>
      <c r="G40" s="2">
        <v>0</v>
      </c>
      <c r="H40" s="2" t="s">
        <v>207</v>
      </c>
      <c r="I40" s="2">
        <v>0</v>
      </c>
      <c r="J40" s="2">
        <v>0</v>
      </c>
      <c r="K40" s="2">
        <v>0</v>
      </c>
      <c r="L40" s="60" t="s">
        <v>346</v>
      </c>
      <c r="M40" s="2">
        <v>0</v>
      </c>
      <c r="N40" s="60" t="s">
        <v>346</v>
      </c>
      <c r="O40" s="2">
        <v>52.59</v>
      </c>
      <c r="P40" s="60">
        <v>52.59</v>
      </c>
      <c r="Q40" s="2">
        <v>60.47</v>
      </c>
      <c r="R40" s="60">
        <v>60.47</v>
      </c>
      <c r="S40" s="2">
        <v>0</v>
      </c>
      <c r="T40" s="60" t="s">
        <v>346</v>
      </c>
      <c r="U40" s="2">
        <v>30.77</v>
      </c>
      <c r="V40" s="60">
        <v>30.77</v>
      </c>
      <c r="W40" s="2">
        <v>40.479999999999997</v>
      </c>
      <c r="X40" s="60">
        <v>40.479999999999997</v>
      </c>
      <c r="Y40" s="2" t="s">
        <v>346</v>
      </c>
      <c r="Z40" s="60" t="s">
        <v>346</v>
      </c>
      <c r="AA40" s="2" t="s">
        <v>346</v>
      </c>
      <c r="AB40" s="60" t="s">
        <v>346</v>
      </c>
      <c r="AC40" s="2">
        <v>1.2991600790513835</v>
      </c>
      <c r="AD40" s="60">
        <v>1.2991600790513835</v>
      </c>
      <c r="AE40" s="2">
        <v>2</v>
      </c>
      <c r="AF40" s="60">
        <v>2</v>
      </c>
      <c r="AG40" s="2" t="s">
        <v>16</v>
      </c>
      <c r="AH40" s="60" t="s">
        <v>16</v>
      </c>
      <c r="AI40" s="2" t="s">
        <v>198</v>
      </c>
      <c r="AJ40" s="2">
        <v>0</v>
      </c>
      <c r="AK40" s="2">
        <v>0</v>
      </c>
      <c r="AL40" s="2" t="s">
        <v>127</v>
      </c>
      <c r="AM40" s="2">
        <v>0</v>
      </c>
      <c r="AN40" s="2">
        <v>-41.480040000000002</v>
      </c>
      <c r="AO40" s="2">
        <v>-88.286140000000003</v>
      </c>
      <c r="AP40" s="2" t="s">
        <v>78</v>
      </c>
      <c r="AQ40" s="2" t="s">
        <v>11</v>
      </c>
      <c r="AR40" s="1"/>
    </row>
    <row r="41" spans="1:44" ht="64">
      <c r="A41" s="2" t="s">
        <v>128</v>
      </c>
      <c r="B41" s="2">
        <v>0</v>
      </c>
      <c r="C41" s="2">
        <v>52.115609999999997</v>
      </c>
      <c r="D41" s="2">
        <v>5.2651399999999997</v>
      </c>
      <c r="E41" s="2" t="s">
        <v>79</v>
      </c>
      <c r="F41" s="2" t="s">
        <v>11</v>
      </c>
      <c r="G41" s="2">
        <v>0</v>
      </c>
      <c r="H41" s="2" t="s">
        <v>207</v>
      </c>
      <c r="I41" s="2">
        <v>0</v>
      </c>
      <c r="J41" s="2">
        <v>0</v>
      </c>
      <c r="K41" s="2">
        <v>0</v>
      </c>
      <c r="L41" s="60" t="s">
        <v>346</v>
      </c>
      <c r="M41" s="2">
        <v>0</v>
      </c>
      <c r="N41" s="60" t="s">
        <v>346</v>
      </c>
      <c r="O41" s="2">
        <v>20.440000000000001</v>
      </c>
      <c r="P41" s="60">
        <v>20.440000000000001</v>
      </c>
      <c r="Q41" s="2">
        <v>30.92</v>
      </c>
      <c r="R41" s="60">
        <v>30.92</v>
      </c>
      <c r="S41" s="2">
        <v>0</v>
      </c>
      <c r="T41" s="60" t="s">
        <v>346</v>
      </c>
      <c r="U41" s="2">
        <v>32.340000000000003</v>
      </c>
      <c r="V41" s="60">
        <v>32.340000000000003</v>
      </c>
      <c r="W41" s="2">
        <v>40.71</v>
      </c>
      <c r="X41" s="60">
        <v>40.71</v>
      </c>
      <c r="Y41" s="2" t="s">
        <v>346</v>
      </c>
      <c r="Z41" s="60" t="s">
        <v>346</v>
      </c>
      <c r="AA41" s="2" t="s">
        <v>346</v>
      </c>
      <c r="AB41" s="60" t="s">
        <v>346</v>
      </c>
      <c r="AC41" s="2">
        <v>0.50208793908130678</v>
      </c>
      <c r="AD41" s="60">
        <v>0.50208793908130678</v>
      </c>
      <c r="AE41" s="2">
        <v>5</v>
      </c>
      <c r="AF41" s="60">
        <v>5</v>
      </c>
      <c r="AG41" s="2" t="s">
        <v>16</v>
      </c>
      <c r="AH41" s="60" t="s">
        <v>16</v>
      </c>
      <c r="AI41" s="2" t="s">
        <v>198</v>
      </c>
      <c r="AJ41" s="2">
        <v>0</v>
      </c>
      <c r="AK41" s="2">
        <v>0</v>
      </c>
      <c r="AL41" s="2" t="s">
        <v>128</v>
      </c>
      <c r="AM41" s="2">
        <v>0</v>
      </c>
      <c r="AN41" s="2">
        <v>-41.585329999999999</v>
      </c>
      <c r="AO41" s="2">
        <v>-88.4358</v>
      </c>
      <c r="AP41" s="2" t="s">
        <v>79</v>
      </c>
      <c r="AQ41" s="2" t="s">
        <v>11</v>
      </c>
      <c r="AR41" s="1"/>
    </row>
    <row r="42" spans="1:44" ht="64">
      <c r="A42" s="2" t="s">
        <v>129</v>
      </c>
      <c r="B42" s="2">
        <v>0</v>
      </c>
      <c r="C42" s="2">
        <v>52.346110000000003</v>
      </c>
      <c r="D42" s="2">
        <v>5.7147699999999997</v>
      </c>
      <c r="E42" s="2" t="s">
        <v>80</v>
      </c>
      <c r="F42" s="2" t="s">
        <v>11</v>
      </c>
      <c r="G42" s="2">
        <v>0</v>
      </c>
      <c r="H42" s="2" t="s">
        <v>207</v>
      </c>
      <c r="I42" s="2">
        <v>0</v>
      </c>
      <c r="J42" s="2">
        <v>0</v>
      </c>
      <c r="K42" s="2">
        <v>0</v>
      </c>
      <c r="L42" s="60" t="s">
        <v>346</v>
      </c>
      <c r="M42" s="2">
        <v>0</v>
      </c>
      <c r="N42" s="60" t="s">
        <v>346</v>
      </c>
      <c r="O42" s="2">
        <v>52.38</v>
      </c>
      <c r="P42" s="60">
        <v>52.38</v>
      </c>
      <c r="Q42" s="2">
        <v>56.01</v>
      </c>
      <c r="R42" s="60">
        <v>56.01</v>
      </c>
      <c r="S42" s="2">
        <v>0</v>
      </c>
      <c r="T42" s="60" t="s">
        <v>346</v>
      </c>
      <c r="U42" s="2">
        <v>99.04</v>
      </c>
      <c r="V42" s="60">
        <v>99.04</v>
      </c>
      <c r="W42" s="2">
        <v>119.45</v>
      </c>
      <c r="X42" s="60">
        <v>119.45</v>
      </c>
      <c r="Y42" s="2" t="s">
        <v>346</v>
      </c>
      <c r="Z42" s="60" t="s">
        <v>346</v>
      </c>
      <c r="AA42" s="2" t="s">
        <v>346</v>
      </c>
      <c r="AB42" s="60" t="s">
        <v>346</v>
      </c>
      <c r="AC42" s="2">
        <v>0.43850983675177901</v>
      </c>
      <c r="AD42" s="60">
        <v>0.43850983675177901</v>
      </c>
      <c r="AE42" s="2">
        <v>4</v>
      </c>
      <c r="AF42" s="60">
        <v>4</v>
      </c>
      <c r="AG42" s="2" t="s">
        <v>103</v>
      </c>
      <c r="AH42" s="60" t="s">
        <v>103</v>
      </c>
      <c r="AI42" s="2" t="s">
        <v>198</v>
      </c>
      <c r="AJ42" s="2">
        <v>0</v>
      </c>
      <c r="AK42" s="2">
        <v>0</v>
      </c>
      <c r="AL42" s="2" t="s">
        <v>129</v>
      </c>
      <c r="AM42" s="2">
        <v>0</v>
      </c>
      <c r="AN42" s="2">
        <v>-40.91657</v>
      </c>
      <c r="AO42" s="2">
        <v>-87.547910000000002</v>
      </c>
      <c r="AP42" s="2" t="s">
        <v>80</v>
      </c>
      <c r="AQ42" s="2" t="s">
        <v>11</v>
      </c>
      <c r="AR42" s="1"/>
    </row>
    <row r="43" spans="1:44" ht="64">
      <c r="A43" s="2" t="s">
        <v>130</v>
      </c>
      <c r="B43" s="2">
        <v>0</v>
      </c>
      <c r="C43" s="2">
        <v>52.122129999999999</v>
      </c>
      <c r="D43" s="2">
        <v>5.3379500000000002</v>
      </c>
      <c r="E43" s="2" t="s">
        <v>81</v>
      </c>
      <c r="F43" s="2" t="s">
        <v>11</v>
      </c>
      <c r="G43" s="2">
        <v>0</v>
      </c>
      <c r="H43" s="2" t="s">
        <v>207</v>
      </c>
      <c r="I43" s="2">
        <v>0</v>
      </c>
      <c r="J43" s="2">
        <v>0</v>
      </c>
      <c r="K43" s="2">
        <v>0</v>
      </c>
      <c r="L43" s="60" t="s">
        <v>346</v>
      </c>
      <c r="M43" s="2">
        <v>0</v>
      </c>
      <c r="N43" s="60" t="s">
        <v>346</v>
      </c>
      <c r="O43" s="2">
        <v>48.15</v>
      </c>
      <c r="P43" s="60">
        <v>48.15</v>
      </c>
      <c r="Q43" s="2">
        <v>52.37</v>
      </c>
      <c r="R43" s="60">
        <v>52.37</v>
      </c>
      <c r="S43" s="2">
        <v>0</v>
      </c>
      <c r="T43" s="60" t="s">
        <v>346</v>
      </c>
      <c r="U43" s="2">
        <v>35.67</v>
      </c>
      <c r="V43" s="60">
        <v>35.67</v>
      </c>
      <c r="W43" s="2">
        <v>81.37</v>
      </c>
      <c r="X43" s="60">
        <v>81.37</v>
      </c>
      <c r="Y43" s="2" t="s">
        <v>346</v>
      </c>
      <c r="Z43" s="60" t="s">
        <v>346</v>
      </c>
      <c r="AA43" s="2" t="s">
        <v>346</v>
      </c>
      <c r="AB43" s="60" t="s">
        <v>346</v>
      </c>
      <c r="AC43" s="2">
        <v>0.59174142804473384</v>
      </c>
      <c r="AD43" s="60">
        <v>0.59174142804473384</v>
      </c>
      <c r="AE43" s="2">
        <v>6</v>
      </c>
      <c r="AF43" s="60">
        <v>6</v>
      </c>
      <c r="AG43" s="2" t="s">
        <v>16</v>
      </c>
      <c r="AH43" s="60" t="s">
        <v>16</v>
      </c>
      <c r="AI43" s="2" t="s">
        <v>198</v>
      </c>
      <c r="AJ43" s="2">
        <v>0</v>
      </c>
      <c r="AK43" s="2">
        <v>0</v>
      </c>
      <c r="AL43" s="2" t="s">
        <v>130</v>
      </c>
      <c r="AM43" s="2">
        <v>0</v>
      </c>
      <c r="AN43" s="2">
        <v>-41.44623</v>
      </c>
      <c r="AO43" s="2">
        <v>-88.230410000000006</v>
      </c>
      <c r="AP43" s="2" t="s">
        <v>81</v>
      </c>
      <c r="AQ43" s="2" t="s">
        <v>11</v>
      </c>
      <c r="AR43" s="1"/>
    </row>
    <row r="44" spans="1:44" ht="96">
      <c r="A44" s="2" t="s">
        <v>159</v>
      </c>
      <c r="B44" s="2">
        <v>0</v>
      </c>
      <c r="C44" s="2">
        <v>49.043399999999998</v>
      </c>
      <c r="D44" s="2">
        <v>20.391259999999999</v>
      </c>
      <c r="E44" s="2" t="s">
        <v>111</v>
      </c>
      <c r="F44" s="2" t="s">
        <v>11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60" t="s">
        <v>346</v>
      </c>
      <c r="M44" s="2">
        <v>0</v>
      </c>
      <c r="N44" s="60" t="s">
        <v>346</v>
      </c>
      <c r="O44" s="2">
        <v>13.28</v>
      </c>
      <c r="P44" s="60">
        <v>13.28</v>
      </c>
      <c r="Q44" s="2">
        <v>27.17</v>
      </c>
      <c r="R44" s="60">
        <v>27.17</v>
      </c>
      <c r="S44" s="2">
        <v>0</v>
      </c>
      <c r="T44" s="60" t="s">
        <v>346</v>
      </c>
      <c r="U44" s="2">
        <v>24.56</v>
      </c>
      <c r="V44" s="60">
        <v>24.56</v>
      </c>
      <c r="W44" s="2">
        <v>76.95</v>
      </c>
      <c r="X44" s="60">
        <v>76.95</v>
      </c>
      <c r="Y44" s="2" t="s">
        <v>346</v>
      </c>
      <c r="Z44" s="60" t="s">
        <v>346</v>
      </c>
      <c r="AA44" s="2" t="s">
        <v>346</v>
      </c>
      <c r="AB44" s="60" t="s">
        <v>346</v>
      </c>
      <c r="AC44" s="2">
        <v>0.17257959714100063</v>
      </c>
      <c r="AD44" s="60">
        <v>0.17257959714100063</v>
      </c>
      <c r="AE44" s="2">
        <v>4</v>
      </c>
      <c r="AF44" s="60">
        <v>4</v>
      </c>
      <c r="AG44" s="2" t="s">
        <v>16</v>
      </c>
      <c r="AH44" s="60" t="s">
        <v>16</v>
      </c>
      <c r="AI44" s="2" t="s">
        <v>198</v>
      </c>
      <c r="AJ44" s="2" t="s">
        <v>182</v>
      </c>
      <c r="AK44" s="2">
        <v>0</v>
      </c>
      <c r="AL44" s="2" t="s">
        <v>322</v>
      </c>
      <c r="AM44" s="2">
        <v>0</v>
      </c>
      <c r="AN44" s="2">
        <v>-8.2608800000000002</v>
      </c>
      <c r="AO44" s="2">
        <v>-36.913020000000003</v>
      </c>
      <c r="AP44" s="2" t="s">
        <v>111</v>
      </c>
      <c r="AQ44" s="2" t="s">
        <v>11</v>
      </c>
      <c r="AR44" s="1"/>
    </row>
    <row r="45" spans="1:44" ht="96">
      <c r="A45" s="2" t="s">
        <v>223</v>
      </c>
      <c r="B45" s="2" t="s">
        <v>72</v>
      </c>
      <c r="C45" s="2">
        <v>42.066398</v>
      </c>
      <c r="D45" s="2">
        <v>-7.7010170000000002</v>
      </c>
      <c r="E45" s="2" t="s">
        <v>18</v>
      </c>
      <c r="F45" s="2" t="s">
        <v>11</v>
      </c>
      <c r="G45" s="2" t="s">
        <v>17</v>
      </c>
      <c r="H45" s="2" t="s">
        <v>207</v>
      </c>
      <c r="I45" s="2" t="s">
        <v>15</v>
      </c>
      <c r="J45" s="2" t="s">
        <v>15</v>
      </c>
      <c r="K45" s="2">
        <v>0</v>
      </c>
      <c r="L45" s="60" t="s">
        <v>346</v>
      </c>
      <c r="M45" s="2">
        <v>0</v>
      </c>
      <c r="N45" s="60" t="s">
        <v>346</v>
      </c>
      <c r="O45" s="2">
        <v>12.5</v>
      </c>
      <c r="P45" s="60">
        <v>12.5</v>
      </c>
      <c r="Q45" s="2">
        <v>15.83</v>
      </c>
      <c r="R45" s="60">
        <v>15.83</v>
      </c>
      <c r="S45" s="2">
        <v>0</v>
      </c>
      <c r="T45" s="60" t="s">
        <v>346</v>
      </c>
      <c r="U45" s="2">
        <v>29.84</v>
      </c>
      <c r="V45" s="60">
        <v>29.84</v>
      </c>
      <c r="W45" s="2">
        <v>64.11</v>
      </c>
      <c r="X45" s="60">
        <v>64.11</v>
      </c>
      <c r="Y45" s="2" t="s">
        <v>346</v>
      </c>
      <c r="Z45" s="60" t="s">
        <v>346</v>
      </c>
      <c r="AA45" s="2" t="s">
        <v>346</v>
      </c>
      <c r="AB45" s="60" t="s">
        <v>346</v>
      </c>
      <c r="AC45" s="2">
        <v>0.19497738262361566</v>
      </c>
      <c r="AD45" s="60">
        <v>0.19497738262361566</v>
      </c>
      <c r="AE45" s="2">
        <v>4</v>
      </c>
      <c r="AF45" s="60">
        <v>4</v>
      </c>
      <c r="AG45" s="2" t="s">
        <v>16</v>
      </c>
      <c r="AH45" s="60" t="s">
        <v>16</v>
      </c>
      <c r="AI45" s="2" t="s">
        <v>70</v>
      </c>
      <c r="AJ45" s="2" t="s">
        <v>19</v>
      </c>
      <c r="AK45" s="2">
        <v>0</v>
      </c>
      <c r="AL45" s="2" t="s">
        <v>223</v>
      </c>
      <c r="AM45" s="2" t="s">
        <v>72</v>
      </c>
      <c r="AN45" s="2">
        <v>-57.468432</v>
      </c>
      <c r="AO45" s="2">
        <v>-107.23584700000001</v>
      </c>
      <c r="AP45" s="2" t="s">
        <v>18</v>
      </c>
      <c r="AQ45" s="2" t="s">
        <v>11</v>
      </c>
      <c r="AR45" s="1" t="s">
        <v>17</v>
      </c>
    </row>
    <row r="46" spans="1:44" ht="96">
      <c r="A46" s="2" t="s">
        <v>224</v>
      </c>
      <c r="B46" s="2" t="s">
        <v>73</v>
      </c>
      <c r="C46" s="2">
        <v>42.010160999999997</v>
      </c>
      <c r="D46" s="2">
        <v>-7.5774160000000004</v>
      </c>
      <c r="E46" s="2" t="s">
        <v>18</v>
      </c>
      <c r="F46" s="2" t="s">
        <v>11</v>
      </c>
      <c r="G46" s="2" t="s">
        <v>17</v>
      </c>
      <c r="H46" s="2" t="s">
        <v>207</v>
      </c>
      <c r="I46" s="2" t="s">
        <v>15</v>
      </c>
      <c r="J46" s="2" t="s">
        <v>15</v>
      </c>
      <c r="K46" s="2">
        <v>0</v>
      </c>
      <c r="L46" s="60" t="s">
        <v>346</v>
      </c>
      <c r="M46" s="2">
        <v>0</v>
      </c>
      <c r="N46" s="60" t="s">
        <v>346</v>
      </c>
      <c r="O46" s="2">
        <v>12.26</v>
      </c>
      <c r="P46" s="60">
        <v>12.26</v>
      </c>
      <c r="Q46" s="2">
        <v>15.85</v>
      </c>
      <c r="R46" s="60">
        <v>15.85</v>
      </c>
      <c r="S46" s="2">
        <v>0</v>
      </c>
      <c r="T46" s="60" t="s">
        <v>346</v>
      </c>
      <c r="U46" s="2">
        <v>29.92</v>
      </c>
      <c r="V46" s="60">
        <v>29.92</v>
      </c>
      <c r="W46" s="2">
        <v>59.94</v>
      </c>
      <c r="X46" s="60">
        <v>59.94</v>
      </c>
      <c r="Y46" s="2" t="s">
        <v>346</v>
      </c>
      <c r="Z46" s="60" t="s">
        <v>346</v>
      </c>
      <c r="AA46" s="2" t="s">
        <v>346</v>
      </c>
      <c r="AB46" s="60" t="s">
        <v>346</v>
      </c>
      <c r="AC46" s="2">
        <v>0.20453787120453787</v>
      </c>
      <c r="AD46" s="60">
        <v>0.20453787120453787</v>
      </c>
      <c r="AE46" s="2">
        <v>4</v>
      </c>
      <c r="AF46" s="60">
        <v>4</v>
      </c>
      <c r="AG46" s="2" t="s">
        <v>16</v>
      </c>
      <c r="AH46" s="60" t="s">
        <v>16</v>
      </c>
      <c r="AI46" s="2" t="s">
        <v>71</v>
      </c>
      <c r="AJ46" s="2" t="s">
        <v>19</v>
      </c>
      <c r="AK46" s="2">
        <v>0</v>
      </c>
      <c r="AL46" s="2" t="s">
        <v>224</v>
      </c>
      <c r="AM46" s="2" t="s">
        <v>73</v>
      </c>
      <c r="AN46" s="2">
        <v>-57.164993000000003</v>
      </c>
      <c r="AO46" s="2">
        <v>-106.75257000000001</v>
      </c>
      <c r="AP46" s="2" t="s">
        <v>18</v>
      </c>
      <c r="AQ46" s="2" t="s">
        <v>11</v>
      </c>
      <c r="AR46" s="1" t="s">
        <v>17</v>
      </c>
    </row>
    <row r="47" spans="1:44" ht="64">
      <c r="A47" s="2" t="s">
        <v>169</v>
      </c>
      <c r="B47" s="2">
        <v>0</v>
      </c>
      <c r="C47" s="2">
        <v>57.529440000000001</v>
      </c>
      <c r="D47" s="2">
        <v>12.04928</v>
      </c>
      <c r="E47" s="2">
        <v>0</v>
      </c>
      <c r="F47" s="2" t="s">
        <v>11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60" t="s">
        <v>346</v>
      </c>
      <c r="M47" s="2">
        <v>0</v>
      </c>
      <c r="N47" s="60" t="s">
        <v>346</v>
      </c>
      <c r="O47" s="2">
        <v>31.57</v>
      </c>
      <c r="P47" s="60">
        <v>31.57</v>
      </c>
      <c r="Q47" s="2">
        <v>32.619999999999997</v>
      </c>
      <c r="R47" s="60">
        <v>32.619999999999997</v>
      </c>
      <c r="S47" s="2">
        <v>0</v>
      </c>
      <c r="T47" s="60" t="s">
        <v>346</v>
      </c>
      <c r="U47" s="2">
        <v>26.21</v>
      </c>
      <c r="V47" s="60">
        <v>26.21</v>
      </c>
      <c r="W47" s="2">
        <v>93.86</v>
      </c>
      <c r="X47" s="60">
        <v>93.86</v>
      </c>
      <c r="Y47" s="2" t="s">
        <v>346</v>
      </c>
      <c r="Z47" s="60" t="s">
        <v>346</v>
      </c>
      <c r="AA47" s="2" t="s">
        <v>346</v>
      </c>
      <c r="AB47" s="60" t="s">
        <v>346</v>
      </c>
      <c r="AC47" s="2">
        <v>0.33635201363733219</v>
      </c>
      <c r="AD47" s="60">
        <v>0.33635201363733219</v>
      </c>
      <c r="AE47" s="2">
        <v>4</v>
      </c>
      <c r="AF47" s="60">
        <v>4</v>
      </c>
      <c r="AG47" s="2" t="s">
        <v>16</v>
      </c>
      <c r="AH47" s="60" t="s">
        <v>16</v>
      </c>
      <c r="AI47" s="2" t="s">
        <v>198</v>
      </c>
      <c r="AJ47" s="2">
        <v>0</v>
      </c>
      <c r="AK47" s="2">
        <v>0</v>
      </c>
      <c r="AL47" s="2" t="s">
        <v>323</v>
      </c>
      <c r="AM47" s="2">
        <v>0</v>
      </c>
      <c r="AN47" s="2">
        <v>-33.430880000000002</v>
      </c>
      <c r="AO47" s="2">
        <v>-78.91104</v>
      </c>
      <c r="AP47" s="2">
        <v>0</v>
      </c>
      <c r="AQ47" s="2" t="s">
        <v>11</v>
      </c>
      <c r="AR47" s="1"/>
    </row>
    <row r="48" spans="1:44" ht="80">
      <c r="A48" s="2" t="s">
        <v>160</v>
      </c>
      <c r="B48" s="2">
        <v>0</v>
      </c>
      <c r="C48" s="2">
        <v>47.281460000000003</v>
      </c>
      <c r="D48" s="2">
        <v>8.4265100000000004</v>
      </c>
      <c r="E48" s="2" t="s">
        <v>112</v>
      </c>
      <c r="F48" s="2" t="s">
        <v>11</v>
      </c>
      <c r="G48" s="2">
        <v>0</v>
      </c>
      <c r="H48" s="2">
        <v>0</v>
      </c>
      <c r="I48" s="2">
        <v>0</v>
      </c>
      <c r="J48" s="2">
        <v>2009</v>
      </c>
      <c r="K48" s="2">
        <v>2009</v>
      </c>
      <c r="L48" s="60">
        <v>2009</v>
      </c>
      <c r="M48" s="2">
        <v>0</v>
      </c>
      <c r="N48" s="60" t="s">
        <v>346</v>
      </c>
      <c r="O48" s="2">
        <v>47.24</v>
      </c>
      <c r="P48" s="60">
        <v>47.24</v>
      </c>
      <c r="Q48" s="2">
        <v>52.95</v>
      </c>
      <c r="R48" s="60">
        <v>52.95</v>
      </c>
      <c r="S48" s="2">
        <v>0</v>
      </c>
      <c r="T48" s="60" t="s">
        <v>346</v>
      </c>
      <c r="U48" s="2">
        <v>25.48</v>
      </c>
      <c r="V48" s="60">
        <v>25.48</v>
      </c>
      <c r="W48" s="2">
        <v>36.22</v>
      </c>
      <c r="X48" s="60">
        <v>36.22</v>
      </c>
      <c r="Y48" s="2" t="s">
        <v>346</v>
      </c>
      <c r="Z48" s="60" t="s">
        <v>346</v>
      </c>
      <c r="AA48" s="2" t="s">
        <v>346</v>
      </c>
      <c r="AB48" s="60" t="s">
        <v>346</v>
      </c>
      <c r="AC48" s="2">
        <v>1.3042517945886252</v>
      </c>
      <c r="AD48" s="60">
        <v>1.3042517945886252</v>
      </c>
      <c r="AE48" s="2">
        <v>4</v>
      </c>
      <c r="AF48" s="60">
        <v>4</v>
      </c>
      <c r="AG48" s="2" t="s">
        <v>16</v>
      </c>
      <c r="AH48" s="60" t="s">
        <v>16</v>
      </c>
      <c r="AI48" s="2" t="s">
        <v>198</v>
      </c>
      <c r="AJ48" s="2" t="s">
        <v>184</v>
      </c>
      <c r="AK48" s="2">
        <v>0</v>
      </c>
      <c r="AL48" s="2" t="s">
        <v>160</v>
      </c>
      <c r="AM48" s="2">
        <v>0</v>
      </c>
      <c r="AN48" s="2">
        <v>-30.428439999999998</v>
      </c>
      <c r="AO48" s="2">
        <v>-69.283389999999997</v>
      </c>
      <c r="AP48" s="2" t="s">
        <v>112</v>
      </c>
      <c r="AQ48" s="2" t="s">
        <v>11</v>
      </c>
      <c r="AR48" s="1"/>
    </row>
    <row r="49" spans="1:44" ht="80">
      <c r="A49" s="2" t="s">
        <v>162</v>
      </c>
      <c r="B49" s="2">
        <v>0</v>
      </c>
      <c r="C49" s="2">
        <v>47.163539999999998</v>
      </c>
      <c r="D49" s="2">
        <v>7.3077100000000002</v>
      </c>
      <c r="E49" s="2" t="s">
        <v>114</v>
      </c>
      <c r="F49" s="2" t="s">
        <v>11</v>
      </c>
      <c r="G49" s="2">
        <v>0</v>
      </c>
      <c r="H49" s="2">
        <v>0</v>
      </c>
      <c r="I49" s="2">
        <v>0</v>
      </c>
      <c r="J49" s="2">
        <v>2001</v>
      </c>
      <c r="K49" s="2">
        <v>2001</v>
      </c>
      <c r="L49" s="60">
        <v>2001</v>
      </c>
      <c r="M49" s="2">
        <v>0</v>
      </c>
      <c r="N49" s="60" t="s">
        <v>346</v>
      </c>
      <c r="O49" s="2">
        <v>76.209999999999994</v>
      </c>
      <c r="P49" s="60">
        <v>76.209999999999994</v>
      </c>
      <c r="Q49" s="2">
        <v>99.24</v>
      </c>
      <c r="R49" s="60">
        <v>99.24</v>
      </c>
      <c r="S49" s="2">
        <v>0</v>
      </c>
      <c r="T49" s="60" t="s">
        <v>346</v>
      </c>
      <c r="U49" s="2">
        <v>46.94</v>
      </c>
      <c r="V49" s="60">
        <v>46.94</v>
      </c>
      <c r="W49" s="2">
        <v>81.319999999999993</v>
      </c>
      <c r="X49" s="60">
        <v>81.319999999999993</v>
      </c>
      <c r="Y49" s="2" t="s">
        <v>346</v>
      </c>
      <c r="Z49" s="60" t="s">
        <v>346</v>
      </c>
      <c r="AA49" s="2" t="s">
        <v>346</v>
      </c>
      <c r="AB49" s="60" t="s">
        <v>346</v>
      </c>
      <c r="AC49" s="2">
        <v>0.93716182980816531</v>
      </c>
      <c r="AD49" s="60">
        <v>0.93716182980816531</v>
      </c>
      <c r="AE49" s="2">
        <v>4</v>
      </c>
      <c r="AF49" s="60">
        <v>4</v>
      </c>
      <c r="AG49" s="2" t="s">
        <v>170</v>
      </c>
      <c r="AH49" s="60" t="s">
        <v>170</v>
      </c>
      <c r="AI49" s="2" t="s">
        <v>198</v>
      </c>
      <c r="AJ49" s="2" t="s">
        <v>186</v>
      </c>
      <c r="AK49" s="2">
        <v>0</v>
      </c>
      <c r="AL49" s="2" t="s">
        <v>162</v>
      </c>
      <c r="AM49" s="2">
        <v>0</v>
      </c>
      <c r="AN49" s="2">
        <v>-32.548119999999997</v>
      </c>
      <c r="AO49" s="2">
        <v>-72.403949999999995</v>
      </c>
      <c r="AP49" s="2" t="s">
        <v>114</v>
      </c>
      <c r="AQ49" s="2" t="s">
        <v>11</v>
      </c>
      <c r="AR49" s="1"/>
    </row>
    <row r="50" spans="1:44" ht="64">
      <c r="A50" s="2" t="s">
        <v>221</v>
      </c>
      <c r="B50" s="2">
        <v>0</v>
      </c>
      <c r="C50" s="2">
        <v>41.226618000000002</v>
      </c>
      <c r="D50" s="2">
        <v>29.068814</v>
      </c>
      <c r="E50" s="2">
        <v>0</v>
      </c>
      <c r="F50" s="2" t="s">
        <v>11</v>
      </c>
      <c r="G50" s="2" t="s">
        <v>222</v>
      </c>
      <c r="H50" s="2" t="s">
        <v>210</v>
      </c>
      <c r="I50" s="2">
        <v>0</v>
      </c>
      <c r="J50" s="2">
        <v>0</v>
      </c>
      <c r="K50" s="2">
        <v>0</v>
      </c>
      <c r="L50" s="60" t="s">
        <v>346</v>
      </c>
      <c r="M50" s="2">
        <v>0</v>
      </c>
      <c r="N50" s="60" t="s">
        <v>346</v>
      </c>
      <c r="O50" s="2">
        <v>39.61</v>
      </c>
      <c r="P50" s="60">
        <v>39.61</v>
      </c>
      <c r="Q50" s="2">
        <v>50.49</v>
      </c>
      <c r="R50" s="60">
        <v>50.49</v>
      </c>
      <c r="S50" s="2">
        <v>0</v>
      </c>
      <c r="T50" s="60" t="s">
        <v>346</v>
      </c>
      <c r="U50" s="2">
        <v>46.42</v>
      </c>
      <c r="V50" s="60">
        <v>46.42</v>
      </c>
      <c r="W50" s="2">
        <v>133.82</v>
      </c>
      <c r="X50" s="60">
        <v>133.82</v>
      </c>
      <c r="Y50" s="2" t="s">
        <v>346</v>
      </c>
      <c r="Z50" s="60" t="s">
        <v>346</v>
      </c>
      <c r="AA50" s="2" t="s">
        <v>346</v>
      </c>
      <c r="AB50" s="60" t="s">
        <v>346</v>
      </c>
      <c r="AC50" s="2">
        <v>0.29599461963832013</v>
      </c>
      <c r="AD50" s="60">
        <v>0.29599461963832013</v>
      </c>
      <c r="AE50" s="2">
        <v>8</v>
      </c>
      <c r="AF50" s="60">
        <v>8</v>
      </c>
      <c r="AG50" s="2" t="s">
        <v>16</v>
      </c>
      <c r="AH50" s="60" t="s">
        <v>16</v>
      </c>
      <c r="AI50" s="2">
        <v>0</v>
      </c>
      <c r="AJ50" s="2">
        <v>0</v>
      </c>
      <c r="AK50" s="2">
        <v>0</v>
      </c>
      <c r="AL50" s="2" t="s">
        <v>221</v>
      </c>
      <c r="AM50" s="2">
        <v>0</v>
      </c>
      <c r="AN50" s="2">
        <v>16.911010000000001</v>
      </c>
      <c r="AO50" s="2">
        <v>4.7532059999999996</v>
      </c>
      <c r="AP50" s="2">
        <v>0</v>
      </c>
      <c r="AQ50" s="2" t="s">
        <v>11</v>
      </c>
      <c r="AR50" s="11" t="s">
        <v>222</v>
      </c>
    </row>
    <row r="51" spans="1:44" ht="32">
      <c r="A51" s="2" t="s">
        <v>308</v>
      </c>
      <c r="B51" s="2">
        <v>0</v>
      </c>
      <c r="C51" s="2">
        <v>53.562882999999999</v>
      </c>
      <c r="D51" s="2">
        <v>13.497102999999999</v>
      </c>
      <c r="E51" s="2">
        <v>0</v>
      </c>
      <c r="F51" s="2" t="s">
        <v>11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60" t="s">
        <v>346</v>
      </c>
      <c r="M51" s="2">
        <v>0</v>
      </c>
      <c r="N51" s="60" t="s">
        <v>346</v>
      </c>
      <c r="O51" s="2">
        <v>45.55</v>
      </c>
      <c r="P51" s="60">
        <v>45.55</v>
      </c>
      <c r="Q51" s="2">
        <v>54.53</v>
      </c>
      <c r="R51" s="60">
        <v>54.53</v>
      </c>
      <c r="S51" s="2">
        <v>0</v>
      </c>
      <c r="T51" s="60" t="s">
        <v>346</v>
      </c>
      <c r="U51" s="2">
        <v>25.09</v>
      </c>
      <c r="V51" s="60">
        <v>25.09</v>
      </c>
      <c r="W51" s="2">
        <v>55.42</v>
      </c>
      <c r="X51" s="60">
        <v>55.42</v>
      </c>
      <c r="Y51" s="2" t="s">
        <v>346</v>
      </c>
      <c r="Z51" s="60" t="s">
        <v>346</v>
      </c>
      <c r="AA51" s="2" t="s">
        <v>346</v>
      </c>
      <c r="AB51" s="60" t="s">
        <v>346</v>
      </c>
      <c r="AC51" s="2">
        <v>0.82190544929628284</v>
      </c>
      <c r="AD51" s="60">
        <v>0.82190544929628284</v>
      </c>
      <c r="AE51" s="2">
        <v>4</v>
      </c>
      <c r="AF51" s="60">
        <v>4</v>
      </c>
      <c r="AG51" s="2" t="s">
        <v>16</v>
      </c>
      <c r="AH51" s="60" t="s">
        <v>16</v>
      </c>
      <c r="AI51" s="2">
        <v>0</v>
      </c>
      <c r="AJ51" s="2">
        <v>0</v>
      </c>
      <c r="AK51" s="2">
        <v>0</v>
      </c>
      <c r="AL51" s="2" t="s">
        <v>311</v>
      </c>
      <c r="AM51" s="2">
        <v>0</v>
      </c>
      <c r="AN51" s="2">
        <v>-26.568677000000001</v>
      </c>
      <c r="AO51" s="2">
        <v>-66.634456999999998</v>
      </c>
      <c r="AP51" s="2">
        <v>0</v>
      </c>
      <c r="AQ51" s="2" t="s">
        <v>11</v>
      </c>
      <c r="AR51" s="11"/>
    </row>
    <row r="52" spans="1:44" ht="16">
      <c r="A52" s="2" t="s">
        <v>309</v>
      </c>
      <c r="B52" s="2">
        <v>0</v>
      </c>
      <c r="C52" s="2">
        <v>50.231493999999998</v>
      </c>
      <c r="D52" s="2">
        <v>1.752033</v>
      </c>
      <c r="E52" s="2">
        <v>0</v>
      </c>
      <c r="F52" s="2" t="s">
        <v>11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60" t="s">
        <v>346</v>
      </c>
      <c r="M52" s="2">
        <v>0</v>
      </c>
      <c r="N52" s="60" t="s">
        <v>346</v>
      </c>
      <c r="O52" s="2">
        <v>11.79</v>
      </c>
      <c r="P52" s="60">
        <v>11.79</v>
      </c>
      <c r="Q52" s="2">
        <v>28.06</v>
      </c>
      <c r="R52" s="60">
        <v>28.06</v>
      </c>
      <c r="S52" s="2">
        <v>0</v>
      </c>
      <c r="T52" s="60" t="s">
        <v>346</v>
      </c>
      <c r="U52" s="2">
        <v>23.65</v>
      </c>
      <c r="V52" s="60">
        <v>23.65</v>
      </c>
      <c r="W52" s="2">
        <v>27.12</v>
      </c>
      <c r="X52" s="60">
        <v>27.12</v>
      </c>
      <c r="Y52" s="2">
        <v>51.72</v>
      </c>
      <c r="Z52" s="60">
        <v>51.72</v>
      </c>
      <c r="AA52" s="2" t="s">
        <v>346</v>
      </c>
      <c r="AB52" s="60" t="s">
        <v>346</v>
      </c>
      <c r="AC52" s="2">
        <v>0.43473451327433621</v>
      </c>
      <c r="AD52" s="60">
        <v>0.43473451327433621</v>
      </c>
      <c r="AE52" s="2">
        <v>4</v>
      </c>
      <c r="AF52" s="60">
        <v>4</v>
      </c>
      <c r="AG52" s="2" t="s">
        <v>16</v>
      </c>
      <c r="AH52" s="60" t="s">
        <v>16</v>
      </c>
      <c r="AI52" s="2">
        <v>0</v>
      </c>
      <c r="AJ52" s="2">
        <v>0</v>
      </c>
      <c r="AK52" s="2">
        <v>0</v>
      </c>
      <c r="AL52" s="2" t="s">
        <v>309</v>
      </c>
      <c r="AM52" s="2">
        <v>0</v>
      </c>
      <c r="AN52" s="2">
        <v>-46.727428000000003</v>
      </c>
      <c r="AO52" s="2">
        <v>-95.206889000000004</v>
      </c>
      <c r="AP52" s="2">
        <v>0</v>
      </c>
      <c r="AQ52" s="2" t="s">
        <v>11</v>
      </c>
      <c r="AR52" s="11"/>
    </row>
    <row r="53" spans="1:44" ht="16">
      <c r="A53" s="2" t="s">
        <v>310</v>
      </c>
      <c r="B53" s="2">
        <v>0</v>
      </c>
      <c r="C53" s="2">
        <v>50.258755999999998</v>
      </c>
      <c r="D53" s="2">
        <v>1.7473110000000001</v>
      </c>
      <c r="E53" s="2">
        <v>0</v>
      </c>
      <c r="F53" s="2" t="s">
        <v>11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60" t="s">
        <v>346</v>
      </c>
      <c r="M53" s="2">
        <v>0</v>
      </c>
      <c r="N53" s="60" t="s">
        <v>346</v>
      </c>
      <c r="O53" s="2">
        <v>10.63</v>
      </c>
      <c r="P53" s="60">
        <v>10.63</v>
      </c>
      <c r="Q53" s="2">
        <v>27.59</v>
      </c>
      <c r="R53" s="60">
        <v>27.59</v>
      </c>
      <c r="S53" s="2">
        <v>0</v>
      </c>
      <c r="T53" s="60" t="s">
        <v>346</v>
      </c>
      <c r="U53" s="2">
        <v>22.62</v>
      </c>
      <c r="V53" s="60">
        <v>22.62</v>
      </c>
      <c r="W53" s="2">
        <v>26.66</v>
      </c>
      <c r="X53" s="60">
        <v>26.66</v>
      </c>
      <c r="Y53" s="2">
        <v>76.78</v>
      </c>
      <c r="Z53" s="60">
        <v>76.78</v>
      </c>
      <c r="AA53" s="2" t="s">
        <v>346</v>
      </c>
      <c r="AB53" s="60" t="s">
        <v>346</v>
      </c>
      <c r="AC53" s="2">
        <v>0.39872468117029258</v>
      </c>
      <c r="AD53" s="60">
        <v>0.39872468117029258</v>
      </c>
      <c r="AE53" s="2">
        <v>4</v>
      </c>
      <c r="AF53" s="60">
        <v>4</v>
      </c>
      <c r="AG53" s="2" t="s">
        <v>16</v>
      </c>
      <c r="AH53" s="60" t="s">
        <v>16</v>
      </c>
      <c r="AI53" s="2">
        <v>0</v>
      </c>
      <c r="AJ53" s="2">
        <v>0</v>
      </c>
      <c r="AK53" s="2">
        <v>0</v>
      </c>
      <c r="AL53" s="2" t="s">
        <v>310</v>
      </c>
      <c r="AM53" s="2">
        <v>0</v>
      </c>
      <c r="AN53" s="2">
        <v>-46.764133999999999</v>
      </c>
      <c r="AO53" s="2">
        <v>-95.275578999999993</v>
      </c>
      <c r="AP53" s="2">
        <v>0</v>
      </c>
      <c r="AQ53" s="2" t="s">
        <v>11</v>
      </c>
      <c r="AR53" s="11"/>
    </row>
    <row r="54" spans="1:4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60"/>
      <c r="M54" s="2"/>
      <c r="N54" s="60"/>
      <c r="O54" s="2"/>
      <c r="P54" s="60"/>
      <c r="Q54" s="2"/>
      <c r="R54" s="60"/>
      <c r="S54" s="2"/>
      <c r="T54" s="60"/>
      <c r="U54" s="2"/>
      <c r="V54" s="60"/>
      <c r="W54" s="2"/>
      <c r="X54" s="60"/>
      <c r="Y54" s="2"/>
      <c r="Z54" s="60"/>
      <c r="AA54" s="2"/>
      <c r="AB54" s="60"/>
      <c r="AC54" s="2"/>
      <c r="AD54" s="60"/>
      <c r="AE54" s="2"/>
      <c r="AF54" s="60"/>
      <c r="AG54" s="2"/>
      <c r="AH54" s="60"/>
      <c r="AI54" s="2"/>
      <c r="AJ54" s="2"/>
      <c r="AK54" s="2"/>
      <c r="AL54" s="2"/>
      <c r="AM54" s="2"/>
      <c r="AN54" s="2"/>
      <c r="AO54" s="2"/>
      <c r="AP54" s="2"/>
      <c r="AQ54" s="2"/>
      <c r="AR54" s="1"/>
    </row>
    <row r="55" spans="1:4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60"/>
      <c r="M55" s="2"/>
      <c r="N55" s="60"/>
      <c r="O55" s="2"/>
      <c r="P55" s="60"/>
      <c r="Q55" s="2"/>
      <c r="R55" s="60"/>
      <c r="S55" s="2"/>
      <c r="T55" s="60"/>
      <c r="U55" s="2"/>
      <c r="V55" s="60"/>
      <c r="W55" s="2"/>
      <c r="X55" s="60"/>
      <c r="Y55" s="2"/>
      <c r="Z55" s="60"/>
      <c r="AA55" s="2"/>
      <c r="AB55" s="60"/>
      <c r="AC55" s="2"/>
      <c r="AD55" s="60"/>
      <c r="AE55" s="2"/>
      <c r="AF55" s="60"/>
      <c r="AG55" s="2"/>
      <c r="AH55" s="60"/>
      <c r="AI55" s="2"/>
      <c r="AJ55" s="2"/>
      <c r="AK55" s="2"/>
      <c r="AL55" s="2"/>
      <c r="AM55" s="2"/>
      <c r="AN55" s="2"/>
      <c r="AO55" s="2"/>
      <c r="AP55" s="2"/>
      <c r="AQ55" s="2"/>
      <c r="AR55" s="1"/>
    </row>
    <row r="56" spans="1:4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60"/>
      <c r="M56" s="2"/>
      <c r="N56" s="60"/>
      <c r="O56" s="2"/>
      <c r="P56" s="60"/>
      <c r="Q56" s="2"/>
      <c r="R56" s="60"/>
      <c r="S56" s="2"/>
      <c r="T56" s="60"/>
      <c r="U56" s="2"/>
      <c r="V56" s="60"/>
      <c r="W56" s="2"/>
      <c r="X56" s="60"/>
      <c r="Y56" s="2"/>
      <c r="Z56" s="60"/>
      <c r="AA56" s="2"/>
      <c r="AB56" s="60"/>
      <c r="AC56" s="2"/>
      <c r="AD56" s="60"/>
      <c r="AE56" s="2"/>
      <c r="AF56" s="60"/>
      <c r="AG56" s="2"/>
      <c r="AH56" s="60"/>
      <c r="AI56" s="2"/>
      <c r="AJ56" s="2"/>
      <c r="AK56" s="2"/>
      <c r="AL56" s="2"/>
      <c r="AM56" s="2"/>
      <c r="AN56" s="2"/>
      <c r="AO56" s="2"/>
      <c r="AP56" s="2"/>
      <c r="AQ56" s="2"/>
      <c r="AR56" s="1"/>
    </row>
    <row r="57" spans="1:4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60"/>
      <c r="M57" s="2"/>
      <c r="N57" s="60"/>
      <c r="O57" s="2"/>
      <c r="P57" s="60"/>
      <c r="Q57" s="2"/>
      <c r="R57" s="60"/>
      <c r="S57" s="2"/>
      <c r="T57" s="60"/>
      <c r="U57" s="2"/>
      <c r="V57" s="60"/>
      <c r="W57" s="2"/>
      <c r="X57" s="60"/>
      <c r="Y57" s="2"/>
      <c r="Z57" s="60"/>
      <c r="AA57" s="2"/>
      <c r="AB57" s="60"/>
      <c r="AC57" s="2"/>
      <c r="AD57" s="60"/>
      <c r="AE57" s="2"/>
      <c r="AF57" s="60"/>
      <c r="AG57" s="2"/>
      <c r="AH57" s="60"/>
      <c r="AI57" s="2"/>
      <c r="AJ57" s="2"/>
      <c r="AK57" s="2"/>
      <c r="AL57" s="2"/>
      <c r="AM57" s="2"/>
      <c r="AN57" s="2"/>
      <c r="AO57" s="2"/>
      <c r="AP57" s="2"/>
      <c r="AQ57" s="2"/>
      <c r="AR57" s="1"/>
    </row>
    <row r="58" spans="1:4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60"/>
      <c r="M58" s="2"/>
      <c r="N58" s="60"/>
      <c r="O58" s="2"/>
      <c r="P58" s="60"/>
      <c r="Q58" s="2"/>
      <c r="R58" s="60"/>
      <c r="S58" s="2"/>
      <c r="T58" s="60"/>
      <c r="U58" s="2"/>
      <c r="V58" s="60"/>
      <c r="W58" s="2"/>
      <c r="X58" s="60"/>
      <c r="Y58" s="2"/>
      <c r="Z58" s="60"/>
      <c r="AA58" s="2"/>
      <c r="AB58" s="60"/>
      <c r="AC58" s="2"/>
      <c r="AD58" s="60"/>
      <c r="AE58" s="2"/>
      <c r="AF58" s="60"/>
      <c r="AG58" s="2"/>
      <c r="AH58" s="60"/>
      <c r="AI58" s="2"/>
      <c r="AJ58" s="2"/>
      <c r="AK58" s="2"/>
      <c r="AL58" s="2"/>
      <c r="AM58" s="2"/>
      <c r="AN58" s="2"/>
      <c r="AO58" s="2"/>
      <c r="AP58" s="2"/>
      <c r="AQ58" s="2"/>
      <c r="AR58" s="1"/>
    </row>
    <row r="59" spans="1:4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60"/>
      <c r="M59" s="2"/>
      <c r="N59" s="60"/>
      <c r="O59" s="2"/>
      <c r="P59" s="60"/>
      <c r="Q59" s="2"/>
      <c r="R59" s="60"/>
      <c r="S59" s="2"/>
      <c r="T59" s="60"/>
      <c r="U59" s="2"/>
      <c r="V59" s="60"/>
      <c r="W59" s="2"/>
      <c r="X59" s="60"/>
      <c r="Y59" s="2"/>
      <c r="Z59" s="60"/>
      <c r="AA59" s="2"/>
      <c r="AB59" s="60"/>
      <c r="AC59" s="2"/>
      <c r="AD59" s="60"/>
      <c r="AE59" s="2"/>
      <c r="AF59" s="60"/>
      <c r="AG59" s="2"/>
      <c r="AH59" s="60"/>
      <c r="AI59" s="2"/>
      <c r="AJ59" s="2"/>
      <c r="AK59" s="2"/>
      <c r="AL59" s="2"/>
      <c r="AM59" s="2"/>
      <c r="AN59" s="2"/>
      <c r="AO59" s="2"/>
      <c r="AP59" s="2"/>
      <c r="AQ59" s="2"/>
      <c r="AR59" s="1"/>
    </row>
    <row r="60" spans="1:4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60"/>
      <c r="M60" s="2"/>
      <c r="N60" s="60"/>
      <c r="O60" s="2"/>
      <c r="P60" s="60"/>
      <c r="Q60" s="2"/>
      <c r="R60" s="60"/>
      <c r="S60" s="2"/>
      <c r="T60" s="60"/>
      <c r="U60" s="2"/>
      <c r="V60" s="60"/>
      <c r="W60" s="2"/>
      <c r="X60" s="60"/>
      <c r="Y60" s="2"/>
      <c r="Z60" s="60"/>
      <c r="AA60" s="2"/>
      <c r="AB60" s="60"/>
      <c r="AC60" s="2"/>
      <c r="AD60" s="60"/>
      <c r="AE60" s="2"/>
      <c r="AF60" s="60"/>
      <c r="AG60" s="2"/>
      <c r="AH60" s="60"/>
      <c r="AI60" s="2"/>
      <c r="AJ60" s="2"/>
      <c r="AK60" s="2"/>
      <c r="AL60" s="2"/>
      <c r="AM60" s="2"/>
      <c r="AN60" s="2"/>
      <c r="AO60" s="2"/>
      <c r="AP60" s="2"/>
      <c r="AQ60" s="2"/>
      <c r="AR60" s="1"/>
    </row>
    <row r="61" spans="1:4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60"/>
      <c r="M61" s="2"/>
      <c r="N61" s="60"/>
      <c r="O61" s="2"/>
      <c r="P61" s="60"/>
      <c r="Q61" s="2"/>
      <c r="R61" s="60"/>
      <c r="S61" s="2"/>
      <c r="T61" s="60"/>
      <c r="U61" s="2"/>
      <c r="V61" s="60"/>
      <c r="W61" s="2"/>
      <c r="X61" s="60"/>
      <c r="Y61" s="2"/>
      <c r="Z61" s="60"/>
      <c r="AA61" s="2"/>
      <c r="AB61" s="60"/>
      <c r="AC61" s="2"/>
      <c r="AD61" s="60"/>
      <c r="AE61" s="2"/>
      <c r="AF61" s="60"/>
      <c r="AG61" s="2"/>
      <c r="AH61" s="60"/>
      <c r="AI61" s="2"/>
      <c r="AJ61" s="2"/>
      <c r="AK61" s="2"/>
      <c r="AL61" s="2"/>
      <c r="AM61" s="2"/>
      <c r="AN61" s="2"/>
      <c r="AO61" s="2"/>
      <c r="AP61" s="2"/>
      <c r="AQ61" s="2"/>
      <c r="AR61" s="1"/>
    </row>
    <row r="62" spans="1:4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60"/>
      <c r="M62" s="2"/>
      <c r="N62" s="60"/>
      <c r="O62" s="2"/>
      <c r="P62" s="60"/>
      <c r="Q62" s="2"/>
      <c r="R62" s="60"/>
      <c r="S62" s="2"/>
      <c r="T62" s="60"/>
      <c r="U62" s="2"/>
      <c r="V62" s="60"/>
      <c r="W62" s="2"/>
      <c r="X62" s="60"/>
      <c r="Y62" s="2"/>
      <c r="Z62" s="60"/>
      <c r="AA62" s="2"/>
      <c r="AB62" s="60"/>
      <c r="AC62" s="2"/>
      <c r="AD62" s="60"/>
      <c r="AE62" s="2"/>
      <c r="AF62" s="60"/>
      <c r="AG62" s="2"/>
      <c r="AH62" s="60"/>
      <c r="AI62" s="2"/>
      <c r="AJ62" s="2"/>
      <c r="AK62" s="2"/>
      <c r="AL62" s="2"/>
      <c r="AM62" s="2"/>
      <c r="AN62" s="2"/>
      <c r="AO62" s="2"/>
      <c r="AP62" s="2"/>
      <c r="AQ62" s="2"/>
      <c r="AR62" s="11"/>
    </row>
    <row r="63" spans="1:4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60"/>
      <c r="M63" s="2"/>
      <c r="N63" s="60"/>
      <c r="O63" s="2"/>
      <c r="P63" s="60"/>
      <c r="Q63" s="2"/>
      <c r="R63" s="60"/>
      <c r="S63" s="2"/>
      <c r="T63" s="60"/>
      <c r="U63" s="2"/>
      <c r="V63" s="60"/>
      <c r="W63" s="2"/>
      <c r="X63" s="60"/>
      <c r="Y63" s="2"/>
      <c r="Z63" s="60"/>
      <c r="AA63" s="2"/>
      <c r="AB63" s="60"/>
      <c r="AC63" s="2"/>
      <c r="AD63" s="60"/>
      <c r="AE63" s="2"/>
      <c r="AF63" s="60"/>
      <c r="AG63" s="2"/>
      <c r="AH63" s="60"/>
      <c r="AI63" s="2"/>
      <c r="AJ63" s="2"/>
      <c r="AK63" s="2"/>
      <c r="AL63" s="2"/>
      <c r="AM63" s="2"/>
      <c r="AN63" s="2"/>
      <c r="AO63" s="2"/>
      <c r="AP63" s="2"/>
      <c r="AQ63" s="2"/>
      <c r="AR63" s="11"/>
    </row>
    <row r="64" spans="1:4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60"/>
      <c r="M64" s="2"/>
      <c r="N64" s="60"/>
      <c r="O64" s="2"/>
      <c r="P64" s="60"/>
      <c r="Q64" s="2"/>
      <c r="R64" s="60"/>
      <c r="S64" s="2"/>
      <c r="T64" s="60"/>
      <c r="U64" s="2"/>
      <c r="V64" s="60"/>
      <c r="W64" s="2"/>
      <c r="X64" s="60"/>
      <c r="Y64" s="2"/>
      <c r="Z64" s="60"/>
      <c r="AA64" s="2"/>
      <c r="AB64" s="60"/>
      <c r="AC64" s="2"/>
      <c r="AD64" s="60"/>
      <c r="AE64" s="2"/>
      <c r="AF64" s="60"/>
      <c r="AG64" s="2"/>
      <c r="AH64" s="60"/>
      <c r="AI64" s="2"/>
      <c r="AJ64" s="2"/>
      <c r="AK64" s="2"/>
      <c r="AL64" s="2"/>
      <c r="AM64" s="2"/>
      <c r="AN64" s="2"/>
      <c r="AO64" s="2"/>
      <c r="AP64" s="2"/>
      <c r="AQ64" s="2"/>
      <c r="AR64" s="11"/>
    </row>
    <row r="65" spans="1:4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60"/>
      <c r="M65" s="2"/>
      <c r="N65" s="60"/>
      <c r="O65" s="2"/>
      <c r="P65" s="60"/>
      <c r="Q65" s="2"/>
      <c r="R65" s="60"/>
      <c r="S65" s="2"/>
      <c r="T65" s="60"/>
      <c r="U65" s="2"/>
      <c r="V65" s="60"/>
      <c r="W65" s="2"/>
      <c r="X65" s="60"/>
      <c r="Y65" s="2"/>
      <c r="Z65" s="60"/>
      <c r="AA65" s="2"/>
      <c r="AB65" s="60"/>
      <c r="AC65" s="2"/>
      <c r="AD65" s="60"/>
      <c r="AE65" s="2"/>
      <c r="AF65" s="60"/>
      <c r="AG65" s="2"/>
      <c r="AH65" s="60"/>
      <c r="AI65" s="2"/>
      <c r="AJ65" s="2"/>
      <c r="AK65" s="2"/>
      <c r="AL65" s="2"/>
      <c r="AM65" s="2"/>
      <c r="AN65" s="2"/>
      <c r="AO65" s="2"/>
      <c r="AP65" s="2"/>
      <c r="AQ65" s="2"/>
      <c r="AR65" s="11"/>
    </row>
    <row r="66" spans="1:44">
      <c r="B66" s="1"/>
      <c r="C66" s="8"/>
      <c r="E66" s="1"/>
      <c r="F66" s="1"/>
      <c r="G66" s="1"/>
      <c r="H66" s="1"/>
      <c r="I66" s="1"/>
      <c r="J66" s="1"/>
      <c r="K66" s="14"/>
      <c r="L66" s="14"/>
      <c r="M66" s="14"/>
      <c r="N66" s="61"/>
      <c r="O66" s="51"/>
      <c r="P66" s="63"/>
      <c r="Q66" s="1"/>
      <c r="R66" s="63"/>
      <c r="S66" s="51"/>
      <c r="T66" s="63"/>
      <c r="U66" s="51"/>
      <c r="V66" s="63"/>
      <c r="W66" s="51"/>
      <c r="X66" s="63"/>
      <c r="Y66" s="1"/>
      <c r="Z66" s="63"/>
      <c r="AA66" s="1"/>
      <c r="AB66" s="63"/>
      <c r="AC66" s="1"/>
      <c r="AD66" s="63"/>
      <c r="AE66" s="1"/>
      <c r="AF66" s="63"/>
      <c r="AG66" s="1"/>
      <c r="AH66" s="63"/>
      <c r="AI66" s="7"/>
    </row>
    <row r="67" spans="1:44">
      <c r="B67" s="1"/>
      <c r="C67" s="8"/>
      <c r="E67" s="1"/>
      <c r="F67" s="1"/>
      <c r="G67" s="1"/>
      <c r="H67" s="1"/>
      <c r="I67" s="1"/>
      <c r="J67" s="1"/>
      <c r="K67" s="14"/>
      <c r="L67" s="14"/>
      <c r="M67" s="14"/>
      <c r="N67" s="61"/>
      <c r="O67" s="51"/>
      <c r="P67" s="63"/>
      <c r="Q67" s="1"/>
      <c r="R67" s="63"/>
      <c r="S67" s="51"/>
      <c r="T67" s="63"/>
      <c r="U67" s="51"/>
      <c r="V67" s="63"/>
      <c r="W67" s="51"/>
      <c r="X67" s="63"/>
      <c r="Y67" s="1"/>
      <c r="Z67" s="63"/>
      <c r="AA67" s="1"/>
      <c r="AB67" s="63"/>
      <c r="AC67" s="1"/>
      <c r="AD67" s="63"/>
      <c r="AE67" s="1"/>
      <c r="AF67" s="63"/>
      <c r="AG67" s="1"/>
      <c r="AH67" s="63"/>
      <c r="AI67" s="1"/>
    </row>
    <row r="68" spans="1:44">
      <c r="A68" s="9"/>
      <c r="B68" s="9"/>
      <c r="C68" s="9"/>
      <c r="D68" s="9"/>
      <c r="E68" s="8"/>
      <c r="F68" s="9"/>
      <c r="G68" s="11"/>
      <c r="H68" s="11"/>
      <c r="I68" s="9"/>
      <c r="J68" s="9"/>
      <c r="K68" s="15"/>
      <c r="L68" s="15"/>
      <c r="M68" s="15"/>
      <c r="N68" s="62"/>
      <c r="O68" s="52"/>
      <c r="P68" s="64"/>
      <c r="Q68" s="12"/>
      <c r="R68" s="64"/>
      <c r="S68" s="52"/>
      <c r="T68" s="64"/>
      <c r="U68" s="52"/>
      <c r="V68" s="64"/>
      <c r="W68" s="52"/>
      <c r="X68" s="64"/>
      <c r="Y68" s="1"/>
      <c r="Z68" s="63"/>
      <c r="AA68" s="1"/>
      <c r="AB68" s="63"/>
      <c r="AC68" s="9"/>
      <c r="AD68" s="63"/>
      <c r="AE68" s="9"/>
      <c r="AF68" s="63"/>
      <c r="AG68" s="8"/>
      <c r="AH68" s="67"/>
      <c r="AI68" s="8"/>
    </row>
    <row r="73" spans="1:44" ht="48">
      <c r="K73" s="56"/>
      <c r="L73" s="56"/>
      <c r="M73" s="57"/>
      <c r="N73" s="57" t="s">
        <v>342</v>
      </c>
      <c r="O73" s="58"/>
      <c r="P73" s="58" t="s">
        <v>336</v>
      </c>
      <c r="Q73" s="58"/>
      <c r="R73" s="58" t="s">
        <v>337</v>
      </c>
      <c r="S73" s="58"/>
      <c r="T73" s="58" t="s">
        <v>338</v>
      </c>
      <c r="U73" s="58"/>
      <c r="V73" s="58" t="s">
        <v>339</v>
      </c>
      <c r="W73" s="58"/>
      <c r="X73" s="58" t="s">
        <v>343</v>
      </c>
      <c r="Y73" s="58"/>
      <c r="Z73" s="65" t="s">
        <v>340</v>
      </c>
    </row>
    <row r="74" spans="1:44">
      <c r="K74" s="57" t="s">
        <v>317</v>
      </c>
      <c r="L74" s="57"/>
      <c r="M74" s="56"/>
      <c r="N74" s="56">
        <f>MAX(N2:N72)</f>
        <v>50</v>
      </c>
      <c r="O74" s="59"/>
      <c r="P74" s="56">
        <f>MAX(P2:P72)</f>
        <v>76.209999999999994</v>
      </c>
      <c r="Q74" s="59"/>
      <c r="R74" s="56">
        <f>MAX(R2:R72)</f>
        <v>99.24</v>
      </c>
      <c r="S74" s="59"/>
      <c r="T74" s="56">
        <f>MAX(T2:T72)</f>
        <v>0</v>
      </c>
      <c r="U74" s="59"/>
      <c r="V74" s="56">
        <f>MAX(V2:V72)</f>
        <v>112.57</v>
      </c>
      <c r="W74" s="59"/>
      <c r="X74" s="56">
        <f>MAX(X2:X72)</f>
        <v>138.28</v>
      </c>
      <c r="Y74" s="59"/>
      <c r="Z74" s="56">
        <f>MAX(Z2:Z72)</f>
        <v>254.96</v>
      </c>
    </row>
    <row r="75" spans="1:44">
      <c r="K75" s="57" t="s">
        <v>318</v>
      </c>
      <c r="L75" s="57"/>
      <c r="M75" s="57"/>
      <c r="N75" s="57">
        <f>MIN(N2:N72)</f>
        <v>50</v>
      </c>
      <c r="O75" s="58"/>
      <c r="P75" s="57">
        <f>MIN(P2:P72)</f>
        <v>10.63</v>
      </c>
      <c r="Q75" s="58"/>
      <c r="R75" s="57">
        <f>MIN(R2:R72)</f>
        <v>11.24</v>
      </c>
      <c r="S75" s="58"/>
      <c r="T75" s="57">
        <f>MIN(T2:T72)</f>
        <v>0</v>
      </c>
      <c r="U75" s="58"/>
      <c r="V75" s="57">
        <f>MIN(V2:V72)</f>
        <v>8.15</v>
      </c>
      <c r="W75" s="58"/>
      <c r="X75" s="57">
        <f>MIN(X2:X72)</f>
        <v>23.22</v>
      </c>
      <c r="Y75" s="58"/>
      <c r="Z75" s="57">
        <f>MIN(Z2:Z72)</f>
        <v>51.72</v>
      </c>
    </row>
    <row r="76" spans="1:44">
      <c r="K76" s="57" t="s">
        <v>315</v>
      </c>
      <c r="L76" s="57"/>
      <c r="M76" s="56"/>
      <c r="N76" s="56">
        <f>COUNTIF(N2:N72, "&gt;0")</f>
        <v>2</v>
      </c>
      <c r="O76" s="56"/>
      <c r="P76" s="56">
        <f>COUNTIF(P2:P72, "&gt;0")</f>
        <v>52</v>
      </c>
      <c r="Q76" s="56"/>
      <c r="R76" s="56">
        <f>COUNTIF(R2:R72, "&gt;0")</f>
        <v>52</v>
      </c>
      <c r="S76" s="56"/>
      <c r="T76" s="56">
        <f>COUNTIF(T2:T72, "&gt;0")</f>
        <v>0</v>
      </c>
      <c r="U76" s="56"/>
      <c r="V76" s="56">
        <f>COUNTIF(V2:V72, "&gt;0")</f>
        <v>51</v>
      </c>
      <c r="W76" s="56"/>
      <c r="X76" s="56">
        <f>COUNTIF(X2:X72, "&gt;0")</f>
        <v>52</v>
      </c>
      <c r="Y76" s="56"/>
      <c r="Z76" s="56">
        <f>COUNTIF(Z2:Z72, "&gt;0")</f>
        <v>15</v>
      </c>
    </row>
    <row r="77" spans="1:44">
      <c r="K77" s="57" t="s">
        <v>314</v>
      </c>
      <c r="L77" s="57"/>
      <c r="M77" s="59"/>
      <c r="N77" s="59">
        <f>AVERAGEIF(N2:N72,"&gt;0")</f>
        <v>50</v>
      </c>
      <c r="O77" s="59"/>
      <c r="P77" s="59">
        <f>AVERAGEIF(P2:P72,"&gt;0")</f>
        <v>37.59403846153846</v>
      </c>
      <c r="Q77" s="59"/>
      <c r="R77" s="59">
        <f>AVERAGEIF(R2:R72,"&gt;0")</f>
        <v>45.235576923076913</v>
      </c>
      <c r="S77" s="59"/>
      <c r="T77" s="59" t="e">
        <f>AVERAGEIF(T2:T72,"&gt;0")</f>
        <v>#DIV/0!</v>
      </c>
      <c r="U77" s="59"/>
      <c r="V77" s="59">
        <f>AVERAGEIF(V2:V72,"&gt;0")</f>
        <v>37.133725490196078</v>
      </c>
      <c r="W77" s="59"/>
      <c r="X77" s="59">
        <f>AVERAGEIF(X2:X72,"&gt;0")</f>
        <v>71.540576923076912</v>
      </c>
      <c r="Y77" s="59"/>
      <c r="Z77" s="59">
        <f>AVERAGEIF(Z2:Z72,"&gt;0")</f>
        <v>114.40266666666666</v>
      </c>
    </row>
    <row r="78" spans="1:44">
      <c r="K78" s="57" t="s">
        <v>347</v>
      </c>
      <c r="L78" s="56"/>
      <c r="M78" s="56"/>
      <c r="N78" s="56">
        <f>(COUNTIF(N2:N72,"&gt;50"))/N76</f>
        <v>0</v>
      </c>
      <c r="O78" s="59"/>
      <c r="P78" s="56">
        <f>(COUNTIF(P2:P72,"&gt;40"))/P76</f>
        <v>0.5</v>
      </c>
      <c r="Q78" s="59"/>
      <c r="R78" s="56">
        <f>(COUNTIF(R2:R72,"&gt;50"))/R76</f>
        <v>0.51923076923076927</v>
      </c>
      <c r="S78" s="59"/>
      <c r="T78" s="59"/>
      <c r="U78" s="59"/>
      <c r="V78" s="59"/>
      <c r="W78" s="59"/>
      <c r="X78" s="59"/>
      <c r="Y78" s="59"/>
      <c r="Z78" s="66"/>
    </row>
    <row r="79" spans="1:44" ht="48">
      <c r="K79" s="56"/>
      <c r="L79" s="56"/>
      <c r="M79" s="57"/>
      <c r="N79" s="57" t="s">
        <v>341</v>
      </c>
      <c r="O79" s="59"/>
      <c r="P79" s="59"/>
      <c r="Q79" s="59"/>
      <c r="R79" s="59"/>
      <c r="S79" s="58" t="s">
        <v>352</v>
      </c>
      <c r="T79" s="58"/>
      <c r="U79" s="59"/>
      <c r="V79" s="59"/>
      <c r="W79" s="59"/>
      <c r="X79" s="59"/>
      <c r="Y79" s="59"/>
      <c r="Z79" s="66"/>
    </row>
    <row r="80" spans="1:44">
      <c r="K80" s="56" t="s">
        <v>317</v>
      </c>
      <c r="L80" s="56"/>
      <c r="M80" s="57"/>
      <c r="N80" s="56">
        <f>MAX(AB2:AB72)</f>
        <v>0</v>
      </c>
      <c r="O80" s="59"/>
      <c r="P80" s="59"/>
      <c r="Q80" s="59"/>
      <c r="R80" s="59"/>
      <c r="S80" s="56">
        <f>MAX(AD2:AD72)</f>
        <v>2.7618432385874248</v>
      </c>
      <c r="T80" s="58"/>
      <c r="U80" s="59"/>
      <c r="V80" s="59"/>
      <c r="W80" s="59"/>
      <c r="X80" s="59"/>
      <c r="Y80" s="59"/>
      <c r="Z80" s="66"/>
    </row>
    <row r="81" spans="11:26">
      <c r="K81" s="56" t="s">
        <v>318</v>
      </c>
      <c r="L81" s="56"/>
      <c r="M81" s="57"/>
      <c r="N81" s="57">
        <f>MIN(AB41:AB71)</f>
        <v>0</v>
      </c>
      <c r="O81" s="59"/>
      <c r="P81" s="59"/>
      <c r="Q81" s="59"/>
      <c r="R81" s="59"/>
      <c r="S81" s="57">
        <f>MIN(AD2:AD72)</f>
        <v>0.12834050848834377</v>
      </c>
      <c r="T81" s="58"/>
      <c r="U81" s="59"/>
      <c r="V81" s="59"/>
      <c r="W81" s="59"/>
      <c r="X81" s="59"/>
      <c r="Y81" s="59"/>
      <c r="Z81" s="66"/>
    </row>
    <row r="82" spans="11:26">
      <c r="K82" s="57" t="s">
        <v>315</v>
      </c>
      <c r="L82" s="57"/>
      <c r="M82" s="56"/>
      <c r="N82" s="56">
        <f>COUNTIF(AB41:AB71, "&gt;0")</f>
        <v>0</v>
      </c>
      <c r="O82" s="59"/>
      <c r="P82" s="59"/>
      <c r="Q82" s="59"/>
      <c r="R82" s="59"/>
      <c r="S82" s="56">
        <f>COUNTIF(AD2:AD72, "&gt;0")</f>
        <v>52</v>
      </c>
      <c r="T82" s="59"/>
      <c r="U82" s="59"/>
      <c r="V82" s="59"/>
      <c r="W82" s="59"/>
      <c r="X82" s="59"/>
      <c r="Y82" s="59"/>
      <c r="Z82" s="66"/>
    </row>
    <row r="83" spans="11:26">
      <c r="K83" s="57" t="s">
        <v>314</v>
      </c>
      <c r="L83" s="57"/>
      <c r="M83" s="56"/>
      <c r="N83" s="59" t="e">
        <f>AVERAGEIF(AB41:AB71,"&gt;0")</f>
        <v>#DIV/0!</v>
      </c>
      <c r="O83" s="59"/>
      <c r="P83" s="59"/>
      <c r="Q83" s="59"/>
      <c r="R83" s="59"/>
      <c r="S83" s="59">
        <f>AVERAGEIF(AD2:AD72,"&gt;0")</f>
        <v>0.60503533867900328</v>
      </c>
      <c r="T83" s="59"/>
      <c r="U83" s="59"/>
      <c r="V83" s="59"/>
      <c r="W83" s="59"/>
      <c r="X83" s="59"/>
      <c r="Y83" s="59"/>
      <c r="Z83" s="66"/>
    </row>
    <row r="84" spans="11:26">
      <c r="K84" s="57" t="s">
        <v>348</v>
      </c>
      <c r="L84" s="56"/>
      <c r="M84" s="56"/>
      <c r="N84" s="56" t="e">
        <f>(COUNTIF(AB41:AB71,"&gt;0.8"))/N82</f>
        <v>#DIV/0!</v>
      </c>
      <c r="O84" s="59"/>
      <c r="P84" s="59"/>
      <c r="Q84" s="59"/>
      <c r="R84" s="59"/>
      <c r="S84" s="56">
        <f>(COUNTIF(AD2:AD72,"&gt;0.8"))/S82</f>
        <v>0.21153846153846154</v>
      </c>
      <c r="T84" s="59"/>
      <c r="U84" s="59"/>
      <c r="V84" s="59"/>
      <c r="W84" s="59"/>
      <c r="X84" s="59"/>
      <c r="Y84" s="59"/>
      <c r="Z84" s="66"/>
    </row>
    <row r="85" spans="11:26">
      <c r="K85" s="56"/>
      <c r="L85" s="56"/>
      <c r="M85" s="57" t="s">
        <v>349</v>
      </c>
      <c r="N85" s="57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66"/>
    </row>
    <row r="86" spans="11:26">
      <c r="K86" s="56" t="s">
        <v>317</v>
      </c>
      <c r="L86" s="56"/>
      <c r="M86" s="57">
        <f>(2022-MAX(L2:L72))</f>
        <v>5</v>
      </c>
      <c r="N86" s="57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66"/>
    </row>
    <row r="87" spans="11:26">
      <c r="K87" s="56" t="s">
        <v>318</v>
      </c>
      <c r="L87" s="56"/>
      <c r="M87" s="57">
        <f>(2022-MIN(L2:L72))</f>
        <v>46</v>
      </c>
      <c r="N87" s="57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66"/>
    </row>
    <row r="88" spans="11:26">
      <c r="K88" s="57" t="s">
        <v>314</v>
      </c>
      <c r="L88" s="57"/>
      <c r="M88" s="56">
        <f>(2022-AVERAGEIF(L2:L72,"&gt;0"))</f>
        <v>18.785714285714221</v>
      </c>
      <c r="N88" s="56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66"/>
    </row>
    <row r="89" spans="11:26">
      <c r="K89" s="57" t="s">
        <v>315</v>
      </c>
      <c r="L89" s="57"/>
      <c r="M89" s="56">
        <f>COUNTIF(L2:L72,"&gt;0")</f>
        <v>14</v>
      </c>
      <c r="N89" s="56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66"/>
    </row>
    <row r="90" spans="11:26">
      <c r="K90" s="56"/>
      <c r="L90" s="56"/>
      <c r="M90" s="57" t="s">
        <v>350</v>
      </c>
      <c r="N90" s="57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66"/>
    </row>
    <row r="91" spans="11:26">
      <c r="K91" s="56" t="s">
        <v>317</v>
      </c>
      <c r="L91" s="56"/>
      <c r="M91" s="56">
        <f>MAX(AF2:AF72)</f>
        <v>8</v>
      </c>
      <c r="N91" s="68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66"/>
    </row>
    <row r="92" spans="11:26">
      <c r="K92" s="56" t="s">
        <v>334</v>
      </c>
      <c r="L92" s="56"/>
      <c r="M92" s="57">
        <f>MIN(AF2:AF72)</f>
        <v>2</v>
      </c>
      <c r="N92" s="68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66"/>
    </row>
    <row r="93" spans="11:26">
      <c r="K93" s="57" t="s">
        <v>315</v>
      </c>
      <c r="L93" s="57"/>
      <c r="M93" s="56">
        <f>COUNTIF(AF2:AF72, "&gt;0")</f>
        <v>51</v>
      </c>
      <c r="N93" s="57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66"/>
    </row>
    <row r="94" spans="11:26">
      <c r="K94" s="57" t="s">
        <v>314</v>
      </c>
      <c r="L94" s="57"/>
      <c r="M94" s="59">
        <f>AVERAGEIF(AF2:AF72,"&gt;0")</f>
        <v>4.4901960784313726</v>
      </c>
      <c r="N94" s="56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66"/>
    </row>
    <row r="95" spans="11:26">
      <c r="K95" s="56"/>
      <c r="L95" s="56"/>
      <c r="M95" s="56"/>
      <c r="N95" s="56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6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F912-C59D-1242-8599-B13E6B65B8A7}">
  <dimension ref="A1:AR88"/>
  <sheetViews>
    <sheetView topLeftCell="A26" zoomScale="75" workbookViewId="0">
      <selection activeCell="AB34" sqref="AB34"/>
    </sheetView>
  </sheetViews>
  <sheetFormatPr baseColWidth="10" defaultRowHeight="15"/>
  <cols>
    <col min="1" max="1" width="11" bestFit="1" customWidth="1"/>
    <col min="2" max="2" width="11.6640625" bestFit="1" customWidth="1"/>
    <col min="3" max="3" width="12.33203125" bestFit="1" customWidth="1"/>
    <col min="4" max="4" width="11.1640625" bestFit="1" customWidth="1"/>
    <col min="6" max="6" width="11" bestFit="1" customWidth="1"/>
    <col min="7" max="7" width="11.33203125" bestFit="1" customWidth="1"/>
    <col min="8" max="10" width="11.5" bestFit="1" customWidth="1"/>
    <col min="11" max="12" width="11.83203125" bestFit="1" customWidth="1"/>
    <col min="13" max="13" width="14.83203125" bestFit="1" customWidth="1"/>
    <col min="14" max="14" width="11.5" bestFit="1" customWidth="1"/>
    <col min="15" max="15" width="14.83203125" bestFit="1" customWidth="1"/>
    <col min="16" max="16" width="11.83203125" bestFit="1" customWidth="1"/>
    <col min="17" max="19" width="14.83203125" bestFit="1" customWidth="1"/>
    <col min="20" max="20" width="11.5" bestFit="1" customWidth="1"/>
    <col min="21" max="21" width="11.83203125" bestFit="1" customWidth="1"/>
    <col min="22" max="22" width="11.5" bestFit="1" customWidth="1"/>
    <col min="23" max="23" width="11.83203125" bestFit="1" customWidth="1"/>
    <col min="24" max="24" width="11.5" bestFit="1" customWidth="1"/>
    <col min="25" max="25" width="11.83203125" bestFit="1" customWidth="1"/>
    <col min="26" max="28" width="14.83203125" bestFit="1" customWidth="1"/>
    <col min="29" max="29" width="12" bestFit="1" customWidth="1"/>
    <col min="30" max="30" width="11.6640625" bestFit="1" customWidth="1"/>
    <col min="31" max="31" width="11.33203125" bestFit="1" customWidth="1"/>
    <col min="32" max="32" width="11" bestFit="1" customWidth="1"/>
    <col min="34" max="36" width="11.1640625" bestFit="1" customWidth="1"/>
    <col min="38" max="38" width="11.6640625" bestFit="1" customWidth="1"/>
    <col min="39" max="40" width="12.1640625" bestFit="1" customWidth="1"/>
  </cols>
  <sheetData>
    <row r="1" spans="1:44" ht="208">
      <c r="A1" s="74" t="s">
        <v>0</v>
      </c>
      <c r="B1" s="74" t="s">
        <v>1</v>
      </c>
      <c r="C1" s="74" t="s">
        <v>31</v>
      </c>
      <c r="D1" s="74" t="s">
        <v>32</v>
      </c>
      <c r="E1" s="74" t="s">
        <v>2</v>
      </c>
      <c r="F1" s="74" t="s">
        <v>9</v>
      </c>
      <c r="G1" s="74" t="s">
        <v>12</v>
      </c>
      <c r="H1" s="74" t="s">
        <v>206</v>
      </c>
      <c r="I1" s="74" t="s">
        <v>3</v>
      </c>
      <c r="J1" s="74" t="s">
        <v>4</v>
      </c>
      <c r="K1" s="74" t="s">
        <v>205</v>
      </c>
      <c r="L1" s="74" t="s">
        <v>335</v>
      </c>
      <c r="M1" s="74" t="s">
        <v>216</v>
      </c>
      <c r="N1" s="74" t="s">
        <v>325</v>
      </c>
      <c r="O1" s="74" t="s">
        <v>266</v>
      </c>
      <c r="P1" s="74" t="s">
        <v>326</v>
      </c>
      <c r="Q1" s="74" t="s">
        <v>319</v>
      </c>
      <c r="R1" s="74" t="s">
        <v>327</v>
      </c>
      <c r="S1" s="74" t="s">
        <v>215</v>
      </c>
      <c r="T1" s="74" t="s">
        <v>328</v>
      </c>
      <c r="U1" s="74" t="s">
        <v>265</v>
      </c>
      <c r="V1" s="74" t="s">
        <v>329</v>
      </c>
      <c r="W1" s="74" t="s">
        <v>271</v>
      </c>
      <c r="X1" s="74" t="s">
        <v>330</v>
      </c>
      <c r="Y1" s="74" t="s">
        <v>263</v>
      </c>
      <c r="Z1" s="74" t="s">
        <v>331</v>
      </c>
      <c r="AA1" s="74" t="s">
        <v>260</v>
      </c>
      <c r="AB1" s="74" t="s">
        <v>332</v>
      </c>
      <c r="AC1" s="74" t="s">
        <v>351</v>
      </c>
      <c r="AD1" s="74" t="s">
        <v>333</v>
      </c>
      <c r="AE1" s="74" t="s">
        <v>5</v>
      </c>
      <c r="AF1" s="74"/>
      <c r="AG1" s="74" t="s">
        <v>6</v>
      </c>
      <c r="AH1" s="74"/>
      <c r="AI1" s="74" t="s">
        <v>8</v>
      </c>
      <c r="AJ1" s="74" t="s">
        <v>7</v>
      </c>
      <c r="AK1" s="74" t="s">
        <v>51</v>
      </c>
      <c r="AL1" s="74" t="s">
        <v>0</v>
      </c>
      <c r="AM1" s="74" t="s">
        <v>1</v>
      </c>
      <c r="AN1" s="74" t="s">
        <v>31</v>
      </c>
      <c r="AO1" s="74" t="s">
        <v>32</v>
      </c>
      <c r="AP1" s="74" t="s">
        <v>2</v>
      </c>
      <c r="AQ1" s="74" t="s">
        <v>9</v>
      </c>
      <c r="AR1" s="74" t="s">
        <v>12</v>
      </c>
    </row>
    <row r="2" spans="1:44" ht="80">
      <c r="A2" s="2" t="s">
        <v>10</v>
      </c>
      <c r="B2" s="2" t="s">
        <v>14</v>
      </c>
      <c r="C2" s="2">
        <v>51.161041721639997</v>
      </c>
      <c r="D2" s="2">
        <v>-115.714568677785</v>
      </c>
      <c r="E2" s="2" t="s">
        <v>33</v>
      </c>
      <c r="F2" s="2" t="s">
        <v>11</v>
      </c>
      <c r="G2" s="2" t="s">
        <v>13</v>
      </c>
      <c r="H2" s="2" t="s">
        <v>209</v>
      </c>
      <c r="I2" s="2" t="s">
        <v>29</v>
      </c>
      <c r="J2" s="2" t="s">
        <v>239</v>
      </c>
      <c r="K2" s="2">
        <v>1996</v>
      </c>
      <c r="L2" s="60">
        <v>1996</v>
      </c>
      <c r="M2" s="2">
        <v>52</v>
      </c>
      <c r="N2" s="60">
        <v>52</v>
      </c>
      <c r="O2" s="2">
        <v>51.62</v>
      </c>
      <c r="P2" s="60">
        <v>51.62</v>
      </c>
      <c r="Q2" s="2">
        <v>52.6</v>
      </c>
      <c r="R2" s="60">
        <v>52.6</v>
      </c>
      <c r="S2" s="2">
        <v>54</v>
      </c>
      <c r="T2" s="60">
        <v>54</v>
      </c>
      <c r="U2" s="2">
        <v>46</v>
      </c>
      <c r="V2" s="60">
        <v>46</v>
      </c>
      <c r="W2" s="2">
        <v>57.72</v>
      </c>
      <c r="X2" s="60">
        <v>57.72</v>
      </c>
      <c r="Y2" s="2" t="s">
        <v>346</v>
      </c>
      <c r="Z2" s="60" t="s">
        <v>346</v>
      </c>
      <c r="AA2" s="2">
        <v>0.96296296296296291</v>
      </c>
      <c r="AB2" s="60">
        <v>0.96296296296296291</v>
      </c>
      <c r="AC2" s="2">
        <v>0.89431739431739432</v>
      </c>
      <c r="AD2" s="60">
        <v>0.89431739431739432</v>
      </c>
      <c r="AE2" s="2">
        <v>4</v>
      </c>
      <c r="AF2" s="60">
        <v>4</v>
      </c>
      <c r="AG2" s="2" t="s">
        <v>16</v>
      </c>
      <c r="AH2" s="60" t="s">
        <v>16</v>
      </c>
      <c r="AI2" s="2" t="s">
        <v>198</v>
      </c>
      <c r="AJ2" s="2" t="s">
        <v>30</v>
      </c>
      <c r="AK2" s="2">
        <v>0</v>
      </c>
      <c r="AL2" s="2" t="s">
        <v>10</v>
      </c>
      <c r="AM2" s="2" t="s">
        <v>14</v>
      </c>
      <c r="AN2" s="2">
        <v>-282.59017907721</v>
      </c>
      <c r="AO2" s="2">
        <v>-449.465789476635</v>
      </c>
      <c r="AP2" s="2" t="s">
        <v>33</v>
      </c>
      <c r="AQ2" s="2" t="s">
        <v>11</v>
      </c>
      <c r="AR2" s="1" t="s">
        <v>13</v>
      </c>
    </row>
    <row r="3" spans="1:44" ht="80">
      <c r="A3" s="2" t="s">
        <v>10</v>
      </c>
      <c r="B3" s="2" t="s">
        <v>14</v>
      </c>
      <c r="C3" s="2">
        <v>51.219974434485103</v>
      </c>
      <c r="D3" s="2">
        <v>-115.800449970092</v>
      </c>
      <c r="E3" s="2" t="s">
        <v>34</v>
      </c>
      <c r="F3" s="2" t="s">
        <v>11</v>
      </c>
      <c r="G3" s="2" t="s">
        <v>13</v>
      </c>
      <c r="H3" s="2" t="s">
        <v>209</v>
      </c>
      <c r="I3" s="2" t="s">
        <v>29</v>
      </c>
      <c r="J3" s="2" t="s">
        <v>240</v>
      </c>
      <c r="K3" s="2">
        <v>1996</v>
      </c>
      <c r="L3" s="60">
        <v>1996</v>
      </c>
      <c r="M3" s="2">
        <v>52</v>
      </c>
      <c r="N3" s="60">
        <v>52</v>
      </c>
      <c r="O3" s="2">
        <v>49.48</v>
      </c>
      <c r="P3" s="60">
        <v>49.48</v>
      </c>
      <c r="Q3" s="2">
        <v>52.5</v>
      </c>
      <c r="R3" s="60">
        <v>52.5</v>
      </c>
      <c r="S3" s="2">
        <v>57</v>
      </c>
      <c r="T3" s="60">
        <v>57</v>
      </c>
      <c r="U3" s="2">
        <v>43.02</v>
      </c>
      <c r="V3" s="60">
        <v>43.02</v>
      </c>
      <c r="W3" s="2">
        <v>59.51</v>
      </c>
      <c r="X3" s="60">
        <v>59.51</v>
      </c>
      <c r="Y3" s="2" t="s">
        <v>346</v>
      </c>
      <c r="Z3" s="60" t="s">
        <v>346</v>
      </c>
      <c r="AA3" s="2">
        <v>0.91228070175438591</v>
      </c>
      <c r="AB3" s="60">
        <v>0.91228070175438591</v>
      </c>
      <c r="AC3" s="2">
        <v>0.83145689800033606</v>
      </c>
      <c r="AD3" s="60">
        <v>0.83145689800033606</v>
      </c>
      <c r="AE3" s="2">
        <v>4</v>
      </c>
      <c r="AF3" s="60">
        <v>4</v>
      </c>
      <c r="AG3" s="2" t="s">
        <v>16</v>
      </c>
      <c r="AH3" s="60" t="s">
        <v>16</v>
      </c>
      <c r="AI3" s="2" t="s">
        <v>198</v>
      </c>
      <c r="AJ3" s="2" t="s">
        <v>30</v>
      </c>
      <c r="AK3" s="2">
        <v>0</v>
      </c>
      <c r="AL3" s="2" t="s">
        <v>10</v>
      </c>
      <c r="AM3" s="2" t="s">
        <v>14</v>
      </c>
      <c r="AN3" s="2">
        <v>-282.82087437466902</v>
      </c>
      <c r="AO3" s="2">
        <v>-449.84129877924602</v>
      </c>
      <c r="AP3" s="2" t="s">
        <v>34</v>
      </c>
      <c r="AQ3" s="2" t="s">
        <v>11</v>
      </c>
      <c r="AR3" s="1" t="s">
        <v>13</v>
      </c>
    </row>
    <row r="4" spans="1:44" ht="64">
      <c r="A4" s="2" t="s">
        <v>10</v>
      </c>
      <c r="B4" s="2" t="s">
        <v>14</v>
      </c>
      <c r="C4" s="2">
        <v>51.3735867735274</v>
      </c>
      <c r="D4" s="2">
        <v>-116.110438880443</v>
      </c>
      <c r="E4" s="2" t="s">
        <v>363</v>
      </c>
      <c r="F4" s="2" t="s">
        <v>11</v>
      </c>
      <c r="G4" s="2" t="s">
        <v>13</v>
      </c>
      <c r="H4" s="2" t="s">
        <v>209</v>
      </c>
      <c r="I4" s="2" t="s">
        <v>29</v>
      </c>
      <c r="J4" s="2" t="s">
        <v>241</v>
      </c>
      <c r="K4" s="2">
        <v>2010</v>
      </c>
      <c r="L4" s="60">
        <v>2010</v>
      </c>
      <c r="M4" s="2">
        <v>60</v>
      </c>
      <c r="N4" s="60">
        <v>60</v>
      </c>
      <c r="O4" s="2">
        <v>58.51</v>
      </c>
      <c r="P4" s="60">
        <v>58.51</v>
      </c>
      <c r="Q4" s="2">
        <v>60.18</v>
      </c>
      <c r="R4" s="60">
        <v>60.18</v>
      </c>
      <c r="S4" s="2">
        <v>49</v>
      </c>
      <c r="T4" s="60">
        <v>49</v>
      </c>
      <c r="U4" s="2">
        <v>40.4</v>
      </c>
      <c r="V4" s="60">
        <v>40.4</v>
      </c>
      <c r="W4" s="2">
        <v>73.16</v>
      </c>
      <c r="X4" s="60">
        <v>73.16</v>
      </c>
      <c r="Y4" s="2">
        <v>124.09</v>
      </c>
      <c r="Z4" s="60">
        <v>124.09</v>
      </c>
      <c r="AA4" s="2">
        <v>1.2244897959183674</v>
      </c>
      <c r="AB4" s="60">
        <v>1.2244897959183674</v>
      </c>
      <c r="AC4" s="2">
        <v>0.79975396391470754</v>
      </c>
      <c r="AD4" s="60">
        <v>0.79975396391470754</v>
      </c>
      <c r="AE4" s="2">
        <v>4</v>
      </c>
      <c r="AF4" s="60">
        <v>4</v>
      </c>
      <c r="AG4" s="2" t="s">
        <v>16</v>
      </c>
      <c r="AH4" s="60" t="s">
        <v>16</v>
      </c>
      <c r="AI4" s="2" t="s">
        <v>198</v>
      </c>
      <c r="AJ4" s="2" t="s">
        <v>30</v>
      </c>
      <c r="AK4" s="2">
        <v>0</v>
      </c>
      <c r="AL4" s="2" t="s">
        <v>10</v>
      </c>
      <c r="AM4" s="2" t="s">
        <v>14</v>
      </c>
      <c r="AN4" s="2">
        <v>-283.59446453441399</v>
      </c>
      <c r="AO4" s="2">
        <v>-451.07849018838402</v>
      </c>
      <c r="AP4" s="2" t="s">
        <v>36</v>
      </c>
      <c r="AQ4" s="2" t="s">
        <v>11</v>
      </c>
      <c r="AR4" s="1" t="s">
        <v>13</v>
      </c>
    </row>
    <row r="5" spans="1:44" ht="80">
      <c r="A5" s="2" t="s">
        <v>10</v>
      </c>
      <c r="B5" s="2" t="s">
        <v>14</v>
      </c>
      <c r="C5" s="2">
        <v>51.436327881873297</v>
      </c>
      <c r="D5" s="2">
        <v>-116.194189654084</v>
      </c>
      <c r="E5" s="2" t="s">
        <v>364</v>
      </c>
      <c r="F5" s="2" t="s">
        <v>11</v>
      </c>
      <c r="G5" s="2" t="s">
        <v>13</v>
      </c>
      <c r="H5" s="2" t="s">
        <v>209</v>
      </c>
      <c r="I5" s="2" t="s">
        <v>29</v>
      </c>
      <c r="J5" s="2" t="s">
        <v>241</v>
      </c>
      <c r="K5" s="2">
        <v>2009</v>
      </c>
      <c r="L5" s="60">
        <v>2009</v>
      </c>
      <c r="M5" s="2">
        <v>60</v>
      </c>
      <c r="N5" s="60">
        <v>60</v>
      </c>
      <c r="O5" s="2">
        <v>59.5</v>
      </c>
      <c r="P5" s="60">
        <v>59.5</v>
      </c>
      <c r="Q5" s="2">
        <v>60.44</v>
      </c>
      <c r="R5" s="60">
        <v>60.44</v>
      </c>
      <c r="S5" s="2">
        <v>57</v>
      </c>
      <c r="T5" s="60">
        <v>57</v>
      </c>
      <c r="U5" s="2">
        <v>43.94</v>
      </c>
      <c r="V5" s="60">
        <v>43.94</v>
      </c>
      <c r="W5" s="2">
        <v>69.599999999999994</v>
      </c>
      <c r="X5" s="60">
        <v>69.599999999999994</v>
      </c>
      <c r="Y5" s="2">
        <v>126.6</v>
      </c>
      <c r="Z5" s="60">
        <v>126.6</v>
      </c>
      <c r="AA5" s="2">
        <v>1.0526315789473684</v>
      </c>
      <c r="AB5" s="60">
        <v>1.0526315789473684</v>
      </c>
      <c r="AC5" s="2">
        <v>0.85488505747126442</v>
      </c>
      <c r="AD5" s="60">
        <v>0.85488505747126442</v>
      </c>
      <c r="AE5" s="2">
        <v>4</v>
      </c>
      <c r="AF5" s="60">
        <v>4</v>
      </c>
      <c r="AG5" s="2" t="s">
        <v>16</v>
      </c>
      <c r="AH5" s="60" t="s">
        <v>16</v>
      </c>
      <c r="AI5" s="2" t="s">
        <v>198</v>
      </c>
      <c r="AJ5" s="2" t="s">
        <v>30</v>
      </c>
      <c r="AK5" s="2">
        <v>0</v>
      </c>
      <c r="AL5" s="2" t="s">
        <v>10</v>
      </c>
      <c r="AM5" s="2" t="s">
        <v>14</v>
      </c>
      <c r="AN5" s="2">
        <v>-283.82470719004198</v>
      </c>
      <c r="AO5" s="2">
        <v>-451.45522472599902</v>
      </c>
      <c r="AP5" s="2" t="s">
        <v>35</v>
      </c>
      <c r="AQ5" s="2" t="s">
        <v>11</v>
      </c>
      <c r="AR5" s="1" t="s">
        <v>13</v>
      </c>
    </row>
    <row r="6" spans="1:44" ht="64">
      <c r="A6" s="2" t="s">
        <v>10</v>
      </c>
      <c r="B6" s="2" t="s">
        <v>14</v>
      </c>
      <c r="C6" s="2">
        <v>51.273895559511203</v>
      </c>
      <c r="D6" s="2">
        <v>-115.958480755514</v>
      </c>
      <c r="E6" s="2" t="s">
        <v>365</v>
      </c>
      <c r="F6" s="2" t="s">
        <v>11</v>
      </c>
      <c r="G6" s="2" t="s">
        <v>13</v>
      </c>
      <c r="H6" s="2" t="s">
        <v>209</v>
      </c>
      <c r="I6" s="2" t="s">
        <v>29</v>
      </c>
      <c r="J6" s="2" t="s">
        <v>241</v>
      </c>
      <c r="K6" s="2">
        <v>2011</v>
      </c>
      <c r="L6" s="60">
        <v>2011</v>
      </c>
      <c r="M6" s="2">
        <v>60</v>
      </c>
      <c r="N6" s="60">
        <v>60</v>
      </c>
      <c r="O6" s="2">
        <v>58.05</v>
      </c>
      <c r="P6" s="60">
        <v>58.05</v>
      </c>
      <c r="Q6" s="2">
        <v>59.78</v>
      </c>
      <c r="R6" s="60">
        <v>59.78</v>
      </c>
      <c r="S6" s="2">
        <v>67</v>
      </c>
      <c r="T6" s="60">
        <v>67</v>
      </c>
      <c r="U6" s="2">
        <v>42.14</v>
      </c>
      <c r="V6" s="60">
        <v>42.14</v>
      </c>
      <c r="W6" s="2">
        <v>66.290000000000006</v>
      </c>
      <c r="X6" s="60">
        <v>66.290000000000006</v>
      </c>
      <c r="Y6" s="2" t="s">
        <v>346</v>
      </c>
      <c r="Z6" s="60" t="s">
        <v>346</v>
      </c>
      <c r="AA6" s="2">
        <v>0.89552238805970152</v>
      </c>
      <c r="AB6" s="60">
        <v>0.89552238805970152</v>
      </c>
      <c r="AC6" s="2">
        <v>0.87569769195957148</v>
      </c>
      <c r="AD6" s="60">
        <v>0.87569769195957148</v>
      </c>
      <c r="AE6" s="2">
        <v>4</v>
      </c>
      <c r="AF6" s="60">
        <v>4</v>
      </c>
      <c r="AG6" s="2" t="s">
        <v>16</v>
      </c>
      <c r="AH6" s="60" t="s">
        <v>16</v>
      </c>
      <c r="AI6" s="2" t="s">
        <v>198</v>
      </c>
      <c r="AJ6" s="2" t="s">
        <v>30</v>
      </c>
      <c r="AK6" s="2">
        <v>0</v>
      </c>
      <c r="AL6" s="2" t="s">
        <v>10</v>
      </c>
      <c r="AM6" s="2" t="s">
        <v>14</v>
      </c>
      <c r="AN6" s="2">
        <v>-283.19085707053898</v>
      </c>
      <c r="AO6" s="2">
        <v>-450.42323338556503</v>
      </c>
      <c r="AP6" s="2" t="s">
        <v>243</v>
      </c>
      <c r="AQ6" s="2" t="s">
        <v>11</v>
      </c>
      <c r="AR6" s="1" t="s">
        <v>13</v>
      </c>
    </row>
    <row r="7" spans="1:44" ht="80">
      <c r="A7" s="2" t="s">
        <v>10</v>
      </c>
      <c r="B7" s="2" t="s">
        <v>14</v>
      </c>
      <c r="C7" s="2">
        <v>51.300726012983198</v>
      </c>
      <c r="D7" s="2">
        <v>-116.01318638114201</v>
      </c>
      <c r="E7" s="2" t="s">
        <v>366</v>
      </c>
      <c r="F7" s="2" t="s">
        <v>11</v>
      </c>
      <c r="G7" s="2" t="s">
        <v>13</v>
      </c>
      <c r="H7" s="2" t="s">
        <v>209</v>
      </c>
      <c r="I7" s="2" t="s">
        <v>29</v>
      </c>
      <c r="J7" s="2" t="s">
        <v>241</v>
      </c>
      <c r="K7" s="2">
        <v>2011</v>
      </c>
      <c r="L7" s="60">
        <v>2011</v>
      </c>
      <c r="M7" s="2">
        <v>60</v>
      </c>
      <c r="N7" s="60">
        <v>60</v>
      </c>
      <c r="O7" s="2">
        <v>57.8</v>
      </c>
      <c r="P7" s="60">
        <v>57.8</v>
      </c>
      <c r="Q7" s="2">
        <v>59.95</v>
      </c>
      <c r="R7" s="60">
        <v>59.95</v>
      </c>
      <c r="S7" s="2">
        <v>67</v>
      </c>
      <c r="T7" s="60">
        <v>67</v>
      </c>
      <c r="U7" s="2">
        <v>55.83</v>
      </c>
      <c r="V7" s="60">
        <v>55.83</v>
      </c>
      <c r="W7" s="2">
        <v>67.84</v>
      </c>
      <c r="X7" s="60">
        <v>67.84</v>
      </c>
      <c r="Y7" s="2">
        <v>111.66</v>
      </c>
      <c r="Z7" s="60">
        <v>111.66</v>
      </c>
      <c r="AA7" s="2">
        <v>0.89552238805970152</v>
      </c>
      <c r="AB7" s="60">
        <v>0.89552238805970152</v>
      </c>
      <c r="AC7" s="2">
        <v>0.852004716981132</v>
      </c>
      <c r="AD7" s="60">
        <v>0.852004716981132</v>
      </c>
      <c r="AE7" s="2">
        <v>4</v>
      </c>
      <c r="AF7" s="60">
        <v>4</v>
      </c>
      <c r="AG7" s="2" t="s">
        <v>16</v>
      </c>
      <c r="AH7" s="60" t="s">
        <v>16</v>
      </c>
      <c r="AI7" s="2" t="s">
        <v>198</v>
      </c>
      <c r="AJ7" s="2" t="s">
        <v>30</v>
      </c>
      <c r="AK7" s="2">
        <v>0</v>
      </c>
      <c r="AL7" s="2" t="s">
        <v>10</v>
      </c>
      <c r="AM7" s="2" t="s">
        <v>14</v>
      </c>
      <c r="AN7" s="2">
        <v>-283.32709877526702</v>
      </c>
      <c r="AO7" s="2">
        <v>-450.64101116939298</v>
      </c>
      <c r="AP7" s="2" t="s">
        <v>242</v>
      </c>
      <c r="AQ7" s="2" t="s">
        <v>11</v>
      </c>
      <c r="AR7" s="1" t="s">
        <v>13</v>
      </c>
    </row>
    <row r="8" spans="1:44" ht="64">
      <c r="A8" s="2" t="s">
        <v>10</v>
      </c>
      <c r="B8" s="2" t="s">
        <v>196</v>
      </c>
      <c r="C8" s="2">
        <v>49.811590000000002</v>
      </c>
      <c r="D8" s="2">
        <v>-119.75716</v>
      </c>
      <c r="E8" s="2" t="s">
        <v>120</v>
      </c>
      <c r="F8" s="2" t="s">
        <v>11</v>
      </c>
      <c r="G8" s="2" t="s">
        <v>208</v>
      </c>
      <c r="H8" s="2" t="s">
        <v>207</v>
      </c>
      <c r="I8" s="2">
        <v>0</v>
      </c>
      <c r="J8" s="2">
        <v>1990</v>
      </c>
      <c r="K8" s="2">
        <v>1990</v>
      </c>
      <c r="L8" s="60">
        <v>1990</v>
      </c>
      <c r="M8" s="2">
        <v>5.9</v>
      </c>
      <c r="N8" s="60">
        <v>5.9</v>
      </c>
      <c r="O8" s="2">
        <v>5.76</v>
      </c>
      <c r="P8" s="60">
        <v>5.76</v>
      </c>
      <c r="Q8" s="2">
        <v>6.58</v>
      </c>
      <c r="R8" s="60">
        <v>6.58</v>
      </c>
      <c r="S8" s="2">
        <v>54</v>
      </c>
      <c r="T8" s="60">
        <v>54</v>
      </c>
      <c r="U8" s="2">
        <v>29.63</v>
      </c>
      <c r="V8" s="60">
        <v>29.63</v>
      </c>
      <c r="W8" s="2">
        <v>56.63</v>
      </c>
      <c r="X8" s="60">
        <v>56.63</v>
      </c>
      <c r="Y8" s="2" t="s">
        <v>346</v>
      </c>
      <c r="Z8" s="60" t="s">
        <v>346</v>
      </c>
      <c r="AA8" s="2">
        <v>0.10925925925925926</v>
      </c>
      <c r="AB8" s="60">
        <v>0.10925925925925926</v>
      </c>
      <c r="AC8" s="2">
        <v>0.10171287303549355</v>
      </c>
      <c r="AD8" s="60">
        <v>0.10171287303549355</v>
      </c>
      <c r="AE8" s="2">
        <v>4</v>
      </c>
      <c r="AF8" s="60">
        <v>4</v>
      </c>
      <c r="AG8" s="2" t="s">
        <v>16</v>
      </c>
      <c r="AH8" s="60" t="s">
        <v>16</v>
      </c>
      <c r="AI8" s="2" t="s">
        <v>198</v>
      </c>
      <c r="AJ8" s="2" t="s">
        <v>197</v>
      </c>
      <c r="AK8" s="2">
        <v>0</v>
      </c>
      <c r="AL8" s="2" t="s">
        <v>10</v>
      </c>
      <c r="AM8" s="2" t="s">
        <v>196</v>
      </c>
      <c r="AN8" s="2">
        <v>-289.32591000000002</v>
      </c>
      <c r="AO8" s="2">
        <v>-458.89465999999999</v>
      </c>
      <c r="AP8" s="2" t="s">
        <v>120</v>
      </c>
      <c r="AQ8" s="2" t="s">
        <v>11</v>
      </c>
      <c r="AR8" s="1" t="s">
        <v>208</v>
      </c>
    </row>
    <row r="9" spans="1:44" ht="144">
      <c r="A9" s="2" t="s">
        <v>10</v>
      </c>
      <c r="B9" s="2" t="s">
        <v>196</v>
      </c>
      <c r="C9" s="2">
        <v>51.44838</v>
      </c>
      <c r="D9" s="2">
        <v>-116.32335</v>
      </c>
      <c r="E9" s="2" t="s">
        <v>121</v>
      </c>
      <c r="F9" s="2" t="s">
        <v>11</v>
      </c>
      <c r="G9" s="2">
        <v>0</v>
      </c>
      <c r="H9" s="2">
        <v>0</v>
      </c>
      <c r="I9" s="2">
        <v>0</v>
      </c>
      <c r="J9" s="2">
        <v>2018</v>
      </c>
      <c r="K9" s="2">
        <v>2018</v>
      </c>
      <c r="L9" s="60">
        <v>2018</v>
      </c>
      <c r="M9" s="2">
        <v>60</v>
      </c>
      <c r="N9" s="60">
        <v>60</v>
      </c>
      <c r="O9" s="2">
        <v>58.36</v>
      </c>
      <c r="P9" s="60">
        <v>58.36</v>
      </c>
      <c r="Q9" s="2">
        <v>60.84</v>
      </c>
      <c r="R9" s="60">
        <v>60.84</v>
      </c>
      <c r="S9" s="2">
        <v>55.3</v>
      </c>
      <c r="T9" s="60">
        <v>55.3</v>
      </c>
      <c r="U9" s="2">
        <v>35.07</v>
      </c>
      <c r="V9" s="60">
        <v>35.07</v>
      </c>
      <c r="W9" s="2">
        <v>56.02</v>
      </c>
      <c r="X9" s="60">
        <v>56.02</v>
      </c>
      <c r="Y9" s="2">
        <v>84.25</v>
      </c>
      <c r="Z9" s="60">
        <v>84.25</v>
      </c>
      <c r="AA9" s="2">
        <v>1.0849909584086799</v>
      </c>
      <c r="AB9" s="60">
        <v>1.0849909584086799</v>
      </c>
      <c r="AC9" s="2">
        <v>1.0417707961442342</v>
      </c>
      <c r="AD9" s="60">
        <v>1.0417707961442342</v>
      </c>
      <c r="AE9" s="2">
        <v>4</v>
      </c>
      <c r="AF9" s="60">
        <v>4</v>
      </c>
      <c r="AG9" s="2" t="s">
        <v>16</v>
      </c>
      <c r="AH9" s="60" t="s">
        <v>16</v>
      </c>
      <c r="AI9" s="2" t="s">
        <v>198</v>
      </c>
      <c r="AJ9" s="2" t="s">
        <v>171</v>
      </c>
      <c r="AK9" s="2">
        <v>0</v>
      </c>
      <c r="AL9" s="2" t="s">
        <v>10</v>
      </c>
      <c r="AM9" s="2" t="s">
        <v>196</v>
      </c>
      <c r="AN9" s="2">
        <v>-284.09508</v>
      </c>
      <c r="AO9" s="2">
        <v>-451.86680999999999</v>
      </c>
      <c r="AP9" s="2" t="s">
        <v>121</v>
      </c>
      <c r="AQ9" s="2" t="s">
        <v>11</v>
      </c>
      <c r="AR9" s="1"/>
    </row>
    <row r="10" spans="1:44" ht="64">
      <c r="A10" s="2" t="s">
        <v>42</v>
      </c>
      <c r="B10" s="2" t="s">
        <v>43</v>
      </c>
      <c r="C10" s="2">
        <v>46.237395999999997</v>
      </c>
      <c r="D10" s="2">
        <v>-80.783702000000005</v>
      </c>
      <c r="E10" s="2" t="s">
        <v>44</v>
      </c>
      <c r="F10" s="2" t="s">
        <v>11</v>
      </c>
      <c r="G10" s="2" t="s">
        <v>45</v>
      </c>
      <c r="H10" s="2" t="s">
        <v>209</v>
      </c>
      <c r="I10" s="2">
        <v>0</v>
      </c>
      <c r="J10" s="2">
        <v>2011</v>
      </c>
      <c r="K10" s="2">
        <v>2011</v>
      </c>
      <c r="L10" s="60">
        <v>2011</v>
      </c>
      <c r="M10" s="2">
        <v>30</v>
      </c>
      <c r="N10" s="60">
        <v>30</v>
      </c>
      <c r="O10" s="2">
        <v>29.89</v>
      </c>
      <c r="P10" s="60">
        <v>29.89</v>
      </c>
      <c r="Q10" s="2">
        <v>30.81</v>
      </c>
      <c r="R10" s="60">
        <v>30.81</v>
      </c>
      <c r="S10" s="2">
        <v>0</v>
      </c>
      <c r="T10" s="60" t="s">
        <v>346</v>
      </c>
      <c r="U10" s="2">
        <v>51.8</v>
      </c>
      <c r="V10" s="60">
        <v>51.8</v>
      </c>
      <c r="W10" s="2">
        <v>66.72</v>
      </c>
      <c r="X10" s="60">
        <v>66.72</v>
      </c>
      <c r="Y10" s="2">
        <v>93.76</v>
      </c>
      <c r="Z10" s="60">
        <v>93.76</v>
      </c>
      <c r="AA10" s="2" t="s">
        <v>346</v>
      </c>
      <c r="AB10" s="60" t="s">
        <v>346</v>
      </c>
      <c r="AC10" s="2">
        <v>0.44799160671462829</v>
      </c>
      <c r="AD10" s="60">
        <v>0.44799160671462829</v>
      </c>
      <c r="AE10" s="2">
        <v>4</v>
      </c>
      <c r="AF10" s="60">
        <v>4</v>
      </c>
      <c r="AG10" s="2" t="s">
        <v>16</v>
      </c>
      <c r="AH10" s="60" t="s">
        <v>16</v>
      </c>
      <c r="AI10" s="2" t="s">
        <v>198</v>
      </c>
      <c r="AJ10" s="2" t="s">
        <v>46</v>
      </c>
      <c r="AK10" s="2">
        <v>0</v>
      </c>
      <c r="AL10" s="2" t="s">
        <v>42</v>
      </c>
      <c r="AM10" s="2" t="s">
        <v>43</v>
      </c>
      <c r="AN10" s="2">
        <v>-207.8048</v>
      </c>
      <c r="AO10" s="2">
        <v>-334.825898</v>
      </c>
      <c r="AP10" s="2" t="s">
        <v>44</v>
      </c>
      <c r="AQ10" s="2" t="s">
        <v>11</v>
      </c>
      <c r="AR10" s="1" t="s">
        <v>45</v>
      </c>
    </row>
    <row r="11" spans="1:44" ht="64">
      <c r="A11" s="2" t="s">
        <v>123</v>
      </c>
      <c r="B11" s="2">
        <v>0</v>
      </c>
      <c r="C11" s="2">
        <v>52.111890000000002</v>
      </c>
      <c r="D11" s="2">
        <v>5.9522899999999996</v>
      </c>
      <c r="E11" s="2" t="s">
        <v>74</v>
      </c>
      <c r="F11" s="2" t="s">
        <v>11</v>
      </c>
      <c r="G11" s="2">
        <v>0</v>
      </c>
      <c r="H11" s="2" t="s">
        <v>207</v>
      </c>
      <c r="I11" s="2">
        <v>0</v>
      </c>
      <c r="J11" s="2">
        <v>1990</v>
      </c>
      <c r="K11" s="2">
        <v>1990</v>
      </c>
      <c r="L11" s="60">
        <v>1990</v>
      </c>
      <c r="M11" s="2">
        <v>50</v>
      </c>
      <c r="N11" s="60">
        <v>50</v>
      </c>
      <c r="O11" s="2">
        <v>47.31</v>
      </c>
      <c r="P11" s="60">
        <v>47.31</v>
      </c>
      <c r="Q11" s="2">
        <v>74.42</v>
      </c>
      <c r="R11" s="60">
        <v>74.42</v>
      </c>
      <c r="S11" s="2">
        <v>0</v>
      </c>
      <c r="T11" s="60" t="s">
        <v>346</v>
      </c>
      <c r="U11" s="2">
        <v>57.09</v>
      </c>
      <c r="V11" s="60">
        <v>57.09</v>
      </c>
      <c r="W11" s="2">
        <v>73.069999999999993</v>
      </c>
      <c r="X11" s="60">
        <v>73.069999999999993</v>
      </c>
      <c r="Y11" s="2" t="s">
        <v>346</v>
      </c>
      <c r="Z11" s="60" t="s">
        <v>346</v>
      </c>
      <c r="AA11" s="2" t="s">
        <v>346</v>
      </c>
      <c r="AB11" s="60" t="s">
        <v>346</v>
      </c>
      <c r="AC11" s="2">
        <v>0.64746133844258935</v>
      </c>
      <c r="AD11" s="60">
        <v>0.64746133844258935</v>
      </c>
      <c r="AE11" s="2">
        <v>4</v>
      </c>
      <c r="AF11" s="60">
        <v>4</v>
      </c>
      <c r="AG11" s="2">
        <v>0</v>
      </c>
      <c r="AH11" s="60" t="s">
        <v>346</v>
      </c>
      <c r="AI11" s="2" t="s">
        <v>198</v>
      </c>
      <c r="AJ11" s="2">
        <v>0</v>
      </c>
      <c r="AK11" s="2">
        <v>0</v>
      </c>
      <c r="AL11" s="2" t="s">
        <v>123</v>
      </c>
      <c r="AM11" s="2">
        <v>0</v>
      </c>
      <c r="AN11" s="2">
        <v>-40.20731</v>
      </c>
      <c r="AO11" s="2">
        <v>-86.366910000000004</v>
      </c>
      <c r="AP11" s="2" t="s">
        <v>74</v>
      </c>
      <c r="AQ11" s="2" t="s">
        <v>11</v>
      </c>
      <c r="AR11" s="1"/>
    </row>
    <row r="12" spans="1:44" ht="128">
      <c r="A12" s="2" t="s">
        <v>126</v>
      </c>
      <c r="B12" s="2">
        <v>0</v>
      </c>
      <c r="C12" s="2">
        <v>52.06606</v>
      </c>
      <c r="D12" s="2">
        <v>5.9435000000000002</v>
      </c>
      <c r="E12" s="2" t="s">
        <v>77</v>
      </c>
      <c r="F12" s="2" t="s">
        <v>11</v>
      </c>
      <c r="G12" s="2" t="s">
        <v>102</v>
      </c>
      <c r="H12" s="2" t="s">
        <v>207</v>
      </c>
      <c r="I12" s="2">
        <v>0</v>
      </c>
      <c r="J12" s="2">
        <v>1990</v>
      </c>
      <c r="K12" s="2">
        <v>1990</v>
      </c>
      <c r="L12" s="60">
        <v>1990</v>
      </c>
      <c r="M12" s="2">
        <v>50</v>
      </c>
      <c r="N12" s="60">
        <v>50</v>
      </c>
      <c r="O12" s="2">
        <v>47.7</v>
      </c>
      <c r="P12" s="60">
        <v>47.7</v>
      </c>
      <c r="Q12" s="2">
        <v>65.94</v>
      </c>
      <c r="R12" s="60">
        <v>65.94</v>
      </c>
      <c r="S12" s="2">
        <v>0</v>
      </c>
      <c r="T12" s="60" t="s">
        <v>346</v>
      </c>
      <c r="U12" s="2">
        <v>30.54</v>
      </c>
      <c r="V12" s="60">
        <v>30.54</v>
      </c>
      <c r="W12" s="2">
        <v>77.39</v>
      </c>
      <c r="X12" s="60">
        <v>77.39</v>
      </c>
      <c r="Y12" s="2">
        <v>140.36000000000001</v>
      </c>
      <c r="Z12" s="60">
        <v>140.36000000000001</v>
      </c>
      <c r="AA12" s="2" t="s">
        <v>346</v>
      </c>
      <c r="AB12" s="60" t="s">
        <v>346</v>
      </c>
      <c r="AC12" s="2">
        <v>0.61635870267476423</v>
      </c>
      <c r="AD12" s="60">
        <v>0.61635870267476423</v>
      </c>
      <c r="AE12" s="2">
        <v>5</v>
      </c>
      <c r="AF12" s="60">
        <v>5</v>
      </c>
      <c r="AG12" s="2" t="s">
        <v>16</v>
      </c>
      <c r="AH12" s="60" t="s">
        <v>16</v>
      </c>
      <c r="AI12" s="2" t="s">
        <v>198</v>
      </c>
      <c r="AJ12" s="2" t="s">
        <v>193</v>
      </c>
      <c r="AK12" s="2">
        <v>0</v>
      </c>
      <c r="AL12" s="2" t="s">
        <v>126</v>
      </c>
      <c r="AM12" s="2">
        <v>0</v>
      </c>
      <c r="AN12" s="2">
        <v>-40.17906</v>
      </c>
      <c r="AO12" s="2">
        <v>-86.30162</v>
      </c>
      <c r="AP12" s="2" t="s">
        <v>77</v>
      </c>
      <c r="AQ12" s="2" t="s">
        <v>11</v>
      </c>
      <c r="AR12" s="1" t="s">
        <v>102</v>
      </c>
    </row>
    <row r="13" spans="1:44" ht="192">
      <c r="A13" s="2" t="s">
        <v>26</v>
      </c>
      <c r="B13" s="2" t="s">
        <v>20</v>
      </c>
      <c r="C13" s="2">
        <v>40.005021999999997</v>
      </c>
      <c r="D13" s="2">
        <v>-106.374139</v>
      </c>
      <c r="E13" s="2" t="s">
        <v>39</v>
      </c>
      <c r="F13" s="2" t="s">
        <v>37</v>
      </c>
      <c r="G13" s="2" t="s">
        <v>22</v>
      </c>
      <c r="H13" s="2" t="s">
        <v>207</v>
      </c>
      <c r="I13" s="2" t="s">
        <v>23</v>
      </c>
      <c r="J13" s="2" t="s">
        <v>21</v>
      </c>
      <c r="K13" s="2">
        <v>2015</v>
      </c>
      <c r="L13" s="60">
        <v>2015</v>
      </c>
      <c r="M13" s="2">
        <v>30.5</v>
      </c>
      <c r="N13" s="60">
        <v>30.5</v>
      </c>
      <c r="O13" s="2">
        <v>21.51</v>
      </c>
      <c r="P13" s="60">
        <v>21.51</v>
      </c>
      <c r="Q13" s="2">
        <v>30.78</v>
      </c>
      <c r="R13" s="60">
        <v>30.78</v>
      </c>
      <c r="S13" s="2">
        <v>20.100000000000001</v>
      </c>
      <c r="T13" s="60">
        <v>20.100000000000001</v>
      </c>
      <c r="U13" s="2">
        <v>11.78</v>
      </c>
      <c r="V13" s="60">
        <v>11.78</v>
      </c>
      <c r="W13" s="2">
        <v>38.700000000000003</v>
      </c>
      <c r="X13" s="60">
        <v>38.700000000000003</v>
      </c>
      <c r="Y13" s="2" t="s">
        <v>346</v>
      </c>
      <c r="Z13" s="60" t="s">
        <v>346</v>
      </c>
      <c r="AA13" s="2">
        <v>1.5174129353233829</v>
      </c>
      <c r="AB13" s="60">
        <v>1.5174129353233829</v>
      </c>
      <c r="AC13" s="2">
        <v>0.55581395348837215</v>
      </c>
      <c r="AD13" s="60">
        <v>0.55581395348837215</v>
      </c>
      <c r="AE13" s="2">
        <v>2</v>
      </c>
      <c r="AF13" s="60">
        <v>2</v>
      </c>
      <c r="AG13" s="2" t="s">
        <v>16</v>
      </c>
      <c r="AH13" s="60" t="s">
        <v>16</v>
      </c>
      <c r="AI13" s="2" t="s">
        <v>24</v>
      </c>
      <c r="AJ13" s="2" t="s">
        <v>25</v>
      </c>
      <c r="AK13" s="2">
        <v>0</v>
      </c>
      <c r="AL13" s="2" t="s">
        <v>26</v>
      </c>
      <c r="AM13" s="2" t="s">
        <v>20</v>
      </c>
      <c r="AN13" s="2">
        <v>-252.7533</v>
      </c>
      <c r="AO13" s="2">
        <v>-399.13246099999998</v>
      </c>
      <c r="AP13" s="2" t="s">
        <v>39</v>
      </c>
      <c r="AQ13" s="2" t="s">
        <v>37</v>
      </c>
      <c r="AR13" s="1" t="s">
        <v>22</v>
      </c>
    </row>
    <row r="14" spans="1:44" ht="192">
      <c r="A14" s="2" t="s">
        <v>26</v>
      </c>
      <c r="B14" s="2" t="s">
        <v>20</v>
      </c>
      <c r="C14" s="2">
        <v>39.939518999999997</v>
      </c>
      <c r="D14" s="2">
        <v>-106.34454700000001</v>
      </c>
      <c r="E14" s="2" t="s">
        <v>38</v>
      </c>
      <c r="F14" s="2" t="s">
        <v>37</v>
      </c>
      <c r="G14" s="2" t="s">
        <v>22</v>
      </c>
      <c r="H14" s="2" t="s">
        <v>207</v>
      </c>
      <c r="I14" s="2" t="s">
        <v>23</v>
      </c>
      <c r="J14" s="2" t="s">
        <v>21</v>
      </c>
      <c r="K14" s="2">
        <v>2015</v>
      </c>
      <c r="L14" s="60">
        <v>2015</v>
      </c>
      <c r="M14" s="2">
        <v>30.5</v>
      </c>
      <c r="N14" s="60">
        <v>30.5</v>
      </c>
      <c r="O14" s="2">
        <v>20.25</v>
      </c>
      <c r="P14" s="60">
        <v>20.25</v>
      </c>
      <c r="Q14" s="2">
        <v>30.55</v>
      </c>
      <c r="R14" s="60">
        <v>30.55</v>
      </c>
      <c r="S14" s="2">
        <v>20.100000000000001</v>
      </c>
      <c r="T14" s="60">
        <v>20.100000000000001</v>
      </c>
      <c r="U14" s="2">
        <v>12.31</v>
      </c>
      <c r="V14" s="60">
        <v>12.31</v>
      </c>
      <c r="W14" s="2">
        <v>37.950000000000003</v>
      </c>
      <c r="X14" s="60">
        <v>37.950000000000003</v>
      </c>
      <c r="Y14" s="2" t="s">
        <v>346</v>
      </c>
      <c r="Z14" s="60" t="s">
        <v>346</v>
      </c>
      <c r="AA14" s="2">
        <v>1.5174129353233829</v>
      </c>
      <c r="AB14" s="60">
        <v>1.5174129353233829</v>
      </c>
      <c r="AC14" s="2">
        <v>0.53359683794466395</v>
      </c>
      <c r="AD14" s="60">
        <v>0.53359683794466395</v>
      </c>
      <c r="AE14" s="2">
        <v>2</v>
      </c>
      <c r="AF14" s="60">
        <v>2</v>
      </c>
      <c r="AG14" s="2" t="s">
        <v>16</v>
      </c>
      <c r="AH14" s="60" t="s">
        <v>16</v>
      </c>
      <c r="AI14" s="2" t="s">
        <v>24</v>
      </c>
      <c r="AJ14" s="2" t="s">
        <v>25</v>
      </c>
      <c r="AK14" s="2">
        <v>0</v>
      </c>
      <c r="AL14" s="2" t="s">
        <v>26</v>
      </c>
      <c r="AM14" s="2" t="s">
        <v>20</v>
      </c>
      <c r="AN14" s="2">
        <v>-252.628613</v>
      </c>
      <c r="AO14" s="2">
        <v>-398.91267900000003</v>
      </c>
      <c r="AP14" s="2" t="s">
        <v>38</v>
      </c>
      <c r="AQ14" s="2" t="s">
        <v>37</v>
      </c>
      <c r="AR14" s="1" t="s">
        <v>22</v>
      </c>
    </row>
    <row r="15" spans="1:44" ht="64">
      <c r="A15" s="2" t="s">
        <v>26</v>
      </c>
      <c r="B15" s="2" t="s">
        <v>50</v>
      </c>
      <c r="C15" s="2">
        <v>32.468195000000001</v>
      </c>
      <c r="D15" s="2">
        <v>-110.925286</v>
      </c>
      <c r="E15" s="2" t="s">
        <v>52</v>
      </c>
      <c r="F15" s="2" t="s">
        <v>11</v>
      </c>
      <c r="G15" s="2" t="s">
        <v>53</v>
      </c>
      <c r="H15" s="2" t="s">
        <v>207</v>
      </c>
      <c r="I15" s="2">
        <v>0</v>
      </c>
      <c r="J15" s="2">
        <v>2016</v>
      </c>
      <c r="K15" s="2">
        <v>2016</v>
      </c>
      <c r="L15" s="60">
        <v>2016</v>
      </c>
      <c r="M15" s="2">
        <v>45.72</v>
      </c>
      <c r="N15" s="60">
        <v>45.72</v>
      </c>
      <c r="O15" s="2">
        <v>42.63</v>
      </c>
      <c r="P15" s="60">
        <v>42.63</v>
      </c>
      <c r="Q15" s="2">
        <v>44.46</v>
      </c>
      <c r="R15" s="60">
        <v>44.46</v>
      </c>
      <c r="S15" s="2">
        <v>0</v>
      </c>
      <c r="T15" s="60" t="s">
        <v>346</v>
      </c>
      <c r="U15" s="2">
        <v>38.799999999999997</v>
      </c>
      <c r="V15" s="60">
        <v>38.799999999999997</v>
      </c>
      <c r="W15" s="2">
        <v>51.28</v>
      </c>
      <c r="X15" s="60">
        <v>51.28</v>
      </c>
      <c r="Y15" s="2" t="s">
        <v>346</v>
      </c>
      <c r="Z15" s="60" t="s">
        <v>346</v>
      </c>
      <c r="AA15" s="2" t="s">
        <v>346</v>
      </c>
      <c r="AB15" s="60" t="s">
        <v>346</v>
      </c>
      <c r="AC15" s="2">
        <v>0.83131825273010929</v>
      </c>
      <c r="AD15" s="60">
        <v>0.83131825273010929</v>
      </c>
      <c r="AE15" s="2">
        <v>4</v>
      </c>
      <c r="AF15" s="60">
        <v>4</v>
      </c>
      <c r="AG15" s="2" t="s">
        <v>16</v>
      </c>
      <c r="AH15" s="60" t="s">
        <v>16</v>
      </c>
      <c r="AI15" s="2" t="s">
        <v>54</v>
      </c>
      <c r="AJ15" s="2" t="s">
        <v>69</v>
      </c>
      <c r="AK15" s="2">
        <v>0</v>
      </c>
      <c r="AL15" s="2" t="s">
        <v>26</v>
      </c>
      <c r="AM15" s="2" t="s">
        <v>50</v>
      </c>
      <c r="AN15" s="2">
        <v>-254.31876700000001</v>
      </c>
      <c r="AO15" s="2">
        <v>-397.71224799999999</v>
      </c>
      <c r="AP15" s="2" t="s">
        <v>52</v>
      </c>
      <c r="AQ15" s="2" t="s">
        <v>11</v>
      </c>
      <c r="AR15" s="1" t="s">
        <v>53</v>
      </c>
    </row>
    <row r="16" spans="1:44" ht="144">
      <c r="A16" s="2" t="s">
        <v>26</v>
      </c>
      <c r="B16" s="2" t="s">
        <v>47</v>
      </c>
      <c r="C16" s="2">
        <v>42.881646000000003</v>
      </c>
      <c r="D16" s="2">
        <v>-109.979007</v>
      </c>
      <c r="E16" s="2" t="s">
        <v>368</v>
      </c>
      <c r="F16" s="2" t="s">
        <v>11</v>
      </c>
      <c r="G16" s="2" t="s">
        <v>370</v>
      </c>
      <c r="H16" s="2" t="s">
        <v>207</v>
      </c>
      <c r="I16" s="2" t="s">
        <v>372</v>
      </c>
      <c r="J16" s="2" t="s">
        <v>49</v>
      </c>
      <c r="K16" s="2">
        <v>2011</v>
      </c>
      <c r="L16" s="60">
        <v>2011</v>
      </c>
      <c r="M16" s="2">
        <v>45</v>
      </c>
      <c r="N16" s="60">
        <v>45</v>
      </c>
      <c r="O16" s="2">
        <v>36.6</v>
      </c>
      <c r="P16" s="60">
        <v>36.6</v>
      </c>
      <c r="Q16" s="2">
        <v>46.69</v>
      </c>
      <c r="R16" s="60">
        <v>46.69</v>
      </c>
      <c r="S16" s="2">
        <v>0</v>
      </c>
      <c r="T16" s="60" t="s">
        <v>346</v>
      </c>
      <c r="U16" s="2">
        <v>17.059999999999999</v>
      </c>
      <c r="V16" s="60">
        <v>17.059999999999999</v>
      </c>
      <c r="W16" s="2">
        <v>93.47</v>
      </c>
      <c r="X16" s="60">
        <v>93.47</v>
      </c>
      <c r="Y16" s="2">
        <v>123.25</v>
      </c>
      <c r="Z16" s="60">
        <v>123.25</v>
      </c>
      <c r="AA16" s="2" t="s">
        <v>346</v>
      </c>
      <c r="AB16" s="60" t="s">
        <v>346</v>
      </c>
      <c r="AC16" s="2">
        <v>0.39156948753610787</v>
      </c>
      <c r="AD16" s="60">
        <v>0.39156948753610787</v>
      </c>
      <c r="AE16" s="2">
        <v>3</v>
      </c>
      <c r="AF16" s="60">
        <v>3</v>
      </c>
      <c r="AG16" s="2" t="s">
        <v>16</v>
      </c>
      <c r="AH16" s="60" t="s">
        <v>16</v>
      </c>
      <c r="AI16" s="2" t="s">
        <v>371</v>
      </c>
      <c r="AJ16" s="2" t="s">
        <v>367</v>
      </c>
      <c r="AK16" s="2">
        <v>0</v>
      </c>
      <c r="AL16" s="2" t="s">
        <v>26</v>
      </c>
      <c r="AM16" s="2" t="s">
        <v>47</v>
      </c>
      <c r="AN16" s="2">
        <v>-262.83965999999998</v>
      </c>
      <c r="AO16" s="2">
        <v>-415.70031299999999</v>
      </c>
      <c r="AP16" s="2" t="s">
        <v>324</v>
      </c>
      <c r="AQ16" s="2" t="s">
        <v>11</v>
      </c>
      <c r="AR16" s="1" t="s">
        <v>48</v>
      </c>
    </row>
    <row r="17" spans="1:44" ht="144">
      <c r="A17" s="2" t="s">
        <v>26</v>
      </c>
      <c r="B17" s="2" t="s">
        <v>47</v>
      </c>
      <c r="C17" s="2">
        <v>42.912953999999999</v>
      </c>
      <c r="D17" s="2">
        <v>-110.078335</v>
      </c>
      <c r="E17" s="2" t="s">
        <v>369</v>
      </c>
      <c r="F17" s="2" t="s">
        <v>11</v>
      </c>
      <c r="G17" s="2" t="s">
        <v>370</v>
      </c>
      <c r="H17" s="2" t="s">
        <v>207</v>
      </c>
      <c r="I17" s="2" t="s">
        <v>372</v>
      </c>
      <c r="J17" s="2" t="s">
        <v>49</v>
      </c>
      <c r="K17" s="2">
        <v>2011</v>
      </c>
      <c r="L17" s="60">
        <v>2011</v>
      </c>
      <c r="M17" s="2">
        <v>45</v>
      </c>
      <c r="N17" s="60">
        <v>45</v>
      </c>
      <c r="O17" s="2">
        <v>35.08</v>
      </c>
      <c r="P17" s="60">
        <v>35.08</v>
      </c>
      <c r="Q17" s="2">
        <v>45.69</v>
      </c>
      <c r="R17" s="60">
        <v>45.69</v>
      </c>
      <c r="S17" s="2">
        <v>0</v>
      </c>
      <c r="T17" s="60" t="s">
        <v>346</v>
      </c>
      <c r="U17" s="2">
        <v>14.15</v>
      </c>
      <c r="V17" s="60">
        <v>14.15</v>
      </c>
      <c r="W17" s="2">
        <v>67.48</v>
      </c>
      <c r="X17" s="60">
        <v>67.48</v>
      </c>
      <c r="Y17" s="2">
        <v>90.91</v>
      </c>
      <c r="Z17" s="60">
        <v>90.91</v>
      </c>
      <c r="AA17" s="2" t="s">
        <v>346</v>
      </c>
      <c r="AB17" s="60" t="s">
        <v>346</v>
      </c>
      <c r="AC17" s="2">
        <v>0.51985773562537041</v>
      </c>
      <c r="AD17" s="60">
        <v>0.51985773562537041</v>
      </c>
      <c r="AE17" s="2">
        <v>2</v>
      </c>
      <c r="AF17" s="60">
        <v>2</v>
      </c>
      <c r="AG17" s="2" t="s">
        <v>16</v>
      </c>
      <c r="AH17" s="60" t="s">
        <v>16</v>
      </c>
      <c r="AI17" s="2">
        <v>0</v>
      </c>
      <c r="AJ17" s="2" t="s">
        <v>367</v>
      </c>
      <c r="AK17" s="2"/>
      <c r="AL17" s="2"/>
      <c r="AM17" s="2"/>
      <c r="AN17" s="2"/>
      <c r="AO17" s="2"/>
      <c r="AP17" s="2"/>
      <c r="AQ17" s="2"/>
      <c r="AR17" s="1"/>
    </row>
    <row r="18" spans="1:44" ht="80">
      <c r="A18" s="2" t="s">
        <v>26</v>
      </c>
      <c r="B18" s="2" t="s">
        <v>50</v>
      </c>
      <c r="C18" s="2">
        <v>35.888235000000002</v>
      </c>
      <c r="D18" s="2">
        <v>-114.620937</v>
      </c>
      <c r="E18" s="2" t="s">
        <v>57</v>
      </c>
      <c r="F18" s="2" t="s">
        <v>11</v>
      </c>
      <c r="G18" s="2" t="s">
        <v>55</v>
      </c>
      <c r="H18" s="2" t="s">
        <v>207</v>
      </c>
      <c r="I18" s="2">
        <v>0</v>
      </c>
      <c r="J18" s="2" t="s">
        <v>56</v>
      </c>
      <c r="K18" s="2">
        <v>2007</v>
      </c>
      <c r="L18" s="60">
        <v>2007</v>
      </c>
      <c r="M18" s="2">
        <v>15.24</v>
      </c>
      <c r="N18" s="60">
        <v>15.24</v>
      </c>
      <c r="O18" s="2">
        <v>14.37</v>
      </c>
      <c r="P18" s="60">
        <v>14.37</v>
      </c>
      <c r="Q18" s="2">
        <v>15.54</v>
      </c>
      <c r="R18" s="60">
        <v>15.54</v>
      </c>
      <c r="S18" s="2">
        <v>61.874400000000001</v>
      </c>
      <c r="T18" s="60">
        <v>61.874400000000001</v>
      </c>
      <c r="U18" s="2">
        <v>47.91</v>
      </c>
      <c r="V18" s="60">
        <v>47.91</v>
      </c>
      <c r="W18" s="2">
        <v>72.53</v>
      </c>
      <c r="X18" s="60">
        <v>72.53</v>
      </c>
      <c r="Y18" s="2" t="s">
        <v>346</v>
      </c>
      <c r="Z18" s="60" t="s">
        <v>346</v>
      </c>
      <c r="AA18" s="2">
        <v>0.24630541871921183</v>
      </c>
      <c r="AB18" s="60">
        <v>0.24630541871921183</v>
      </c>
      <c r="AC18" s="2">
        <v>0.19812491382876049</v>
      </c>
      <c r="AD18" s="60">
        <v>0.19812491382876049</v>
      </c>
      <c r="AE18" s="2">
        <v>4</v>
      </c>
      <c r="AF18" s="60">
        <v>4</v>
      </c>
      <c r="AG18" s="2" t="s">
        <v>16</v>
      </c>
      <c r="AH18" s="60" t="s">
        <v>16</v>
      </c>
      <c r="AI18" s="2">
        <v>0</v>
      </c>
      <c r="AJ18" s="2" t="s">
        <v>234</v>
      </c>
      <c r="AK18" s="2">
        <v>0</v>
      </c>
      <c r="AL18" s="2" t="s">
        <v>26</v>
      </c>
      <c r="AM18" s="2" t="s">
        <v>50</v>
      </c>
      <c r="AN18" s="2">
        <v>-265.130109</v>
      </c>
      <c r="AO18" s="2">
        <v>-415.63928099999998</v>
      </c>
      <c r="AP18" s="2" t="s">
        <v>57</v>
      </c>
      <c r="AQ18" s="2" t="s">
        <v>11</v>
      </c>
      <c r="AR18" s="1" t="s">
        <v>55</v>
      </c>
    </row>
    <row r="19" spans="1:44" ht="80">
      <c r="A19" s="2" t="s">
        <v>26</v>
      </c>
      <c r="B19" s="2" t="s">
        <v>50</v>
      </c>
      <c r="C19" s="2">
        <v>35.970612000000003</v>
      </c>
      <c r="D19" s="2">
        <v>-114.683521</v>
      </c>
      <c r="E19" s="2" t="s">
        <v>58</v>
      </c>
      <c r="F19" s="2" t="s">
        <v>11</v>
      </c>
      <c r="G19" s="2" t="s">
        <v>55</v>
      </c>
      <c r="H19" s="2" t="s">
        <v>207</v>
      </c>
      <c r="I19" s="2">
        <v>0</v>
      </c>
      <c r="J19" s="2" t="s">
        <v>56</v>
      </c>
      <c r="K19" s="2">
        <v>2007</v>
      </c>
      <c r="L19" s="60">
        <v>2007</v>
      </c>
      <c r="M19" s="2">
        <v>15.24</v>
      </c>
      <c r="N19" s="60">
        <v>15.24</v>
      </c>
      <c r="O19" s="2">
        <v>14.03</v>
      </c>
      <c r="P19" s="60">
        <v>14.03</v>
      </c>
      <c r="Q19" s="2">
        <v>15.61</v>
      </c>
      <c r="R19" s="60">
        <v>15.61</v>
      </c>
      <c r="S19" s="2">
        <v>61.874400000000001</v>
      </c>
      <c r="T19" s="60">
        <v>61.874400000000001</v>
      </c>
      <c r="U19" s="2">
        <v>47.69</v>
      </c>
      <c r="V19" s="60">
        <v>47.69</v>
      </c>
      <c r="W19" s="2">
        <v>73.760000000000005</v>
      </c>
      <c r="X19" s="60">
        <v>73.760000000000005</v>
      </c>
      <c r="Y19" s="2" t="s">
        <v>346</v>
      </c>
      <c r="Z19" s="60" t="s">
        <v>346</v>
      </c>
      <c r="AA19" s="2">
        <v>0.24630541871921183</v>
      </c>
      <c r="AB19" s="60">
        <v>0.24630541871921183</v>
      </c>
      <c r="AC19" s="2">
        <v>0.19021149674620388</v>
      </c>
      <c r="AD19" s="60">
        <v>0.19021149674620388</v>
      </c>
      <c r="AE19" s="2">
        <v>4</v>
      </c>
      <c r="AF19" s="60">
        <v>4</v>
      </c>
      <c r="AG19" s="2" t="s">
        <v>16</v>
      </c>
      <c r="AH19" s="60" t="s">
        <v>16</v>
      </c>
      <c r="AI19" s="2">
        <v>0</v>
      </c>
      <c r="AJ19" s="2" t="s">
        <v>234</v>
      </c>
      <c r="AK19" s="2">
        <v>0</v>
      </c>
      <c r="AL19" s="2" t="s">
        <v>26</v>
      </c>
      <c r="AM19" s="2" t="s">
        <v>50</v>
      </c>
      <c r="AN19" s="2">
        <v>-265.33765399999999</v>
      </c>
      <c r="AO19" s="2">
        <v>-415.99178699999999</v>
      </c>
      <c r="AP19" s="2" t="s">
        <v>58</v>
      </c>
      <c r="AQ19" s="2" t="s">
        <v>11</v>
      </c>
      <c r="AR19" s="1" t="s">
        <v>55</v>
      </c>
    </row>
    <row r="20" spans="1:44" ht="80">
      <c r="A20" s="2" t="s">
        <v>26</v>
      </c>
      <c r="B20" s="2" t="s">
        <v>50</v>
      </c>
      <c r="C20" s="2">
        <v>35.985159000000003</v>
      </c>
      <c r="D20" s="2">
        <v>-114.711747</v>
      </c>
      <c r="E20" s="2" t="s">
        <v>59</v>
      </c>
      <c r="F20" s="2" t="s">
        <v>11</v>
      </c>
      <c r="G20" s="2" t="s">
        <v>55</v>
      </c>
      <c r="H20" s="2" t="s">
        <v>207</v>
      </c>
      <c r="I20" s="2">
        <v>0</v>
      </c>
      <c r="J20" s="2" t="s">
        <v>56</v>
      </c>
      <c r="K20" s="2">
        <v>2007</v>
      </c>
      <c r="L20" s="60">
        <v>2007</v>
      </c>
      <c r="M20" s="2">
        <v>30.48</v>
      </c>
      <c r="N20" s="60">
        <v>30.48</v>
      </c>
      <c r="O20" s="2">
        <v>30.03</v>
      </c>
      <c r="P20" s="60">
        <v>30.03</v>
      </c>
      <c r="Q20" s="2">
        <v>31.29</v>
      </c>
      <c r="R20" s="60">
        <v>31.29</v>
      </c>
      <c r="S20" s="2">
        <v>61.874400000000001</v>
      </c>
      <c r="T20" s="60">
        <v>61.874400000000001</v>
      </c>
      <c r="U20" s="2">
        <v>41.42</v>
      </c>
      <c r="V20" s="60">
        <v>41.42</v>
      </c>
      <c r="W20" s="2">
        <v>73.88</v>
      </c>
      <c r="X20" s="60">
        <v>73.88</v>
      </c>
      <c r="Y20" s="2" t="s">
        <v>346</v>
      </c>
      <c r="Z20" s="60" t="s">
        <v>346</v>
      </c>
      <c r="AA20" s="2">
        <v>0.49261083743842365</v>
      </c>
      <c r="AB20" s="60">
        <v>0.49261083743842365</v>
      </c>
      <c r="AC20" s="2">
        <v>0.40646995127233354</v>
      </c>
      <c r="AD20" s="60">
        <v>0.40646995127233354</v>
      </c>
      <c r="AE20" s="2">
        <v>4</v>
      </c>
      <c r="AF20" s="60">
        <v>4</v>
      </c>
      <c r="AG20" s="2" t="s">
        <v>16</v>
      </c>
      <c r="AH20" s="60" t="s">
        <v>16</v>
      </c>
      <c r="AI20" s="2">
        <v>0</v>
      </c>
      <c r="AJ20" s="2" t="s">
        <v>234</v>
      </c>
      <c r="AK20" s="2">
        <v>0</v>
      </c>
      <c r="AL20" s="2" t="s">
        <v>26</v>
      </c>
      <c r="AM20" s="2" t="s">
        <v>50</v>
      </c>
      <c r="AN20" s="2">
        <v>-265.40865300000002</v>
      </c>
      <c r="AO20" s="2">
        <v>-416.10555900000003</v>
      </c>
      <c r="AP20" s="2" t="s">
        <v>59</v>
      </c>
      <c r="AQ20" s="2" t="s">
        <v>11</v>
      </c>
      <c r="AR20" s="1" t="s">
        <v>55</v>
      </c>
    </row>
    <row r="21" spans="1:44" ht="64">
      <c r="A21" s="2" t="s">
        <v>26</v>
      </c>
      <c r="B21" s="2" t="s">
        <v>27</v>
      </c>
      <c r="C21" s="2">
        <v>47.074227999999998</v>
      </c>
      <c r="D21" s="2">
        <v>-114.0538</v>
      </c>
      <c r="E21" s="2" t="s">
        <v>60</v>
      </c>
      <c r="F21" s="2" t="s">
        <v>11</v>
      </c>
      <c r="G21" s="2" t="s">
        <v>61</v>
      </c>
      <c r="H21" s="2" t="s">
        <v>207</v>
      </c>
      <c r="I21" s="2">
        <v>0</v>
      </c>
      <c r="J21" s="2" t="s">
        <v>62</v>
      </c>
      <c r="K21" s="2">
        <v>2013</v>
      </c>
      <c r="L21" s="60">
        <v>2013</v>
      </c>
      <c r="M21" s="2">
        <v>60</v>
      </c>
      <c r="N21" s="60">
        <v>60</v>
      </c>
      <c r="O21" s="2">
        <v>55.3</v>
      </c>
      <c r="P21" s="60">
        <v>55.3</v>
      </c>
      <c r="Q21" s="2">
        <v>60.35</v>
      </c>
      <c r="R21" s="60">
        <v>60.35</v>
      </c>
      <c r="S21" s="2">
        <v>63</v>
      </c>
      <c r="T21" s="60">
        <v>63</v>
      </c>
      <c r="U21" s="2">
        <v>10.54</v>
      </c>
      <c r="V21" s="60">
        <v>10.54</v>
      </c>
      <c r="W21" s="2">
        <v>64.64</v>
      </c>
      <c r="X21" s="60">
        <v>64.64</v>
      </c>
      <c r="Y21" s="2" t="s">
        <v>346</v>
      </c>
      <c r="Z21" s="60" t="s">
        <v>346</v>
      </c>
      <c r="AA21" s="2">
        <v>0.95238095238095233</v>
      </c>
      <c r="AB21" s="60">
        <v>0.95238095238095233</v>
      </c>
      <c r="AC21" s="2">
        <v>0.85550742574257421</v>
      </c>
      <c r="AD21" s="60">
        <v>0.85550742574257421</v>
      </c>
      <c r="AE21" s="2">
        <v>2</v>
      </c>
      <c r="AF21" s="60">
        <v>2</v>
      </c>
      <c r="AG21" s="2" t="s">
        <v>16</v>
      </c>
      <c r="AH21" s="60" t="s">
        <v>16</v>
      </c>
      <c r="AI21" s="2" t="s">
        <v>67</v>
      </c>
      <c r="AJ21" s="2" t="s">
        <v>68</v>
      </c>
      <c r="AK21" s="2">
        <v>0</v>
      </c>
      <c r="AL21" s="2" t="s">
        <v>26</v>
      </c>
      <c r="AM21" s="2" t="s">
        <v>27</v>
      </c>
      <c r="AN21" s="2">
        <v>-275.181828</v>
      </c>
      <c r="AO21" s="2">
        <v>-436.30985600000002</v>
      </c>
      <c r="AP21" s="2" t="s">
        <v>60</v>
      </c>
      <c r="AQ21" s="2" t="s">
        <v>11</v>
      </c>
      <c r="AR21" s="1" t="s">
        <v>61</v>
      </c>
    </row>
    <row r="22" spans="1:44" ht="32">
      <c r="A22" s="2" t="s">
        <v>26</v>
      </c>
      <c r="B22" s="2" t="s">
        <v>195</v>
      </c>
      <c r="C22" s="2">
        <v>47.322270000000003</v>
      </c>
      <c r="D22" s="2">
        <v>-121.32447000000001</v>
      </c>
      <c r="E22" s="2" t="s">
        <v>148</v>
      </c>
      <c r="F22" s="2" t="s">
        <v>11</v>
      </c>
      <c r="G22" s="2">
        <v>0</v>
      </c>
      <c r="H22" s="2">
        <v>0</v>
      </c>
      <c r="I22" s="2">
        <v>0</v>
      </c>
      <c r="J22" s="2">
        <v>2018</v>
      </c>
      <c r="K22" s="2">
        <v>2018</v>
      </c>
      <c r="L22" s="60">
        <v>2018</v>
      </c>
      <c r="M22" s="2">
        <v>45.72</v>
      </c>
      <c r="N22" s="60">
        <v>45.72</v>
      </c>
      <c r="O22" s="2">
        <v>45.64</v>
      </c>
      <c r="P22" s="60">
        <v>45.64</v>
      </c>
      <c r="Q22" s="2">
        <v>46.72</v>
      </c>
      <c r="R22" s="60">
        <v>46.72</v>
      </c>
      <c r="S22" s="2">
        <v>65.531999999999996</v>
      </c>
      <c r="T22" s="60">
        <v>65.531999999999996</v>
      </c>
      <c r="U22" s="2">
        <v>53.64</v>
      </c>
      <c r="V22" s="60">
        <v>53.64</v>
      </c>
      <c r="W22" s="2">
        <v>99.26</v>
      </c>
      <c r="X22" s="60">
        <v>99.26</v>
      </c>
      <c r="Y22" s="2" t="s">
        <v>346</v>
      </c>
      <c r="Z22" s="60" t="s">
        <v>346</v>
      </c>
      <c r="AA22" s="2">
        <v>0.69767441860465118</v>
      </c>
      <c r="AB22" s="60">
        <v>0.69767441860465118</v>
      </c>
      <c r="AC22" s="2">
        <v>0.45980253878702398</v>
      </c>
      <c r="AD22" s="60">
        <v>0.45980253878702398</v>
      </c>
      <c r="AE22" s="2">
        <v>6</v>
      </c>
      <c r="AF22" s="60">
        <v>6</v>
      </c>
      <c r="AG22" s="2" t="s">
        <v>16</v>
      </c>
      <c r="AH22" s="60" t="s">
        <v>16</v>
      </c>
      <c r="AI22" s="2">
        <v>0</v>
      </c>
      <c r="AJ22" s="2">
        <v>0</v>
      </c>
      <c r="AK22" s="2">
        <v>0</v>
      </c>
      <c r="AL22" s="2" t="s">
        <v>26</v>
      </c>
      <c r="AM22" s="2" t="s">
        <v>195</v>
      </c>
      <c r="AN22" s="2">
        <v>-289.97120999999999</v>
      </c>
      <c r="AO22" s="2">
        <v>-458.61795000000001</v>
      </c>
      <c r="AP22" s="2" t="s">
        <v>148</v>
      </c>
      <c r="AQ22" s="2" t="s">
        <v>11</v>
      </c>
      <c r="AR22" s="1"/>
    </row>
    <row r="23" spans="1:44" ht="32">
      <c r="A23" s="2" t="s">
        <v>10</v>
      </c>
      <c r="B23" s="2" t="s">
        <v>196</v>
      </c>
      <c r="C23" s="2">
        <v>51.275036</v>
      </c>
      <c r="D23" s="2">
        <v>-116.768019</v>
      </c>
      <c r="E23" s="2" t="s">
        <v>211</v>
      </c>
      <c r="F23" s="2" t="s">
        <v>11</v>
      </c>
      <c r="G23" s="2">
        <v>0</v>
      </c>
      <c r="H23" s="2">
        <v>0</v>
      </c>
      <c r="I23" s="2">
        <v>0</v>
      </c>
      <c r="J23" s="2">
        <v>2011</v>
      </c>
      <c r="K23" s="2">
        <v>2011</v>
      </c>
      <c r="L23" s="60">
        <v>2011</v>
      </c>
      <c r="M23" s="2">
        <v>7.48</v>
      </c>
      <c r="N23" s="60">
        <v>7.48</v>
      </c>
      <c r="O23" s="2">
        <v>6.69</v>
      </c>
      <c r="P23" s="60">
        <v>6.69</v>
      </c>
      <c r="Q23" s="2">
        <v>7.97</v>
      </c>
      <c r="R23" s="60">
        <v>7.97</v>
      </c>
      <c r="S23" s="2">
        <v>37.4</v>
      </c>
      <c r="T23" s="60">
        <v>37.4</v>
      </c>
      <c r="U23" s="2">
        <v>31.92</v>
      </c>
      <c r="V23" s="60">
        <v>31.92</v>
      </c>
      <c r="W23" s="2">
        <v>47.94</v>
      </c>
      <c r="X23" s="60">
        <v>47.94</v>
      </c>
      <c r="Y23" s="2" t="s">
        <v>346</v>
      </c>
      <c r="Z23" s="60" t="s">
        <v>346</v>
      </c>
      <c r="AA23" s="2">
        <v>0.2</v>
      </c>
      <c r="AB23" s="60">
        <v>0.2</v>
      </c>
      <c r="AC23" s="2">
        <v>0.13954943679599502</v>
      </c>
      <c r="AD23" s="60">
        <v>0.13954943679599502</v>
      </c>
      <c r="AE23" s="2">
        <v>5</v>
      </c>
      <c r="AF23" s="60">
        <v>5</v>
      </c>
      <c r="AG23" s="2" t="s">
        <v>16</v>
      </c>
      <c r="AH23" s="60" t="s">
        <v>16</v>
      </c>
      <c r="AI23" s="2">
        <v>0</v>
      </c>
      <c r="AJ23" s="2" t="s">
        <v>217</v>
      </c>
      <c r="AK23" s="2">
        <v>0</v>
      </c>
      <c r="AL23" s="2" t="s">
        <v>10</v>
      </c>
      <c r="AM23" s="2" t="s">
        <v>196</v>
      </c>
      <c r="AN23" s="2">
        <v>-284.81107400000002</v>
      </c>
      <c r="AO23" s="2">
        <v>-452.854129</v>
      </c>
      <c r="AP23" s="2" t="s">
        <v>211</v>
      </c>
      <c r="AQ23" s="2" t="s">
        <v>11</v>
      </c>
      <c r="AR23" s="1"/>
    </row>
    <row r="24" spans="1:44" ht="32">
      <c r="A24" s="2" t="s">
        <v>10</v>
      </c>
      <c r="B24" s="2" t="s">
        <v>196</v>
      </c>
      <c r="C24" s="2">
        <v>51.298845</v>
      </c>
      <c r="D24" s="2">
        <v>-116.92934</v>
      </c>
      <c r="E24" s="2" t="s">
        <v>212</v>
      </c>
      <c r="F24" s="2" t="s">
        <v>11</v>
      </c>
      <c r="G24" s="2">
        <v>0</v>
      </c>
      <c r="H24" s="2">
        <v>0</v>
      </c>
      <c r="I24" s="2">
        <v>0</v>
      </c>
      <c r="J24" s="2">
        <v>2011</v>
      </c>
      <c r="K24" s="2">
        <v>2011</v>
      </c>
      <c r="L24" s="60">
        <v>2011</v>
      </c>
      <c r="M24" s="2">
        <v>7.2</v>
      </c>
      <c r="N24" s="60">
        <v>7.2</v>
      </c>
      <c r="O24" s="2">
        <v>6.51</v>
      </c>
      <c r="P24" s="60">
        <v>6.51</v>
      </c>
      <c r="Q24" s="2">
        <v>7.87</v>
      </c>
      <c r="R24" s="60">
        <v>7.87</v>
      </c>
      <c r="S24" s="2">
        <v>27.5</v>
      </c>
      <c r="T24" s="60">
        <v>27.5</v>
      </c>
      <c r="U24" s="2">
        <v>21</v>
      </c>
      <c r="V24" s="60">
        <v>21</v>
      </c>
      <c r="W24" s="2">
        <v>29.12</v>
      </c>
      <c r="X24" s="60">
        <v>29.12</v>
      </c>
      <c r="Y24" s="2" t="s">
        <v>346</v>
      </c>
      <c r="Z24" s="60" t="s">
        <v>346</v>
      </c>
      <c r="AA24" s="2">
        <v>0.26181818181818184</v>
      </c>
      <c r="AB24" s="60">
        <v>0.26181818181818184</v>
      </c>
      <c r="AC24" s="2">
        <v>0.22355769230769229</v>
      </c>
      <c r="AD24" s="60">
        <v>0.22355769230769229</v>
      </c>
      <c r="AE24" s="2">
        <v>4</v>
      </c>
      <c r="AF24" s="60">
        <v>4</v>
      </c>
      <c r="AG24" s="2" t="s">
        <v>16</v>
      </c>
      <c r="AH24" s="60" t="s">
        <v>16</v>
      </c>
      <c r="AI24" s="2">
        <v>0</v>
      </c>
      <c r="AJ24" s="2" t="s">
        <v>217</v>
      </c>
      <c r="AK24" s="2">
        <v>0</v>
      </c>
      <c r="AL24" s="2" t="s">
        <v>10</v>
      </c>
      <c r="AM24" s="2" t="s">
        <v>196</v>
      </c>
      <c r="AN24" s="2">
        <v>-285.15752500000002</v>
      </c>
      <c r="AO24" s="2">
        <v>-453.38571000000002</v>
      </c>
      <c r="AP24" s="2" t="s">
        <v>212</v>
      </c>
      <c r="AQ24" s="2" t="s">
        <v>11</v>
      </c>
      <c r="AR24" s="1"/>
    </row>
    <row r="25" spans="1:44" ht="32">
      <c r="A25" s="2" t="s">
        <v>10</v>
      </c>
      <c r="B25" s="2" t="s">
        <v>196</v>
      </c>
      <c r="C25" s="2">
        <v>51.253630999999999</v>
      </c>
      <c r="D25" s="2">
        <v>-116.685371</v>
      </c>
      <c r="E25" s="2" t="s">
        <v>213</v>
      </c>
      <c r="F25" s="2" t="s">
        <v>11</v>
      </c>
      <c r="G25" s="2">
        <v>0</v>
      </c>
      <c r="H25" s="2">
        <v>0</v>
      </c>
      <c r="I25" s="2">
        <v>0</v>
      </c>
      <c r="J25" s="2">
        <v>2011</v>
      </c>
      <c r="K25" s="2">
        <v>2011</v>
      </c>
      <c r="L25" s="60">
        <v>2011</v>
      </c>
      <c r="M25" s="2">
        <v>8.25</v>
      </c>
      <c r="N25" s="60">
        <v>8.25</v>
      </c>
      <c r="O25" s="2">
        <v>6.97</v>
      </c>
      <c r="P25" s="60">
        <v>6.97</v>
      </c>
      <c r="Q25" s="2">
        <v>7.73</v>
      </c>
      <c r="R25" s="60">
        <v>7.73</v>
      </c>
      <c r="S25" s="2">
        <v>30.6</v>
      </c>
      <c r="T25" s="60">
        <v>30.6</v>
      </c>
      <c r="U25" s="2">
        <v>28.69</v>
      </c>
      <c r="V25" s="60">
        <v>28.69</v>
      </c>
      <c r="W25" s="2">
        <v>35.86</v>
      </c>
      <c r="X25" s="60">
        <v>35.86</v>
      </c>
      <c r="Y25" s="2">
        <v>56.32</v>
      </c>
      <c r="Z25" s="60">
        <v>56.32</v>
      </c>
      <c r="AA25" s="2">
        <v>0.26960784313725489</v>
      </c>
      <c r="AB25" s="60">
        <v>0.26960784313725489</v>
      </c>
      <c r="AC25" s="2">
        <v>0.19436698271054098</v>
      </c>
      <c r="AD25" s="60">
        <v>0.19436698271054098</v>
      </c>
      <c r="AE25" s="2">
        <v>4</v>
      </c>
      <c r="AF25" s="60">
        <v>4</v>
      </c>
      <c r="AG25" s="2" t="s">
        <v>16</v>
      </c>
      <c r="AH25" s="60" t="s">
        <v>16</v>
      </c>
      <c r="AI25" s="2">
        <v>0</v>
      </c>
      <c r="AJ25" s="2" t="s">
        <v>217</v>
      </c>
      <c r="AK25" s="2">
        <v>0</v>
      </c>
      <c r="AL25" s="2" t="s">
        <v>10</v>
      </c>
      <c r="AM25" s="2" t="s">
        <v>196</v>
      </c>
      <c r="AN25" s="2">
        <v>-284.62437299999999</v>
      </c>
      <c r="AO25" s="2">
        <v>-452.56337500000001</v>
      </c>
      <c r="AP25" s="2" t="s">
        <v>213</v>
      </c>
      <c r="AQ25" s="2" t="s">
        <v>11</v>
      </c>
      <c r="AR25" s="1"/>
    </row>
    <row r="27" spans="1:44" ht="48">
      <c r="K27" s="56"/>
      <c r="L27" s="56"/>
      <c r="M27" s="57"/>
      <c r="N27" s="57" t="s">
        <v>342</v>
      </c>
      <c r="O27" s="58"/>
      <c r="P27" s="58" t="s">
        <v>336</v>
      </c>
      <c r="Q27" s="58"/>
      <c r="R27" s="58" t="s">
        <v>337</v>
      </c>
      <c r="S27" s="58"/>
      <c r="T27" s="58" t="s">
        <v>338</v>
      </c>
      <c r="U27" s="58"/>
      <c r="V27" s="58" t="s">
        <v>339</v>
      </c>
      <c r="W27" s="58"/>
      <c r="X27" s="58" t="s">
        <v>343</v>
      </c>
      <c r="Y27" s="58"/>
      <c r="Z27" s="65" t="s">
        <v>340</v>
      </c>
    </row>
    <row r="28" spans="1:44">
      <c r="K28" s="57" t="s">
        <v>317</v>
      </c>
      <c r="L28" s="57"/>
      <c r="M28" s="56"/>
      <c r="N28" s="56">
        <f>MAX(N2:N25)</f>
        <v>60</v>
      </c>
      <c r="O28" s="59"/>
      <c r="P28" s="56">
        <f>MAX(P2:P25)</f>
        <v>59.5</v>
      </c>
      <c r="Q28" s="59"/>
      <c r="R28" s="56">
        <f>MAX(R2:R25)</f>
        <v>74.42</v>
      </c>
      <c r="S28" s="59"/>
      <c r="T28" s="56">
        <f>MAX(T2:T25)</f>
        <v>67</v>
      </c>
      <c r="U28" s="59"/>
      <c r="V28" s="56">
        <f>MAX(Y2:Y25)</f>
        <v>140.36000000000001</v>
      </c>
      <c r="W28" s="59"/>
      <c r="X28" s="56">
        <f>MAX(X2:X25)</f>
        <v>99.26</v>
      </c>
      <c r="Y28" s="59"/>
      <c r="Z28" s="56">
        <f>MAX(Z2:Z25)</f>
        <v>140.36000000000001</v>
      </c>
    </row>
    <row r="29" spans="1:44">
      <c r="K29" s="57" t="s">
        <v>318</v>
      </c>
      <c r="L29" s="57"/>
      <c r="M29" s="57"/>
      <c r="N29" s="57">
        <f>MIN(N2:N25)</f>
        <v>5.9</v>
      </c>
      <c r="O29" s="58"/>
      <c r="P29" s="57">
        <f>MIN(P2:P25)</f>
        <v>5.76</v>
      </c>
      <c r="Q29" s="58"/>
      <c r="R29" s="57">
        <f>MIN(R2:R25)</f>
        <v>6.58</v>
      </c>
      <c r="S29" s="58"/>
      <c r="T29" s="57">
        <f>MIN(T2:T25)</f>
        <v>20.100000000000001</v>
      </c>
      <c r="U29" s="58"/>
      <c r="V29" s="57">
        <f>MIN(Y2:Y25)</f>
        <v>56.32</v>
      </c>
      <c r="W29" s="58"/>
      <c r="X29" s="57">
        <f>MIN(X2:X25)</f>
        <v>29.12</v>
      </c>
      <c r="Y29" s="58"/>
      <c r="Z29" s="57">
        <f>MIN(Z2:Z25)</f>
        <v>56.32</v>
      </c>
    </row>
    <row r="30" spans="1:44">
      <c r="K30" s="57" t="s">
        <v>315</v>
      </c>
      <c r="L30" s="57"/>
      <c r="M30" s="56"/>
      <c r="N30" s="56">
        <f>COUNTIF(N2:N25, "&gt;0")</f>
        <v>24</v>
      </c>
      <c r="O30" s="56"/>
      <c r="P30" s="56">
        <f>COUNTIF(P2:P25, "&gt;0")</f>
        <v>24</v>
      </c>
      <c r="Q30" s="56"/>
      <c r="R30" s="56">
        <f>COUNTIF(R2:R25, "&gt;0")</f>
        <v>24</v>
      </c>
      <c r="S30" s="56"/>
      <c r="T30" s="56">
        <f>COUNTIF(T2:T25, "&gt;0")</f>
        <v>18</v>
      </c>
      <c r="U30" s="56"/>
      <c r="V30" s="56">
        <f>COUNTIF(Y2:Y25, "&gt;0")</f>
        <v>9</v>
      </c>
      <c r="W30" s="56"/>
      <c r="X30" s="56">
        <f>COUNTIF(X2:X25, "&gt;0")</f>
        <v>24</v>
      </c>
      <c r="Y30" s="56"/>
      <c r="Z30" s="56">
        <f>COUNTIF(Z2:Z25, "&gt;0")</f>
        <v>9</v>
      </c>
      <c r="AC30">
        <f>(1-P31/N31)*100</f>
        <v>7.1947572417218275</v>
      </c>
    </row>
    <row r="31" spans="1:44">
      <c r="K31" s="57" t="s">
        <v>314</v>
      </c>
      <c r="L31" s="57"/>
      <c r="M31" s="59"/>
      <c r="N31" s="59">
        <f>AVERAGEIF(N2:N25,"&gt;0")</f>
        <v>38.592916666666675</v>
      </c>
      <c r="O31" s="59"/>
      <c r="P31" s="59">
        <f>AVERAGEIF(P2:P25,"&gt;0")</f>
        <v>35.816250000000004</v>
      </c>
      <c r="Q31" s="59"/>
      <c r="R31" s="59">
        <f>AVERAGEIF(R2:R25,"&gt;0")</f>
        <v>40.637083333333337</v>
      </c>
      <c r="S31" s="59"/>
      <c r="T31" s="59">
        <f>AVERAGEIF(T2:T25,"&gt;0")</f>
        <v>50.564177777777786</v>
      </c>
      <c r="U31" s="59"/>
      <c r="V31" s="59">
        <f>AVERAGEIF(Y2:Y25,"&gt;0")</f>
        <v>105.6888888888889</v>
      </c>
      <c r="W31" s="59"/>
      <c r="X31" s="59">
        <f>AVERAGEIF(X2:X25,"&gt;0")</f>
        <v>62.909166666666664</v>
      </c>
      <c r="Y31" s="59"/>
      <c r="Z31" s="59">
        <f>AVERAGEIF(Z2:Z25,"&gt;0")</f>
        <v>105.6888888888889</v>
      </c>
    </row>
    <row r="32" spans="1:44">
      <c r="K32" s="57" t="s">
        <v>347</v>
      </c>
      <c r="L32" s="56"/>
      <c r="M32" s="56"/>
      <c r="N32" s="56">
        <f>(COUNTIF(N2:N25,"&gt;50"))/N30</f>
        <v>0.33333333333333331</v>
      </c>
      <c r="O32" s="59"/>
      <c r="P32" s="56">
        <f>(COUNTIF(P2:P25,"&gt;50"))/P30</f>
        <v>0.29166666666666669</v>
      </c>
      <c r="Q32" s="59"/>
      <c r="R32" s="56">
        <f>(COUNTIF(R2:R25,"&gt;50"))/R30</f>
        <v>0.41666666666666669</v>
      </c>
      <c r="S32" s="59"/>
      <c r="T32" s="59"/>
      <c r="U32" s="59"/>
      <c r="V32" s="59"/>
      <c r="W32" s="59"/>
      <c r="X32" s="59"/>
      <c r="Y32" s="59"/>
      <c r="Z32" s="66"/>
    </row>
    <row r="33" spans="6:26" ht="48">
      <c r="F33" t="s">
        <v>51</v>
      </c>
      <c r="K33" s="56"/>
      <c r="L33" s="56"/>
      <c r="M33" s="57"/>
      <c r="N33" s="57" t="s">
        <v>341</v>
      </c>
      <c r="O33" s="59"/>
      <c r="P33" s="59"/>
      <c r="Q33" s="59"/>
      <c r="R33" s="59"/>
      <c r="S33" s="58" t="s">
        <v>352</v>
      </c>
      <c r="T33" s="58"/>
      <c r="U33" s="59"/>
      <c r="V33" s="59"/>
      <c r="W33" s="59"/>
      <c r="X33" s="59"/>
      <c r="Y33" s="59"/>
      <c r="Z33" s="66"/>
    </row>
    <row r="34" spans="6:26">
      <c r="K34" s="56" t="s">
        <v>317</v>
      </c>
      <c r="L34" s="56"/>
      <c r="M34" s="57"/>
      <c r="N34" s="56">
        <f>MAX(AB2:AB25)</f>
        <v>1.5174129353233829</v>
      </c>
      <c r="O34" s="59"/>
      <c r="P34" s="59"/>
      <c r="Q34" s="59"/>
      <c r="R34" s="59"/>
      <c r="S34" s="56">
        <f>MAX(AD2:AD25)</f>
        <v>1.0417707961442342</v>
      </c>
      <c r="T34" s="58"/>
      <c r="U34" s="59"/>
      <c r="V34" s="59"/>
      <c r="W34" s="59"/>
      <c r="X34" s="59"/>
      <c r="Y34" s="59"/>
      <c r="Z34" s="66"/>
    </row>
    <row r="35" spans="6:26">
      <c r="K35" s="56" t="s">
        <v>318</v>
      </c>
      <c r="L35" s="56"/>
      <c r="M35" s="57"/>
      <c r="N35" s="57">
        <f>MIN(AB2:AB25)</f>
        <v>0.10925925925925926</v>
      </c>
      <c r="O35" s="59"/>
      <c r="P35" s="59"/>
      <c r="Q35" s="59"/>
      <c r="R35" s="59"/>
      <c r="S35" s="57">
        <f>MIN(AD2:AD25)</f>
        <v>0.10171287303549355</v>
      </c>
      <c r="T35" s="58"/>
      <c r="U35" s="59"/>
      <c r="V35" s="59"/>
      <c r="W35" s="59"/>
      <c r="X35" s="59"/>
      <c r="Y35" s="59"/>
      <c r="Z35" s="66"/>
    </row>
    <row r="36" spans="6:26">
      <c r="K36" s="57" t="s">
        <v>315</v>
      </c>
      <c r="L36" s="57"/>
      <c r="M36" s="56"/>
      <c r="N36" s="56">
        <f>COUNTIF(AB2:AB25, "&gt;0")</f>
        <v>18</v>
      </c>
      <c r="O36" s="59"/>
      <c r="P36" s="59"/>
      <c r="Q36" s="59"/>
      <c r="R36" s="59"/>
      <c r="S36" s="56">
        <f>COUNTIF(AD2:AD25, "&gt;0")</f>
        <v>24</v>
      </c>
      <c r="T36" s="59"/>
      <c r="U36" s="59"/>
      <c r="V36" s="59"/>
      <c r="W36" s="59"/>
      <c r="X36" s="59"/>
      <c r="Y36" s="59"/>
      <c r="Z36" s="66"/>
    </row>
    <row r="37" spans="6:26">
      <c r="K37" s="57" t="s">
        <v>314</v>
      </c>
      <c r="L37" s="57"/>
      <c r="M37" s="56"/>
      <c r="N37" s="59">
        <f>AVERAGEIF(AB2:AB25,"&gt;0")</f>
        <v>0.75217716526861556</v>
      </c>
      <c r="O37" s="59"/>
      <c r="P37" s="59"/>
      <c r="Q37" s="59"/>
      <c r="R37" s="59"/>
      <c r="S37" s="59">
        <f>AVERAGEIF(AD2:AD25,"&gt;0")</f>
        <v>0.56096490604882765</v>
      </c>
      <c r="T37" s="59"/>
      <c r="U37" s="59"/>
      <c r="V37" s="59"/>
      <c r="W37" s="59"/>
      <c r="X37" s="59"/>
      <c r="Y37" s="59"/>
      <c r="Z37" s="66"/>
    </row>
    <row r="38" spans="6:26">
      <c r="K38" s="57" t="s">
        <v>348</v>
      </c>
      <c r="L38" s="56"/>
      <c r="M38" s="56"/>
      <c r="N38" s="56">
        <f>(COUNTIF(AB2:AB25,"&gt;0.8"))/N36</f>
        <v>0.55555555555555558</v>
      </c>
      <c r="O38" s="59"/>
      <c r="P38" s="59"/>
      <c r="Q38" s="59"/>
      <c r="R38" s="59"/>
      <c r="S38" s="56">
        <f>(COUNTIF(AD2:AD25,"&gt;0.8"))/S36</f>
        <v>0.33333333333333331</v>
      </c>
      <c r="T38" s="59"/>
      <c r="U38" s="59"/>
      <c r="V38" s="59"/>
      <c r="W38" s="59"/>
      <c r="X38" s="59"/>
      <c r="Y38" s="59"/>
      <c r="Z38" s="66"/>
    </row>
    <row r="39" spans="6:26">
      <c r="K39" s="56"/>
      <c r="L39" s="56"/>
      <c r="M39" s="57" t="s">
        <v>349</v>
      </c>
      <c r="N39" s="57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66"/>
    </row>
    <row r="40" spans="6:26">
      <c r="K40" s="56" t="s">
        <v>317</v>
      </c>
      <c r="L40" s="56"/>
      <c r="M40" s="57">
        <f>(2022-MAX(L2:L25))</f>
        <v>4</v>
      </c>
      <c r="N40" s="57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66"/>
    </row>
    <row r="41" spans="6:26">
      <c r="K41" s="56" t="s">
        <v>318</v>
      </c>
      <c r="L41" s="56"/>
      <c r="M41" s="57">
        <f>(2022-MIN(L2:L25))</f>
        <v>32</v>
      </c>
      <c r="N41" s="57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66"/>
    </row>
    <row r="42" spans="6:26">
      <c r="K42" s="57" t="s">
        <v>314</v>
      </c>
      <c r="L42" s="57"/>
      <c r="M42" s="56">
        <f>(2022-AVERAGEIF(L2:L25,"&gt;0"))</f>
        <v>14.291666666666742</v>
      </c>
      <c r="N42" s="56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66"/>
    </row>
    <row r="43" spans="6:26">
      <c r="K43" s="57" t="s">
        <v>315</v>
      </c>
      <c r="L43" s="57"/>
      <c r="M43" s="56">
        <f>COUNTIF(L2:L25,"&gt;0")</f>
        <v>24</v>
      </c>
      <c r="N43" s="56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6"/>
    </row>
    <row r="44" spans="6:26">
      <c r="K44" s="56"/>
      <c r="L44" s="56"/>
      <c r="M44" s="57" t="s">
        <v>350</v>
      </c>
      <c r="N44" s="57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66"/>
    </row>
    <row r="45" spans="6:26">
      <c r="K45" s="56" t="s">
        <v>317</v>
      </c>
      <c r="L45" s="56"/>
      <c r="M45" s="56">
        <f>MAX(AE2:AF25)</f>
        <v>6</v>
      </c>
      <c r="N45" s="68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66"/>
    </row>
    <row r="46" spans="6:26">
      <c r="K46" s="56" t="s">
        <v>334</v>
      </c>
      <c r="L46" s="56"/>
      <c r="M46" s="57">
        <f>MIN(AE2:AF25)</f>
        <v>2</v>
      </c>
      <c r="N46" s="68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66"/>
    </row>
    <row r="47" spans="6:26">
      <c r="K47" s="57" t="s">
        <v>315</v>
      </c>
      <c r="L47" s="57"/>
      <c r="M47" s="56">
        <f>COUNTIF(AE2:AF25, "&gt;0")</f>
        <v>48</v>
      </c>
      <c r="N47" s="57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66"/>
    </row>
    <row r="48" spans="6:26">
      <c r="K48" s="57" t="s">
        <v>314</v>
      </c>
      <c r="L48" s="57"/>
      <c r="M48" s="59">
        <f>AVERAGEIF(AE2:AF25,"&gt;0")</f>
        <v>3.7916666666666665</v>
      </c>
      <c r="N48" s="56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66"/>
    </row>
    <row r="49" spans="1:42">
      <c r="K49" s="56"/>
      <c r="L49" s="56"/>
      <c r="M49" s="56"/>
      <c r="N49" s="56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66"/>
    </row>
    <row r="51" spans="1:42" ht="208">
      <c r="A51" s="74" t="s">
        <v>31</v>
      </c>
      <c r="B51" s="74" t="s">
        <v>32</v>
      </c>
      <c r="C51" s="74" t="s">
        <v>2</v>
      </c>
      <c r="D51" s="74" t="s">
        <v>9</v>
      </c>
      <c r="E51" s="74" t="s">
        <v>12</v>
      </c>
      <c r="F51" s="74" t="s">
        <v>206</v>
      </c>
      <c r="G51" s="74" t="s">
        <v>3</v>
      </c>
      <c r="H51" s="74" t="s">
        <v>4</v>
      </c>
      <c r="I51" s="74" t="s">
        <v>205</v>
      </c>
      <c r="J51" s="74" t="s">
        <v>335</v>
      </c>
      <c r="K51" s="74" t="s">
        <v>216</v>
      </c>
      <c r="L51" s="74" t="s">
        <v>325</v>
      </c>
      <c r="M51" s="74" t="s">
        <v>266</v>
      </c>
      <c r="N51" s="74" t="s">
        <v>326</v>
      </c>
      <c r="O51" s="74" t="s">
        <v>319</v>
      </c>
      <c r="P51" s="74" t="s">
        <v>327</v>
      </c>
      <c r="Q51" s="74" t="s">
        <v>215</v>
      </c>
      <c r="R51" s="74" t="s">
        <v>328</v>
      </c>
      <c r="S51" s="74" t="s">
        <v>265</v>
      </c>
      <c r="T51" s="74" t="s">
        <v>329</v>
      </c>
      <c r="U51" s="74" t="s">
        <v>271</v>
      </c>
      <c r="V51" s="74" t="s">
        <v>330</v>
      </c>
      <c r="W51" s="74" t="s">
        <v>263</v>
      </c>
      <c r="X51" s="74" t="s">
        <v>331</v>
      </c>
      <c r="Y51" s="74" t="s">
        <v>260</v>
      </c>
      <c r="Z51" s="74" t="s">
        <v>332</v>
      </c>
      <c r="AA51" s="74" t="s">
        <v>351</v>
      </c>
      <c r="AB51" s="74" t="s">
        <v>333</v>
      </c>
      <c r="AC51" s="74" t="s">
        <v>5</v>
      </c>
      <c r="AD51" s="74"/>
      <c r="AE51" s="74" t="s">
        <v>6</v>
      </c>
      <c r="AF51" s="74"/>
      <c r="AG51" s="74" t="s">
        <v>8</v>
      </c>
      <c r="AH51" s="74" t="s">
        <v>7</v>
      </c>
      <c r="AI51" s="74" t="s">
        <v>51</v>
      </c>
      <c r="AJ51" s="74" t="s">
        <v>0</v>
      </c>
      <c r="AK51" s="74" t="s">
        <v>1</v>
      </c>
      <c r="AL51" s="74" t="s">
        <v>31</v>
      </c>
      <c r="AM51" s="74" t="s">
        <v>32</v>
      </c>
      <c r="AN51" s="74" t="s">
        <v>2</v>
      </c>
      <c r="AO51" s="74" t="s">
        <v>9</v>
      </c>
      <c r="AP51" s="74" t="s">
        <v>12</v>
      </c>
    </row>
    <row r="52" spans="1:42" ht="64">
      <c r="A52" s="2">
        <v>51.161041721639997</v>
      </c>
      <c r="B52" s="2">
        <v>-115.714568677785</v>
      </c>
      <c r="C52" s="2" t="s">
        <v>33</v>
      </c>
      <c r="D52" s="2" t="s">
        <v>11</v>
      </c>
      <c r="E52" s="2" t="s">
        <v>13</v>
      </c>
      <c r="F52" s="2" t="s">
        <v>209</v>
      </c>
      <c r="G52" s="2" t="s">
        <v>29</v>
      </c>
      <c r="H52" s="2" t="s">
        <v>239</v>
      </c>
      <c r="I52" s="2">
        <v>1996</v>
      </c>
      <c r="J52" s="60">
        <v>1996</v>
      </c>
      <c r="K52" s="2">
        <v>52</v>
      </c>
      <c r="L52" s="60">
        <v>52</v>
      </c>
      <c r="M52" s="2">
        <v>51.62</v>
      </c>
      <c r="N52" s="60">
        <v>51.62</v>
      </c>
      <c r="O52" s="2">
        <v>52.6</v>
      </c>
      <c r="P52" s="60">
        <v>52.6</v>
      </c>
      <c r="Q52" s="2">
        <v>54</v>
      </c>
      <c r="R52" s="60">
        <v>54</v>
      </c>
      <c r="S52" s="2">
        <v>46</v>
      </c>
      <c r="T52" s="60">
        <v>46</v>
      </c>
      <c r="U52" s="2">
        <v>57.72</v>
      </c>
      <c r="V52" s="60">
        <v>57.72</v>
      </c>
      <c r="W52" s="2" t="s">
        <v>346</v>
      </c>
      <c r="X52" s="60" t="s">
        <v>346</v>
      </c>
      <c r="Y52" s="2">
        <v>0.96296296296296291</v>
      </c>
      <c r="Z52" s="60">
        <v>0.96296296296296291</v>
      </c>
      <c r="AA52" s="2">
        <v>0.89431739431739432</v>
      </c>
      <c r="AB52" s="60">
        <v>0.89431739431739432</v>
      </c>
      <c r="AC52" s="2">
        <v>4</v>
      </c>
      <c r="AD52" s="60">
        <v>4</v>
      </c>
      <c r="AE52" s="2" t="s">
        <v>16</v>
      </c>
      <c r="AF52" s="60" t="s">
        <v>16</v>
      </c>
      <c r="AG52" s="2" t="s">
        <v>198</v>
      </c>
      <c r="AH52" s="2" t="s">
        <v>30</v>
      </c>
      <c r="AI52" s="2">
        <v>0</v>
      </c>
      <c r="AJ52" s="2" t="s">
        <v>10</v>
      </c>
      <c r="AK52" s="2" t="s">
        <v>14</v>
      </c>
      <c r="AL52" s="2">
        <v>-282.59017907721</v>
      </c>
      <c r="AM52" s="2">
        <v>-449.465789476635</v>
      </c>
      <c r="AN52" s="2" t="s">
        <v>33</v>
      </c>
      <c r="AO52" s="2" t="s">
        <v>11</v>
      </c>
      <c r="AP52" s="1" t="s">
        <v>13</v>
      </c>
    </row>
    <row r="53" spans="1:42" ht="64">
      <c r="A53" s="2">
        <v>51.219974434485103</v>
      </c>
      <c r="B53" s="2">
        <v>-115.800449970092</v>
      </c>
      <c r="C53" s="2" t="s">
        <v>34</v>
      </c>
      <c r="D53" s="2" t="s">
        <v>11</v>
      </c>
      <c r="E53" s="2" t="s">
        <v>13</v>
      </c>
      <c r="F53" s="2" t="s">
        <v>209</v>
      </c>
      <c r="G53" s="2" t="s">
        <v>29</v>
      </c>
      <c r="H53" s="2" t="s">
        <v>240</v>
      </c>
      <c r="I53" s="2">
        <v>1996</v>
      </c>
      <c r="J53" s="60">
        <v>1996</v>
      </c>
      <c r="K53" s="2">
        <v>52</v>
      </c>
      <c r="L53" s="60">
        <v>52</v>
      </c>
      <c r="M53" s="2">
        <v>49.48</v>
      </c>
      <c r="N53" s="60">
        <v>49.48</v>
      </c>
      <c r="O53" s="2">
        <v>52.5</v>
      </c>
      <c r="P53" s="60">
        <v>52.5</v>
      </c>
      <c r="Q53" s="2">
        <v>57</v>
      </c>
      <c r="R53" s="60">
        <v>57</v>
      </c>
      <c r="S53" s="2">
        <v>43.02</v>
      </c>
      <c r="T53" s="60">
        <v>43.02</v>
      </c>
      <c r="U53" s="2">
        <v>59.51</v>
      </c>
      <c r="V53" s="60">
        <v>59.51</v>
      </c>
      <c r="W53" s="2" t="s">
        <v>346</v>
      </c>
      <c r="X53" s="60" t="s">
        <v>346</v>
      </c>
      <c r="Y53" s="2">
        <v>0.91228070175438591</v>
      </c>
      <c r="Z53" s="60">
        <v>0.91228070175438591</v>
      </c>
      <c r="AA53" s="2">
        <v>0.83145689800033606</v>
      </c>
      <c r="AB53" s="60">
        <v>0.83145689800033606</v>
      </c>
      <c r="AC53" s="2">
        <v>4</v>
      </c>
      <c r="AD53" s="60">
        <v>4</v>
      </c>
      <c r="AE53" s="2" t="s">
        <v>16</v>
      </c>
      <c r="AF53" s="60" t="s">
        <v>16</v>
      </c>
      <c r="AG53" s="2" t="s">
        <v>198</v>
      </c>
      <c r="AH53" s="2" t="s">
        <v>30</v>
      </c>
      <c r="AI53" s="2">
        <v>0</v>
      </c>
      <c r="AJ53" s="2" t="s">
        <v>10</v>
      </c>
      <c r="AK53" s="2" t="s">
        <v>14</v>
      </c>
      <c r="AL53" s="2">
        <v>-282.82087437466902</v>
      </c>
      <c r="AM53" s="2">
        <v>-449.84129877924602</v>
      </c>
      <c r="AN53" s="2" t="s">
        <v>34</v>
      </c>
      <c r="AO53" s="2" t="s">
        <v>11</v>
      </c>
      <c r="AP53" s="1" t="s">
        <v>13</v>
      </c>
    </row>
    <row r="54" spans="1:42" ht="64">
      <c r="A54" s="2">
        <v>51.3735867735274</v>
      </c>
      <c r="B54" s="2">
        <v>-116.110438880443</v>
      </c>
      <c r="C54" s="2" t="s">
        <v>36</v>
      </c>
      <c r="D54" s="2" t="s">
        <v>11</v>
      </c>
      <c r="E54" s="2" t="s">
        <v>13</v>
      </c>
      <c r="F54" s="2" t="s">
        <v>209</v>
      </c>
      <c r="G54" s="2" t="s">
        <v>29</v>
      </c>
      <c r="H54" s="2" t="s">
        <v>241</v>
      </c>
      <c r="I54" s="2">
        <v>2010</v>
      </c>
      <c r="J54" s="60">
        <v>2010</v>
      </c>
      <c r="K54" s="2">
        <v>60</v>
      </c>
      <c r="L54" s="60">
        <v>60</v>
      </c>
      <c r="M54" s="2">
        <v>58.51</v>
      </c>
      <c r="N54" s="60">
        <v>58.51</v>
      </c>
      <c r="O54" s="2">
        <v>60.18</v>
      </c>
      <c r="P54" s="60">
        <v>60.18</v>
      </c>
      <c r="Q54" s="2">
        <v>49</v>
      </c>
      <c r="R54" s="60">
        <v>49</v>
      </c>
      <c r="S54" s="2">
        <v>40.4</v>
      </c>
      <c r="T54" s="60">
        <v>40.4</v>
      </c>
      <c r="U54" s="2">
        <v>73.16</v>
      </c>
      <c r="V54" s="60">
        <v>73.16</v>
      </c>
      <c r="W54" s="2">
        <v>124.09</v>
      </c>
      <c r="X54" s="60">
        <v>124.09</v>
      </c>
      <c r="Y54" s="2">
        <v>1.2244897959183674</v>
      </c>
      <c r="Z54" s="60">
        <v>1.2244897959183674</v>
      </c>
      <c r="AA54" s="2">
        <v>0.79975396391470754</v>
      </c>
      <c r="AB54" s="60">
        <v>0.79975396391470754</v>
      </c>
      <c r="AC54" s="2">
        <v>4</v>
      </c>
      <c r="AD54" s="60">
        <v>4</v>
      </c>
      <c r="AE54" s="2" t="s">
        <v>16</v>
      </c>
      <c r="AF54" s="60" t="s">
        <v>16</v>
      </c>
      <c r="AG54" s="2" t="s">
        <v>198</v>
      </c>
      <c r="AH54" s="2" t="s">
        <v>30</v>
      </c>
      <c r="AI54" s="2">
        <v>0</v>
      </c>
      <c r="AJ54" s="2" t="s">
        <v>10</v>
      </c>
      <c r="AK54" s="2" t="s">
        <v>14</v>
      </c>
      <c r="AL54" s="2">
        <v>-283.59446453441399</v>
      </c>
      <c r="AM54" s="2">
        <v>-451.07849018838402</v>
      </c>
      <c r="AN54" s="2" t="s">
        <v>36</v>
      </c>
      <c r="AO54" s="2" t="s">
        <v>11</v>
      </c>
      <c r="AP54" s="1" t="s">
        <v>13</v>
      </c>
    </row>
    <row r="55" spans="1:42" ht="64">
      <c r="A55" s="2">
        <v>51.436327881873297</v>
      </c>
      <c r="B55" s="2">
        <v>-116.194189654084</v>
      </c>
      <c r="C55" s="2" t="s">
        <v>35</v>
      </c>
      <c r="D55" s="2" t="s">
        <v>11</v>
      </c>
      <c r="E55" s="2" t="s">
        <v>13</v>
      </c>
      <c r="F55" s="2" t="s">
        <v>209</v>
      </c>
      <c r="G55" s="2" t="s">
        <v>29</v>
      </c>
      <c r="H55" s="2" t="s">
        <v>241</v>
      </c>
      <c r="I55" s="2">
        <v>2009</v>
      </c>
      <c r="J55" s="60">
        <v>2009</v>
      </c>
      <c r="K55" s="2">
        <v>60</v>
      </c>
      <c r="L55" s="60">
        <v>60</v>
      </c>
      <c r="M55" s="2">
        <v>59.5</v>
      </c>
      <c r="N55" s="60">
        <v>59.5</v>
      </c>
      <c r="O55" s="2">
        <v>60.44</v>
      </c>
      <c r="P55" s="60">
        <v>60.44</v>
      </c>
      <c r="Q55" s="2">
        <v>57</v>
      </c>
      <c r="R55" s="60">
        <v>57</v>
      </c>
      <c r="S55" s="2">
        <v>43.94</v>
      </c>
      <c r="T55" s="60">
        <v>43.94</v>
      </c>
      <c r="U55" s="2">
        <v>69.599999999999994</v>
      </c>
      <c r="V55" s="60">
        <v>69.599999999999994</v>
      </c>
      <c r="W55" s="2">
        <v>126.6</v>
      </c>
      <c r="X55" s="60">
        <v>126.6</v>
      </c>
      <c r="Y55" s="2">
        <v>1.0526315789473684</v>
      </c>
      <c r="Z55" s="60">
        <v>1.0526315789473684</v>
      </c>
      <c r="AA55" s="2">
        <v>0.85488505747126442</v>
      </c>
      <c r="AB55" s="60">
        <v>0.85488505747126442</v>
      </c>
      <c r="AC55" s="2">
        <v>4</v>
      </c>
      <c r="AD55" s="60">
        <v>4</v>
      </c>
      <c r="AE55" s="2" t="s">
        <v>16</v>
      </c>
      <c r="AF55" s="60" t="s">
        <v>16</v>
      </c>
      <c r="AG55" s="2" t="s">
        <v>198</v>
      </c>
      <c r="AH55" s="2" t="s">
        <v>30</v>
      </c>
      <c r="AI55" s="2">
        <v>0</v>
      </c>
      <c r="AJ55" s="2" t="s">
        <v>10</v>
      </c>
      <c r="AK55" s="2" t="s">
        <v>14</v>
      </c>
      <c r="AL55" s="2">
        <v>-283.82470719004198</v>
      </c>
      <c r="AM55" s="2">
        <v>-451.45522472599902</v>
      </c>
      <c r="AN55" s="2" t="s">
        <v>35</v>
      </c>
      <c r="AO55" s="2" t="s">
        <v>11</v>
      </c>
      <c r="AP55" s="1" t="s">
        <v>13</v>
      </c>
    </row>
    <row r="56" spans="1:42" ht="64">
      <c r="A56" s="2">
        <v>51.273895559511203</v>
      </c>
      <c r="B56" s="2">
        <v>-115.958480755514</v>
      </c>
      <c r="C56" s="2" t="s">
        <v>243</v>
      </c>
      <c r="D56" s="2" t="s">
        <v>11</v>
      </c>
      <c r="E56" s="2" t="s">
        <v>13</v>
      </c>
      <c r="F56" s="2" t="s">
        <v>209</v>
      </c>
      <c r="G56" s="2" t="s">
        <v>29</v>
      </c>
      <c r="H56" s="2" t="s">
        <v>241</v>
      </c>
      <c r="I56" s="2">
        <v>2011</v>
      </c>
      <c r="J56" s="60">
        <v>2011</v>
      </c>
      <c r="K56" s="2">
        <v>60</v>
      </c>
      <c r="L56" s="60">
        <v>60</v>
      </c>
      <c r="M56" s="2">
        <v>58.05</v>
      </c>
      <c r="N56" s="60">
        <v>58.05</v>
      </c>
      <c r="O56" s="2">
        <v>59.78</v>
      </c>
      <c r="P56" s="60">
        <v>59.78</v>
      </c>
      <c r="Q56" s="2">
        <v>67</v>
      </c>
      <c r="R56" s="60">
        <v>67</v>
      </c>
      <c r="S56" s="2">
        <v>42.14</v>
      </c>
      <c r="T56" s="60">
        <v>42.14</v>
      </c>
      <c r="U56" s="2">
        <v>66.290000000000006</v>
      </c>
      <c r="V56" s="60">
        <v>66.290000000000006</v>
      </c>
      <c r="W56" s="2" t="s">
        <v>346</v>
      </c>
      <c r="X56" s="60" t="s">
        <v>346</v>
      </c>
      <c r="Y56" s="2">
        <v>0.89552238805970152</v>
      </c>
      <c r="Z56" s="60">
        <v>0.89552238805970152</v>
      </c>
      <c r="AA56" s="2">
        <v>0.87569769195957148</v>
      </c>
      <c r="AB56" s="60">
        <v>0.87569769195957148</v>
      </c>
      <c r="AC56" s="2">
        <v>4</v>
      </c>
      <c r="AD56" s="60">
        <v>4</v>
      </c>
      <c r="AE56" s="2" t="s">
        <v>16</v>
      </c>
      <c r="AF56" s="60" t="s">
        <v>16</v>
      </c>
      <c r="AG56" s="2" t="s">
        <v>198</v>
      </c>
      <c r="AH56" s="2" t="s">
        <v>30</v>
      </c>
      <c r="AI56" s="2">
        <v>0</v>
      </c>
      <c r="AJ56" s="2" t="s">
        <v>10</v>
      </c>
      <c r="AK56" s="2" t="s">
        <v>14</v>
      </c>
      <c r="AL56" s="2">
        <v>-283.19085707053898</v>
      </c>
      <c r="AM56" s="2">
        <v>-450.42323338556503</v>
      </c>
      <c r="AN56" s="2" t="s">
        <v>243</v>
      </c>
      <c r="AO56" s="2" t="s">
        <v>11</v>
      </c>
      <c r="AP56" s="1" t="s">
        <v>13</v>
      </c>
    </row>
    <row r="57" spans="1:42" ht="64">
      <c r="A57" s="2">
        <v>51.300726012983198</v>
      </c>
      <c r="B57" s="2">
        <v>-116.01318638114201</v>
      </c>
      <c r="C57" s="2" t="s">
        <v>242</v>
      </c>
      <c r="D57" s="2" t="s">
        <v>11</v>
      </c>
      <c r="E57" s="2" t="s">
        <v>13</v>
      </c>
      <c r="F57" s="2" t="s">
        <v>209</v>
      </c>
      <c r="G57" s="2" t="s">
        <v>29</v>
      </c>
      <c r="H57" s="2" t="s">
        <v>241</v>
      </c>
      <c r="I57" s="2">
        <v>2011</v>
      </c>
      <c r="J57" s="60">
        <v>2011</v>
      </c>
      <c r="K57" s="2">
        <v>60</v>
      </c>
      <c r="L57" s="60">
        <v>60</v>
      </c>
      <c r="M57" s="2">
        <v>57.8</v>
      </c>
      <c r="N57" s="60">
        <v>57.8</v>
      </c>
      <c r="O57" s="2">
        <v>59.95</v>
      </c>
      <c r="P57" s="60">
        <v>59.95</v>
      </c>
      <c r="Q57" s="2">
        <v>67</v>
      </c>
      <c r="R57" s="60">
        <v>67</v>
      </c>
      <c r="S57" s="2">
        <v>55.83</v>
      </c>
      <c r="T57" s="60">
        <v>55.83</v>
      </c>
      <c r="U57" s="2">
        <v>67.84</v>
      </c>
      <c r="V57" s="60">
        <v>67.84</v>
      </c>
      <c r="W57" s="2">
        <v>111.66</v>
      </c>
      <c r="X57" s="60">
        <v>111.66</v>
      </c>
      <c r="Y57" s="2">
        <v>0.89552238805970152</v>
      </c>
      <c r="Z57" s="60">
        <v>0.89552238805970152</v>
      </c>
      <c r="AA57" s="2">
        <v>0.852004716981132</v>
      </c>
      <c r="AB57" s="60">
        <v>0.852004716981132</v>
      </c>
      <c r="AC57" s="2">
        <v>4</v>
      </c>
      <c r="AD57" s="60">
        <v>4</v>
      </c>
      <c r="AE57" s="2" t="s">
        <v>16</v>
      </c>
      <c r="AF57" s="60" t="s">
        <v>16</v>
      </c>
      <c r="AG57" s="2" t="s">
        <v>198</v>
      </c>
      <c r="AH57" s="2" t="s">
        <v>30</v>
      </c>
      <c r="AI57" s="2">
        <v>0</v>
      </c>
      <c r="AJ57" s="2" t="s">
        <v>10</v>
      </c>
      <c r="AK57" s="2" t="s">
        <v>14</v>
      </c>
      <c r="AL57" s="2">
        <v>-283.32709877526702</v>
      </c>
      <c r="AM57" s="2">
        <v>-450.64101116939298</v>
      </c>
      <c r="AN57" s="2" t="s">
        <v>242</v>
      </c>
      <c r="AO57" s="2" t="s">
        <v>11</v>
      </c>
      <c r="AP57" s="1" t="s">
        <v>13</v>
      </c>
    </row>
    <row r="58" spans="1:42" ht="64">
      <c r="A58" s="2">
        <v>49.811590000000002</v>
      </c>
      <c r="B58" s="2">
        <v>-119.75716</v>
      </c>
      <c r="C58" s="2" t="s">
        <v>120</v>
      </c>
      <c r="D58" s="2" t="s">
        <v>11</v>
      </c>
      <c r="E58" s="2" t="s">
        <v>208</v>
      </c>
      <c r="F58" s="2" t="s">
        <v>207</v>
      </c>
      <c r="G58" s="2">
        <v>0</v>
      </c>
      <c r="H58" s="2">
        <v>1990</v>
      </c>
      <c r="I58" s="2">
        <v>1990</v>
      </c>
      <c r="J58" s="60">
        <v>1990</v>
      </c>
      <c r="K58" s="2">
        <v>5.9</v>
      </c>
      <c r="L58" s="60">
        <v>5.9</v>
      </c>
      <c r="M58" s="2">
        <v>5.76</v>
      </c>
      <c r="N58" s="60">
        <v>5.76</v>
      </c>
      <c r="O58" s="2">
        <v>6.58</v>
      </c>
      <c r="P58" s="60">
        <v>6.58</v>
      </c>
      <c r="Q58" s="2">
        <v>54</v>
      </c>
      <c r="R58" s="60">
        <v>54</v>
      </c>
      <c r="S58" s="2">
        <v>29.63</v>
      </c>
      <c r="T58" s="60">
        <v>29.63</v>
      </c>
      <c r="U58" s="2">
        <v>56.63</v>
      </c>
      <c r="V58" s="60">
        <v>56.63</v>
      </c>
      <c r="W58" s="2" t="s">
        <v>346</v>
      </c>
      <c r="X58" s="60" t="s">
        <v>346</v>
      </c>
      <c r="Y58" s="2">
        <v>0.10925925925925926</v>
      </c>
      <c r="Z58" s="60">
        <v>0.10925925925925926</v>
      </c>
      <c r="AA58" s="2">
        <v>0.10171287303549355</v>
      </c>
      <c r="AB58" s="60">
        <v>0.10171287303549355</v>
      </c>
      <c r="AC58" s="2">
        <v>4</v>
      </c>
      <c r="AD58" s="60">
        <v>4</v>
      </c>
      <c r="AE58" s="2" t="s">
        <v>16</v>
      </c>
      <c r="AF58" s="60" t="s">
        <v>16</v>
      </c>
      <c r="AG58" s="2" t="s">
        <v>198</v>
      </c>
      <c r="AH58" s="2" t="s">
        <v>197</v>
      </c>
      <c r="AI58" s="2">
        <v>0</v>
      </c>
      <c r="AJ58" s="2" t="s">
        <v>10</v>
      </c>
      <c r="AK58" s="2" t="s">
        <v>196</v>
      </c>
      <c r="AL58" s="2">
        <v>-289.32591000000002</v>
      </c>
      <c r="AM58" s="2">
        <v>-458.89465999999999</v>
      </c>
      <c r="AN58" s="2" t="s">
        <v>120</v>
      </c>
      <c r="AO58" s="2" t="s">
        <v>11</v>
      </c>
      <c r="AP58" s="1" t="s">
        <v>208</v>
      </c>
    </row>
    <row r="59" spans="1:42" ht="144">
      <c r="A59" s="2">
        <v>51.44838</v>
      </c>
      <c r="B59" s="2">
        <v>-116.32335</v>
      </c>
      <c r="C59" s="2" t="s">
        <v>121</v>
      </c>
      <c r="D59" s="2" t="s">
        <v>11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60" t="s">
        <v>346</v>
      </c>
      <c r="K59" s="2">
        <v>60</v>
      </c>
      <c r="L59" s="60">
        <v>60</v>
      </c>
      <c r="M59" s="2">
        <v>58.36</v>
      </c>
      <c r="N59" s="60">
        <v>58.36</v>
      </c>
      <c r="O59" s="2">
        <v>60.84</v>
      </c>
      <c r="P59" s="60">
        <v>60.84</v>
      </c>
      <c r="Q59" s="2">
        <v>55.3</v>
      </c>
      <c r="R59" s="60">
        <v>55.3</v>
      </c>
      <c r="S59" s="2">
        <v>35.07</v>
      </c>
      <c r="T59" s="60">
        <v>35.07</v>
      </c>
      <c r="U59" s="2">
        <v>56.02</v>
      </c>
      <c r="V59" s="60">
        <v>56.02</v>
      </c>
      <c r="W59" s="2">
        <v>84.25</v>
      </c>
      <c r="X59" s="60">
        <v>84.25</v>
      </c>
      <c r="Y59" s="2">
        <v>1.0849909584086799</v>
      </c>
      <c r="Z59" s="60">
        <v>1.0849909584086799</v>
      </c>
      <c r="AA59" s="2">
        <v>1.0417707961442342</v>
      </c>
      <c r="AB59" s="60">
        <v>1.0417707961442342</v>
      </c>
      <c r="AC59" s="2">
        <v>4</v>
      </c>
      <c r="AD59" s="60">
        <v>4</v>
      </c>
      <c r="AE59" s="2" t="s">
        <v>16</v>
      </c>
      <c r="AF59" s="60" t="s">
        <v>16</v>
      </c>
      <c r="AG59" s="2" t="s">
        <v>198</v>
      </c>
      <c r="AH59" s="2" t="s">
        <v>171</v>
      </c>
      <c r="AI59" s="2">
        <v>0</v>
      </c>
      <c r="AJ59" s="2" t="s">
        <v>10</v>
      </c>
      <c r="AK59" s="2" t="s">
        <v>196</v>
      </c>
      <c r="AL59" s="2">
        <v>-284.09508</v>
      </c>
      <c r="AM59" s="2">
        <v>-451.86680999999999</v>
      </c>
      <c r="AN59" s="2" t="s">
        <v>121</v>
      </c>
      <c r="AO59" s="2" t="s">
        <v>11</v>
      </c>
      <c r="AP59" s="1"/>
    </row>
    <row r="60" spans="1:42" ht="208">
      <c r="A60" s="2">
        <v>40.005021999999997</v>
      </c>
      <c r="B60" s="2">
        <v>-106.374139</v>
      </c>
      <c r="C60" s="2" t="s">
        <v>39</v>
      </c>
      <c r="D60" s="2" t="s">
        <v>37</v>
      </c>
      <c r="E60" s="2" t="s">
        <v>22</v>
      </c>
      <c r="F60" s="2" t="s">
        <v>207</v>
      </c>
      <c r="G60" s="2" t="s">
        <v>23</v>
      </c>
      <c r="H60" s="2" t="s">
        <v>21</v>
      </c>
      <c r="I60" s="2">
        <v>2015</v>
      </c>
      <c r="J60" s="60">
        <v>2015</v>
      </c>
      <c r="K60" s="2">
        <v>30.5</v>
      </c>
      <c r="L60" s="60">
        <v>30.5</v>
      </c>
      <c r="M60" s="2">
        <v>21.51</v>
      </c>
      <c r="N60" s="60">
        <v>21.51</v>
      </c>
      <c r="O60" s="2">
        <v>30.78</v>
      </c>
      <c r="P60" s="60">
        <v>30.78</v>
      </c>
      <c r="Q60" s="2">
        <v>20.100000000000001</v>
      </c>
      <c r="R60" s="60">
        <v>20.100000000000001</v>
      </c>
      <c r="S60" s="2">
        <v>11.78</v>
      </c>
      <c r="T60" s="60">
        <v>11.78</v>
      </c>
      <c r="U60" s="2">
        <v>38.700000000000003</v>
      </c>
      <c r="V60" s="60">
        <v>38.700000000000003</v>
      </c>
      <c r="W60" s="2" t="s">
        <v>346</v>
      </c>
      <c r="X60" s="60" t="s">
        <v>346</v>
      </c>
      <c r="Y60" s="2">
        <v>1.5174129353233829</v>
      </c>
      <c r="Z60" s="60">
        <v>1.5174129353233829</v>
      </c>
      <c r="AA60" s="2">
        <v>0.55581395348837215</v>
      </c>
      <c r="AB60" s="60">
        <v>0.55581395348837215</v>
      </c>
      <c r="AC60" s="2">
        <v>2</v>
      </c>
      <c r="AD60" s="60">
        <v>2</v>
      </c>
      <c r="AE60" s="2" t="s">
        <v>16</v>
      </c>
      <c r="AF60" s="60" t="s">
        <v>16</v>
      </c>
      <c r="AG60" s="2" t="s">
        <v>24</v>
      </c>
      <c r="AH60" s="2" t="s">
        <v>25</v>
      </c>
      <c r="AI60" s="2">
        <v>0</v>
      </c>
      <c r="AJ60" s="2" t="s">
        <v>26</v>
      </c>
      <c r="AK60" s="2" t="s">
        <v>20</v>
      </c>
      <c r="AL60" s="2">
        <v>-252.7533</v>
      </c>
      <c r="AM60" s="2">
        <v>-399.13246099999998</v>
      </c>
      <c r="AN60" s="2" t="s">
        <v>39</v>
      </c>
      <c r="AO60" s="2" t="s">
        <v>37</v>
      </c>
      <c r="AP60" s="1" t="s">
        <v>22</v>
      </c>
    </row>
    <row r="61" spans="1:42" ht="208">
      <c r="A61" s="2">
        <v>39.939518999999997</v>
      </c>
      <c r="B61" s="2">
        <v>-106.34454700000001</v>
      </c>
      <c r="C61" s="2" t="s">
        <v>38</v>
      </c>
      <c r="D61" s="2" t="s">
        <v>37</v>
      </c>
      <c r="E61" s="2" t="s">
        <v>22</v>
      </c>
      <c r="F61" s="2" t="s">
        <v>207</v>
      </c>
      <c r="G61" s="2" t="s">
        <v>23</v>
      </c>
      <c r="H61" s="2" t="s">
        <v>21</v>
      </c>
      <c r="I61" s="2">
        <v>2015</v>
      </c>
      <c r="J61" s="60">
        <v>2015</v>
      </c>
      <c r="K61" s="2">
        <v>30.5</v>
      </c>
      <c r="L61" s="60">
        <v>30.5</v>
      </c>
      <c r="M61" s="2">
        <v>20.25</v>
      </c>
      <c r="N61" s="60">
        <v>20.25</v>
      </c>
      <c r="O61" s="2">
        <v>30.55</v>
      </c>
      <c r="P61" s="60">
        <v>30.55</v>
      </c>
      <c r="Q61" s="2">
        <v>20.100000000000001</v>
      </c>
      <c r="R61" s="60">
        <v>20.100000000000001</v>
      </c>
      <c r="S61" s="2">
        <v>12.31</v>
      </c>
      <c r="T61" s="60">
        <v>12.31</v>
      </c>
      <c r="U61" s="2">
        <v>37.950000000000003</v>
      </c>
      <c r="V61" s="60">
        <v>37.950000000000003</v>
      </c>
      <c r="W61" s="2" t="s">
        <v>346</v>
      </c>
      <c r="X61" s="60" t="s">
        <v>346</v>
      </c>
      <c r="Y61" s="2">
        <v>1.5174129353233829</v>
      </c>
      <c r="Z61" s="60">
        <v>1.5174129353233829</v>
      </c>
      <c r="AA61" s="2">
        <v>0.53359683794466395</v>
      </c>
      <c r="AB61" s="60">
        <v>0.53359683794466395</v>
      </c>
      <c r="AC61" s="2">
        <v>2</v>
      </c>
      <c r="AD61" s="60">
        <v>2</v>
      </c>
      <c r="AE61" s="2" t="s">
        <v>16</v>
      </c>
      <c r="AF61" s="60" t="s">
        <v>16</v>
      </c>
      <c r="AG61" s="2" t="s">
        <v>24</v>
      </c>
      <c r="AH61" s="2" t="s">
        <v>25</v>
      </c>
      <c r="AI61" s="2">
        <v>0</v>
      </c>
      <c r="AJ61" s="2" t="s">
        <v>26</v>
      </c>
      <c r="AK61" s="2" t="s">
        <v>20</v>
      </c>
      <c r="AL61" s="2">
        <v>-252.628613</v>
      </c>
      <c r="AM61" s="2">
        <v>-398.91267900000003</v>
      </c>
      <c r="AN61" s="2" t="s">
        <v>38</v>
      </c>
      <c r="AO61" s="2" t="s">
        <v>37</v>
      </c>
      <c r="AP61" s="1" t="s">
        <v>22</v>
      </c>
    </row>
    <row r="62" spans="1:42" ht="80">
      <c r="A62" s="2">
        <v>35.888235000000002</v>
      </c>
      <c r="B62" s="2">
        <v>-114.620937</v>
      </c>
      <c r="C62" s="2" t="s">
        <v>57</v>
      </c>
      <c r="D62" s="2" t="s">
        <v>11</v>
      </c>
      <c r="E62" s="2" t="s">
        <v>55</v>
      </c>
      <c r="F62" s="2" t="s">
        <v>207</v>
      </c>
      <c r="G62" s="2">
        <v>0</v>
      </c>
      <c r="H62" s="2" t="s">
        <v>56</v>
      </c>
      <c r="I62" s="2">
        <v>2007</v>
      </c>
      <c r="J62" s="60">
        <v>2007</v>
      </c>
      <c r="K62" s="2">
        <v>15.24</v>
      </c>
      <c r="L62" s="60">
        <v>15.24</v>
      </c>
      <c r="M62" s="2">
        <v>14.37</v>
      </c>
      <c r="N62" s="60">
        <v>14.37</v>
      </c>
      <c r="O62" s="2">
        <v>15.54</v>
      </c>
      <c r="P62" s="60">
        <v>15.54</v>
      </c>
      <c r="Q62" s="2">
        <v>61.874400000000001</v>
      </c>
      <c r="R62" s="60">
        <v>61.874400000000001</v>
      </c>
      <c r="S62" s="2">
        <v>47.91</v>
      </c>
      <c r="T62" s="60">
        <v>47.91</v>
      </c>
      <c r="U62" s="2">
        <v>72.53</v>
      </c>
      <c r="V62" s="60">
        <v>72.53</v>
      </c>
      <c r="W62" s="2" t="s">
        <v>346</v>
      </c>
      <c r="X62" s="60" t="s">
        <v>346</v>
      </c>
      <c r="Y62" s="2">
        <v>0.24630541871921183</v>
      </c>
      <c r="Z62" s="60">
        <v>0.24630541871921183</v>
      </c>
      <c r="AA62" s="2">
        <v>0.19812491382876049</v>
      </c>
      <c r="AB62" s="60">
        <v>0.19812491382876049</v>
      </c>
      <c r="AC62" s="2">
        <v>4</v>
      </c>
      <c r="AD62" s="60">
        <v>4</v>
      </c>
      <c r="AE62" s="2" t="s">
        <v>16</v>
      </c>
      <c r="AF62" s="60" t="s">
        <v>16</v>
      </c>
      <c r="AG62" s="2">
        <v>0</v>
      </c>
      <c r="AH62" s="2" t="s">
        <v>234</v>
      </c>
      <c r="AI62" s="2">
        <v>0</v>
      </c>
      <c r="AJ62" s="2" t="s">
        <v>26</v>
      </c>
      <c r="AK62" s="2" t="s">
        <v>50</v>
      </c>
      <c r="AL62" s="2">
        <v>-265.130109</v>
      </c>
      <c r="AM62" s="2">
        <v>-415.63928099999998</v>
      </c>
      <c r="AN62" s="2" t="s">
        <v>57</v>
      </c>
      <c r="AO62" s="2" t="s">
        <v>11</v>
      </c>
      <c r="AP62" s="1" t="s">
        <v>55</v>
      </c>
    </row>
    <row r="63" spans="1:42" ht="80">
      <c r="A63" s="2">
        <v>35.970612000000003</v>
      </c>
      <c r="B63" s="2">
        <v>-114.683521</v>
      </c>
      <c r="C63" s="2" t="s">
        <v>58</v>
      </c>
      <c r="D63" s="2" t="s">
        <v>11</v>
      </c>
      <c r="E63" s="2" t="s">
        <v>55</v>
      </c>
      <c r="F63" s="2" t="s">
        <v>207</v>
      </c>
      <c r="G63" s="2">
        <v>0</v>
      </c>
      <c r="H63" s="2" t="s">
        <v>56</v>
      </c>
      <c r="I63" s="2">
        <v>2007</v>
      </c>
      <c r="J63" s="60">
        <v>2007</v>
      </c>
      <c r="K63" s="2">
        <v>15.24</v>
      </c>
      <c r="L63" s="60">
        <v>15.24</v>
      </c>
      <c r="M63" s="2">
        <v>14.03</v>
      </c>
      <c r="N63" s="60">
        <v>14.03</v>
      </c>
      <c r="O63" s="2">
        <v>15.61</v>
      </c>
      <c r="P63" s="60">
        <v>15.61</v>
      </c>
      <c r="Q63" s="2">
        <v>61.874400000000001</v>
      </c>
      <c r="R63" s="60">
        <v>61.874400000000001</v>
      </c>
      <c r="S63" s="2">
        <v>47.69</v>
      </c>
      <c r="T63" s="60">
        <v>47.69</v>
      </c>
      <c r="U63" s="2">
        <v>73.760000000000005</v>
      </c>
      <c r="V63" s="60">
        <v>73.760000000000005</v>
      </c>
      <c r="W63" s="2" t="s">
        <v>346</v>
      </c>
      <c r="X63" s="60" t="s">
        <v>346</v>
      </c>
      <c r="Y63" s="2">
        <v>0.24630541871921183</v>
      </c>
      <c r="Z63" s="60">
        <v>0.24630541871921183</v>
      </c>
      <c r="AA63" s="2">
        <v>0.19021149674620388</v>
      </c>
      <c r="AB63" s="60">
        <v>0.19021149674620388</v>
      </c>
      <c r="AC63" s="2">
        <v>4</v>
      </c>
      <c r="AD63" s="60">
        <v>4</v>
      </c>
      <c r="AE63" s="2" t="s">
        <v>16</v>
      </c>
      <c r="AF63" s="60" t="s">
        <v>16</v>
      </c>
      <c r="AG63" s="2">
        <v>0</v>
      </c>
      <c r="AH63" s="2" t="s">
        <v>234</v>
      </c>
      <c r="AI63" s="2">
        <v>0</v>
      </c>
      <c r="AJ63" s="2" t="s">
        <v>26</v>
      </c>
      <c r="AK63" s="2" t="s">
        <v>50</v>
      </c>
      <c r="AL63" s="2">
        <v>-265.33765399999999</v>
      </c>
      <c r="AM63" s="2">
        <v>-415.99178699999999</v>
      </c>
      <c r="AN63" s="2" t="s">
        <v>58</v>
      </c>
      <c r="AO63" s="2" t="s">
        <v>11</v>
      </c>
      <c r="AP63" s="1" t="s">
        <v>55</v>
      </c>
    </row>
    <row r="64" spans="1:42" ht="80">
      <c r="A64" s="2">
        <v>35.985159000000003</v>
      </c>
      <c r="B64" s="2">
        <v>-114.711747</v>
      </c>
      <c r="C64" s="2" t="s">
        <v>59</v>
      </c>
      <c r="D64" s="2" t="s">
        <v>11</v>
      </c>
      <c r="E64" s="2" t="s">
        <v>55</v>
      </c>
      <c r="F64" s="2" t="s">
        <v>207</v>
      </c>
      <c r="G64" s="2">
        <v>0</v>
      </c>
      <c r="H64" s="2" t="s">
        <v>56</v>
      </c>
      <c r="I64" s="2">
        <v>2007</v>
      </c>
      <c r="J64" s="60">
        <v>2007</v>
      </c>
      <c r="K64" s="2">
        <v>30.48</v>
      </c>
      <c r="L64" s="60">
        <v>30.48</v>
      </c>
      <c r="M64" s="2">
        <v>30.03</v>
      </c>
      <c r="N64" s="60">
        <v>30.03</v>
      </c>
      <c r="O64" s="2">
        <v>31.29</v>
      </c>
      <c r="P64" s="60">
        <v>31.29</v>
      </c>
      <c r="Q64" s="2">
        <v>61.874400000000001</v>
      </c>
      <c r="R64" s="60">
        <v>61.874400000000001</v>
      </c>
      <c r="S64" s="2">
        <v>41.42</v>
      </c>
      <c r="T64" s="60">
        <v>41.42</v>
      </c>
      <c r="U64" s="2">
        <v>73.88</v>
      </c>
      <c r="V64" s="60">
        <v>73.88</v>
      </c>
      <c r="W64" s="2" t="s">
        <v>346</v>
      </c>
      <c r="X64" s="60" t="s">
        <v>346</v>
      </c>
      <c r="Y64" s="2">
        <v>0.49261083743842365</v>
      </c>
      <c r="Z64" s="60">
        <v>0.49261083743842365</v>
      </c>
      <c r="AA64" s="2">
        <v>0.40646995127233354</v>
      </c>
      <c r="AB64" s="60">
        <v>0.40646995127233354</v>
      </c>
      <c r="AC64" s="2">
        <v>4</v>
      </c>
      <c r="AD64" s="60">
        <v>4</v>
      </c>
      <c r="AE64" s="2" t="s">
        <v>16</v>
      </c>
      <c r="AF64" s="60" t="s">
        <v>16</v>
      </c>
      <c r="AG64" s="2">
        <v>0</v>
      </c>
      <c r="AH64" s="2" t="s">
        <v>234</v>
      </c>
      <c r="AI64" s="2">
        <v>0</v>
      </c>
      <c r="AJ64" s="2" t="s">
        <v>26</v>
      </c>
      <c r="AK64" s="2" t="s">
        <v>50</v>
      </c>
      <c r="AL64" s="2">
        <v>-265.40865300000002</v>
      </c>
      <c r="AM64" s="2">
        <v>-416.10555900000003</v>
      </c>
      <c r="AN64" s="2" t="s">
        <v>59</v>
      </c>
      <c r="AO64" s="2" t="s">
        <v>11</v>
      </c>
      <c r="AP64" s="1" t="s">
        <v>55</v>
      </c>
    </row>
    <row r="65" spans="1:42" ht="64">
      <c r="A65" s="2">
        <v>47.074227999999998</v>
      </c>
      <c r="B65" s="2">
        <v>-114.0538</v>
      </c>
      <c r="C65" s="2" t="s">
        <v>60</v>
      </c>
      <c r="D65" s="2" t="s">
        <v>11</v>
      </c>
      <c r="E65" s="2" t="s">
        <v>61</v>
      </c>
      <c r="F65" s="2" t="s">
        <v>207</v>
      </c>
      <c r="G65" s="2">
        <v>0</v>
      </c>
      <c r="H65" s="2" t="s">
        <v>62</v>
      </c>
      <c r="I65" s="2">
        <v>2013</v>
      </c>
      <c r="J65" s="60">
        <v>2013</v>
      </c>
      <c r="K65" s="2">
        <v>60</v>
      </c>
      <c r="L65" s="60">
        <v>60</v>
      </c>
      <c r="M65" s="2">
        <v>55.3</v>
      </c>
      <c r="N65" s="60">
        <v>55.3</v>
      </c>
      <c r="O65" s="2">
        <v>60.35</v>
      </c>
      <c r="P65" s="60">
        <v>60.35</v>
      </c>
      <c r="Q65" s="2">
        <v>63</v>
      </c>
      <c r="R65" s="60">
        <v>63</v>
      </c>
      <c r="S65" s="2">
        <v>10.54</v>
      </c>
      <c r="T65" s="60">
        <v>10.54</v>
      </c>
      <c r="U65" s="2">
        <v>64.64</v>
      </c>
      <c r="V65" s="60">
        <v>64.64</v>
      </c>
      <c r="W65" s="2" t="s">
        <v>346</v>
      </c>
      <c r="X65" s="60" t="s">
        <v>346</v>
      </c>
      <c r="Y65" s="2">
        <v>0.95238095238095233</v>
      </c>
      <c r="Z65" s="60">
        <v>0.95238095238095233</v>
      </c>
      <c r="AA65" s="2">
        <v>0.85550742574257421</v>
      </c>
      <c r="AB65" s="60">
        <v>0.85550742574257421</v>
      </c>
      <c r="AC65" s="2">
        <v>2</v>
      </c>
      <c r="AD65" s="60">
        <v>2</v>
      </c>
      <c r="AE65" s="2" t="s">
        <v>16</v>
      </c>
      <c r="AF65" s="60" t="s">
        <v>16</v>
      </c>
      <c r="AG65" s="2" t="s">
        <v>67</v>
      </c>
      <c r="AH65" s="2" t="s">
        <v>68</v>
      </c>
      <c r="AI65" s="2">
        <v>0</v>
      </c>
      <c r="AJ65" s="2" t="s">
        <v>26</v>
      </c>
      <c r="AK65" s="2" t="s">
        <v>27</v>
      </c>
      <c r="AL65" s="2">
        <v>-275.181828</v>
      </c>
      <c r="AM65" s="2">
        <v>-436.30985600000002</v>
      </c>
      <c r="AN65" s="2" t="s">
        <v>60</v>
      </c>
      <c r="AO65" s="2" t="s">
        <v>11</v>
      </c>
      <c r="AP65" s="1" t="s">
        <v>61</v>
      </c>
    </row>
    <row r="66" spans="1:42" ht="32">
      <c r="A66" s="2">
        <v>47.322270000000003</v>
      </c>
      <c r="B66" s="2">
        <v>-121.32447000000001</v>
      </c>
      <c r="C66" s="2" t="s">
        <v>148</v>
      </c>
      <c r="D66" s="2" t="s">
        <v>11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60" t="s">
        <v>346</v>
      </c>
      <c r="K66" s="2">
        <v>45.72</v>
      </c>
      <c r="L66" s="60">
        <v>45.72</v>
      </c>
      <c r="M66" s="2">
        <v>45.64</v>
      </c>
      <c r="N66" s="60">
        <v>45.64</v>
      </c>
      <c r="O66" s="2">
        <v>46.72</v>
      </c>
      <c r="P66" s="60">
        <v>46.72</v>
      </c>
      <c r="Q66" s="2">
        <v>65.531999999999996</v>
      </c>
      <c r="R66" s="60">
        <v>65.531999999999996</v>
      </c>
      <c r="S66" s="2">
        <v>53.64</v>
      </c>
      <c r="T66" s="60">
        <v>53.64</v>
      </c>
      <c r="U66" s="2">
        <v>99.26</v>
      </c>
      <c r="V66" s="60">
        <v>99.26</v>
      </c>
      <c r="W66" s="2" t="s">
        <v>346</v>
      </c>
      <c r="X66" s="60" t="s">
        <v>346</v>
      </c>
      <c r="Y66" s="2">
        <v>0.69767441860465118</v>
      </c>
      <c r="Z66" s="60">
        <v>0.69767441860465118</v>
      </c>
      <c r="AA66" s="2">
        <v>0.45980253878702398</v>
      </c>
      <c r="AB66" s="60">
        <v>0.45980253878702398</v>
      </c>
      <c r="AC66" s="2">
        <v>6</v>
      </c>
      <c r="AD66" s="60">
        <v>6</v>
      </c>
      <c r="AE66" s="2" t="s">
        <v>16</v>
      </c>
      <c r="AF66" s="60" t="s">
        <v>16</v>
      </c>
      <c r="AG66" s="2">
        <v>0</v>
      </c>
      <c r="AH66" s="2">
        <v>0</v>
      </c>
      <c r="AI66" s="2">
        <v>0</v>
      </c>
      <c r="AJ66" s="2" t="s">
        <v>26</v>
      </c>
      <c r="AK66" s="2" t="s">
        <v>195</v>
      </c>
      <c r="AL66" s="2">
        <v>-289.97120999999999</v>
      </c>
      <c r="AM66" s="2">
        <v>-458.61795000000001</v>
      </c>
      <c r="AN66" s="2" t="s">
        <v>148</v>
      </c>
      <c r="AO66" s="2" t="s">
        <v>11</v>
      </c>
      <c r="AP66" s="1"/>
    </row>
    <row r="67" spans="1:42" ht="32">
      <c r="A67" s="2">
        <v>51.275036</v>
      </c>
      <c r="B67" s="2">
        <v>-116.768019</v>
      </c>
      <c r="C67" s="2" t="s">
        <v>211</v>
      </c>
      <c r="D67" s="2" t="s">
        <v>11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60" t="s">
        <v>346</v>
      </c>
      <c r="K67" s="2">
        <v>7.48</v>
      </c>
      <c r="L67" s="60">
        <v>7.48</v>
      </c>
      <c r="M67" s="2">
        <v>6.69</v>
      </c>
      <c r="N67" s="60">
        <v>6.69</v>
      </c>
      <c r="O67" s="2">
        <v>7.97</v>
      </c>
      <c r="P67" s="60">
        <v>7.97</v>
      </c>
      <c r="Q67" s="2">
        <v>37.4</v>
      </c>
      <c r="R67" s="60">
        <v>37.4</v>
      </c>
      <c r="S67" s="2">
        <v>31.92</v>
      </c>
      <c r="T67" s="60">
        <v>31.92</v>
      </c>
      <c r="U67" s="2">
        <v>47.94</v>
      </c>
      <c r="V67" s="60">
        <v>47.94</v>
      </c>
      <c r="W67" s="2" t="s">
        <v>346</v>
      </c>
      <c r="X67" s="60" t="s">
        <v>346</v>
      </c>
      <c r="Y67" s="2">
        <v>0.2</v>
      </c>
      <c r="Z67" s="60">
        <v>0.2</v>
      </c>
      <c r="AA67" s="2">
        <v>0.13954943679599502</v>
      </c>
      <c r="AB67" s="60">
        <v>0.13954943679599502</v>
      </c>
      <c r="AC67" s="2">
        <v>5</v>
      </c>
      <c r="AD67" s="60">
        <v>5</v>
      </c>
      <c r="AE67" s="2" t="s">
        <v>16</v>
      </c>
      <c r="AF67" s="60" t="s">
        <v>16</v>
      </c>
      <c r="AG67" s="2">
        <v>0</v>
      </c>
      <c r="AH67" s="2" t="s">
        <v>217</v>
      </c>
      <c r="AI67" s="2">
        <v>0</v>
      </c>
      <c r="AJ67" s="2" t="s">
        <v>10</v>
      </c>
      <c r="AK67" s="2" t="s">
        <v>196</v>
      </c>
      <c r="AL67" s="2">
        <v>-284.81107400000002</v>
      </c>
      <c r="AM67" s="2">
        <v>-452.854129</v>
      </c>
      <c r="AN67" s="2" t="s">
        <v>211</v>
      </c>
      <c r="AO67" s="2" t="s">
        <v>11</v>
      </c>
      <c r="AP67" s="1"/>
    </row>
    <row r="68" spans="1:42" ht="32">
      <c r="A68" s="2">
        <v>51.298845</v>
      </c>
      <c r="B68" s="2">
        <v>-116.92934</v>
      </c>
      <c r="C68" s="2" t="s">
        <v>212</v>
      </c>
      <c r="D68" s="2" t="s">
        <v>11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60" t="s">
        <v>346</v>
      </c>
      <c r="K68" s="2">
        <v>7.2</v>
      </c>
      <c r="L68" s="60">
        <v>7.2</v>
      </c>
      <c r="M68" s="2">
        <v>6.51</v>
      </c>
      <c r="N68" s="60">
        <v>6.51</v>
      </c>
      <c r="O68" s="2">
        <v>7.87</v>
      </c>
      <c r="P68" s="60">
        <v>7.87</v>
      </c>
      <c r="Q68" s="2">
        <v>27.5</v>
      </c>
      <c r="R68" s="60">
        <v>27.5</v>
      </c>
      <c r="S68" s="2">
        <v>21</v>
      </c>
      <c r="T68" s="60">
        <v>21</v>
      </c>
      <c r="U68" s="2">
        <v>29.12</v>
      </c>
      <c r="V68" s="60">
        <v>29.12</v>
      </c>
      <c r="W68" s="2" t="s">
        <v>346</v>
      </c>
      <c r="X68" s="60" t="s">
        <v>346</v>
      </c>
      <c r="Y68" s="2">
        <v>0.26181818181818184</v>
      </c>
      <c r="Z68" s="60">
        <v>0.26181818181818184</v>
      </c>
      <c r="AA68" s="2">
        <v>0.22355769230769229</v>
      </c>
      <c r="AB68" s="60">
        <v>0.22355769230769229</v>
      </c>
      <c r="AC68" s="2">
        <v>4</v>
      </c>
      <c r="AD68" s="60">
        <v>4</v>
      </c>
      <c r="AE68" s="2" t="s">
        <v>16</v>
      </c>
      <c r="AF68" s="60" t="s">
        <v>16</v>
      </c>
      <c r="AG68" s="2">
        <v>0</v>
      </c>
      <c r="AH68" s="2" t="s">
        <v>217</v>
      </c>
      <c r="AI68" s="2">
        <v>0</v>
      </c>
      <c r="AJ68" s="2" t="s">
        <v>10</v>
      </c>
      <c r="AK68" s="2" t="s">
        <v>196</v>
      </c>
      <c r="AL68" s="2">
        <v>-285.15752500000002</v>
      </c>
      <c r="AM68" s="2">
        <v>-453.38571000000002</v>
      </c>
      <c r="AN68" s="2" t="s">
        <v>212</v>
      </c>
      <c r="AO68" s="2" t="s">
        <v>11</v>
      </c>
      <c r="AP68" s="1"/>
    </row>
    <row r="69" spans="1:42" ht="32">
      <c r="A69" s="2">
        <v>51.253630999999999</v>
      </c>
      <c r="B69" s="2">
        <v>-116.685371</v>
      </c>
      <c r="C69" s="2" t="s">
        <v>213</v>
      </c>
      <c r="D69" s="2" t="s">
        <v>11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60" t="s">
        <v>346</v>
      </c>
      <c r="K69" s="2">
        <v>8.25</v>
      </c>
      <c r="L69" s="60">
        <v>8.25</v>
      </c>
      <c r="M69" s="2">
        <v>6.97</v>
      </c>
      <c r="N69" s="60">
        <v>6.97</v>
      </c>
      <c r="O69" s="2">
        <v>7.73</v>
      </c>
      <c r="P69" s="60">
        <v>7.73</v>
      </c>
      <c r="Q69" s="2">
        <v>30.6</v>
      </c>
      <c r="R69" s="60">
        <v>30.6</v>
      </c>
      <c r="S69" s="2">
        <v>28.69</v>
      </c>
      <c r="T69" s="60">
        <v>28.69</v>
      </c>
      <c r="U69" s="2">
        <v>35.86</v>
      </c>
      <c r="V69" s="60">
        <v>35.86</v>
      </c>
      <c r="W69" s="2">
        <v>56.32</v>
      </c>
      <c r="X69" s="60">
        <v>56.32</v>
      </c>
      <c r="Y69" s="2">
        <v>0.26960784313725489</v>
      </c>
      <c r="Z69" s="60">
        <v>0.26960784313725489</v>
      </c>
      <c r="AA69" s="2">
        <v>0.19436698271054098</v>
      </c>
      <c r="AB69" s="60">
        <v>0.19436698271054098</v>
      </c>
      <c r="AC69" s="2">
        <v>4</v>
      </c>
      <c r="AD69" s="60">
        <v>4</v>
      </c>
      <c r="AE69" s="2" t="s">
        <v>16</v>
      </c>
      <c r="AF69" s="60" t="s">
        <v>16</v>
      </c>
      <c r="AG69" s="2">
        <v>0</v>
      </c>
      <c r="AH69" s="2" t="s">
        <v>217</v>
      </c>
      <c r="AI69" s="2">
        <v>0</v>
      </c>
      <c r="AJ69" s="2" t="s">
        <v>10</v>
      </c>
      <c r="AK69" s="2" t="s">
        <v>196</v>
      </c>
      <c r="AL69" s="2">
        <v>-284.62437299999999</v>
      </c>
      <c r="AM69" s="2">
        <v>-452.56337500000001</v>
      </c>
      <c r="AN69" s="2" t="s">
        <v>213</v>
      </c>
      <c r="AO69" s="2" t="s">
        <v>11</v>
      </c>
      <c r="AP69" s="1"/>
    </row>
    <row r="78" spans="1:42" ht="48">
      <c r="J78" s="56"/>
      <c r="K78" s="57" t="s">
        <v>341</v>
      </c>
      <c r="L78" s="59"/>
      <c r="M78" s="59"/>
      <c r="N78" s="59"/>
      <c r="O78" s="59"/>
      <c r="P78" s="58" t="s">
        <v>352</v>
      </c>
    </row>
    <row r="79" spans="1:42">
      <c r="J79" s="56" t="s">
        <v>317</v>
      </c>
      <c r="K79" s="56">
        <f>MAX(Z52:Z71)</f>
        <v>1.5174129353233829</v>
      </c>
      <c r="L79" s="59"/>
      <c r="M79" s="59"/>
      <c r="N79" s="59"/>
      <c r="O79" s="59"/>
      <c r="P79" s="56">
        <f>MAX(AA51:AB71)</f>
        <v>1.0417707961442342</v>
      </c>
    </row>
    <row r="80" spans="1:42">
      <c r="J80" s="56" t="s">
        <v>318</v>
      </c>
      <c r="K80" s="57">
        <f>MIN(Z52:Z71)</f>
        <v>0.10925925925925926</v>
      </c>
      <c r="L80" s="59"/>
      <c r="M80" s="59"/>
      <c r="N80" s="59"/>
      <c r="O80" s="59"/>
      <c r="P80" s="57">
        <f>MIN(AB51:AB71)</f>
        <v>0.10171287303549355</v>
      </c>
    </row>
    <row r="81" spans="10:16">
      <c r="J81" s="57" t="s">
        <v>315</v>
      </c>
      <c r="K81" s="56">
        <f>COUNTIF(Z52:Z71, "&gt;0")</f>
        <v>18</v>
      </c>
      <c r="L81" s="59"/>
      <c r="M81" s="59"/>
      <c r="N81" s="59"/>
      <c r="O81" s="59"/>
      <c r="P81" s="56">
        <f>COUNTIF(AB51:AB71, "&gt;0")</f>
        <v>18</v>
      </c>
    </row>
    <row r="82" spans="10:16">
      <c r="J82" s="57" t="s">
        <v>314</v>
      </c>
      <c r="K82" s="59">
        <f>AVERAGEIF(Z52:Z71,"&gt;0")</f>
        <v>0.75217716526861556</v>
      </c>
      <c r="L82" s="59"/>
      <c r="M82" s="59"/>
      <c r="N82" s="59"/>
      <c r="O82" s="59"/>
      <c r="P82" s="59">
        <f>AVERAGEIF(AB51:AB71,"&gt;0")</f>
        <v>0.55603336785823865</v>
      </c>
    </row>
    <row r="83" spans="10:16">
      <c r="J83" s="57" t="s">
        <v>348</v>
      </c>
      <c r="K83" s="56">
        <f>(COUNTIF(Z52:Z71,"&gt;0.8"))/K81</f>
        <v>0.55555555555555558</v>
      </c>
      <c r="L83" s="59"/>
      <c r="M83" s="59"/>
      <c r="N83" s="59"/>
      <c r="O83" s="59"/>
      <c r="P83" s="56">
        <f>(COUNTIF(AB51:AB71,"&gt;0.8"))/P81</f>
        <v>0.3888888888888889</v>
      </c>
    </row>
    <row r="88" spans="10:16" ht="20">
      <c r="J88" s="75"/>
    </row>
  </sheetData>
  <autoFilter ref="A1:AQ22" xr:uid="{12E044B7-9BCC-6F47-8F1B-B980AEB3E092}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4AB9-2BD9-3942-A7D7-0F03AE7E6B6F}">
  <dimension ref="A1:U30"/>
  <sheetViews>
    <sheetView tabSelected="1" workbookViewId="0">
      <pane xSplit="1" topLeftCell="J1" activePane="topRight" state="frozen"/>
      <selection pane="topRight" activeCell="P12" sqref="P12"/>
    </sheetView>
  </sheetViews>
  <sheetFormatPr baseColWidth="10" defaultRowHeight="15"/>
  <cols>
    <col min="1" max="1" width="31" style="79" customWidth="1"/>
    <col min="2" max="2" width="16" customWidth="1"/>
    <col min="3" max="3" width="49.6640625" customWidth="1"/>
    <col min="4" max="4" width="42.1640625" customWidth="1"/>
    <col min="5" max="5" width="75.1640625" customWidth="1"/>
    <col min="6" max="6" width="64.83203125" customWidth="1"/>
    <col min="7" max="7" width="57" customWidth="1"/>
    <col min="8" max="8" width="48" customWidth="1"/>
    <col min="9" max="9" width="53.5" customWidth="1"/>
    <col min="10" max="10" width="59.5" customWidth="1"/>
  </cols>
  <sheetData>
    <row r="1" spans="1:21" ht="19">
      <c r="A1" s="79" t="s">
        <v>2</v>
      </c>
      <c r="B1" t="s">
        <v>216</v>
      </c>
      <c r="C1" t="s">
        <v>266</v>
      </c>
      <c r="D1" t="s">
        <v>394</v>
      </c>
      <c r="E1" t="s">
        <v>215</v>
      </c>
      <c r="F1" t="s">
        <v>265</v>
      </c>
      <c r="G1" t="s">
        <v>271</v>
      </c>
      <c r="H1" t="s">
        <v>263</v>
      </c>
      <c r="I1" t="s">
        <v>260</v>
      </c>
      <c r="J1" t="s">
        <v>351</v>
      </c>
      <c r="K1" s="27" t="s">
        <v>259</v>
      </c>
      <c r="L1" s="24" t="s">
        <v>236</v>
      </c>
      <c r="M1" s="24" t="s">
        <v>226</v>
      </c>
      <c r="N1" s="24" t="s">
        <v>227</v>
      </c>
      <c r="O1" s="24" t="s">
        <v>228</v>
      </c>
      <c r="P1" s="24" t="s">
        <v>230</v>
      </c>
      <c r="Q1" s="24" t="s">
        <v>229</v>
      </c>
      <c r="R1" s="24" t="s">
        <v>231</v>
      </c>
      <c r="S1" s="24" t="s">
        <v>233</v>
      </c>
      <c r="T1" s="24" t="s">
        <v>232</v>
      </c>
      <c r="U1" s="30" t="s">
        <v>235</v>
      </c>
    </row>
    <row r="2" spans="1:21" ht="19">
      <c r="A2" s="79" t="s">
        <v>33</v>
      </c>
      <c r="B2">
        <v>52</v>
      </c>
      <c r="C2">
        <v>51.62</v>
      </c>
      <c r="D2">
        <v>52.6</v>
      </c>
      <c r="E2">
        <v>54</v>
      </c>
      <c r="F2">
        <v>46</v>
      </c>
      <c r="G2">
        <v>57.72</v>
      </c>
      <c r="H2" t="e">
        <v>#N/A</v>
      </c>
      <c r="I2">
        <v>0.96296296296296291</v>
      </c>
      <c r="J2">
        <v>0.89431739431739432</v>
      </c>
      <c r="K2" s="28">
        <f>SUM(L2:T2)</f>
        <v>6839</v>
      </c>
      <c r="L2" s="24">
        <v>5962</v>
      </c>
      <c r="M2" s="24">
        <v>28</v>
      </c>
      <c r="N2" s="24">
        <v>68</v>
      </c>
      <c r="O2" s="24">
        <v>36</v>
      </c>
      <c r="P2" s="24">
        <v>241</v>
      </c>
      <c r="Q2" s="24">
        <v>70</v>
      </c>
      <c r="R2" s="24">
        <v>0</v>
      </c>
      <c r="S2" s="24">
        <v>332</v>
      </c>
      <c r="T2" s="24">
        <v>102</v>
      </c>
      <c r="U2" s="31">
        <v>3180</v>
      </c>
    </row>
    <row r="3" spans="1:21" ht="19">
      <c r="A3" s="79" t="s">
        <v>34</v>
      </c>
      <c r="B3">
        <v>52</v>
      </c>
      <c r="C3">
        <v>49.48</v>
      </c>
      <c r="D3">
        <v>52.5</v>
      </c>
      <c r="E3">
        <v>57</v>
      </c>
      <c r="F3">
        <v>43.02</v>
      </c>
      <c r="G3">
        <v>59.51</v>
      </c>
      <c r="H3" t="e">
        <v>#N/A</v>
      </c>
      <c r="I3">
        <v>0.91228070175438591</v>
      </c>
      <c r="J3">
        <v>0.83145689800033606</v>
      </c>
      <c r="K3" s="28">
        <f>SUM(L3:T3)</f>
        <v>8842</v>
      </c>
      <c r="L3" s="24">
        <v>7880</v>
      </c>
      <c r="M3" s="24">
        <v>119</v>
      </c>
      <c r="N3" s="24">
        <v>93</v>
      </c>
      <c r="O3" s="24">
        <v>36</v>
      </c>
      <c r="P3" s="24">
        <v>198</v>
      </c>
      <c r="Q3" s="24">
        <v>11</v>
      </c>
      <c r="R3" s="24">
        <v>0</v>
      </c>
      <c r="S3" s="24">
        <v>432</v>
      </c>
      <c r="T3" s="24">
        <v>73</v>
      </c>
      <c r="U3" s="31">
        <v>3180</v>
      </c>
    </row>
    <row r="4" spans="1:21" ht="19">
      <c r="A4" s="79" t="s">
        <v>363</v>
      </c>
      <c r="B4">
        <v>60</v>
      </c>
      <c r="C4">
        <v>58.51</v>
      </c>
      <c r="D4">
        <v>60.18</v>
      </c>
      <c r="E4">
        <v>49</v>
      </c>
      <c r="F4">
        <v>40.4</v>
      </c>
      <c r="G4">
        <v>73.16</v>
      </c>
      <c r="H4">
        <v>124.09</v>
      </c>
      <c r="I4">
        <v>1.2244897959183674</v>
      </c>
      <c r="J4">
        <v>0.79975396391470754</v>
      </c>
      <c r="K4" s="28">
        <f>SUM(L4:T4)</f>
        <v>724</v>
      </c>
      <c r="L4" s="24">
        <v>476</v>
      </c>
      <c r="M4" s="24">
        <v>84</v>
      </c>
      <c r="N4" s="24">
        <v>49</v>
      </c>
      <c r="O4" s="24">
        <v>3</v>
      </c>
      <c r="P4" s="24">
        <v>53</v>
      </c>
      <c r="Q4" s="24">
        <v>0</v>
      </c>
      <c r="R4" s="24">
        <v>0</v>
      </c>
      <c r="S4" s="24">
        <v>15</v>
      </c>
      <c r="T4" s="24">
        <v>44</v>
      </c>
      <c r="U4" s="31">
        <v>1486</v>
      </c>
    </row>
    <row r="5" spans="1:21" ht="19">
      <c r="A5" s="79" t="s">
        <v>364</v>
      </c>
      <c r="B5">
        <v>60</v>
      </c>
      <c r="C5">
        <v>59.5</v>
      </c>
      <c r="D5">
        <v>60.44</v>
      </c>
      <c r="E5">
        <v>57</v>
      </c>
      <c r="F5">
        <v>43.94</v>
      </c>
      <c r="G5">
        <v>69.599999999999994</v>
      </c>
      <c r="H5">
        <v>126.6</v>
      </c>
      <c r="I5">
        <v>1.0526315789473684</v>
      </c>
      <c r="J5">
        <v>0.85488505747126442</v>
      </c>
      <c r="K5" s="28">
        <f>SUM(L5:T5)</f>
        <v>689</v>
      </c>
      <c r="L5" s="24">
        <v>345</v>
      </c>
      <c r="M5" s="24">
        <v>192</v>
      </c>
      <c r="N5" s="24">
        <v>3</v>
      </c>
      <c r="O5" s="24">
        <v>41</v>
      </c>
      <c r="P5" s="24">
        <v>28</v>
      </c>
      <c r="Q5" s="24">
        <v>0</v>
      </c>
      <c r="R5" s="24">
        <v>0</v>
      </c>
      <c r="S5" s="24">
        <v>14</v>
      </c>
      <c r="T5" s="24">
        <v>66</v>
      </c>
      <c r="U5" s="31">
        <v>1471</v>
      </c>
    </row>
    <row r="6" spans="1:21" ht="19">
      <c r="A6" s="79" t="s">
        <v>365</v>
      </c>
      <c r="B6">
        <v>60</v>
      </c>
      <c r="C6">
        <v>58.05</v>
      </c>
      <c r="D6">
        <v>59.78</v>
      </c>
      <c r="E6">
        <v>67</v>
      </c>
      <c r="F6">
        <v>42.14</v>
      </c>
      <c r="G6">
        <v>66.290000000000006</v>
      </c>
      <c r="H6" t="e">
        <v>#N/A</v>
      </c>
      <c r="I6">
        <v>0.89552238805970152</v>
      </c>
      <c r="J6">
        <v>0.87569769195957148</v>
      </c>
      <c r="K6" s="28">
        <f>SUM(L6:T6)</f>
        <v>1080</v>
      </c>
      <c r="L6" s="24">
        <v>785</v>
      </c>
      <c r="M6" s="24">
        <v>112</v>
      </c>
      <c r="N6" s="24">
        <v>11</v>
      </c>
      <c r="O6" s="24">
        <v>9</v>
      </c>
      <c r="P6" s="24">
        <v>77</v>
      </c>
      <c r="Q6" s="24">
        <v>2</v>
      </c>
      <c r="R6" s="24">
        <v>0</v>
      </c>
      <c r="S6" s="24">
        <v>46</v>
      </c>
      <c r="T6" s="24">
        <v>38</v>
      </c>
      <c r="U6" s="31">
        <v>1190</v>
      </c>
    </row>
    <row r="7" spans="1:21" ht="19">
      <c r="A7" s="79" t="s">
        <v>366</v>
      </c>
      <c r="B7">
        <v>60</v>
      </c>
      <c r="C7">
        <v>57.8</v>
      </c>
      <c r="D7">
        <v>59.95</v>
      </c>
      <c r="E7">
        <v>67</v>
      </c>
      <c r="F7">
        <v>55.83</v>
      </c>
      <c r="G7">
        <v>67.84</v>
      </c>
      <c r="H7">
        <v>111.66</v>
      </c>
      <c r="I7">
        <v>0.89552238805970152</v>
      </c>
      <c r="J7">
        <v>0.852004716981132</v>
      </c>
      <c r="K7" s="28">
        <f>SUM(L7:T7)</f>
        <v>593</v>
      </c>
      <c r="L7" s="24">
        <v>488</v>
      </c>
      <c r="M7" s="24">
        <v>47</v>
      </c>
      <c r="N7" s="24">
        <v>5</v>
      </c>
      <c r="O7" s="24">
        <v>5</v>
      </c>
      <c r="P7" s="24">
        <v>20</v>
      </c>
      <c r="Q7" s="24">
        <v>0</v>
      </c>
      <c r="R7" s="24">
        <v>0</v>
      </c>
      <c r="S7" s="24">
        <v>6</v>
      </c>
      <c r="T7" s="24">
        <v>22</v>
      </c>
      <c r="U7" s="31">
        <v>1203</v>
      </c>
    </row>
    <row r="8" spans="1:21" ht="19">
      <c r="A8" s="79" t="s">
        <v>120</v>
      </c>
      <c r="B8">
        <v>5.9</v>
      </c>
      <c r="C8">
        <v>5.76</v>
      </c>
      <c r="D8">
        <v>6.58</v>
      </c>
      <c r="E8">
        <v>54</v>
      </c>
      <c r="F8">
        <v>29.63</v>
      </c>
      <c r="G8">
        <v>56.63</v>
      </c>
      <c r="H8" t="e">
        <v>#N/A</v>
      </c>
      <c r="I8">
        <v>0.10925925925925926</v>
      </c>
      <c r="J8">
        <v>0.10171287303549355</v>
      </c>
      <c r="K8" s="28">
        <f>SUM(L8,M8,N8,Q8,R8,S8,T8)</f>
        <v>156</v>
      </c>
      <c r="L8" s="24">
        <v>136</v>
      </c>
      <c r="M8" s="24">
        <v>0</v>
      </c>
      <c r="N8" s="24">
        <v>6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14</v>
      </c>
      <c r="U8" s="31">
        <v>164</v>
      </c>
    </row>
    <row r="9" spans="1:21" ht="19">
      <c r="A9" s="79" t="s">
        <v>211</v>
      </c>
      <c r="B9">
        <v>7.48</v>
      </c>
      <c r="C9">
        <v>6.69</v>
      </c>
      <c r="D9">
        <v>7.97</v>
      </c>
      <c r="E9">
        <v>37.4</v>
      </c>
      <c r="F9">
        <v>31.92</v>
      </c>
      <c r="G9">
        <v>47.94</v>
      </c>
      <c r="H9" t="e">
        <v>#N/A</v>
      </c>
      <c r="I9">
        <v>0.2</v>
      </c>
      <c r="J9">
        <v>0.13954943679599502</v>
      </c>
      <c r="K9" s="28">
        <f>SUM(L9,M9,N9,Q9,R9,S9,T9)</f>
        <v>7</v>
      </c>
      <c r="L9" s="24">
        <v>0</v>
      </c>
      <c r="M9" s="24">
        <v>7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31">
        <v>164</v>
      </c>
    </row>
    <row r="10" spans="1:21" ht="19">
      <c r="A10" s="79" t="s">
        <v>212</v>
      </c>
      <c r="B10">
        <v>7.2</v>
      </c>
      <c r="C10">
        <v>6.51</v>
      </c>
      <c r="D10">
        <v>7.87</v>
      </c>
      <c r="E10">
        <v>27.5</v>
      </c>
      <c r="F10">
        <v>21</v>
      </c>
      <c r="G10">
        <v>29.12</v>
      </c>
      <c r="H10" t="e">
        <v>#N/A</v>
      </c>
      <c r="I10">
        <v>0.26181818181818184</v>
      </c>
      <c r="J10">
        <v>0.22355769230769229</v>
      </c>
      <c r="K10" s="28">
        <f>SUM(L10,M10,N10,Q10,R10,S10,T10)</f>
        <v>289</v>
      </c>
      <c r="L10" s="24">
        <v>185</v>
      </c>
      <c r="M10" s="24">
        <v>0</v>
      </c>
      <c r="N10" s="24">
        <v>0</v>
      </c>
      <c r="O10" s="24">
        <v>0</v>
      </c>
      <c r="P10" s="24">
        <v>0</v>
      </c>
      <c r="Q10" s="24">
        <v>26</v>
      </c>
      <c r="R10" s="24">
        <v>66</v>
      </c>
      <c r="S10" s="24">
        <v>3</v>
      </c>
      <c r="T10" s="24">
        <v>9</v>
      </c>
      <c r="U10" s="31">
        <v>164</v>
      </c>
    </row>
    <row r="11" spans="1:21" ht="19">
      <c r="A11" s="79" t="s">
        <v>213</v>
      </c>
      <c r="B11">
        <v>8.25</v>
      </c>
      <c r="C11">
        <v>6.97</v>
      </c>
      <c r="D11">
        <v>7.73</v>
      </c>
      <c r="E11">
        <v>30.6</v>
      </c>
      <c r="F11">
        <v>28.69</v>
      </c>
      <c r="G11">
        <v>35.86</v>
      </c>
      <c r="H11">
        <v>56.32</v>
      </c>
      <c r="I11">
        <v>0.26960784313725489</v>
      </c>
      <c r="J11">
        <v>0.19436698271054098</v>
      </c>
      <c r="K11" s="28">
        <f>SUM(L11,M11,N11,Q11,R11,S11,T11)</f>
        <v>12</v>
      </c>
      <c r="L11" s="24">
        <v>1</v>
      </c>
      <c r="M11" s="24">
        <v>1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10</v>
      </c>
      <c r="T11" s="24">
        <v>0</v>
      </c>
      <c r="U11" s="31">
        <v>164</v>
      </c>
    </row>
    <row r="12" spans="1:21" ht="19">
      <c r="A12" s="79" t="s">
        <v>60</v>
      </c>
      <c r="B12">
        <v>60</v>
      </c>
      <c r="C12">
        <v>55.3</v>
      </c>
      <c r="D12">
        <v>60.35</v>
      </c>
      <c r="E12">
        <v>63</v>
      </c>
      <c r="F12">
        <v>10.54</v>
      </c>
      <c r="G12">
        <v>64.64</v>
      </c>
      <c r="H12" t="e">
        <v>#N/A</v>
      </c>
      <c r="I12">
        <v>0.95238095238095233</v>
      </c>
      <c r="J12">
        <v>0.64510347075118146</v>
      </c>
      <c r="K12" s="28">
        <f>SUM(L12,M12,N12,O12,Q12,T12)</f>
        <v>6226</v>
      </c>
      <c r="L12" s="24">
        <v>6104</v>
      </c>
      <c r="M12" s="24">
        <v>24</v>
      </c>
      <c r="N12" s="24">
        <v>3</v>
      </c>
      <c r="O12" s="24">
        <v>30</v>
      </c>
      <c r="P12" s="24" t="e">
        <v>#N/A</v>
      </c>
      <c r="Q12" s="24">
        <v>6</v>
      </c>
      <c r="R12" s="24" t="e">
        <v>#N/A</v>
      </c>
      <c r="S12" s="24" t="e">
        <v>#N/A</v>
      </c>
      <c r="T12" s="24">
        <v>59</v>
      </c>
      <c r="U12" s="31">
        <v>1826</v>
      </c>
    </row>
    <row r="13" spans="1:21" ht="19">
      <c r="A13" s="79" t="s">
        <v>148</v>
      </c>
      <c r="B13">
        <v>45.72</v>
      </c>
      <c r="C13">
        <v>45.64</v>
      </c>
      <c r="D13">
        <v>46.72</v>
      </c>
      <c r="E13">
        <v>65.531999999999996</v>
      </c>
      <c r="F13">
        <v>53.64</v>
      </c>
      <c r="G13">
        <v>99.26</v>
      </c>
      <c r="H13" t="e">
        <v>#N/A</v>
      </c>
      <c r="I13">
        <v>0.69767441860465118</v>
      </c>
      <c r="J13">
        <v>0.45980253878702398</v>
      </c>
      <c r="K13" s="28">
        <f>SUM(L13,M13,O13,Q13,T13)</f>
        <v>2167</v>
      </c>
      <c r="L13" s="24">
        <v>524</v>
      </c>
      <c r="M13" s="24">
        <v>1325</v>
      </c>
      <c r="N13" s="24" t="e">
        <v>#N/A</v>
      </c>
      <c r="O13" s="24">
        <v>0</v>
      </c>
      <c r="P13" s="24" t="e">
        <v>#N/A</v>
      </c>
      <c r="Q13" s="24">
        <v>0</v>
      </c>
      <c r="R13" s="24" t="e">
        <v>#N/A</v>
      </c>
      <c r="S13" s="24" t="e">
        <v>#N/A</v>
      </c>
      <c r="T13" s="24">
        <v>318</v>
      </c>
      <c r="U13" s="31">
        <v>1139</v>
      </c>
    </row>
    <row r="30" spans="1:1" s="8" customFormat="1">
      <c r="A30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1-Global (fill this first)</vt:lpstr>
      <vt:lpstr>2-Western NA</vt:lpstr>
      <vt:lpstr>3-Efficacy Data</vt:lpstr>
      <vt:lpstr>4-Efficacy Figures (GE)</vt:lpstr>
      <vt:lpstr>5-Global Analysis</vt:lpstr>
      <vt:lpstr>6-North America</vt:lpstr>
      <vt:lpstr>7-Europe</vt:lpstr>
      <vt:lpstr>8-Compliance Evaluation</vt:lpstr>
      <vt:lpstr>CL_eff</vt:lpstr>
      <vt:lpstr>User Guide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Chow, Emily FLNR:EX</dc:creator>
  <cp:lastModifiedBy>claytonlamb</cp:lastModifiedBy>
  <dcterms:created xsi:type="dcterms:W3CDTF">2021-05-06T14:55:35Z</dcterms:created>
  <dcterms:modified xsi:type="dcterms:W3CDTF">2022-06-24T01:33:57Z</dcterms:modified>
</cp:coreProperties>
</file>