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35hef/Projects/qulrb/experiments/"/>
    </mc:Choice>
  </mc:AlternateContent>
  <xr:revisionPtr revIDLastSave="0" documentId="13_ncr:1_{410CED1E-2FA3-B141-A93C-D9338497C9CD}" xr6:coauthVersionLast="47" xr6:coauthVersionMax="47" xr10:uidLastSave="{00000000-0000-0000-0000-000000000000}"/>
  <bookViews>
    <workbookView xWindow="1740" yWindow="1340" windowWidth="32820" windowHeight="19680" xr2:uid="{812FFC38-D564-894D-9C8E-3521AA0E7095}"/>
  </bookViews>
  <sheets>
    <sheet name="overview_testcases" sheetId="1" r:id="rId1"/>
    <sheet name="overhead" sheetId="2" r:id="rId2"/>
    <sheet name="1_varied_imbs_speedup" sheetId="3" r:id="rId3"/>
    <sheet name="2_varied_num_processes" sheetId="4" r:id="rId4"/>
    <sheet name="3_varied_num_tasks" sheetId="5" r:id="rId5"/>
    <sheet name="tm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N16" i="6"/>
  <c r="N15" i="6"/>
  <c r="N14" i="6"/>
  <c r="N13" i="6"/>
  <c r="N12" i="6"/>
  <c r="N11" i="6"/>
  <c r="N10" i="6"/>
  <c r="N9" i="6"/>
  <c r="I7" i="3"/>
  <c r="I8" i="3"/>
  <c r="I9" i="3"/>
  <c r="H7" i="3"/>
  <c r="H8" i="3"/>
  <c r="H9" i="3"/>
  <c r="H5" i="3"/>
  <c r="H6" i="3"/>
  <c r="H4" i="3"/>
  <c r="I5" i="3"/>
  <c r="I6" i="3"/>
  <c r="I4" i="3"/>
  <c r="K10" i="2"/>
  <c r="K11" i="2"/>
  <c r="K9" i="2"/>
  <c r="J41" i="1"/>
  <c r="J42" i="1"/>
  <c r="J43" i="1"/>
  <c r="J44" i="1"/>
  <c r="J45" i="1"/>
  <c r="J46" i="1"/>
  <c r="J47" i="1"/>
  <c r="J48" i="1"/>
  <c r="I41" i="1"/>
  <c r="I42" i="1"/>
  <c r="I43" i="1"/>
  <c r="I44" i="1"/>
  <c r="I45" i="1"/>
  <c r="I46" i="1"/>
  <c r="I47" i="1"/>
  <c r="I48" i="1"/>
  <c r="H41" i="1"/>
  <c r="H42" i="1"/>
  <c r="H43" i="1"/>
  <c r="H44" i="1"/>
  <c r="H45" i="1"/>
  <c r="H46" i="1"/>
  <c r="H47" i="1"/>
  <c r="H48" i="1"/>
  <c r="G41" i="1"/>
  <c r="G42" i="1"/>
  <c r="G43" i="1"/>
  <c r="G44" i="1"/>
  <c r="G45" i="1"/>
  <c r="G46" i="1"/>
  <c r="G47" i="1"/>
  <c r="G48" i="1"/>
  <c r="F41" i="1"/>
  <c r="F42" i="1"/>
  <c r="F43" i="1"/>
  <c r="F44" i="1"/>
  <c r="F45" i="1"/>
  <c r="F46" i="1"/>
  <c r="F47" i="1"/>
  <c r="F48" i="1"/>
  <c r="E41" i="1"/>
  <c r="E42" i="1"/>
  <c r="E43" i="1"/>
  <c r="E44" i="1"/>
  <c r="E45" i="1"/>
  <c r="E46" i="1"/>
  <c r="E47" i="1"/>
  <c r="E48" i="1"/>
  <c r="D41" i="1"/>
  <c r="D42" i="1"/>
  <c r="D43" i="1"/>
  <c r="D44" i="1"/>
  <c r="D45" i="1"/>
  <c r="D46" i="1"/>
  <c r="D47" i="1"/>
  <c r="D48" i="1"/>
  <c r="J40" i="1"/>
  <c r="I40" i="1"/>
  <c r="H40" i="1"/>
  <c r="G40" i="1"/>
  <c r="F40" i="1"/>
  <c r="E40" i="1"/>
  <c r="C41" i="1"/>
  <c r="C42" i="1"/>
  <c r="C43" i="1"/>
  <c r="C44" i="1"/>
  <c r="C45" i="1"/>
  <c r="C46" i="1"/>
  <c r="C47" i="1"/>
  <c r="C48" i="1"/>
  <c r="D40" i="1"/>
  <c r="C40" i="1"/>
  <c r="K39" i="1"/>
  <c r="E36" i="1"/>
  <c r="F36" i="1"/>
  <c r="G36" i="1"/>
  <c r="H36" i="1"/>
  <c r="I36" i="1"/>
  <c r="D35" i="1"/>
  <c r="D36" i="1" s="1"/>
  <c r="E35" i="1"/>
  <c r="F35" i="1"/>
  <c r="G35" i="1"/>
  <c r="H35" i="1"/>
  <c r="I35" i="1"/>
  <c r="C35" i="1"/>
  <c r="C36" i="1" s="1"/>
  <c r="D33" i="1"/>
  <c r="E33" i="1"/>
  <c r="F33" i="1"/>
  <c r="G33" i="1"/>
  <c r="H33" i="1"/>
  <c r="I33" i="1"/>
  <c r="J33" i="1"/>
  <c r="K33" i="1"/>
  <c r="L33" i="1"/>
  <c r="C33" i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S23" i="1" s="1"/>
  <c r="J23" i="1" s="1"/>
  <c r="M24" i="1"/>
  <c r="M25" i="1"/>
  <c r="M26" i="1"/>
  <c r="M27" i="1"/>
  <c r="L23" i="1"/>
  <c r="L24" i="1"/>
  <c r="L25" i="1"/>
  <c r="L26" i="1"/>
  <c r="L27" i="1"/>
  <c r="K23" i="1"/>
  <c r="K24" i="1"/>
  <c r="S24" i="1" s="1"/>
  <c r="J24" i="1" s="1"/>
  <c r="K25" i="1"/>
  <c r="S25" i="1" s="1"/>
  <c r="J25" i="1" s="1"/>
  <c r="K26" i="1"/>
  <c r="S26" i="1" s="1"/>
  <c r="J26" i="1" s="1"/>
  <c r="K27" i="1"/>
  <c r="S27" i="1" s="1"/>
  <c r="J27" i="1" s="1"/>
  <c r="T23" i="1"/>
  <c r="T24" i="1"/>
  <c r="T25" i="1"/>
  <c r="T26" i="1"/>
  <c r="T27" i="1"/>
  <c r="R22" i="1"/>
  <c r="R21" i="1"/>
  <c r="T22" i="1"/>
  <c r="Q22" i="1"/>
  <c r="P22" i="1"/>
  <c r="O22" i="1"/>
  <c r="N22" i="1"/>
  <c r="M22" i="1"/>
  <c r="L22" i="1"/>
  <c r="K22" i="1"/>
  <c r="S22" i="1" s="1"/>
  <c r="J22" i="1" s="1"/>
  <c r="Q21" i="1"/>
  <c r="P21" i="1"/>
  <c r="O21" i="1"/>
  <c r="N21" i="1"/>
  <c r="M21" i="1"/>
  <c r="L21" i="1"/>
  <c r="K21" i="1"/>
  <c r="T21" i="1"/>
  <c r="J9" i="1"/>
  <c r="J10" i="1"/>
  <c r="J11" i="1"/>
  <c r="J12" i="1"/>
  <c r="J8" i="1"/>
  <c r="K40" i="1" l="1"/>
  <c r="K43" i="1"/>
  <c r="K42" i="1"/>
  <c r="K41" i="1"/>
  <c r="K46" i="1"/>
  <c r="K44" i="1"/>
  <c r="K48" i="1"/>
  <c r="K47" i="1"/>
  <c r="K45" i="1"/>
  <c r="S21" i="1"/>
  <c r="J21" i="1" s="1"/>
</calcChain>
</file>

<file path=xl/sharedStrings.xml><?xml version="1.0" encoding="utf-8"?>
<sst xmlns="http://schemas.openxmlformats.org/spreadsheetml/2006/main" count="276" uniqueCount="83">
  <si>
    <t>1. Varied Imbalance Ratios</t>
  </si>
  <si>
    <t>Num. Tasks/proc</t>
  </si>
  <si>
    <t>Num. Procs</t>
  </si>
  <si>
    <t>Matrix sizes</t>
  </si>
  <si>
    <t>P0</t>
  </si>
  <si>
    <t>P1</t>
  </si>
  <si>
    <t>P2</t>
  </si>
  <si>
    <t>P3</t>
  </si>
  <si>
    <t>P4</t>
  </si>
  <si>
    <t>P5</t>
  </si>
  <si>
    <t>P6</t>
  </si>
  <si>
    <t>P7</t>
  </si>
  <si>
    <t>Rimb</t>
  </si>
  <si>
    <t>Testcase 1</t>
  </si>
  <si>
    <t>Testcase 2</t>
  </si>
  <si>
    <t>Testcase 3</t>
  </si>
  <si>
    <t>Testcase 4</t>
  </si>
  <si>
    <t>Testcase 5</t>
  </si>
  <si>
    <t>2. Varied Numbers of Partitions/Processes</t>
  </si>
  <si>
    <t># procs</t>
  </si>
  <si>
    <t>Testcase 6</t>
  </si>
  <si>
    <t>Testcase 7</t>
  </si>
  <si>
    <t>AVG</t>
  </si>
  <si>
    <t>MAX</t>
  </si>
  <si>
    <t>COUNT</t>
  </si>
  <si>
    <t>3. Varied Numbers of Tasks</t>
  </si>
  <si>
    <t>Num. Total Tasks</t>
  </si>
  <si>
    <t>in MB</t>
  </si>
  <si>
    <t>Task size (Bytes)</t>
  </si>
  <si>
    <t># tasks</t>
  </si>
  <si>
    <t>Testcase 8</t>
  </si>
  <si>
    <t>Testcase 9</t>
  </si>
  <si>
    <t>Testcase 10</t>
  </si>
  <si>
    <t>greedy</t>
  </si>
  <si>
    <t>kk</t>
  </si>
  <si>
    <t>gurobi</t>
  </si>
  <si>
    <t>qubo+cqm</t>
  </si>
  <si>
    <t>qubo+qaoa</t>
  </si>
  <si>
    <t>Testcase0</t>
  </si>
  <si>
    <t>Testcase1</t>
  </si>
  <si>
    <t>Testcase2</t>
  </si>
  <si>
    <t>Testcase3</t>
  </si>
  <si>
    <t>Testcase4</t>
  </si>
  <si>
    <t>proactlb</t>
  </si>
  <si>
    <t>Speedup</t>
  </si>
  <si>
    <t>Overhead (us)</t>
  </si>
  <si>
    <t># mig_tasks</t>
  </si>
  <si>
    <t># avg_mig_task_per_process</t>
  </si>
  <si>
    <t>runtime_cost</t>
  </si>
  <si>
    <t># total mig_tasks</t>
  </si>
  <si>
    <t># avg mig_tasks/proc</t>
  </si>
  <si>
    <t>L</t>
  </si>
  <si>
    <t>w</t>
  </si>
  <si>
    <t>Process</t>
  </si>
  <si>
    <t>4 procs</t>
  </si>
  <si>
    <t>8 procs</t>
  </si>
  <si>
    <t>16 procs</t>
  </si>
  <si>
    <t>32 procs</t>
  </si>
  <si>
    <t>64 procs</t>
  </si>
  <si>
    <t>8 tasks</t>
  </si>
  <si>
    <t>16 tasks</t>
  </si>
  <si>
    <t>32 tasks</t>
  </si>
  <si>
    <t>64 tasks</t>
  </si>
  <si>
    <t>128 tasks</t>
  </si>
  <si>
    <t>256 tasks</t>
  </si>
  <si>
    <t>512 tasks</t>
  </si>
  <si>
    <t>1024 tasks</t>
  </si>
  <si>
    <t>qubo_cqm_k1</t>
  </si>
  <si>
    <t>qubo_cqm_k2</t>
  </si>
  <si>
    <t>2048 tasks</t>
  </si>
  <si>
    <t>4. Realistic use case: Samoa - oscillating lake numerical simulation</t>
  </si>
  <si>
    <t>Baseline</t>
  </si>
  <si>
    <t>Greedy</t>
  </si>
  <si>
    <t>KK</t>
  </si>
  <si>
    <t>ProactLB</t>
  </si>
  <si>
    <t>Gurobi</t>
  </si>
  <si>
    <t>QUBO_CQM_K1</t>
  </si>
  <si>
    <t>QUBO_CQM_K2</t>
  </si>
  <si>
    <t>Num. total mig tasks</t>
  </si>
  <si>
    <t>Runtime (us)</t>
  </si>
  <si>
    <t>Speedup (Real Experiments)</t>
  </si>
  <si>
    <t>Rimb (Calculation)</t>
  </si>
  <si>
    <t>Speedup (Calculation)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</si>
</sst>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#,##0.00000"/>
    <numFmt numFmtId="167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1F2328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10" xfId="0" applyBorder="1"/>
    <xf numFmtId="0" fontId="21" fillId="0" borderId="10" xfId="0" applyFont="1" applyBorder="1"/>
    <xf numFmtId="0" fontId="20" fillId="0" borderId="10" xfId="0" applyFont="1" applyBorder="1"/>
    <xf numFmtId="2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19" fillId="0" borderId="0" xfId="0" applyFont="1" applyFill="1" applyBorder="1"/>
    <xf numFmtId="0" fontId="23" fillId="0" borderId="0" xfId="0" applyFont="1"/>
    <xf numFmtId="0" fontId="23" fillId="0" borderId="10" xfId="0" applyFon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10" xfId="0" applyNumberFormat="1" applyBorder="1"/>
    <xf numFmtId="11" fontId="0" fillId="0" borderId="0" xfId="0" applyNumberFormat="1"/>
    <xf numFmtId="0" fontId="16" fillId="0" borderId="0" xfId="0" applyFont="1" applyBorder="1"/>
    <xf numFmtId="2" fontId="0" fillId="0" borderId="0" xfId="0" applyNumberFormat="1" applyBorder="1"/>
    <xf numFmtId="0" fontId="0" fillId="0" borderId="0" xfId="0" applyBorder="1"/>
    <xf numFmtId="0" fontId="16" fillId="0" borderId="10" xfId="0" applyFont="1" applyBorder="1" applyAlignment="1">
      <alignment horizontal="center" vertical="center" wrapText="1"/>
    </xf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A8C0-E326-C74F-9B88-3229C854A6DA}">
  <dimension ref="A2:T71"/>
  <sheetViews>
    <sheetView tabSelected="1" topLeftCell="A25" zoomScaleNormal="100" workbookViewId="0">
      <selection activeCell="F57" sqref="F57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1.83203125" customWidth="1"/>
    <col min="4" max="4" width="12.83203125" customWidth="1"/>
    <col min="5" max="5" width="11.1640625" customWidth="1"/>
    <col min="6" max="6" width="13.5" customWidth="1"/>
    <col min="18" max="18" width="11.6640625" bestFit="1" customWidth="1"/>
  </cols>
  <sheetData>
    <row r="2" spans="1:10" x14ac:dyDescent="0.2">
      <c r="B2" s="1" t="s">
        <v>0</v>
      </c>
    </row>
    <row r="3" spans="1:10" x14ac:dyDescent="0.2">
      <c r="B3" t="s">
        <v>2</v>
      </c>
      <c r="C3">
        <v>8</v>
      </c>
    </row>
    <row r="4" spans="1:10" x14ac:dyDescent="0.2">
      <c r="B4" t="s">
        <v>1</v>
      </c>
      <c r="C4">
        <v>50</v>
      </c>
    </row>
    <row r="5" spans="1:10" x14ac:dyDescent="0.2">
      <c r="B5" t="s">
        <v>3</v>
      </c>
      <c r="C5">
        <v>128</v>
      </c>
      <c r="D5">
        <v>192</v>
      </c>
      <c r="E5">
        <v>256</v>
      </c>
      <c r="F5">
        <v>320</v>
      </c>
      <c r="G5">
        <v>384</v>
      </c>
      <c r="H5">
        <v>448</v>
      </c>
      <c r="I5">
        <v>512</v>
      </c>
    </row>
    <row r="7" spans="1:10" x14ac:dyDescent="0.2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2" t="s">
        <v>12</v>
      </c>
    </row>
    <row r="8" spans="1:10" x14ac:dyDescent="0.2">
      <c r="A8" t="s">
        <v>13</v>
      </c>
      <c r="B8">
        <v>384</v>
      </c>
      <c r="C8">
        <v>384</v>
      </c>
      <c r="D8">
        <v>384</v>
      </c>
      <c r="E8">
        <v>384</v>
      </c>
      <c r="F8">
        <v>384</v>
      </c>
      <c r="G8">
        <v>384</v>
      </c>
      <c r="H8">
        <v>384</v>
      </c>
      <c r="I8">
        <v>384</v>
      </c>
      <c r="J8" s="3">
        <f>(MAX(B8:I8)-AVERAGE(B8:I8))/AVERAGE(B8:I8)</f>
        <v>0</v>
      </c>
    </row>
    <row r="9" spans="1:10" x14ac:dyDescent="0.2">
      <c r="A9" t="s">
        <v>14</v>
      </c>
      <c r="B9">
        <v>448</v>
      </c>
      <c r="C9">
        <v>384</v>
      </c>
      <c r="D9">
        <v>256</v>
      </c>
      <c r="E9">
        <v>320</v>
      </c>
      <c r="F9">
        <v>128</v>
      </c>
      <c r="G9">
        <v>192</v>
      </c>
      <c r="H9">
        <v>128</v>
      </c>
      <c r="I9">
        <v>512</v>
      </c>
      <c r="J9" s="3">
        <f t="shared" ref="J9:J12" si="0">(MAX(B9:I9)-AVERAGE(B9:I9))/AVERAGE(B9:I9)</f>
        <v>0.72972972972972971</v>
      </c>
    </row>
    <row r="10" spans="1:10" x14ac:dyDescent="0.2">
      <c r="A10" t="s">
        <v>15</v>
      </c>
      <c r="B10">
        <v>512</v>
      </c>
      <c r="C10">
        <v>192</v>
      </c>
      <c r="D10">
        <v>128</v>
      </c>
      <c r="E10">
        <v>192</v>
      </c>
      <c r="F10">
        <v>128</v>
      </c>
      <c r="G10">
        <v>128</v>
      </c>
      <c r="H10">
        <v>128</v>
      </c>
      <c r="I10">
        <v>512</v>
      </c>
      <c r="J10" s="3">
        <f t="shared" si="0"/>
        <v>1.1333333333333333</v>
      </c>
    </row>
    <row r="11" spans="1:10" x14ac:dyDescent="0.2">
      <c r="A11" t="s">
        <v>16</v>
      </c>
      <c r="B11">
        <v>128</v>
      </c>
      <c r="C11">
        <v>192</v>
      </c>
      <c r="D11">
        <v>128</v>
      </c>
      <c r="E11">
        <v>256</v>
      </c>
      <c r="F11">
        <v>128</v>
      </c>
      <c r="G11">
        <v>320</v>
      </c>
      <c r="H11">
        <v>192</v>
      </c>
      <c r="I11">
        <v>512</v>
      </c>
      <c r="J11" s="3">
        <f t="shared" si="0"/>
        <v>1.2068965517241379</v>
      </c>
    </row>
    <row r="12" spans="1:10" x14ac:dyDescent="0.2">
      <c r="A12" t="s">
        <v>17</v>
      </c>
      <c r="B12">
        <v>128</v>
      </c>
      <c r="C12">
        <v>128</v>
      </c>
      <c r="D12">
        <v>512</v>
      </c>
      <c r="E12">
        <v>128</v>
      </c>
      <c r="F12">
        <v>128</v>
      </c>
      <c r="G12">
        <v>128</v>
      </c>
      <c r="H12">
        <v>448</v>
      </c>
      <c r="I12">
        <v>128</v>
      </c>
      <c r="J12" s="3">
        <f t="shared" si="0"/>
        <v>1.3703703703703705</v>
      </c>
    </row>
    <row r="15" spans="1:10" x14ac:dyDescent="0.2">
      <c r="B15" s="1" t="s">
        <v>18</v>
      </c>
    </row>
    <row r="16" spans="1:10" x14ac:dyDescent="0.2">
      <c r="B16" t="s">
        <v>2</v>
      </c>
      <c r="C16">
        <v>4</v>
      </c>
      <c r="D16">
        <v>8</v>
      </c>
      <c r="E16">
        <v>16</v>
      </c>
      <c r="F16">
        <v>32</v>
      </c>
      <c r="G16">
        <v>64</v>
      </c>
      <c r="H16">
        <v>128</v>
      </c>
      <c r="I16">
        <v>256</v>
      </c>
    </row>
    <row r="17" spans="1:20" x14ac:dyDescent="0.2">
      <c r="B17" t="s">
        <v>1</v>
      </c>
      <c r="C17">
        <v>100</v>
      </c>
    </row>
    <row r="18" spans="1:20" x14ac:dyDescent="0.2">
      <c r="B18" t="s">
        <v>3</v>
      </c>
      <c r="C18">
        <v>128</v>
      </c>
      <c r="D18">
        <v>192</v>
      </c>
      <c r="E18">
        <v>256</v>
      </c>
      <c r="F18">
        <v>320</v>
      </c>
      <c r="G18">
        <v>384</v>
      </c>
      <c r="H18">
        <v>448</v>
      </c>
      <c r="I18">
        <v>512</v>
      </c>
    </row>
    <row r="20" spans="1:20" x14ac:dyDescent="0.2">
      <c r="B20" t="s">
        <v>19</v>
      </c>
      <c r="J20" s="2" t="s">
        <v>12</v>
      </c>
      <c r="R20" t="s">
        <v>22</v>
      </c>
      <c r="S20" t="s">
        <v>23</v>
      </c>
      <c r="T20" t="s">
        <v>24</v>
      </c>
    </row>
    <row r="21" spans="1:20" x14ac:dyDescent="0.2">
      <c r="A21" t="s">
        <v>13</v>
      </c>
      <c r="B21">
        <v>4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 s="4">
        <f>(S21-R21)/R21</f>
        <v>1</v>
      </c>
      <c r="K21">
        <f>IF(C21&gt;0,$C$18,0)</f>
        <v>128</v>
      </c>
      <c r="L21">
        <f>IF(D21&gt;0,$D$18,0)</f>
        <v>0</v>
      </c>
      <c r="M21">
        <f>IF(E21&gt;0,$E$18,0)</f>
        <v>256</v>
      </c>
      <c r="N21">
        <f>IF(F21&gt;0,$F$18,0)</f>
        <v>0</v>
      </c>
      <c r="O21">
        <f>IF(G21&gt;0,$G$18,0)</f>
        <v>0</v>
      </c>
      <c r="P21">
        <f>IF(H21&gt;0,$H$18,0)</f>
        <v>0</v>
      </c>
      <c r="Q21">
        <f>IF(I21&gt;0,$I$18,0)</f>
        <v>512</v>
      </c>
      <c r="R21">
        <f>SUMPRODUCT(C21:I21,$C$18:$I$18)/T21</f>
        <v>256</v>
      </c>
      <c r="S21">
        <f>MAX(K21:R21)</f>
        <v>512</v>
      </c>
      <c r="T21">
        <f>SUM(C21:I21)</f>
        <v>4</v>
      </c>
    </row>
    <row r="22" spans="1:20" x14ac:dyDescent="0.2">
      <c r="A22" t="s">
        <v>14</v>
      </c>
      <c r="B22">
        <v>8</v>
      </c>
      <c r="C22">
        <v>2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 s="4">
        <f>(S22-R22)/R22</f>
        <v>0.82857142857142863</v>
      </c>
      <c r="K22">
        <f>IF(C22&gt;0,$C$18,0)</f>
        <v>128</v>
      </c>
      <c r="L22">
        <f>IF(D22&gt;0,$D$18,0)</f>
        <v>192</v>
      </c>
      <c r="M22">
        <f>IF(E22&gt;0,$E$18,0)</f>
        <v>256</v>
      </c>
      <c r="N22">
        <f>IF(F22&gt;0,$F$18,0)</f>
        <v>0</v>
      </c>
      <c r="O22">
        <f>IF(G22&gt;0,$G$18,0)</f>
        <v>384</v>
      </c>
      <c r="P22">
        <f>IF(H22&gt;0,$H$18,0)</f>
        <v>448</v>
      </c>
      <c r="Q22">
        <f>IF(I22&gt;0,$I$18,0)</f>
        <v>512</v>
      </c>
      <c r="R22">
        <f>SUMPRODUCT(C22:I22,$C$18:$I$18)/T22</f>
        <v>280</v>
      </c>
      <c r="S22">
        <f t="shared" ref="S22:S27" si="1">MAX(K22:R22)</f>
        <v>512</v>
      </c>
      <c r="T22">
        <f>SUM(C22:I22)</f>
        <v>8</v>
      </c>
    </row>
    <row r="23" spans="1:20" x14ac:dyDescent="0.2">
      <c r="A23" t="s">
        <v>15</v>
      </c>
      <c r="B23">
        <v>16</v>
      </c>
      <c r="C23">
        <v>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4">
        <f t="shared" ref="J23:J27" si="2">(S23-R23)/R23</f>
        <v>0.72972972972972971</v>
      </c>
      <c r="K23">
        <f t="shared" ref="K23:K27" si="3">IF(C23&gt;0,$C$18,0)</f>
        <v>128</v>
      </c>
      <c r="L23">
        <f t="shared" ref="L23:L27" si="4">IF(D23&gt;0,$D$18,0)</f>
        <v>192</v>
      </c>
      <c r="M23">
        <f t="shared" ref="M23:M27" si="5">IF(E23&gt;0,$E$18,0)</f>
        <v>256</v>
      </c>
      <c r="N23">
        <f t="shared" ref="N23:N27" si="6">IF(F23&gt;0,$F$18,0)</f>
        <v>320</v>
      </c>
      <c r="O23">
        <f t="shared" ref="O23:O27" si="7">IF(G23&gt;0,$G$18,0)</f>
        <v>384</v>
      </c>
      <c r="P23">
        <f t="shared" ref="P23:P27" si="8">IF(H23&gt;0,$H$18,0)</f>
        <v>448</v>
      </c>
      <c r="Q23">
        <f t="shared" ref="Q23:Q27" si="9">IF(I23&gt;0,$I$18,0)</f>
        <v>512</v>
      </c>
      <c r="R23">
        <f t="shared" ref="R23:R27" si="10">SUMPRODUCT(C23:I23,$C$18:$I$18)/T23</f>
        <v>296</v>
      </c>
      <c r="S23">
        <f t="shared" si="1"/>
        <v>512</v>
      </c>
      <c r="T23">
        <f t="shared" ref="T23:T27" si="11">SUM(C23:I23)</f>
        <v>16</v>
      </c>
    </row>
    <row r="24" spans="1:20" x14ac:dyDescent="0.2">
      <c r="A24" t="s">
        <v>16</v>
      </c>
      <c r="B24">
        <v>32</v>
      </c>
      <c r="C24">
        <v>7</v>
      </c>
      <c r="D24">
        <v>4</v>
      </c>
      <c r="E24">
        <v>8</v>
      </c>
      <c r="F24">
        <v>2</v>
      </c>
      <c r="G24">
        <v>5</v>
      </c>
      <c r="H24">
        <v>2</v>
      </c>
      <c r="I24">
        <v>4</v>
      </c>
      <c r="J24" s="4">
        <f t="shared" si="2"/>
        <v>0.77777777777777779</v>
      </c>
      <c r="K24">
        <f t="shared" si="3"/>
        <v>128</v>
      </c>
      <c r="L24">
        <f t="shared" si="4"/>
        <v>192</v>
      </c>
      <c r="M24">
        <f t="shared" si="5"/>
        <v>256</v>
      </c>
      <c r="N24">
        <f t="shared" si="6"/>
        <v>320</v>
      </c>
      <c r="O24">
        <f t="shared" si="7"/>
        <v>384</v>
      </c>
      <c r="P24">
        <f t="shared" si="8"/>
        <v>448</v>
      </c>
      <c r="Q24">
        <f t="shared" si="9"/>
        <v>512</v>
      </c>
      <c r="R24">
        <f t="shared" si="10"/>
        <v>288</v>
      </c>
      <c r="S24">
        <f t="shared" si="1"/>
        <v>512</v>
      </c>
      <c r="T24">
        <f t="shared" si="11"/>
        <v>32</v>
      </c>
    </row>
    <row r="25" spans="1:20" x14ac:dyDescent="0.2">
      <c r="A25" t="s">
        <v>17</v>
      </c>
      <c r="B25">
        <v>64</v>
      </c>
      <c r="C25">
        <v>16</v>
      </c>
      <c r="D25">
        <v>10</v>
      </c>
      <c r="E25">
        <v>7</v>
      </c>
      <c r="F25">
        <v>8</v>
      </c>
      <c r="G25">
        <v>10</v>
      </c>
      <c r="H25">
        <v>5</v>
      </c>
      <c r="I25">
        <v>8</v>
      </c>
      <c r="J25" s="4">
        <f t="shared" si="2"/>
        <v>0.77162629757785473</v>
      </c>
      <c r="K25">
        <f t="shared" si="3"/>
        <v>128</v>
      </c>
      <c r="L25">
        <f t="shared" si="4"/>
        <v>192</v>
      </c>
      <c r="M25">
        <f t="shared" si="5"/>
        <v>256</v>
      </c>
      <c r="N25">
        <f t="shared" si="6"/>
        <v>320</v>
      </c>
      <c r="O25">
        <f t="shared" si="7"/>
        <v>384</v>
      </c>
      <c r="P25">
        <f t="shared" si="8"/>
        <v>448</v>
      </c>
      <c r="Q25">
        <f t="shared" si="9"/>
        <v>512</v>
      </c>
      <c r="R25">
        <f t="shared" si="10"/>
        <v>289</v>
      </c>
      <c r="S25">
        <f t="shared" si="1"/>
        <v>512</v>
      </c>
      <c r="T25">
        <f t="shared" si="11"/>
        <v>64</v>
      </c>
    </row>
    <row r="26" spans="1:20" x14ac:dyDescent="0.2">
      <c r="A26" t="s">
        <v>20</v>
      </c>
      <c r="B26">
        <v>128</v>
      </c>
      <c r="C26">
        <v>16</v>
      </c>
      <c r="D26">
        <v>16</v>
      </c>
      <c r="E26">
        <v>64</v>
      </c>
      <c r="F26">
        <v>0</v>
      </c>
      <c r="G26">
        <v>0</v>
      </c>
      <c r="H26">
        <v>16</v>
      </c>
      <c r="I26">
        <v>10</v>
      </c>
      <c r="J26" s="4">
        <f t="shared" si="2"/>
        <v>0.84848484848484829</v>
      </c>
      <c r="K26">
        <f t="shared" si="3"/>
        <v>128</v>
      </c>
      <c r="L26">
        <f t="shared" si="4"/>
        <v>192</v>
      </c>
      <c r="M26">
        <f t="shared" si="5"/>
        <v>256</v>
      </c>
      <c r="N26">
        <f t="shared" si="6"/>
        <v>0</v>
      </c>
      <c r="O26">
        <f t="shared" si="7"/>
        <v>0</v>
      </c>
      <c r="P26">
        <f t="shared" si="8"/>
        <v>448</v>
      </c>
      <c r="Q26">
        <f t="shared" si="9"/>
        <v>512</v>
      </c>
      <c r="R26" s="5">
        <f t="shared" si="10"/>
        <v>276.98360655737707</v>
      </c>
      <c r="S26">
        <f t="shared" si="1"/>
        <v>512</v>
      </c>
      <c r="T26">
        <f t="shared" si="11"/>
        <v>122</v>
      </c>
    </row>
    <row r="27" spans="1:20" x14ac:dyDescent="0.2">
      <c r="A27" t="s">
        <v>21</v>
      </c>
      <c r="B27">
        <v>256</v>
      </c>
      <c r="C27">
        <v>32</v>
      </c>
      <c r="D27">
        <v>32</v>
      </c>
      <c r="E27">
        <v>128</v>
      </c>
      <c r="F27">
        <v>0</v>
      </c>
      <c r="G27">
        <v>0</v>
      </c>
      <c r="H27">
        <v>32</v>
      </c>
      <c r="I27">
        <v>32</v>
      </c>
      <c r="J27" s="4">
        <f t="shared" si="2"/>
        <v>0.77777777777777779</v>
      </c>
      <c r="K27">
        <f t="shared" si="3"/>
        <v>128</v>
      </c>
      <c r="L27">
        <f t="shared" si="4"/>
        <v>192</v>
      </c>
      <c r="M27">
        <f t="shared" si="5"/>
        <v>256</v>
      </c>
      <c r="N27">
        <f t="shared" si="6"/>
        <v>0</v>
      </c>
      <c r="O27">
        <f t="shared" si="7"/>
        <v>0</v>
      </c>
      <c r="P27">
        <f t="shared" si="8"/>
        <v>448</v>
      </c>
      <c r="Q27">
        <f t="shared" si="9"/>
        <v>512</v>
      </c>
      <c r="R27">
        <f t="shared" si="10"/>
        <v>288</v>
      </c>
      <c r="S27">
        <f t="shared" si="1"/>
        <v>512</v>
      </c>
      <c r="T27">
        <f t="shared" si="11"/>
        <v>256</v>
      </c>
    </row>
    <row r="30" spans="1:20" x14ac:dyDescent="0.2">
      <c r="B30" s="1" t="s">
        <v>25</v>
      </c>
    </row>
    <row r="31" spans="1:20" x14ac:dyDescent="0.2">
      <c r="B31" t="s">
        <v>2</v>
      </c>
      <c r="C31">
        <v>8</v>
      </c>
    </row>
    <row r="32" spans="1:20" x14ac:dyDescent="0.2">
      <c r="B32" t="s">
        <v>1</v>
      </c>
      <c r="C32">
        <v>8</v>
      </c>
      <c r="D32">
        <v>16</v>
      </c>
      <c r="E32">
        <v>32</v>
      </c>
      <c r="F32">
        <v>64</v>
      </c>
      <c r="G32">
        <v>128</v>
      </c>
      <c r="H32">
        <v>256</v>
      </c>
      <c r="I32">
        <v>512</v>
      </c>
      <c r="J32">
        <v>1024</v>
      </c>
      <c r="K32">
        <v>2048</v>
      </c>
      <c r="L32">
        <v>4096</v>
      </c>
    </row>
    <row r="33" spans="1:12" x14ac:dyDescent="0.2">
      <c r="B33" t="s">
        <v>26</v>
      </c>
      <c r="C33">
        <f>C32*$C$31</f>
        <v>64</v>
      </c>
      <c r="D33">
        <f t="shared" ref="D33:L33" si="12">D32*$C$31</f>
        <v>128</v>
      </c>
      <c r="E33">
        <f t="shared" si="12"/>
        <v>256</v>
      </c>
      <c r="F33">
        <f t="shared" si="12"/>
        <v>512</v>
      </c>
      <c r="G33">
        <f t="shared" si="12"/>
        <v>1024</v>
      </c>
      <c r="H33">
        <f t="shared" si="12"/>
        <v>2048</v>
      </c>
      <c r="I33">
        <f t="shared" si="12"/>
        <v>4096</v>
      </c>
      <c r="J33">
        <f t="shared" si="12"/>
        <v>8192</v>
      </c>
      <c r="K33">
        <f t="shared" si="12"/>
        <v>16384</v>
      </c>
      <c r="L33">
        <f t="shared" si="12"/>
        <v>32768</v>
      </c>
    </row>
    <row r="34" spans="1:12" x14ac:dyDescent="0.2">
      <c r="B34" t="s">
        <v>3</v>
      </c>
      <c r="C34">
        <v>128</v>
      </c>
      <c r="D34">
        <v>192</v>
      </c>
      <c r="E34">
        <v>256</v>
      </c>
      <c r="F34">
        <v>320</v>
      </c>
      <c r="G34">
        <v>384</v>
      </c>
      <c r="H34">
        <v>448</v>
      </c>
      <c r="I34">
        <v>512</v>
      </c>
    </row>
    <row r="35" spans="1:12" x14ac:dyDescent="0.2">
      <c r="B35" t="s">
        <v>28</v>
      </c>
      <c r="C35">
        <f>C34*C34*8*2</f>
        <v>262144</v>
      </c>
      <c r="D35">
        <f t="shared" ref="D35:I35" si="13">D34*D34*8*2</f>
        <v>589824</v>
      </c>
      <c r="E35">
        <f t="shared" si="13"/>
        <v>1048576</v>
      </c>
      <c r="F35">
        <f t="shared" si="13"/>
        <v>1638400</v>
      </c>
      <c r="G35">
        <f t="shared" si="13"/>
        <v>2359296</v>
      </c>
      <c r="H35">
        <f t="shared" si="13"/>
        <v>3211264</v>
      </c>
      <c r="I35">
        <f t="shared" si="13"/>
        <v>4194304</v>
      </c>
    </row>
    <row r="36" spans="1:12" x14ac:dyDescent="0.2">
      <c r="B36" s="6" t="s">
        <v>27</v>
      </c>
      <c r="C36">
        <f>C35/1024/1024</f>
        <v>0.25</v>
      </c>
      <c r="D36">
        <f t="shared" ref="D36:I36" si="14">D35/1024/1024</f>
        <v>0.5625</v>
      </c>
      <c r="E36">
        <f t="shared" si="14"/>
        <v>1</v>
      </c>
      <c r="F36">
        <f t="shared" si="14"/>
        <v>1.5625</v>
      </c>
      <c r="G36">
        <f t="shared" si="14"/>
        <v>2.25</v>
      </c>
      <c r="H36">
        <f t="shared" si="14"/>
        <v>3.0625</v>
      </c>
      <c r="I36">
        <f t="shared" si="14"/>
        <v>4</v>
      </c>
    </row>
    <row r="37" spans="1:12" x14ac:dyDescent="0.2">
      <c r="B37" s="6"/>
    </row>
    <row r="38" spans="1:12" x14ac:dyDescent="0.2">
      <c r="B38" t="s">
        <v>29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s="2" t="s">
        <v>12</v>
      </c>
    </row>
    <row r="39" spans="1:12" x14ac:dyDescent="0.2">
      <c r="A39" t="s">
        <v>13</v>
      </c>
      <c r="B39">
        <v>8</v>
      </c>
      <c r="C39">
        <v>128</v>
      </c>
      <c r="D39">
        <v>320</v>
      </c>
      <c r="E39">
        <v>192</v>
      </c>
      <c r="F39">
        <v>256</v>
      </c>
      <c r="G39">
        <v>384</v>
      </c>
      <c r="H39">
        <v>128</v>
      </c>
      <c r="I39">
        <v>512</v>
      </c>
      <c r="J39">
        <v>384</v>
      </c>
      <c r="K39" s="3">
        <f>(MAX(C39:J39)/AVERAGE(C39:J39)-1)</f>
        <v>0.77777777777777768</v>
      </c>
    </row>
    <row r="40" spans="1:12" x14ac:dyDescent="0.2">
      <c r="A40" t="s">
        <v>14</v>
      </c>
      <c r="B40">
        <v>16</v>
      </c>
      <c r="C40">
        <f>$C$39</f>
        <v>128</v>
      </c>
      <c r="D40">
        <f>$D$39</f>
        <v>320</v>
      </c>
      <c r="E40">
        <f>$E$39</f>
        <v>192</v>
      </c>
      <c r="F40">
        <f>$F$39</f>
        <v>256</v>
      </c>
      <c r="G40">
        <f>$G$39</f>
        <v>384</v>
      </c>
      <c r="H40">
        <f>$H$39</f>
        <v>128</v>
      </c>
      <c r="I40">
        <f>$I$39</f>
        <v>512</v>
      </c>
      <c r="J40">
        <f>$J$39</f>
        <v>384</v>
      </c>
      <c r="K40" s="3">
        <f t="shared" ref="K40:K48" si="15">(MAX(C40:J40)/AVERAGE(C40:J40)-1)</f>
        <v>0.77777777777777768</v>
      </c>
    </row>
    <row r="41" spans="1:12" x14ac:dyDescent="0.2">
      <c r="A41" t="s">
        <v>15</v>
      </c>
      <c r="B41">
        <v>32</v>
      </c>
      <c r="C41">
        <f t="shared" ref="C41:C48" si="16">$C$39</f>
        <v>128</v>
      </c>
      <c r="D41">
        <f t="shared" ref="D41:D48" si="17">$D$39</f>
        <v>320</v>
      </c>
      <c r="E41">
        <f t="shared" ref="E41:E48" si="18">$E$39</f>
        <v>192</v>
      </c>
      <c r="F41">
        <f t="shared" ref="F41:F48" si="19">$F$39</f>
        <v>256</v>
      </c>
      <c r="G41">
        <f t="shared" ref="G41:G48" si="20">$G$39</f>
        <v>384</v>
      </c>
      <c r="H41">
        <f t="shared" ref="H41:H48" si="21">$H$39</f>
        <v>128</v>
      </c>
      <c r="I41">
        <f t="shared" ref="I41:I48" si="22">$I$39</f>
        <v>512</v>
      </c>
      <c r="J41">
        <f t="shared" ref="J41:J48" si="23">$J$39</f>
        <v>384</v>
      </c>
      <c r="K41" s="3">
        <f t="shared" si="15"/>
        <v>0.77777777777777768</v>
      </c>
    </row>
    <row r="42" spans="1:12" x14ac:dyDescent="0.2">
      <c r="A42" t="s">
        <v>16</v>
      </c>
      <c r="B42">
        <v>64</v>
      </c>
      <c r="C42">
        <f t="shared" si="16"/>
        <v>128</v>
      </c>
      <c r="D42">
        <f t="shared" si="17"/>
        <v>320</v>
      </c>
      <c r="E42">
        <f t="shared" si="18"/>
        <v>192</v>
      </c>
      <c r="F42">
        <f t="shared" si="19"/>
        <v>256</v>
      </c>
      <c r="G42">
        <f t="shared" si="20"/>
        <v>384</v>
      </c>
      <c r="H42">
        <f t="shared" si="21"/>
        <v>128</v>
      </c>
      <c r="I42">
        <f t="shared" si="22"/>
        <v>512</v>
      </c>
      <c r="J42">
        <f t="shared" si="23"/>
        <v>384</v>
      </c>
      <c r="K42" s="3">
        <f t="shared" si="15"/>
        <v>0.77777777777777768</v>
      </c>
    </row>
    <row r="43" spans="1:12" x14ac:dyDescent="0.2">
      <c r="A43" t="s">
        <v>17</v>
      </c>
      <c r="B43">
        <v>128</v>
      </c>
      <c r="C43">
        <f t="shared" si="16"/>
        <v>128</v>
      </c>
      <c r="D43">
        <f t="shared" si="17"/>
        <v>320</v>
      </c>
      <c r="E43">
        <f t="shared" si="18"/>
        <v>192</v>
      </c>
      <c r="F43">
        <f t="shared" si="19"/>
        <v>256</v>
      </c>
      <c r="G43">
        <f t="shared" si="20"/>
        <v>384</v>
      </c>
      <c r="H43">
        <f t="shared" si="21"/>
        <v>128</v>
      </c>
      <c r="I43">
        <f t="shared" si="22"/>
        <v>512</v>
      </c>
      <c r="J43">
        <f t="shared" si="23"/>
        <v>384</v>
      </c>
      <c r="K43" s="3">
        <f t="shared" si="15"/>
        <v>0.77777777777777768</v>
      </c>
    </row>
    <row r="44" spans="1:12" x14ac:dyDescent="0.2">
      <c r="A44" t="s">
        <v>20</v>
      </c>
      <c r="B44">
        <v>256</v>
      </c>
      <c r="C44">
        <f t="shared" si="16"/>
        <v>128</v>
      </c>
      <c r="D44">
        <f t="shared" si="17"/>
        <v>320</v>
      </c>
      <c r="E44">
        <f t="shared" si="18"/>
        <v>192</v>
      </c>
      <c r="F44">
        <f t="shared" si="19"/>
        <v>256</v>
      </c>
      <c r="G44">
        <f t="shared" si="20"/>
        <v>384</v>
      </c>
      <c r="H44">
        <f t="shared" si="21"/>
        <v>128</v>
      </c>
      <c r="I44">
        <f t="shared" si="22"/>
        <v>512</v>
      </c>
      <c r="J44">
        <f t="shared" si="23"/>
        <v>384</v>
      </c>
      <c r="K44" s="3">
        <f t="shared" si="15"/>
        <v>0.77777777777777768</v>
      </c>
    </row>
    <row r="45" spans="1:12" x14ac:dyDescent="0.2">
      <c r="A45" t="s">
        <v>21</v>
      </c>
      <c r="B45">
        <v>512</v>
      </c>
      <c r="C45">
        <f t="shared" si="16"/>
        <v>128</v>
      </c>
      <c r="D45">
        <f t="shared" si="17"/>
        <v>320</v>
      </c>
      <c r="E45">
        <f t="shared" si="18"/>
        <v>192</v>
      </c>
      <c r="F45">
        <f t="shared" si="19"/>
        <v>256</v>
      </c>
      <c r="G45">
        <f t="shared" si="20"/>
        <v>384</v>
      </c>
      <c r="H45">
        <f t="shared" si="21"/>
        <v>128</v>
      </c>
      <c r="I45">
        <f t="shared" si="22"/>
        <v>512</v>
      </c>
      <c r="J45">
        <f t="shared" si="23"/>
        <v>384</v>
      </c>
      <c r="K45" s="3">
        <f t="shared" si="15"/>
        <v>0.77777777777777768</v>
      </c>
    </row>
    <row r="46" spans="1:12" x14ac:dyDescent="0.2">
      <c r="A46" t="s">
        <v>30</v>
      </c>
      <c r="B46">
        <v>1024</v>
      </c>
      <c r="C46">
        <f t="shared" si="16"/>
        <v>128</v>
      </c>
      <c r="D46">
        <f t="shared" si="17"/>
        <v>320</v>
      </c>
      <c r="E46">
        <f t="shared" si="18"/>
        <v>192</v>
      </c>
      <c r="F46">
        <f t="shared" si="19"/>
        <v>256</v>
      </c>
      <c r="G46">
        <f t="shared" si="20"/>
        <v>384</v>
      </c>
      <c r="H46">
        <f t="shared" si="21"/>
        <v>128</v>
      </c>
      <c r="I46">
        <f t="shared" si="22"/>
        <v>512</v>
      </c>
      <c r="J46">
        <f t="shared" si="23"/>
        <v>384</v>
      </c>
      <c r="K46" s="3">
        <f t="shared" si="15"/>
        <v>0.77777777777777768</v>
      </c>
    </row>
    <row r="47" spans="1:12" x14ac:dyDescent="0.2">
      <c r="A47" t="s">
        <v>31</v>
      </c>
      <c r="B47">
        <v>2048</v>
      </c>
      <c r="C47">
        <f t="shared" si="16"/>
        <v>128</v>
      </c>
      <c r="D47">
        <f t="shared" si="17"/>
        <v>320</v>
      </c>
      <c r="E47">
        <f t="shared" si="18"/>
        <v>192</v>
      </c>
      <c r="F47">
        <f t="shared" si="19"/>
        <v>256</v>
      </c>
      <c r="G47">
        <f t="shared" si="20"/>
        <v>384</v>
      </c>
      <c r="H47">
        <f t="shared" si="21"/>
        <v>128</v>
      </c>
      <c r="I47">
        <f t="shared" si="22"/>
        <v>512</v>
      </c>
      <c r="J47">
        <f t="shared" si="23"/>
        <v>384</v>
      </c>
      <c r="K47" s="3">
        <f t="shared" si="15"/>
        <v>0.77777777777777768</v>
      </c>
    </row>
    <row r="48" spans="1:12" x14ac:dyDescent="0.2">
      <c r="A48" t="s">
        <v>32</v>
      </c>
      <c r="B48">
        <v>4096</v>
      </c>
      <c r="C48">
        <f t="shared" si="16"/>
        <v>128</v>
      </c>
      <c r="D48">
        <f t="shared" si="17"/>
        <v>320</v>
      </c>
      <c r="E48">
        <f t="shared" si="18"/>
        <v>192</v>
      </c>
      <c r="F48">
        <f t="shared" si="19"/>
        <v>256</v>
      </c>
      <c r="G48">
        <f t="shared" si="20"/>
        <v>384</v>
      </c>
      <c r="H48">
        <f t="shared" si="21"/>
        <v>128</v>
      </c>
      <c r="I48">
        <f t="shared" si="22"/>
        <v>512</v>
      </c>
      <c r="J48">
        <f t="shared" si="23"/>
        <v>384</v>
      </c>
      <c r="K48" s="3">
        <f t="shared" si="15"/>
        <v>0.77777777777777768</v>
      </c>
    </row>
    <row r="52" spans="1:6" x14ac:dyDescent="0.2">
      <c r="B52" s="1" t="s">
        <v>70</v>
      </c>
    </row>
    <row r="53" spans="1:6" x14ac:dyDescent="0.2">
      <c r="B53" t="s">
        <v>2</v>
      </c>
      <c r="C53">
        <v>32</v>
      </c>
    </row>
    <row r="54" spans="1:6" x14ac:dyDescent="0.2">
      <c r="B54" t="s">
        <v>1</v>
      </c>
      <c r="C54">
        <v>208</v>
      </c>
    </row>
    <row r="55" spans="1:6" x14ac:dyDescent="0.2">
      <c r="B55" t="s">
        <v>26</v>
      </c>
      <c r="C55">
        <f>$C$54*C53</f>
        <v>6656</v>
      </c>
    </row>
    <row r="57" spans="1:6" ht="51" x14ac:dyDescent="0.2">
      <c r="B57" s="25" t="s">
        <v>81</v>
      </c>
      <c r="C57" s="25" t="s">
        <v>82</v>
      </c>
      <c r="D57" s="25" t="s">
        <v>78</v>
      </c>
      <c r="E57" s="25" t="s">
        <v>79</v>
      </c>
      <c r="F57" s="25" t="s">
        <v>80</v>
      </c>
    </row>
    <row r="58" spans="1:6" x14ac:dyDescent="0.2">
      <c r="A58" s="9" t="s">
        <v>71</v>
      </c>
      <c r="B58" s="13">
        <v>4.1993999999999998</v>
      </c>
      <c r="C58" s="12">
        <v>1</v>
      </c>
      <c r="D58" s="9"/>
      <c r="E58" s="9"/>
      <c r="F58" s="9"/>
    </row>
    <row r="59" spans="1:6" x14ac:dyDescent="0.2">
      <c r="A59" s="9" t="s">
        <v>72</v>
      </c>
      <c r="B59" s="9">
        <v>6.9999999999999994E-5</v>
      </c>
      <c r="C59" s="9">
        <v>5.1990499999999997</v>
      </c>
      <c r="D59" s="9">
        <v>6447</v>
      </c>
      <c r="E59" s="9"/>
      <c r="F59" s="9"/>
    </row>
    <row r="60" spans="1:6" x14ac:dyDescent="0.2">
      <c r="A60" s="9" t="s">
        <v>73</v>
      </c>
      <c r="B60" s="9">
        <v>1.0000000000000001E-5</v>
      </c>
      <c r="C60" s="9">
        <v>5.1993799999999997</v>
      </c>
      <c r="D60" s="9">
        <v>6447</v>
      </c>
      <c r="E60" s="9"/>
      <c r="F60" s="9"/>
    </row>
    <row r="61" spans="1:6" x14ac:dyDescent="0.2">
      <c r="A61" s="9" t="s">
        <v>74</v>
      </c>
      <c r="B61" s="9">
        <v>9.4400000000000005E-3</v>
      </c>
      <c r="C61" s="9">
        <v>5.15076</v>
      </c>
      <c r="D61" s="9">
        <v>1568</v>
      </c>
      <c r="E61" s="9"/>
      <c r="F61" s="9"/>
    </row>
    <row r="62" spans="1:6" x14ac:dyDescent="0.2">
      <c r="A62" s="9" t="s">
        <v>75</v>
      </c>
      <c r="B62" s="9"/>
      <c r="C62" s="9"/>
      <c r="D62" s="9"/>
      <c r="E62" s="9"/>
      <c r="F62" s="9"/>
    </row>
    <row r="63" spans="1:6" x14ac:dyDescent="0.2">
      <c r="A63" s="9" t="s">
        <v>76</v>
      </c>
      <c r="B63" s="9"/>
      <c r="C63" s="9"/>
      <c r="D63" s="9"/>
      <c r="E63" s="9"/>
      <c r="F63" s="9"/>
    </row>
    <row r="64" spans="1:6" x14ac:dyDescent="0.2">
      <c r="A64" s="9" t="s">
        <v>77</v>
      </c>
      <c r="B64" s="9"/>
      <c r="C64" s="9"/>
      <c r="D64" s="9"/>
      <c r="E64" s="9"/>
      <c r="F64" s="9"/>
    </row>
    <row r="71" spans="4:5" x14ac:dyDescent="0.2">
      <c r="D71" s="21"/>
      <c r="E71" s="21"/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89D0-797C-7546-9DE8-B0C7610FB72D}">
  <dimension ref="B3:K14"/>
  <sheetViews>
    <sheetView workbookViewId="0">
      <selection activeCell="J23" sqref="J23"/>
    </sheetView>
  </sheetViews>
  <sheetFormatPr baseColWidth="10" defaultRowHeight="16" x14ac:dyDescent="0.2"/>
  <cols>
    <col min="2" max="2" width="14.33203125" customWidth="1"/>
  </cols>
  <sheetData>
    <row r="3" spans="2:11" x14ac:dyDescent="0.2">
      <c r="B3" s="7"/>
      <c r="C3" s="8" t="s">
        <v>0</v>
      </c>
      <c r="D3" s="8"/>
      <c r="E3" s="7"/>
      <c r="F3" s="7"/>
      <c r="G3" s="7"/>
      <c r="H3" s="7"/>
      <c r="I3" s="7"/>
      <c r="J3" s="7"/>
      <c r="K3" s="7"/>
    </row>
    <row r="4" spans="2:11" x14ac:dyDescent="0.2">
      <c r="B4" s="7"/>
      <c r="C4" s="7" t="s">
        <v>2</v>
      </c>
      <c r="D4" s="7">
        <v>8</v>
      </c>
      <c r="E4" s="7"/>
      <c r="F4" s="7"/>
      <c r="G4" s="7"/>
      <c r="H4" s="7"/>
      <c r="I4" s="7"/>
      <c r="J4" s="7"/>
      <c r="K4" s="7"/>
    </row>
    <row r="5" spans="2:11" x14ac:dyDescent="0.2">
      <c r="B5" s="7"/>
      <c r="C5" s="7" t="s">
        <v>1</v>
      </c>
      <c r="D5" s="7">
        <v>50</v>
      </c>
      <c r="E5" s="7"/>
      <c r="F5" s="7"/>
      <c r="G5" s="7"/>
      <c r="H5" s="7"/>
      <c r="I5" s="7"/>
      <c r="J5" s="7"/>
      <c r="K5" s="7"/>
    </row>
    <row r="6" spans="2:11" x14ac:dyDescent="0.2">
      <c r="B6" s="7"/>
      <c r="C6" s="7" t="s">
        <v>3</v>
      </c>
      <c r="D6" s="7">
        <v>128</v>
      </c>
      <c r="E6" s="7">
        <v>192</v>
      </c>
      <c r="F6" s="7">
        <v>256</v>
      </c>
      <c r="G6" s="7">
        <v>320</v>
      </c>
      <c r="H6" s="7">
        <v>384</v>
      </c>
      <c r="I6" s="7">
        <v>448</v>
      </c>
      <c r="J6" s="7">
        <v>512</v>
      </c>
      <c r="K6" s="7"/>
    </row>
    <row r="7" spans="2:11" x14ac:dyDescent="0.2">
      <c r="B7" s="7"/>
      <c r="C7" s="7"/>
      <c r="D7" s="7"/>
      <c r="E7" s="7"/>
      <c r="F7" s="7"/>
      <c r="G7" s="7"/>
      <c r="H7" s="7"/>
      <c r="I7" s="7"/>
      <c r="J7" s="7"/>
      <c r="K7" s="7"/>
    </row>
    <row r="8" spans="2:11" x14ac:dyDescent="0.2">
      <c r="B8" s="8" t="s">
        <v>45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42</v>
      </c>
      <c r="H8" s="8"/>
      <c r="I8" s="8"/>
      <c r="J8" s="8"/>
      <c r="K8" s="2" t="s">
        <v>22</v>
      </c>
    </row>
    <row r="9" spans="2:11" x14ac:dyDescent="0.2">
      <c r="B9" s="7" t="s">
        <v>33</v>
      </c>
      <c r="C9" s="10">
        <v>493</v>
      </c>
      <c r="D9" s="10">
        <v>514</v>
      </c>
      <c r="E9" s="10">
        <v>468</v>
      </c>
      <c r="F9" s="10">
        <v>547</v>
      </c>
      <c r="G9" s="10">
        <v>484</v>
      </c>
      <c r="H9" s="10"/>
      <c r="I9" s="10"/>
      <c r="J9" s="10"/>
      <c r="K9" s="11">
        <f>AVERAGE(C9:J9)</f>
        <v>501.2</v>
      </c>
    </row>
    <row r="10" spans="2:11" x14ac:dyDescent="0.2">
      <c r="B10" s="7" t="s">
        <v>34</v>
      </c>
      <c r="C10" s="10">
        <v>2621</v>
      </c>
      <c r="D10" s="10">
        <v>2740</v>
      </c>
      <c r="E10" s="10">
        <v>2434</v>
      </c>
      <c r="F10" s="10">
        <v>2673</v>
      </c>
      <c r="G10" s="10">
        <v>2470</v>
      </c>
      <c r="H10" s="10"/>
      <c r="I10" s="10"/>
      <c r="J10" s="10"/>
      <c r="K10" s="11">
        <f t="shared" ref="K10:K11" si="0">AVERAGE(C10:J10)</f>
        <v>2587.6</v>
      </c>
    </row>
    <row r="11" spans="2:11" x14ac:dyDescent="0.2">
      <c r="B11" s="7" t="s">
        <v>43</v>
      </c>
      <c r="C11" s="10">
        <v>424</v>
      </c>
      <c r="D11" s="10">
        <v>382</v>
      </c>
      <c r="E11" s="10">
        <v>618</v>
      </c>
      <c r="F11" s="10">
        <v>388</v>
      </c>
      <c r="G11" s="10">
        <v>433</v>
      </c>
      <c r="H11" s="10"/>
      <c r="I11" s="10"/>
      <c r="J11" s="10"/>
      <c r="K11" s="11">
        <f t="shared" si="0"/>
        <v>449</v>
      </c>
    </row>
    <row r="12" spans="2:11" x14ac:dyDescent="0.2">
      <c r="B12" s="7" t="s">
        <v>35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7" t="s">
        <v>36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7" t="s">
        <v>37</v>
      </c>
      <c r="C14" s="9"/>
      <c r="D14" s="9"/>
      <c r="E14" s="9"/>
      <c r="F14" s="9"/>
      <c r="G14" s="9"/>
      <c r="H14" s="9"/>
      <c r="I14" s="9"/>
      <c r="J14" s="9"/>
      <c r="K14" s="9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7729-48BD-1042-9A84-1DBD9462046A}">
  <dimension ref="A3:R36"/>
  <sheetViews>
    <sheetView workbookViewId="0">
      <selection activeCell="K25" sqref="K25"/>
    </sheetView>
  </sheetViews>
  <sheetFormatPr baseColWidth="10" defaultRowHeight="16" x14ac:dyDescent="0.2"/>
  <cols>
    <col min="1" max="1" width="18.83203125" customWidth="1"/>
    <col min="9" max="9" width="26" customWidth="1"/>
    <col min="10" max="10" width="13.5" customWidth="1"/>
  </cols>
  <sheetData>
    <row r="3" spans="1:10" x14ac:dyDescent="0.2">
      <c r="A3" s="2" t="s">
        <v>12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H3" s="1" t="s">
        <v>46</v>
      </c>
      <c r="I3" s="1" t="s">
        <v>47</v>
      </c>
      <c r="J3" s="1" t="s">
        <v>48</v>
      </c>
    </row>
    <row r="4" spans="1:10" x14ac:dyDescent="0.2">
      <c r="A4" s="1" t="s">
        <v>33</v>
      </c>
      <c r="B4" s="13">
        <v>1E-4</v>
      </c>
      <c r="C4" s="13">
        <v>2.9999999999999997E-4</v>
      </c>
      <c r="D4" s="13">
        <v>6.0999999999999997E-4</v>
      </c>
      <c r="E4" s="13">
        <v>5.1000000000000004E-4</v>
      </c>
      <c r="F4" s="13">
        <v>2.9E-4</v>
      </c>
      <c r="H4" s="12">
        <f>AVERAGE(B22:F22)</f>
        <v>351.8</v>
      </c>
      <c r="I4" s="12">
        <f>AVERAGE(B31:F31)</f>
        <v>43.975000000000001</v>
      </c>
      <c r="J4" s="9">
        <v>501.2</v>
      </c>
    </row>
    <row r="5" spans="1:10" x14ac:dyDescent="0.2">
      <c r="A5" s="1" t="s">
        <v>34</v>
      </c>
      <c r="B5" s="13">
        <v>6.0000000000000002E-5</v>
      </c>
      <c r="C5" s="13">
        <v>2.9999999999999997E-4</v>
      </c>
      <c r="D5" s="13">
        <v>5.9000000000000003E-4</v>
      </c>
      <c r="E5" s="13">
        <v>3.3E-4</v>
      </c>
      <c r="F5" s="13">
        <v>2.9E-4</v>
      </c>
      <c r="H5" s="12">
        <f t="shared" ref="H5:H9" si="0">AVERAGE(B23:F23)</f>
        <v>351.4</v>
      </c>
      <c r="I5" s="12">
        <f t="shared" ref="I5:I9" si="1">AVERAGE(B32:F32)</f>
        <v>43.924999999999997</v>
      </c>
      <c r="J5" s="9">
        <v>2587.6</v>
      </c>
    </row>
    <row r="6" spans="1:10" x14ac:dyDescent="0.2">
      <c r="A6" s="1" t="s">
        <v>43</v>
      </c>
      <c r="B6" s="13">
        <v>7.4599999999999996E-3</v>
      </c>
      <c r="C6" s="13">
        <v>9.4000000000000004E-3</v>
      </c>
      <c r="D6" s="13">
        <v>2.0070000000000001E-2</v>
      </c>
      <c r="E6" s="13">
        <v>0.13807</v>
      </c>
      <c r="F6" s="13">
        <v>0.11463</v>
      </c>
      <c r="H6" s="12">
        <f t="shared" si="0"/>
        <v>60.4</v>
      </c>
      <c r="I6" s="12">
        <f t="shared" si="1"/>
        <v>7.55</v>
      </c>
      <c r="J6" s="9">
        <v>449</v>
      </c>
    </row>
    <row r="7" spans="1:10" x14ac:dyDescent="0.2">
      <c r="A7" s="1" t="s">
        <v>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H7" s="12">
        <f t="shared" si="0"/>
        <v>0</v>
      </c>
      <c r="I7" s="12">
        <f t="shared" si="1"/>
        <v>0</v>
      </c>
      <c r="J7" s="9">
        <v>0</v>
      </c>
    </row>
    <row r="8" spans="1:10" x14ac:dyDescent="0.2">
      <c r="A8" s="1" t="s">
        <v>67</v>
      </c>
      <c r="B8" s="9">
        <v>7.4599999999999996E-3</v>
      </c>
      <c r="C8" s="9">
        <v>7.8100000000000001E-3</v>
      </c>
      <c r="D8" s="9">
        <v>8.0199999999999994E-3</v>
      </c>
      <c r="E8" s="9">
        <v>0.13807</v>
      </c>
      <c r="F8" s="9">
        <v>5.9040000000000002E-2</v>
      </c>
      <c r="H8" s="12">
        <f t="shared" si="0"/>
        <v>60.4</v>
      </c>
      <c r="I8" s="12">
        <f t="shared" si="1"/>
        <v>7.5540000000000003</v>
      </c>
      <c r="J8" s="9">
        <v>32035.4</v>
      </c>
    </row>
    <row r="9" spans="1:10" x14ac:dyDescent="0.2">
      <c r="A9" s="1" t="s">
        <v>68</v>
      </c>
      <c r="B9" s="9">
        <v>1.3799999999999999E-3</v>
      </c>
      <c r="C9" s="9">
        <v>2.7999999999999998E-4</v>
      </c>
      <c r="D9" s="9">
        <v>1.8000000000000001E-4</v>
      </c>
      <c r="E9" s="9">
        <v>3.6000000000000002E-4</v>
      </c>
      <c r="F9" s="9">
        <v>4.6999999999999999E-4</v>
      </c>
      <c r="H9" s="12">
        <f t="shared" si="0"/>
        <v>316</v>
      </c>
      <c r="I9" s="12">
        <f t="shared" si="1"/>
        <v>39.501999999999995</v>
      </c>
      <c r="J9" s="9">
        <v>32066.799999999999</v>
      </c>
    </row>
    <row r="12" spans="1:10" x14ac:dyDescent="0.2">
      <c r="A12" s="2" t="s">
        <v>44</v>
      </c>
      <c r="B12" s="1" t="s">
        <v>38</v>
      </c>
      <c r="C12" s="1" t="s">
        <v>39</v>
      </c>
      <c r="D12" s="1" t="s">
        <v>40</v>
      </c>
      <c r="E12" s="1" t="s">
        <v>41</v>
      </c>
      <c r="F12" s="1" t="s">
        <v>42</v>
      </c>
    </row>
    <row r="13" spans="1:10" x14ac:dyDescent="0.2">
      <c r="A13" s="1" t="s">
        <v>33</v>
      </c>
      <c r="B13" s="14">
        <v>1.0183800000000001</v>
      </c>
      <c r="C13" s="14">
        <v>2.9632399999999999</v>
      </c>
      <c r="D13" s="14">
        <v>3.6408700000000001</v>
      </c>
      <c r="E13" s="14">
        <v>4.9632199999999997</v>
      </c>
      <c r="F13" s="14">
        <v>4.4113699999999998</v>
      </c>
    </row>
    <row r="14" spans="1:10" x14ac:dyDescent="0.2">
      <c r="A14" s="1" t="s">
        <v>34</v>
      </c>
      <c r="B14" s="14">
        <v>1.0184200000000001</v>
      </c>
      <c r="C14" s="14">
        <v>2.9632399999999999</v>
      </c>
      <c r="D14" s="14">
        <v>3.6409400000000001</v>
      </c>
      <c r="E14" s="14">
        <v>4.9641099999999998</v>
      </c>
      <c r="F14" s="14">
        <v>4.4113699999999998</v>
      </c>
    </row>
    <row r="15" spans="1:10" x14ac:dyDescent="0.2">
      <c r="A15" s="1" t="s">
        <v>43</v>
      </c>
      <c r="B15" s="14">
        <v>1.0109300000000001</v>
      </c>
      <c r="C15" s="14">
        <v>2.9365299999999999</v>
      </c>
      <c r="D15" s="14">
        <v>3.5714299999999999</v>
      </c>
      <c r="E15" s="14">
        <v>4.3633199999999999</v>
      </c>
      <c r="F15" s="14">
        <v>3.9588800000000002</v>
      </c>
    </row>
    <row r="16" spans="1:10" x14ac:dyDescent="0.2">
      <c r="A16" s="1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</row>
    <row r="17" spans="1:18" x14ac:dyDescent="0.2">
      <c r="A17" s="1" t="s">
        <v>67</v>
      </c>
      <c r="B17" s="9">
        <v>1.0109300000000001</v>
      </c>
      <c r="C17" s="9">
        <v>2.9411800000000001</v>
      </c>
      <c r="D17" s="9">
        <v>3.6141100000000002</v>
      </c>
      <c r="E17" s="9">
        <v>4.3633199999999999</v>
      </c>
      <c r="F17" s="9">
        <v>4.1666699999999999</v>
      </c>
    </row>
    <row r="18" spans="1:18" x14ac:dyDescent="0.2">
      <c r="A18" s="1" t="s">
        <v>68</v>
      </c>
      <c r="B18" s="14">
        <v>1.0170699999999999</v>
      </c>
      <c r="C18" s="14">
        <v>2.9633099999999999</v>
      </c>
      <c r="D18" s="14">
        <v>3.6424500000000002</v>
      </c>
      <c r="E18" s="14">
        <v>4.9639800000000003</v>
      </c>
      <c r="F18" s="14">
        <v>4.4105800000000004</v>
      </c>
    </row>
    <row r="21" spans="1:18" x14ac:dyDescent="0.2">
      <c r="A21" s="15" t="s">
        <v>49</v>
      </c>
      <c r="B21" s="1" t="s">
        <v>38</v>
      </c>
      <c r="C21" s="1" t="s">
        <v>39</v>
      </c>
      <c r="D21" s="1" t="s">
        <v>40</v>
      </c>
      <c r="E21" s="1" t="s">
        <v>41</v>
      </c>
      <c r="F21" s="1" t="s">
        <v>42</v>
      </c>
      <c r="M21" s="19"/>
      <c r="N21" s="19"/>
      <c r="O21" s="19"/>
      <c r="P21" s="19"/>
      <c r="Q21" s="19"/>
    </row>
    <row r="22" spans="1:18" x14ac:dyDescent="0.2">
      <c r="A22" s="1" t="s">
        <v>33</v>
      </c>
      <c r="B22" s="12">
        <v>350</v>
      </c>
      <c r="C22" s="12">
        <v>354</v>
      </c>
      <c r="D22" s="12">
        <v>354</v>
      </c>
      <c r="E22" s="12">
        <v>348</v>
      </c>
      <c r="F22" s="12">
        <v>353</v>
      </c>
      <c r="M22" s="19"/>
      <c r="N22" s="19"/>
      <c r="O22" s="19"/>
      <c r="P22" s="19"/>
      <c r="Q22" s="19"/>
      <c r="R22" s="18"/>
    </row>
    <row r="23" spans="1:18" x14ac:dyDescent="0.2">
      <c r="A23" s="1" t="s">
        <v>34</v>
      </c>
      <c r="B23" s="12">
        <v>347</v>
      </c>
      <c r="C23" s="12">
        <v>354</v>
      </c>
      <c r="D23" s="12">
        <v>352</v>
      </c>
      <c r="E23" s="12">
        <v>351</v>
      </c>
      <c r="F23" s="12">
        <v>353</v>
      </c>
      <c r="M23" s="19"/>
      <c r="N23" s="19"/>
      <c r="O23" s="19"/>
      <c r="P23" s="19"/>
      <c r="Q23" s="19"/>
      <c r="R23" s="18"/>
    </row>
    <row r="24" spans="1:18" x14ac:dyDescent="0.2">
      <c r="A24" s="1" t="s">
        <v>43</v>
      </c>
      <c r="B24" s="12">
        <v>2</v>
      </c>
      <c r="C24" s="12">
        <v>73</v>
      </c>
      <c r="D24" s="12">
        <v>107</v>
      </c>
      <c r="E24" s="12">
        <v>49</v>
      </c>
      <c r="F24" s="12">
        <v>71</v>
      </c>
      <c r="M24" s="19"/>
      <c r="N24" s="19"/>
      <c r="O24" s="19"/>
      <c r="P24" s="19"/>
      <c r="Q24" s="19"/>
      <c r="R24" s="18"/>
    </row>
    <row r="25" spans="1:18" x14ac:dyDescent="0.2">
      <c r="A25" s="1" t="s">
        <v>35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M25" s="19"/>
      <c r="N25" s="19"/>
      <c r="O25" s="19"/>
      <c r="P25" s="19"/>
      <c r="Q25" s="19"/>
      <c r="R25" s="18"/>
    </row>
    <row r="26" spans="1:18" x14ac:dyDescent="0.2">
      <c r="A26" s="1" t="s">
        <v>67</v>
      </c>
      <c r="B26" s="9">
        <v>2</v>
      </c>
      <c r="C26" s="9">
        <v>73</v>
      </c>
      <c r="D26" s="9">
        <v>107</v>
      </c>
      <c r="E26" s="9">
        <v>49</v>
      </c>
      <c r="F26" s="9">
        <v>71</v>
      </c>
      <c r="M26" s="18"/>
      <c r="N26" s="18"/>
      <c r="O26" s="18"/>
      <c r="P26" s="18"/>
      <c r="Q26" s="18"/>
      <c r="R26" s="18"/>
    </row>
    <row r="27" spans="1:18" x14ac:dyDescent="0.2">
      <c r="A27" s="1" t="s">
        <v>68</v>
      </c>
      <c r="B27" s="9">
        <v>250</v>
      </c>
      <c r="C27" s="9">
        <v>311</v>
      </c>
      <c r="D27" s="9">
        <v>348</v>
      </c>
      <c r="E27" s="9">
        <v>337</v>
      </c>
      <c r="F27" s="9">
        <v>334</v>
      </c>
    </row>
    <row r="30" spans="1:18" x14ac:dyDescent="0.2">
      <c r="A30" s="15" t="s">
        <v>50</v>
      </c>
      <c r="B30" s="1" t="s">
        <v>38</v>
      </c>
      <c r="C30" s="1" t="s">
        <v>39</v>
      </c>
      <c r="D30" s="1" t="s">
        <v>40</v>
      </c>
      <c r="E30" s="1" t="s">
        <v>41</v>
      </c>
      <c r="F30" s="1" t="s">
        <v>42</v>
      </c>
    </row>
    <row r="31" spans="1:18" x14ac:dyDescent="0.2">
      <c r="A31" s="1" t="s">
        <v>33</v>
      </c>
      <c r="B31" s="12">
        <v>43.75</v>
      </c>
      <c r="C31" s="12">
        <v>44.25</v>
      </c>
      <c r="D31" s="12">
        <v>44.25</v>
      </c>
      <c r="E31" s="12">
        <v>43.5</v>
      </c>
      <c r="F31" s="12">
        <v>44.125</v>
      </c>
    </row>
    <row r="32" spans="1:18" x14ac:dyDescent="0.2">
      <c r="A32" s="1" t="s">
        <v>34</v>
      </c>
      <c r="B32" s="12">
        <v>43.375</v>
      </c>
      <c r="C32" s="12">
        <v>44.25</v>
      </c>
      <c r="D32" s="12">
        <v>44</v>
      </c>
      <c r="E32" s="12">
        <v>43.875</v>
      </c>
      <c r="F32" s="12">
        <v>44.125</v>
      </c>
    </row>
    <row r="33" spans="1:6" x14ac:dyDescent="0.2">
      <c r="A33" s="1" t="s">
        <v>43</v>
      </c>
      <c r="B33" s="12">
        <v>0.25</v>
      </c>
      <c r="C33" s="12">
        <v>9.125</v>
      </c>
      <c r="D33" s="12">
        <v>13.375</v>
      </c>
      <c r="E33" s="12">
        <v>6.125</v>
      </c>
      <c r="F33" s="12">
        <v>8.875</v>
      </c>
    </row>
    <row r="34" spans="1:6" x14ac:dyDescent="0.2">
      <c r="A34" s="1" t="s">
        <v>35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</row>
    <row r="35" spans="1:6" x14ac:dyDescent="0.2">
      <c r="A35" s="1" t="s">
        <v>67</v>
      </c>
      <c r="B35" s="12">
        <v>0.25</v>
      </c>
      <c r="C35" s="12">
        <v>9.1300000000000008</v>
      </c>
      <c r="D35" s="12">
        <v>13.38</v>
      </c>
      <c r="E35" s="12">
        <v>6.13</v>
      </c>
      <c r="F35" s="12">
        <v>8.8800000000000008</v>
      </c>
    </row>
    <row r="36" spans="1:6" x14ac:dyDescent="0.2">
      <c r="A36" s="1" t="s">
        <v>68</v>
      </c>
      <c r="B36" s="12">
        <v>31.25</v>
      </c>
      <c r="C36" s="12">
        <v>38.880000000000003</v>
      </c>
      <c r="D36" s="12">
        <v>43.5</v>
      </c>
      <c r="E36" s="12">
        <v>42.13</v>
      </c>
      <c r="F36" s="12">
        <v>41.75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7A54-0454-2C47-863F-C812DC78FCDB}">
  <dimension ref="B3:O36"/>
  <sheetViews>
    <sheetView workbookViewId="0">
      <selection activeCell="F26" sqref="F26:G27"/>
    </sheetView>
  </sheetViews>
  <sheetFormatPr baseColWidth="10" defaultRowHeight="16" x14ac:dyDescent="0.2"/>
  <cols>
    <col min="2" max="2" width="19.5" customWidth="1"/>
    <col min="11" max="11" width="14.1640625" customWidth="1"/>
    <col min="12" max="12" width="27.83203125" customWidth="1"/>
    <col min="13" max="13" width="19.1640625" customWidth="1"/>
  </cols>
  <sheetData>
    <row r="3" spans="2:15" x14ac:dyDescent="0.2">
      <c r="B3" s="2" t="s">
        <v>12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</row>
    <row r="4" spans="2:15" x14ac:dyDescent="0.2">
      <c r="B4" s="1" t="s">
        <v>33</v>
      </c>
      <c r="C4" s="13">
        <v>0</v>
      </c>
      <c r="D4" s="13">
        <v>1.9000000000000001E-4</v>
      </c>
      <c r="E4" s="13">
        <v>1.9000000000000001E-4</v>
      </c>
      <c r="F4" s="9">
        <v>2.7999999999999998E-4</v>
      </c>
      <c r="G4" s="13">
        <v>1E-4</v>
      </c>
      <c r="K4" s="22"/>
      <c r="L4" s="22"/>
      <c r="M4" s="22"/>
    </row>
    <row r="5" spans="2:15" x14ac:dyDescent="0.2">
      <c r="B5" s="1" t="s">
        <v>34</v>
      </c>
      <c r="C5" s="13">
        <v>0</v>
      </c>
      <c r="D5" s="13">
        <v>1.9000000000000001E-4</v>
      </c>
      <c r="E5" s="13">
        <v>1.2999999999999999E-4</v>
      </c>
      <c r="F5" s="13">
        <v>4.0000000000000003E-5</v>
      </c>
      <c r="G5" s="13">
        <v>0</v>
      </c>
      <c r="K5" s="23"/>
      <c r="L5" s="23"/>
      <c r="M5" s="24"/>
    </row>
    <row r="6" spans="2:15" x14ac:dyDescent="0.2">
      <c r="B6" s="1" t="s">
        <v>43</v>
      </c>
      <c r="C6" s="13">
        <v>1.593E-2</v>
      </c>
      <c r="D6" s="13">
        <v>7.8600000000000007E-3</v>
      </c>
      <c r="E6" s="13">
        <v>1.273E-2</v>
      </c>
      <c r="F6" s="9">
        <v>1.6029999999999999E-2</v>
      </c>
      <c r="G6" s="9">
        <v>2.1669999999999998E-2</v>
      </c>
      <c r="K6" s="23"/>
      <c r="L6" s="23"/>
      <c r="M6" s="24"/>
    </row>
    <row r="7" spans="2:15" x14ac:dyDescent="0.2">
      <c r="B7" s="1" t="s">
        <v>35</v>
      </c>
      <c r="C7" s="13"/>
      <c r="D7" s="13"/>
      <c r="E7" s="13"/>
      <c r="F7" s="13"/>
      <c r="G7" s="13"/>
      <c r="K7" s="23"/>
      <c r="L7" s="23"/>
      <c r="M7" s="24"/>
      <c r="O7" s="21"/>
    </row>
    <row r="8" spans="2:15" x14ac:dyDescent="0.2">
      <c r="B8" s="1" t="s">
        <v>67</v>
      </c>
      <c r="C8" s="13">
        <v>2.5500000000000002E-4</v>
      </c>
      <c r="D8" s="13">
        <v>8.3000000000000001E-4</v>
      </c>
      <c r="E8" s="13">
        <v>8.4000000000000003E-4</v>
      </c>
      <c r="F8" s="13">
        <v>1.3699999999999999E-3</v>
      </c>
      <c r="G8" s="13">
        <v>1.1E-4</v>
      </c>
      <c r="K8" s="23"/>
      <c r="L8" s="23"/>
      <c r="M8" s="24"/>
    </row>
    <row r="9" spans="2:15" x14ac:dyDescent="0.2">
      <c r="B9" s="1" t="s">
        <v>68</v>
      </c>
      <c r="C9" s="13">
        <v>5.0000000000000004E-6</v>
      </c>
      <c r="D9" s="13">
        <v>1.1E-4</v>
      </c>
      <c r="E9" s="13">
        <v>2.2000000000000001E-4</v>
      </c>
      <c r="F9" s="13">
        <v>2.9999999999999997E-4</v>
      </c>
      <c r="G9" s="13">
        <v>1.1E-4</v>
      </c>
      <c r="K9" s="23"/>
      <c r="L9" s="23"/>
      <c r="M9" s="24"/>
    </row>
    <row r="10" spans="2:15" x14ac:dyDescent="0.2">
      <c r="K10" s="23"/>
      <c r="L10" s="23"/>
      <c r="M10" s="24"/>
    </row>
    <row r="12" spans="2:15" x14ac:dyDescent="0.2">
      <c r="B12" s="2" t="s">
        <v>44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</row>
    <row r="13" spans="2:15" x14ac:dyDescent="0.2">
      <c r="B13" s="1" t="s">
        <v>33</v>
      </c>
      <c r="C13" s="14">
        <v>3.3864399999999999</v>
      </c>
      <c r="D13" s="14">
        <v>3.2505600000000001</v>
      </c>
      <c r="E13" s="14">
        <v>2.99343</v>
      </c>
      <c r="F13" s="9">
        <v>3.4077299999999999</v>
      </c>
      <c r="G13" s="9">
        <v>5.5578700000000003</v>
      </c>
    </row>
    <row r="14" spans="2:15" x14ac:dyDescent="0.2">
      <c r="B14" s="1" t="s">
        <v>34</v>
      </c>
      <c r="C14" s="14">
        <v>3.3864399999999999</v>
      </c>
      <c r="D14" s="14">
        <v>3.2505600000000001</v>
      </c>
      <c r="E14" s="14">
        <v>2.9935900000000002</v>
      </c>
      <c r="F14" s="9">
        <v>3.40856</v>
      </c>
      <c r="G14" s="9">
        <v>5.5584499999999997</v>
      </c>
    </row>
    <row r="15" spans="2:15" x14ac:dyDescent="0.2">
      <c r="B15" s="1" t="s">
        <v>43</v>
      </c>
      <c r="C15" s="14">
        <v>3.3332999999999999</v>
      </c>
      <c r="D15" s="14">
        <v>3.2258100000000001</v>
      </c>
      <c r="E15" s="14">
        <v>2.9563600000000001</v>
      </c>
      <c r="F15" s="9">
        <v>3.3548900000000001</v>
      </c>
      <c r="G15" s="9">
        <v>5.4405700000000001</v>
      </c>
    </row>
    <row r="16" spans="2:15" x14ac:dyDescent="0.2">
      <c r="B16" s="1" t="s">
        <v>35</v>
      </c>
      <c r="C16" s="14"/>
      <c r="D16" s="14"/>
      <c r="E16" s="14"/>
      <c r="F16" s="14"/>
      <c r="G16" s="14"/>
    </row>
    <row r="17" spans="2:7" x14ac:dyDescent="0.2">
      <c r="B17" s="1" t="s">
        <v>67</v>
      </c>
      <c r="C17" s="14">
        <v>3.38558</v>
      </c>
      <c r="D17" s="14">
        <v>3.2484600000000001</v>
      </c>
      <c r="E17" s="14">
        <v>2.9914900000000002</v>
      </c>
      <c r="F17" s="14">
        <v>3.4039999999999999</v>
      </c>
      <c r="G17" s="14">
        <v>5.5578000000000003</v>
      </c>
    </row>
    <row r="18" spans="2:7" x14ac:dyDescent="0.2">
      <c r="B18" s="1" t="s">
        <v>68</v>
      </c>
      <c r="C18" s="14">
        <v>3.3864299999999998</v>
      </c>
      <c r="D18" s="14">
        <v>3.25082</v>
      </c>
      <c r="E18" s="14">
        <v>2.9933200000000002</v>
      </c>
      <c r="F18" s="14">
        <v>3.4077000000000002</v>
      </c>
      <c r="G18" s="14">
        <v>5.5578000000000003</v>
      </c>
    </row>
    <row r="21" spans="2:7" x14ac:dyDescent="0.2">
      <c r="B21" s="15" t="s">
        <v>49</v>
      </c>
      <c r="C21" s="1" t="s">
        <v>54</v>
      </c>
      <c r="D21" s="1" t="s">
        <v>55</v>
      </c>
      <c r="E21" s="1" t="s">
        <v>56</v>
      </c>
      <c r="F21" s="1" t="s">
        <v>57</v>
      </c>
      <c r="G21" s="1" t="s">
        <v>58</v>
      </c>
    </row>
    <row r="22" spans="2:7" x14ac:dyDescent="0.2">
      <c r="B22" s="1" t="s">
        <v>33</v>
      </c>
      <c r="C22" s="26">
        <v>300</v>
      </c>
      <c r="D22" s="26">
        <v>700</v>
      </c>
      <c r="E22" s="26">
        <v>1499</v>
      </c>
      <c r="F22" s="26">
        <v>3105</v>
      </c>
      <c r="G22" s="26">
        <v>6302</v>
      </c>
    </row>
    <row r="23" spans="2:7" x14ac:dyDescent="0.2">
      <c r="B23" s="1" t="s">
        <v>34</v>
      </c>
      <c r="C23" s="26">
        <v>300</v>
      </c>
      <c r="D23" s="26">
        <v>700</v>
      </c>
      <c r="E23" s="26">
        <v>1501</v>
      </c>
      <c r="F23" s="26">
        <v>3098</v>
      </c>
      <c r="G23" s="26">
        <v>6302</v>
      </c>
    </row>
    <row r="24" spans="2:7" x14ac:dyDescent="0.2">
      <c r="B24" s="1" t="s">
        <v>43</v>
      </c>
      <c r="C24" s="26">
        <v>90</v>
      </c>
      <c r="D24" s="26">
        <v>163</v>
      </c>
      <c r="E24" s="26">
        <v>350</v>
      </c>
      <c r="F24" s="26">
        <v>644</v>
      </c>
      <c r="G24" s="26">
        <v>2353</v>
      </c>
    </row>
    <row r="25" spans="2:7" x14ac:dyDescent="0.2">
      <c r="B25" s="1" t="s">
        <v>35</v>
      </c>
      <c r="C25" s="26"/>
      <c r="D25" s="26"/>
      <c r="E25" s="26"/>
      <c r="F25" s="26"/>
      <c r="G25" s="26"/>
    </row>
    <row r="26" spans="2:7" x14ac:dyDescent="0.2">
      <c r="B26" s="1" t="s">
        <v>67</v>
      </c>
      <c r="C26" s="26">
        <v>89</v>
      </c>
      <c r="D26" s="26">
        <v>163</v>
      </c>
      <c r="E26" s="26">
        <v>350</v>
      </c>
      <c r="F26" s="26">
        <v>644</v>
      </c>
      <c r="G26" s="26">
        <v>2353</v>
      </c>
    </row>
    <row r="27" spans="2:7" x14ac:dyDescent="0.2">
      <c r="B27" s="1" t="s">
        <v>68</v>
      </c>
      <c r="C27" s="26">
        <v>285</v>
      </c>
      <c r="D27" s="26">
        <v>681</v>
      </c>
      <c r="E27" s="26">
        <v>1482</v>
      </c>
      <c r="F27" s="26">
        <v>3053</v>
      </c>
      <c r="G27" s="26">
        <v>6298</v>
      </c>
    </row>
    <row r="30" spans="2:7" x14ac:dyDescent="0.2">
      <c r="B30" s="15" t="s">
        <v>50</v>
      </c>
      <c r="C30" s="1" t="s">
        <v>54</v>
      </c>
      <c r="D30" s="1" t="s">
        <v>55</v>
      </c>
      <c r="E30" s="1" t="s">
        <v>56</v>
      </c>
      <c r="F30" s="1" t="s">
        <v>57</v>
      </c>
      <c r="G30" s="1" t="s">
        <v>58</v>
      </c>
    </row>
    <row r="31" spans="2:7" x14ac:dyDescent="0.2">
      <c r="B31" s="1" t="s">
        <v>33</v>
      </c>
      <c r="C31" s="12">
        <v>75</v>
      </c>
      <c r="D31" s="12">
        <v>87.5</v>
      </c>
      <c r="E31" s="12">
        <v>93.6875</v>
      </c>
      <c r="F31" s="9">
        <v>97.03125</v>
      </c>
      <c r="G31" s="9">
        <v>98.46875</v>
      </c>
    </row>
    <row r="32" spans="2:7" x14ac:dyDescent="0.2">
      <c r="B32" s="1" t="s">
        <v>34</v>
      </c>
      <c r="C32" s="12">
        <v>75</v>
      </c>
      <c r="D32" s="12">
        <v>87.5</v>
      </c>
      <c r="E32" s="12">
        <v>93.8125</v>
      </c>
      <c r="F32" s="13">
        <v>96.8125</v>
      </c>
      <c r="G32" s="9">
        <v>98.46875</v>
      </c>
    </row>
    <row r="33" spans="2:7" x14ac:dyDescent="0.2">
      <c r="B33" s="1" t="s">
        <v>43</v>
      </c>
      <c r="C33" s="12">
        <v>22.5</v>
      </c>
      <c r="D33" s="12">
        <v>20.375</v>
      </c>
      <c r="E33" s="12">
        <v>21.875</v>
      </c>
      <c r="F33" s="13">
        <v>20.125</v>
      </c>
      <c r="G33" s="13">
        <v>36.765625</v>
      </c>
    </row>
    <row r="34" spans="2:7" x14ac:dyDescent="0.2">
      <c r="B34" s="1" t="s">
        <v>35</v>
      </c>
      <c r="C34" s="12"/>
      <c r="D34" s="12"/>
      <c r="E34" s="12"/>
      <c r="F34" s="12"/>
      <c r="G34" s="12"/>
    </row>
    <row r="35" spans="2:7" x14ac:dyDescent="0.2">
      <c r="B35" s="1" t="s">
        <v>67</v>
      </c>
      <c r="C35" s="12">
        <v>22.25</v>
      </c>
      <c r="D35" s="12">
        <v>20.38</v>
      </c>
      <c r="E35" s="12">
        <v>21.88</v>
      </c>
      <c r="F35" s="12">
        <v>20.13</v>
      </c>
      <c r="G35" s="12">
        <v>36.770000000000003</v>
      </c>
    </row>
    <row r="36" spans="2:7" x14ac:dyDescent="0.2">
      <c r="B36" s="1" t="s">
        <v>68</v>
      </c>
      <c r="C36" s="12">
        <v>71.25</v>
      </c>
      <c r="D36" s="12">
        <v>85.13</v>
      </c>
      <c r="E36" s="12">
        <v>92.63</v>
      </c>
      <c r="F36" s="12">
        <v>763.25</v>
      </c>
      <c r="G36" s="12">
        <v>1574.5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DB0C-5C7E-6243-9929-1A9F8BCE7023}">
  <dimension ref="B4:P37"/>
  <sheetViews>
    <sheetView topLeftCell="A9" workbookViewId="0">
      <selection activeCell="E44" sqref="E44"/>
    </sheetView>
  </sheetViews>
  <sheetFormatPr baseColWidth="10" defaultRowHeight="16" x14ac:dyDescent="0.2"/>
  <cols>
    <col min="2" max="2" width="19.5" customWidth="1"/>
    <col min="3" max="7" width="11" bestFit="1" customWidth="1"/>
    <col min="8" max="10" width="11.6640625" bestFit="1" customWidth="1"/>
  </cols>
  <sheetData>
    <row r="4" spans="2:16" x14ac:dyDescent="0.2">
      <c r="B4" s="2" t="s">
        <v>12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69</v>
      </c>
    </row>
    <row r="5" spans="2:16" x14ac:dyDescent="0.2">
      <c r="B5" s="1" t="s">
        <v>33</v>
      </c>
      <c r="C5" s="13">
        <v>1.0000000000000001E-5</v>
      </c>
      <c r="D5" s="13">
        <v>1.0000000000000001E-5</v>
      </c>
      <c r="E5" s="13">
        <v>1.0000000000000001E-5</v>
      </c>
      <c r="F5" s="13">
        <v>1.0000000000000001E-5</v>
      </c>
      <c r="G5" s="13">
        <v>1.0000000000000001E-5</v>
      </c>
      <c r="H5" s="13">
        <v>1.0000000000000001E-5</v>
      </c>
      <c r="I5" s="13">
        <v>1.0000000000000001E-5</v>
      </c>
      <c r="J5" s="13">
        <v>1.0000000000000001E-5</v>
      </c>
      <c r="K5" s="13">
        <v>1.0000000000000001E-5</v>
      </c>
    </row>
    <row r="6" spans="2:16" x14ac:dyDescent="0.2">
      <c r="B6" s="1" t="s">
        <v>34</v>
      </c>
      <c r="C6" s="13">
        <v>1.0000000000000001E-5</v>
      </c>
      <c r="D6" s="13">
        <v>1.0000000000000001E-5</v>
      </c>
      <c r="E6" s="13">
        <v>1.0000000000000001E-5</v>
      </c>
      <c r="F6" s="13">
        <v>1.0000000000000001E-5</v>
      </c>
      <c r="G6" s="13">
        <v>1.0000000000000001E-5</v>
      </c>
      <c r="H6" s="13">
        <v>1.0000000000000001E-5</v>
      </c>
      <c r="I6" s="13">
        <v>1.0000000000000001E-5</v>
      </c>
      <c r="J6" s="13">
        <v>1.0000000000000001E-5</v>
      </c>
      <c r="K6" s="13">
        <v>1.0000000000000001E-5</v>
      </c>
    </row>
    <row r="7" spans="2:16" x14ac:dyDescent="0.2">
      <c r="B7" s="1" t="s">
        <v>43</v>
      </c>
      <c r="C7" s="13">
        <v>0.13766</v>
      </c>
      <c r="D7" s="13">
        <v>0.10249999999999999</v>
      </c>
      <c r="E7" s="13">
        <v>3.3450000000000001E-2</v>
      </c>
      <c r="F7" s="13">
        <v>2.5850000000000001E-2</v>
      </c>
      <c r="G7" s="13">
        <v>6.4700000000000001E-3</v>
      </c>
      <c r="H7" s="13">
        <v>3.1199999999999999E-3</v>
      </c>
      <c r="I7" s="13">
        <v>3.0000000000000001E-3</v>
      </c>
      <c r="J7" s="13">
        <v>1.06E-3</v>
      </c>
      <c r="K7" s="13">
        <v>5.8E-4</v>
      </c>
    </row>
    <row r="8" spans="2:16" x14ac:dyDescent="0.2">
      <c r="B8" s="1" t="s">
        <v>35</v>
      </c>
      <c r="C8" s="13"/>
      <c r="D8" s="13"/>
      <c r="E8" s="13"/>
      <c r="F8" s="13"/>
      <c r="G8" s="13"/>
      <c r="H8" s="13"/>
      <c r="I8" s="13"/>
      <c r="J8" s="13"/>
      <c r="K8" s="13"/>
    </row>
    <row r="9" spans="2:16" x14ac:dyDescent="0.2">
      <c r="B9" s="1" t="s">
        <v>67</v>
      </c>
      <c r="C9" s="13">
        <v>0.13769999999999999</v>
      </c>
      <c r="D9" s="13">
        <v>1.1999999999999999E-3</v>
      </c>
      <c r="E9" s="13">
        <v>3.3500000000000002E-2</v>
      </c>
      <c r="F9" s="13">
        <v>2.5899999999999999E-2</v>
      </c>
      <c r="G9" s="13">
        <v>2.9999999999999997E-4</v>
      </c>
      <c r="H9" s="13">
        <v>2.7000000000000001E-3</v>
      </c>
      <c r="I9" s="13">
        <v>5.0000000000000001E-3</v>
      </c>
      <c r="J9" s="13">
        <v>5.0000000000000001E-4</v>
      </c>
      <c r="K9" s="13">
        <v>5.1000000000000004E-3</v>
      </c>
      <c r="P9" s="18"/>
    </row>
    <row r="10" spans="2:16" x14ac:dyDescent="0.2">
      <c r="B10" s="1" t="s">
        <v>68</v>
      </c>
      <c r="C10" s="13">
        <v>2.8999999999999998E-3</v>
      </c>
      <c r="D10" s="13">
        <v>4.0000000000000002E-4</v>
      </c>
      <c r="E10" s="13">
        <v>2.9999999999999997E-4</v>
      </c>
      <c r="F10" s="13">
        <v>2.0000000000000001E-4</v>
      </c>
      <c r="G10" s="13">
        <v>1E-4</v>
      </c>
      <c r="H10" s="13">
        <v>1E-4</v>
      </c>
      <c r="I10" s="13">
        <v>1.0000000000000001E-5</v>
      </c>
      <c r="J10" s="13">
        <v>1.0000000000000001E-5</v>
      </c>
      <c r="K10" s="13">
        <v>1.0000000000000001E-5</v>
      </c>
      <c r="P10" s="18"/>
    </row>
    <row r="11" spans="2:16" x14ac:dyDescent="0.2">
      <c r="P11" s="18"/>
    </row>
    <row r="12" spans="2:16" x14ac:dyDescent="0.2">
      <c r="P12" s="18"/>
    </row>
    <row r="13" spans="2:16" x14ac:dyDescent="0.2">
      <c r="B13" s="2" t="s">
        <v>44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  <c r="J13" s="1" t="s">
        <v>66</v>
      </c>
      <c r="K13" s="1" t="s">
        <v>69</v>
      </c>
      <c r="P13" s="18"/>
    </row>
    <row r="14" spans="2:16" x14ac:dyDescent="0.2">
      <c r="B14" s="1" t="s">
        <v>33</v>
      </c>
      <c r="C14" s="13">
        <v>3.31372</v>
      </c>
      <c r="D14" s="13">
        <v>3.3645</v>
      </c>
      <c r="E14" s="13">
        <v>3.25691</v>
      </c>
      <c r="F14" s="13">
        <v>3.2837299999999998</v>
      </c>
      <c r="G14" s="13">
        <v>3.27285</v>
      </c>
      <c r="H14" s="9">
        <v>3.2922899999999999</v>
      </c>
      <c r="I14" s="9">
        <v>3.286</v>
      </c>
      <c r="J14" s="9">
        <v>3.2961</v>
      </c>
      <c r="K14" s="9">
        <v>3.2865099999999998</v>
      </c>
      <c r="P14" s="18"/>
    </row>
    <row r="15" spans="2:16" x14ac:dyDescent="0.2">
      <c r="B15" s="1" t="s">
        <v>34</v>
      </c>
      <c r="C15" s="13">
        <v>3.31372</v>
      </c>
      <c r="D15" s="13">
        <v>3.3645</v>
      </c>
      <c r="E15" s="13">
        <v>3.25691</v>
      </c>
      <c r="F15" s="13">
        <v>3.2837299999999998</v>
      </c>
      <c r="G15" s="13">
        <v>3.27285</v>
      </c>
      <c r="H15" s="9">
        <v>3.2922899999999999</v>
      </c>
      <c r="I15" s="9">
        <v>3.286</v>
      </c>
      <c r="J15" s="9">
        <v>3.2961</v>
      </c>
      <c r="K15" s="9">
        <v>3.2865099999999998</v>
      </c>
      <c r="P15" s="18"/>
    </row>
    <row r="16" spans="2:16" x14ac:dyDescent="0.2">
      <c r="B16" s="1" t="s">
        <v>43</v>
      </c>
      <c r="C16" s="13">
        <v>2.91275</v>
      </c>
      <c r="D16" s="13">
        <v>3.05172</v>
      </c>
      <c r="E16" s="13">
        <v>3.1514899999999999</v>
      </c>
      <c r="F16" s="13">
        <v>3.2009799999999999</v>
      </c>
      <c r="G16" s="13">
        <v>3.2518099999999999</v>
      </c>
      <c r="H16" s="9">
        <v>3.2820499999999999</v>
      </c>
      <c r="I16" s="9">
        <v>3.27616</v>
      </c>
      <c r="J16" s="9">
        <v>3.2926000000000002</v>
      </c>
      <c r="K16" s="13">
        <v>3.2846000000000002</v>
      </c>
      <c r="O16" s="18"/>
      <c r="P16" s="18"/>
    </row>
    <row r="17" spans="2:16" x14ac:dyDescent="0.2">
      <c r="B17" s="1" t="s">
        <v>35</v>
      </c>
      <c r="C17" s="13"/>
      <c r="D17" s="13"/>
      <c r="E17" s="13"/>
      <c r="F17" s="13"/>
      <c r="G17" s="13"/>
      <c r="H17" s="9"/>
      <c r="I17" s="9"/>
      <c r="J17" s="9"/>
      <c r="K17" s="9"/>
      <c r="O17" s="18"/>
      <c r="P17" s="18"/>
    </row>
    <row r="18" spans="2:16" x14ac:dyDescent="0.2">
      <c r="B18" s="1" t="s">
        <v>67</v>
      </c>
      <c r="C18" s="13">
        <v>2.9127000000000001</v>
      </c>
      <c r="D18" s="13">
        <v>3.3605</v>
      </c>
      <c r="E18" s="13">
        <v>3.1515</v>
      </c>
      <c r="F18" s="13">
        <v>3.2010000000000001</v>
      </c>
      <c r="G18" s="13">
        <v>3.2717999999999998</v>
      </c>
      <c r="H18" s="9">
        <v>3.2835000000000001</v>
      </c>
      <c r="I18" s="9">
        <v>3.2696000000000001</v>
      </c>
      <c r="J18" s="9">
        <v>3.2942999999999998</v>
      </c>
      <c r="K18" s="9">
        <v>3.2698999999999998</v>
      </c>
      <c r="O18" s="18"/>
      <c r="P18" s="18"/>
    </row>
    <row r="19" spans="2:16" x14ac:dyDescent="0.2">
      <c r="B19" s="1" t="s">
        <v>68</v>
      </c>
      <c r="C19" s="13">
        <v>3.3041</v>
      </c>
      <c r="D19" s="13">
        <v>3.363</v>
      </c>
      <c r="E19" s="13">
        <v>3.2559999999999998</v>
      </c>
      <c r="F19" s="13">
        <v>3.2831999999999999</v>
      </c>
      <c r="G19" s="13">
        <v>3.2726000000000002</v>
      </c>
      <c r="H19" s="9">
        <v>3.2921</v>
      </c>
      <c r="I19" s="9">
        <v>3.2858999999999998</v>
      </c>
      <c r="J19" s="9">
        <v>3.2959999999999998</v>
      </c>
      <c r="K19" s="9">
        <v>3.2865000000000002</v>
      </c>
      <c r="O19" s="18"/>
      <c r="P19" s="18"/>
    </row>
    <row r="20" spans="2:16" x14ac:dyDescent="0.2">
      <c r="O20" s="18"/>
      <c r="P20" s="18"/>
    </row>
    <row r="21" spans="2:16" x14ac:dyDescent="0.2">
      <c r="O21" s="24"/>
      <c r="P21" s="24"/>
    </row>
    <row r="22" spans="2:16" x14ac:dyDescent="0.2">
      <c r="B22" s="15" t="s">
        <v>49</v>
      </c>
      <c r="C22" s="1" t="s">
        <v>59</v>
      </c>
      <c r="D22" s="1" t="s">
        <v>60</v>
      </c>
      <c r="E22" s="1" t="s">
        <v>61</v>
      </c>
      <c r="F22" s="1" t="s">
        <v>62</v>
      </c>
      <c r="G22" s="1" t="s">
        <v>63</v>
      </c>
      <c r="H22" s="1" t="s">
        <v>64</v>
      </c>
      <c r="I22" s="1" t="s">
        <v>65</v>
      </c>
      <c r="J22" s="1" t="s">
        <v>66</v>
      </c>
      <c r="K22" s="1" t="s">
        <v>69</v>
      </c>
      <c r="O22" s="24"/>
      <c r="P22" s="24"/>
    </row>
    <row r="23" spans="2:16" x14ac:dyDescent="0.2">
      <c r="B23" s="1" t="s">
        <v>33</v>
      </c>
      <c r="C23" s="20">
        <v>56</v>
      </c>
      <c r="D23" s="20">
        <v>112</v>
      </c>
      <c r="E23" s="20">
        <v>224</v>
      </c>
      <c r="F23" s="20">
        <v>448</v>
      </c>
      <c r="G23" s="20">
        <v>896</v>
      </c>
      <c r="H23" s="20">
        <v>1792</v>
      </c>
      <c r="I23" s="20">
        <v>3584</v>
      </c>
      <c r="J23" s="20">
        <v>7168</v>
      </c>
      <c r="K23" s="20">
        <v>14336</v>
      </c>
      <c r="O23" s="24"/>
      <c r="P23" s="24"/>
    </row>
    <row r="24" spans="2:16" x14ac:dyDescent="0.2">
      <c r="B24" s="1" t="s">
        <v>34</v>
      </c>
      <c r="C24" s="20">
        <v>56</v>
      </c>
      <c r="D24" s="20">
        <v>112</v>
      </c>
      <c r="E24" s="20">
        <v>224</v>
      </c>
      <c r="F24" s="20">
        <v>448</v>
      </c>
      <c r="G24" s="20">
        <v>896</v>
      </c>
      <c r="H24" s="20">
        <v>1792</v>
      </c>
      <c r="I24" s="20">
        <v>3584</v>
      </c>
      <c r="J24" s="20">
        <v>7168</v>
      </c>
      <c r="K24" s="20">
        <v>14336</v>
      </c>
      <c r="O24" s="24"/>
      <c r="P24" s="24"/>
    </row>
    <row r="25" spans="2:16" x14ac:dyDescent="0.2">
      <c r="B25" s="1" t="s">
        <v>43</v>
      </c>
      <c r="C25" s="20">
        <v>11</v>
      </c>
      <c r="D25" s="20">
        <v>53</v>
      </c>
      <c r="E25" s="20">
        <v>43</v>
      </c>
      <c r="F25" s="20">
        <v>87</v>
      </c>
      <c r="G25" s="20">
        <v>196</v>
      </c>
      <c r="H25" s="20">
        <v>349</v>
      </c>
      <c r="I25" s="20">
        <v>696</v>
      </c>
      <c r="J25" s="20">
        <v>1407</v>
      </c>
      <c r="K25" s="20">
        <v>2800</v>
      </c>
    </row>
    <row r="26" spans="2:16" x14ac:dyDescent="0.2">
      <c r="B26" s="1" t="s">
        <v>35</v>
      </c>
      <c r="C26" s="20"/>
      <c r="D26" s="20"/>
      <c r="E26" s="20"/>
      <c r="F26" s="20"/>
      <c r="G26" s="20"/>
      <c r="H26" s="20"/>
      <c r="I26" s="20"/>
      <c r="J26" s="20"/>
      <c r="K26" s="9"/>
    </row>
    <row r="27" spans="2:16" x14ac:dyDescent="0.2">
      <c r="B27" s="1" t="s">
        <v>67</v>
      </c>
      <c r="C27" s="20">
        <v>11</v>
      </c>
      <c r="D27" s="20">
        <v>53</v>
      </c>
      <c r="E27" s="20">
        <v>43</v>
      </c>
      <c r="F27" s="20">
        <v>87</v>
      </c>
      <c r="G27" s="20">
        <v>196</v>
      </c>
      <c r="H27" s="20">
        <v>349</v>
      </c>
      <c r="I27" s="20">
        <v>696</v>
      </c>
      <c r="J27" s="20">
        <v>1407</v>
      </c>
      <c r="K27" s="20">
        <v>2800</v>
      </c>
    </row>
    <row r="28" spans="2:16" x14ac:dyDescent="0.2">
      <c r="B28" s="1" t="s">
        <v>68</v>
      </c>
      <c r="C28" s="20">
        <v>54</v>
      </c>
      <c r="D28" s="20">
        <v>102</v>
      </c>
      <c r="E28" s="20">
        <v>211</v>
      </c>
      <c r="F28" s="20">
        <v>447</v>
      </c>
      <c r="G28" s="20">
        <v>855</v>
      </c>
      <c r="H28" s="20">
        <v>1781</v>
      </c>
      <c r="I28" s="20">
        <v>3501</v>
      </c>
      <c r="J28" s="20">
        <v>7049</v>
      </c>
      <c r="K28" s="20">
        <v>14248</v>
      </c>
    </row>
    <row r="31" spans="2:16" x14ac:dyDescent="0.2">
      <c r="B31" s="15" t="s">
        <v>50</v>
      </c>
      <c r="C31" s="1" t="s">
        <v>59</v>
      </c>
      <c r="D31" s="1" t="s">
        <v>60</v>
      </c>
      <c r="E31" s="1" t="s">
        <v>61</v>
      </c>
      <c r="F31" s="1" t="s">
        <v>62</v>
      </c>
      <c r="G31" s="1" t="s">
        <v>63</v>
      </c>
      <c r="H31" s="1" t="s">
        <v>64</v>
      </c>
      <c r="I31" s="1" t="s">
        <v>65</v>
      </c>
      <c r="J31" s="1" t="s">
        <v>66</v>
      </c>
      <c r="K31" s="1" t="s">
        <v>69</v>
      </c>
    </row>
    <row r="32" spans="2:16" x14ac:dyDescent="0.2">
      <c r="B32" s="1" t="s">
        <v>33</v>
      </c>
      <c r="C32" s="20">
        <v>7</v>
      </c>
      <c r="D32" s="20">
        <v>14</v>
      </c>
      <c r="E32" s="20">
        <v>28</v>
      </c>
      <c r="F32" s="20">
        <v>56</v>
      </c>
      <c r="G32" s="20">
        <v>112</v>
      </c>
      <c r="H32" s="20">
        <v>224</v>
      </c>
      <c r="I32" s="20">
        <v>448</v>
      </c>
      <c r="J32" s="20">
        <v>896</v>
      </c>
      <c r="K32" s="20">
        <v>1792</v>
      </c>
    </row>
    <row r="33" spans="2:11" x14ac:dyDescent="0.2">
      <c r="B33" s="1" t="s">
        <v>34</v>
      </c>
      <c r="C33" s="20">
        <v>7</v>
      </c>
      <c r="D33" s="20">
        <v>14</v>
      </c>
      <c r="E33" s="20">
        <v>28</v>
      </c>
      <c r="F33" s="20">
        <v>56</v>
      </c>
      <c r="G33" s="20">
        <v>112</v>
      </c>
      <c r="H33" s="20">
        <v>224</v>
      </c>
      <c r="I33" s="20">
        <v>448</v>
      </c>
      <c r="J33" s="20">
        <v>896</v>
      </c>
      <c r="K33" s="20">
        <v>1792</v>
      </c>
    </row>
    <row r="34" spans="2:11" x14ac:dyDescent="0.2">
      <c r="B34" s="1" t="s">
        <v>43</v>
      </c>
      <c r="C34" s="20">
        <v>1.375</v>
      </c>
      <c r="D34" s="20">
        <v>6.625</v>
      </c>
      <c r="E34" s="20">
        <v>5.375</v>
      </c>
      <c r="F34" s="20">
        <v>10.875</v>
      </c>
      <c r="G34" s="20">
        <v>24.5</v>
      </c>
      <c r="H34" s="20">
        <v>43.625</v>
      </c>
      <c r="I34" s="20">
        <v>87</v>
      </c>
      <c r="J34" s="20">
        <v>175.875</v>
      </c>
      <c r="K34" s="20">
        <v>350</v>
      </c>
    </row>
    <row r="35" spans="2:11" x14ac:dyDescent="0.2">
      <c r="B35" s="1" t="s">
        <v>35</v>
      </c>
      <c r="C35" s="20"/>
      <c r="D35" s="20"/>
      <c r="E35" s="20"/>
      <c r="F35" s="20"/>
      <c r="G35" s="20"/>
      <c r="H35" s="20"/>
      <c r="I35" s="20"/>
      <c r="J35" s="20"/>
      <c r="K35" s="20"/>
    </row>
    <row r="36" spans="2:11" x14ac:dyDescent="0.2">
      <c r="B36" s="1" t="s">
        <v>67</v>
      </c>
      <c r="C36" s="20">
        <v>1.38</v>
      </c>
      <c r="D36" s="20">
        <v>6.63</v>
      </c>
      <c r="E36" s="20">
        <v>5.38</v>
      </c>
      <c r="F36" s="20">
        <v>10.88</v>
      </c>
      <c r="G36" s="20">
        <v>24.5</v>
      </c>
      <c r="H36" s="20">
        <v>43.63</v>
      </c>
      <c r="I36" s="20">
        <v>87</v>
      </c>
      <c r="J36" s="20">
        <v>175.88</v>
      </c>
      <c r="K36" s="20">
        <v>350</v>
      </c>
    </row>
    <row r="37" spans="2:11" x14ac:dyDescent="0.2">
      <c r="B37" s="1" t="s">
        <v>68</v>
      </c>
      <c r="C37" s="20">
        <v>6.75</v>
      </c>
      <c r="D37" s="20">
        <v>12.75</v>
      </c>
      <c r="E37" s="20">
        <v>26.38</v>
      </c>
      <c r="F37" s="20">
        <v>55.88</v>
      </c>
      <c r="G37" s="20">
        <v>106.88</v>
      </c>
      <c r="H37" s="20">
        <v>222.63</v>
      </c>
      <c r="I37" s="20">
        <v>437.63</v>
      </c>
      <c r="J37" s="20">
        <v>881.13</v>
      </c>
      <c r="K37" s="20">
        <v>1781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3870-599D-5B41-9E4A-85DEB6B2FF58}">
  <dimension ref="D7:N16"/>
  <sheetViews>
    <sheetView workbookViewId="0">
      <selection activeCell="K32" sqref="K32"/>
    </sheetView>
  </sheetViews>
  <sheetFormatPr baseColWidth="10" defaultRowHeight="16" x14ac:dyDescent="0.2"/>
  <sheetData>
    <row r="7" spans="4:14" x14ac:dyDescent="0.2">
      <c r="F7" s="16"/>
      <c r="G7" s="16"/>
      <c r="H7" s="16"/>
      <c r="I7" s="16"/>
      <c r="J7" s="16"/>
      <c r="K7" s="16"/>
      <c r="L7" s="16"/>
      <c r="M7" s="16"/>
    </row>
    <row r="8" spans="4:14" x14ac:dyDescent="0.2">
      <c r="D8" s="1" t="s">
        <v>53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52</v>
      </c>
      <c r="N8" s="1" t="s">
        <v>51</v>
      </c>
    </row>
    <row r="9" spans="4:14" x14ac:dyDescent="0.2">
      <c r="D9" s="1" t="s">
        <v>4</v>
      </c>
      <c r="E9" s="9">
        <v>208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15.506527739999999</v>
      </c>
      <c r="N9" s="9">
        <f>M9*E9</f>
        <v>3225.35776992</v>
      </c>
    </row>
    <row r="10" spans="4:14" x14ac:dyDescent="0.2">
      <c r="D10" s="1" t="s">
        <v>5</v>
      </c>
      <c r="E10" s="9">
        <v>0</v>
      </c>
      <c r="F10" s="17">
        <v>208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7">
        <v>38.136435239999997</v>
      </c>
      <c r="N10" s="9">
        <f>M10*F10</f>
        <v>7932.378529919999</v>
      </c>
    </row>
    <row r="11" spans="4:14" x14ac:dyDescent="0.2">
      <c r="D11" s="1" t="s">
        <v>6</v>
      </c>
      <c r="E11" s="9">
        <v>0</v>
      </c>
      <c r="F11" s="17">
        <v>0</v>
      </c>
      <c r="G11" s="9">
        <v>208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7">
        <v>66.734018230000004</v>
      </c>
      <c r="N11" s="9">
        <f>M11*G11</f>
        <v>13880.67579184</v>
      </c>
    </row>
    <row r="12" spans="4:14" x14ac:dyDescent="0.2">
      <c r="D12" s="1" t="s">
        <v>7</v>
      </c>
      <c r="E12" s="9">
        <v>0</v>
      </c>
      <c r="F12" s="17">
        <v>0</v>
      </c>
      <c r="G12" s="9">
        <v>0</v>
      </c>
      <c r="H12" s="9">
        <v>208</v>
      </c>
      <c r="I12" s="9">
        <v>0</v>
      </c>
      <c r="J12" s="9">
        <v>0</v>
      </c>
      <c r="K12" s="9">
        <v>0</v>
      </c>
      <c r="L12" s="9">
        <v>0</v>
      </c>
      <c r="M12" s="17">
        <v>67.376056539999993</v>
      </c>
      <c r="N12" s="9">
        <f>M12*H12</f>
        <v>14014.219760319998</v>
      </c>
    </row>
    <row r="13" spans="4:14" x14ac:dyDescent="0.2">
      <c r="D13" s="1" t="s">
        <v>8</v>
      </c>
      <c r="E13" s="9">
        <v>0</v>
      </c>
      <c r="F13" s="17">
        <v>0</v>
      </c>
      <c r="G13" s="9">
        <v>0</v>
      </c>
      <c r="H13" s="9">
        <v>0</v>
      </c>
      <c r="I13" s="9">
        <v>208</v>
      </c>
      <c r="J13" s="9">
        <v>0</v>
      </c>
      <c r="K13" s="9">
        <v>0</v>
      </c>
      <c r="L13" s="9">
        <v>0</v>
      </c>
      <c r="M13" s="17">
        <v>38.305723899999997</v>
      </c>
      <c r="N13" s="9">
        <f>M13*I13</f>
        <v>7967.5905711999994</v>
      </c>
    </row>
    <row r="14" spans="4:14" x14ac:dyDescent="0.2">
      <c r="D14" s="1" t="s">
        <v>9</v>
      </c>
      <c r="E14" s="9">
        <v>0</v>
      </c>
      <c r="F14" s="17">
        <v>0</v>
      </c>
      <c r="G14" s="9">
        <v>0</v>
      </c>
      <c r="H14" s="9">
        <v>0</v>
      </c>
      <c r="I14" s="9">
        <v>0</v>
      </c>
      <c r="J14" s="9">
        <v>208</v>
      </c>
      <c r="K14" s="9">
        <v>0</v>
      </c>
      <c r="L14" s="9">
        <v>0</v>
      </c>
      <c r="M14" s="17">
        <v>15.76810961</v>
      </c>
      <c r="N14" s="9">
        <f>M14*J14</f>
        <v>3279.7667988799999</v>
      </c>
    </row>
    <row r="15" spans="4:14" x14ac:dyDescent="0.2">
      <c r="D15" s="1" t="s">
        <v>10</v>
      </c>
      <c r="E15" s="9">
        <v>0</v>
      </c>
      <c r="F15" s="17">
        <v>0</v>
      </c>
      <c r="G15" s="9">
        <v>0</v>
      </c>
      <c r="H15" s="9">
        <v>0</v>
      </c>
      <c r="I15" s="9">
        <v>0</v>
      </c>
      <c r="J15" s="9">
        <v>0</v>
      </c>
      <c r="K15" s="9">
        <v>208</v>
      </c>
      <c r="L15" s="9">
        <v>0</v>
      </c>
      <c r="M15" s="17">
        <v>8.1343788369999999</v>
      </c>
      <c r="N15" s="9">
        <f>M15*K15</f>
        <v>1691.950798096</v>
      </c>
    </row>
    <row r="16" spans="4:14" x14ac:dyDescent="0.2">
      <c r="D16" s="1" t="s">
        <v>11</v>
      </c>
      <c r="E16" s="9">
        <v>0</v>
      </c>
      <c r="F16" s="17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208</v>
      </c>
      <c r="M16" s="17">
        <v>8.1416070460000007</v>
      </c>
      <c r="N16" s="9">
        <f>M16*L16</f>
        <v>1693.4542655680002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overview_testcases</vt:lpstr>
      <vt:lpstr>overhead</vt:lpstr>
      <vt:lpstr>1_varied_imbs_speedup</vt:lpstr>
      <vt:lpstr>2_varied_num_processes</vt:lpstr>
      <vt:lpstr>3_varied_num_tasks</vt:lpstr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Chung, Minh</cp:lastModifiedBy>
  <dcterms:modified xsi:type="dcterms:W3CDTF">2024-08-11T09:03:06Z</dcterms:modified>
</cp:coreProperties>
</file>