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gam\"/>
    </mc:Choice>
  </mc:AlternateContent>
  <xr:revisionPtr revIDLastSave="0" documentId="13_ncr:1_{32A0C5D7-8045-4F5D-9D0D-AFCFC7C6AB8E}" xr6:coauthVersionLast="47" xr6:coauthVersionMax="47" xr10:uidLastSave="{00000000-0000-0000-0000-000000000000}"/>
  <bookViews>
    <workbookView xWindow="780" yWindow="780" windowWidth="21600" windowHeight="11295" firstSheet="3" activeTab="8" xr2:uid="{00000000-000D-0000-FFFF-FFFF00000000}"/>
  </bookViews>
  <sheets>
    <sheet name="PhysicalDiagram" sheetId="3" r:id="rId1"/>
    <sheet name="Validate" sheetId="4" r:id="rId2"/>
    <sheet name="Flows" sheetId="5" r:id="rId3"/>
    <sheet name="Processes" sheetId="6" r:id="rId4"/>
    <sheet name="Exergy" sheetId="7" r:id="rId5"/>
    <sheet name="Format" sheetId="8" r:id="rId6"/>
    <sheet name="WasteDefinition" sheetId="9" r:id="rId7"/>
    <sheet name="ResourcesCost" sheetId="10" r:id="rId8"/>
    <sheet name="Balance mat energ" sheetId="1" r:id="rId9"/>
    <sheet name="Exergías" sheetId="2" r:id="rId10"/>
  </sheets>
  <definedNames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7" l="1"/>
  <c r="B18" i="7"/>
  <c r="B25" i="7" s="1"/>
  <c r="B9" i="7"/>
  <c r="U5" i="1" l="1"/>
  <c r="U22" i="1"/>
  <c r="AB21" i="1" s="1"/>
  <c r="P13" i="1"/>
  <c r="O30" i="1" s="1"/>
  <c r="P30" i="1"/>
  <c r="AC15" i="1"/>
  <c r="AB9" i="1"/>
  <c r="W14" i="1"/>
  <c r="AB2" i="1"/>
  <c r="N3" i="1"/>
  <c r="N2" i="1"/>
  <c r="B11" i="1"/>
  <c r="B6" i="1"/>
  <c r="L4" i="1"/>
  <c r="N4" i="1" s="1"/>
  <c r="O6" i="1"/>
  <c r="O8" i="1" s="1"/>
  <c r="H9" i="1" s="1"/>
  <c r="U8" i="1"/>
  <c r="H7" i="1"/>
  <c r="H6" i="1" s="1"/>
  <c r="B7" i="1"/>
  <c r="S14" i="1"/>
  <c r="S2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<sst xmlns="http://schemas.openxmlformats.org/spreadsheetml/2006/main" count="307" uniqueCount="120">
  <si>
    <t>Cl2(g)</t>
  </si>
  <si>
    <t>ton</t>
  </si>
  <si>
    <t>NaOH (s)</t>
  </si>
  <si>
    <t>H2 (g)</t>
  </si>
  <si>
    <t>kg</t>
  </si>
  <si>
    <t>NaCl</t>
  </si>
  <si>
    <t>Electricidad</t>
  </si>
  <si>
    <t>GJ</t>
  </si>
  <si>
    <t>Agua</t>
  </si>
  <si>
    <t>Na2CO3</t>
  </si>
  <si>
    <t>NaOH</t>
  </si>
  <si>
    <t>HCl</t>
  </si>
  <si>
    <t>Vapor</t>
  </si>
  <si>
    <t>199 ºC</t>
  </si>
  <si>
    <t>10.4 bar</t>
  </si>
  <si>
    <t>H2SO4</t>
  </si>
  <si>
    <t>Energía</t>
  </si>
  <si>
    <t>MJ</t>
  </si>
  <si>
    <t>H2SO4 60%</t>
  </si>
  <si>
    <t>T sat P 10.4 bar</t>
  </si>
  <si>
    <t>T sat P amb</t>
  </si>
  <si>
    <t>Compuesto</t>
  </si>
  <si>
    <t>Exergía estándar (kJ/mol)</t>
  </si>
  <si>
    <t>M (g/mol)</t>
  </si>
  <si>
    <t>B</t>
  </si>
  <si>
    <t>TOTAL</t>
  </si>
  <si>
    <t>60 ºC</t>
  </si>
  <si>
    <t>100 ºC</t>
  </si>
  <si>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</si>
  <si>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</si>
  <si>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</si>
  <si>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</si>
  <si>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</si>
  <si>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</si>
  <si>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</si>
  <si>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</si>
  <si>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</si>
  <si>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</si>
  <si>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</si>
  <si>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</si>
  <si>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</si>
  <si>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</si>
  <si>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</si>
  <si>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</si>
  <si>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</si>
  <si>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</si>
  <si>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</si>
  <si>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</si>
  <si>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</si>
  <si>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</si>
  <si>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</si>
  <si>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</si>
  <si>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</si>
  <si>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</si>
  <si>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</si>
  <si>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</si>
  <si>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</si>
  <si>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</si>
  <si>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</si>
  <si>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</si>
  <si>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</si>
  <si>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</si>
  <si>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</si>
  <si>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</si>
  <si>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</si>
  <si>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</si>
  <si>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</si>
  <si>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</si>
  <si>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</si>
  <si>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</si>
  <si>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</si>
  <si>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</si>
  <si>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</si>
  <si>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</si>
  <si>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description</t>
  </si>
  <si>
    <t>fuel</t>
  </si>
  <si>
    <t>product</t>
  </si>
  <si>
    <t>State1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</si>
  <si>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</si>
  <si>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</si>
  <si>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</si>
  <si>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</si>
  <si>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</si>
  <si>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</si>
  <si>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</si>
  <si>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</si>
  <si>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</si>
  <si>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(kW/kW)</t>
  </si>
  <si>
    <t>DIAGNOSIS</t>
  </si>
  <si>
    <t>recycle</t>
  </si>
  <si>
    <t>Base</t>
  </si>
  <si>
    <t>Fossil</t>
  </si>
  <si>
    <t>EXT</t>
  </si>
  <si>
    <t>SAL</t>
  </si>
  <si>
    <t>ELEC</t>
  </si>
  <si>
    <t>PURCL</t>
  </si>
  <si>
    <t>PURNA</t>
  </si>
  <si>
    <t>Extracción</t>
  </si>
  <si>
    <t>Preparación Salmuera</t>
  </si>
  <si>
    <t>Electrólisis</t>
  </si>
  <si>
    <t>Purificación Cloro</t>
  </si>
  <si>
    <t>Purificación Soda</t>
  </si>
  <si>
    <t>Desague minería</t>
  </si>
  <si>
    <t>DIS1</t>
  </si>
  <si>
    <t>Desague salmuera</t>
  </si>
  <si>
    <t>Vapor gastado</t>
  </si>
  <si>
    <t>Sulfurico acuoso</t>
  </si>
  <si>
    <t>DIS2</t>
  </si>
  <si>
    <t>DIS3</t>
  </si>
  <si>
    <t>DIS4</t>
  </si>
  <si>
    <t>B1+B2+B3-B6</t>
  </si>
  <si>
    <t>B5+B6+B8-B10</t>
  </si>
  <si>
    <t>B9+B10+B11-B14</t>
  </si>
  <si>
    <t>B12+B13+B15</t>
  </si>
  <si>
    <t>B12+B16</t>
  </si>
  <si>
    <t>B13+B14+B19</t>
  </si>
  <si>
    <t>B4+B5</t>
  </si>
  <si>
    <t>B7+B9</t>
  </si>
  <si>
    <t>B20+B21</t>
  </si>
  <si>
    <t>B12+B16-B17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</si>
</sst>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4" borderId="0" xfId="0" applyFill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3" borderId="0" xfId="0" applyFill="1"/>
    <xf numFmtId="11" fontId="0" fillId="3" borderId="0" xfId="0" applyNumberFormat="1" applyFill="1"/>
    <xf numFmtId="3" fontId="0" fillId="3" borderId="0" xfId="0" applyNumberFormat="1" applyFill="1"/>
    <xf numFmtId="2" fontId="0" fillId="3" borderId="0" xfId="0" applyNumberFormat="1" applyFill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112058</xdr:rowOff>
    </xdr:from>
    <xdr:to>
      <xdr:col>27</xdr:col>
      <xdr:colOff>58866</xdr:colOff>
      <xdr:row>35</xdr:row>
      <xdr:rowOff>44823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02558"/>
          <a:ext cx="20251866" cy="6409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83820</xdr:rowOff>
    </xdr:from>
    <xdr:to>
      <xdr:col>5</xdr:col>
      <xdr:colOff>594360</xdr:colOff>
      <xdr:row>11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3759B86-84AE-98C6-3A6B-9D573C0907A9}"/>
            </a:ext>
          </a:extLst>
        </xdr:cNvPr>
        <xdr:cNvSpPr/>
      </xdr:nvSpPr>
      <xdr:spPr>
        <a:xfrm>
          <a:off x="1836420" y="81534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EXTRACCIÓN DE LA</a:t>
          </a:r>
          <a:r>
            <a:rPr lang="en-US" sz="1400" b="1" baseline="0"/>
            <a:t> SAL</a:t>
          </a:r>
          <a:endParaRPr lang="en-US" sz="1400" b="1"/>
        </a:p>
      </xdr:txBody>
    </xdr:sp>
    <xdr:clientData/>
  </xdr:twoCellAnchor>
  <xdr:twoCellAnchor>
    <xdr:from>
      <xdr:col>0</xdr:col>
      <xdr:colOff>121920</xdr:colOff>
      <xdr:row>7</xdr:row>
      <xdr:rowOff>53340</xdr:rowOff>
    </xdr:from>
    <xdr:to>
      <xdr:col>2</xdr:col>
      <xdr:colOff>586740</xdr:colOff>
      <xdr:row>7</xdr:row>
      <xdr:rowOff>60960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6A9AA51-A512-8ADC-ADD8-FF094005C650}"/>
            </a:ext>
          </a:extLst>
        </xdr:cNvPr>
        <xdr:cNvCxnSpPr/>
      </xdr:nvCxnSpPr>
      <xdr:spPr>
        <a:xfrm flipV="1">
          <a:off x="121920" y="1333500"/>
          <a:ext cx="16840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160020</xdr:colOff>
      <xdr:row>9</xdr:row>
      <xdr:rowOff>99060</xdr:rowOff>
    </xdr:from>
    <xdr:to>
      <xdr:col>2</xdr:col>
      <xdr:colOff>579120</xdr:colOff>
      <xdr:row>9</xdr:row>
      <xdr:rowOff>106680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523B1A3-5565-4690-BC60-A198AE61780F}"/>
            </a:ext>
          </a:extLst>
        </xdr:cNvPr>
        <xdr:cNvCxnSpPr/>
      </xdr:nvCxnSpPr>
      <xdr:spPr>
        <a:xfrm flipV="1">
          <a:off x="160020" y="1744980"/>
          <a:ext cx="163830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426720</xdr:colOff>
      <xdr:row>4</xdr:row>
      <xdr:rowOff>99060</xdr:rowOff>
    </xdr:from>
    <xdr:to>
      <xdr:col>12</xdr:col>
      <xdr:colOff>403860</xdr:colOff>
      <xdr:row>11</xdr:row>
      <xdr:rowOff>91440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D4C6D5F-65D7-4698-869F-59053F54E035}"/>
            </a:ext>
          </a:extLst>
        </xdr:cNvPr>
        <xdr:cNvSpPr/>
      </xdr:nvSpPr>
      <xdr:spPr>
        <a:xfrm>
          <a:off x="4084320" y="83058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PREPARACIÓN DE LA SALMUERA</a:t>
          </a:r>
        </a:p>
      </xdr:txBody>
    </xdr:sp>
    <xdr:clientData/>
  </xdr:twoCellAnchor>
  <xdr:twoCellAnchor>
    <xdr:from>
      <xdr:col>16</xdr:col>
      <xdr:colOff>15240</xdr:colOff>
      <xdr:row>4</xdr:row>
      <xdr:rowOff>83820</xdr:rowOff>
    </xdr:from>
    <xdr:to>
      <xdr:col>18</xdr:col>
      <xdr:colOff>601980</xdr:colOff>
      <xdr:row>11</xdr:row>
      <xdr:rowOff>76200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D412FAE-5023-4C5C-BC35-D767022EE406}"/>
            </a:ext>
          </a:extLst>
        </xdr:cNvPr>
        <xdr:cNvSpPr/>
      </xdr:nvSpPr>
      <xdr:spPr>
        <a:xfrm>
          <a:off x="6720840" y="81534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ELECTRÓLISIS</a:t>
          </a:r>
        </a:p>
      </xdr:txBody>
    </xdr:sp>
    <xdr:clientData/>
  </xdr:twoCellAnchor>
  <xdr:twoCellAnchor>
    <xdr:from>
      <xdr:col>22</xdr:col>
      <xdr:colOff>30480</xdr:colOff>
      <xdr:row>4</xdr:row>
      <xdr:rowOff>60960</xdr:rowOff>
    </xdr:from>
    <xdr:to>
      <xdr:col>25</xdr:col>
      <xdr:colOff>7620</xdr:colOff>
      <xdr:row>11</xdr:row>
      <xdr:rowOff>53340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857F9D5-9B75-43DE-A060-CD5C7DEDA23F}"/>
            </a:ext>
          </a:extLst>
        </xdr:cNvPr>
        <xdr:cNvSpPr/>
      </xdr:nvSpPr>
      <xdr:spPr>
        <a:xfrm>
          <a:off x="10393680" y="79248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PURIFICACIÓN DE PRODUCTOS</a:t>
          </a:r>
        </a:p>
      </xdr:txBody>
    </xdr:sp>
    <xdr:clientData/>
  </xdr:twoCellAnchor>
  <xdr:twoCellAnchor>
    <xdr:from>
      <xdr:col>19</xdr:col>
      <xdr:colOff>7620</xdr:colOff>
      <xdr:row>9</xdr:row>
      <xdr:rowOff>144780</xdr:rowOff>
    </xdr:from>
    <xdr:to>
      <xdr:col>22</xdr:col>
      <xdr:colOff>45720</xdr:colOff>
      <xdr:row>17</xdr:row>
      <xdr:rowOff>114300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A80E303-FC43-4145-A21C-6FFA9792C6E4}"/>
            </a:ext>
          </a:extLst>
        </xdr:cNvPr>
        <xdr:cNvCxnSpPr/>
      </xdr:nvCxnSpPr>
      <xdr:spPr>
        <a:xfrm>
          <a:off x="10980420" y="1790700"/>
          <a:ext cx="1866900" cy="143256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487680</xdr:colOff>
      <xdr:row>11</xdr:row>
      <xdr:rowOff>129540</xdr:rowOff>
    </xdr:from>
    <xdr:to>
      <xdr:col>16</xdr:col>
      <xdr:colOff>487680</xdr:colOff>
      <xdr:row>16</xdr:row>
      <xdr:rowOff>68580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E948913F-20E4-4CC5-8154-BDEF605B8C6D}"/>
            </a:ext>
          </a:extLst>
        </xdr:cNvPr>
        <xdr:cNvCxnSpPr/>
      </xdr:nvCxnSpPr>
      <xdr:spPr>
        <a:xfrm>
          <a:off x="9631680" y="2141220"/>
          <a:ext cx="0" cy="8534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6</xdr:row>
      <xdr:rowOff>60960</xdr:rowOff>
    </xdr:from>
    <xdr:to>
      <xdr:col>21</xdr:col>
      <xdr:colOff>601980</xdr:colOff>
      <xdr:row>6</xdr:row>
      <xdr:rowOff>68580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26F1923-8054-4AF3-B5B9-93488722A42C}"/>
            </a:ext>
          </a:extLst>
        </xdr:cNvPr>
        <xdr:cNvCxnSpPr/>
      </xdr:nvCxnSpPr>
      <xdr:spPr>
        <a:xfrm flipV="1">
          <a:off x="8595360" y="115824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68580</xdr:colOff>
      <xdr:row>6</xdr:row>
      <xdr:rowOff>91440</xdr:rowOff>
    </xdr:from>
    <xdr:to>
      <xdr:col>16</xdr:col>
      <xdr:colOff>0</xdr:colOff>
      <xdr:row>6</xdr:row>
      <xdr:rowOff>99060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CA32944-E956-4A3F-A9C1-46C875FAF97C}"/>
            </a:ext>
          </a:extLst>
        </xdr:cNvPr>
        <xdr:cNvCxnSpPr/>
      </xdr:nvCxnSpPr>
      <xdr:spPr>
        <a:xfrm flipV="1">
          <a:off x="7383780" y="118872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464820</xdr:colOff>
      <xdr:row>0</xdr:row>
      <xdr:rowOff>22860</xdr:rowOff>
    </xdr:from>
    <xdr:to>
      <xdr:col>16</xdr:col>
      <xdr:colOff>472440</xdr:colOff>
      <xdr:row>4</xdr:row>
      <xdr:rowOff>68580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C9C8AE7-E052-4FC7-9826-E3EAA1F7E344}"/>
            </a:ext>
          </a:extLst>
        </xdr:cNvPr>
        <xdr:cNvCxnSpPr/>
      </xdr:nvCxnSpPr>
      <xdr:spPr>
        <a:xfrm flipH="1">
          <a:off x="9608820" y="22860"/>
          <a:ext cx="7620" cy="7772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60960</xdr:colOff>
      <xdr:row>8</xdr:row>
      <xdr:rowOff>106680</xdr:rowOff>
    </xdr:from>
    <xdr:to>
      <xdr:col>15</xdr:col>
      <xdr:colOff>601980</xdr:colOff>
      <xdr:row>8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74A03F5-3CAD-4CF0-BCE3-284D05FBF994}"/>
            </a:ext>
          </a:extLst>
        </xdr:cNvPr>
        <xdr:cNvCxnSpPr/>
      </xdr:nvCxnSpPr>
      <xdr:spPr>
        <a:xfrm flipV="1">
          <a:off x="7376160" y="156972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426720</xdr:colOff>
      <xdr:row>7</xdr:row>
      <xdr:rowOff>76200</xdr:rowOff>
    </xdr:from>
    <xdr:to>
      <xdr:col>9</xdr:col>
      <xdr:colOff>358140</xdr:colOff>
      <xdr:row>7</xdr:row>
      <xdr:rowOff>83820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FE295D4-C68C-4999-A481-0D520C45A10B}"/>
            </a:ext>
          </a:extLst>
        </xdr:cNvPr>
        <xdr:cNvCxnSpPr/>
      </xdr:nvCxnSpPr>
      <xdr:spPr>
        <a:xfrm flipV="1">
          <a:off x="4084320" y="135636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9</xdr:row>
      <xdr:rowOff>114300</xdr:rowOff>
    </xdr:from>
    <xdr:to>
      <xdr:col>9</xdr:col>
      <xdr:colOff>350520</xdr:colOff>
      <xdr:row>9</xdr:row>
      <xdr:rowOff>121920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80B0584-4F50-433C-AC72-5CBF2C8F8CCD}"/>
            </a:ext>
          </a:extLst>
        </xdr:cNvPr>
        <xdr:cNvCxnSpPr/>
      </xdr:nvCxnSpPr>
      <xdr:spPr>
        <a:xfrm flipV="1">
          <a:off x="4076700" y="176022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0</xdr:row>
      <xdr:rowOff>22860</xdr:rowOff>
    </xdr:from>
    <xdr:to>
      <xdr:col>9</xdr:col>
      <xdr:colOff>541020</xdr:colOff>
      <xdr:row>4</xdr:row>
      <xdr:rowOff>68580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B536519-6C07-4AED-9DD1-B44D5C39A2ED}"/>
            </a:ext>
          </a:extLst>
        </xdr:cNvPr>
        <xdr:cNvCxnSpPr/>
      </xdr:nvCxnSpPr>
      <xdr:spPr>
        <a:xfrm flipH="1">
          <a:off x="6019800" y="22860"/>
          <a:ext cx="7620" cy="7772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16</xdr:row>
      <xdr:rowOff>106680</xdr:rowOff>
    </xdr:from>
    <xdr:to>
      <xdr:col>18</xdr:col>
      <xdr:colOff>586740</xdr:colOff>
      <xdr:row>23</xdr:row>
      <xdr:rowOff>99060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CC8C080B-8561-4E88-A2FE-675DD7B23582}"/>
            </a:ext>
          </a:extLst>
        </xdr:cNvPr>
        <xdr:cNvSpPr/>
      </xdr:nvSpPr>
      <xdr:spPr>
        <a:xfrm>
          <a:off x="9144000" y="303276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PURIFICACIÓN DE PRODUCTOS</a:t>
          </a:r>
        </a:p>
      </xdr:txBody>
    </xdr:sp>
    <xdr:clientData/>
  </xdr:twoCellAnchor>
  <xdr:twoCellAnchor>
    <xdr:from>
      <xdr:col>22</xdr:col>
      <xdr:colOff>38100</xdr:colOff>
      <xdr:row>16</xdr:row>
      <xdr:rowOff>175260</xdr:rowOff>
    </xdr:from>
    <xdr:to>
      <xdr:col>25</xdr:col>
      <xdr:colOff>15240</xdr:colOff>
      <xdr:row>23</xdr:row>
      <xdr:rowOff>167640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716543B3-FB99-4786-B210-0F23EF410D2F}"/>
            </a:ext>
          </a:extLst>
        </xdr:cNvPr>
        <xdr:cNvSpPr/>
      </xdr:nvSpPr>
      <xdr:spPr>
        <a:xfrm>
          <a:off x="12839700" y="310134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PRODUCTOS FINALES</a:t>
          </a:r>
        </a:p>
      </xdr:txBody>
    </xdr:sp>
    <xdr:clientData/>
  </xdr:twoCellAnchor>
  <xdr:twoCellAnchor>
    <xdr:from>
      <xdr:col>13</xdr:col>
      <xdr:colOff>38100</xdr:colOff>
      <xdr:row>20</xdr:row>
      <xdr:rowOff>121920</xdr:rowOff>
    </xdr:from>
    <xdr:to>
      <xdr:col>15</xdr:col>
      <xdr:colOff>579120</xdr:colOff>
      <xdr:row>20</xdr:row>
      <xdr:rowOff>129540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345455D-A6B6-4772-A45A-1CACF39BC3D9}"/>
            </a:ext>
          </a:extLst>
        </xdr:cNvPr>
        <xdr:cNvCxnSpPr/>
      </xdr:nvCxnSpPr>
      <xdr:spPr>
        <a:xfrm flipV="1">
          <a:off x="7353300" y="377952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20</xdr:row>
      <xdr:rowOff>99060</xdr:rowOff>
    </xdr:from>
    <xdr:to>
      <xdr:col>21</xdr:col>
      <xdr:colOff>541020</xdr:colOff>
      <xdr:row>20</xdr:row>
      <xdr:rowOff>106680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D39EE97-40C4-4F02-910D-89AD3DD56843}"/>
            </a:ext>
          </a:extLst>
        </xdr:cNvPr>
        <xdr:cNvCxnSpPr/>
      </xdr:nvCxnSpPr>
      <xdr:spPr>
        <a:xfrm flipV="1">
          <a:off x="10972800" y="375666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388620</xdr:colOff>
      <xdr:row>11</xdr:row>
      <xdr:rowOff>152400</xdr:rowOff>
    </xdr:from>
    <xdr:to>
      <xdr:col>24</xdr:col>
      <xdr:colOff>388620</xdr:colOff>
      <xdr:row>16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F8EF5F6C-0524-46F8-97C2-5EFBB2511551}"/>
            </a:ext>
          </a:extLst>
        </xdr:cNvPr>
        <xdr:cNvCxnSpPr/>
      </xdr:nvCxnSpPr>
      <xdr:spPr>
        <a:xfrm>
          <a:off x="14409420" y="2164080"/>
          <a:ext cx="0" cy="8534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441960</xdr:colOff>
      <xdr:row>23</xdr:row>
      <xdr:rowOff>160020</xdr:rowOff>
    </xdr:from>
    <xdr:to>
      <xdr:col>16</xdr:col>
      <xdr:colOff>441960</xdr:colOff>
      <xdr:row>28</xdr:row>
      <xdr:rowOff>99060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528E43A-3E47-470B-B6F5-7864C26FB65F}"/>
            </a:ext>
          </a:extLst>
        </xdr:cNvPr>
        <xdr:cNvCxnSpPr/>
      </xdr:nvCxnSpPr>
      <xdr:spPr>
        <a:xfrm>
          <a:off x="9585960" y="4366260"/>
          <a:ext cx="0" cy="8534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502920</xdr:colOff>
      <xdr:row>0</xdr:row>
      <xdr:rowOff>60960</xdr:rowOff>
    </xdr:from>
    <xdr:to>
      <xdr:col>23</xdr:col>
      <xdr:colOff>502920</xdr:colOff>
      <xdr:row>3</xdr:row>
      <xdr:rowOff>167640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7C14952-82AC-4918-91BB-13FAF8A7D9AD}"/>
            </a:ext>
          </a:extLst>
        </xdr:cNvPr>
        <xdr:cNvCxnSpPr/>
      </xdr:nvCxnSpPr>
      <xdr:spPr>
        <a:xfrm>
          <a:off x="13914120" y="60960"/>
          <a:ext cx="0" cy="6553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480060</xdr:colOff>
      <xdr:row>0</xdr:row>
      <xdr:rowOff>15240</xdr:rowOff>
    </xdr:from>
    <xdr:to>
      <xdr:col>3</xdr:col>
      <xdr:colOff>487680</xdr:colOff>
      <xdr:row>4</xdr:row>
      <xdr:rowOff>60960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F1A27562-66E7-40F2-825A-8140D44271AE}"/>
            </a:ext>
          </a:extLst>
        </xdr:cNvPr>
        <xdr:cNvCxnSpPr/>
      </xdr:nvCxnSpPr>
      <xdr:spPr>
        <a:xfrm flipH="1">
          <a:off x="2308860" y="15240"/>
          <a:ext cx="7620" cy="7772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11</xdr:row>
      <xdr:rowOff>144780</xdr:rowOff>
    </xdr:from>
    <xdr:to>
      <xdr:col>3</xdr:col>
      <xdr:colOff>388620</xdr:colOff>
      <xdr:row>16</xdr:row>
      <xdr:rowOff>7620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56494F4D-F53A-4884-836E-5A5DF41DA025}"/>
            </a:ext>
          </a:extLst>
        </xdr:cNvPr>
        <xdr:cNvCxnSpPr/>
      </xdr:nvCxnSpPr>
      <xdr:spPr>
        <a:xfrm flipH="1">
          <a:off x="2209800" y="2156460"/>
          <a:ext cx="7620" cy="7772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30480</xdr:colOff>
      <xdr:row>7</xdr:row>
      <xdr:rowOff>106680</xdr:rowOff>
    </xdr:from>
    <xdr:to>
      <xdr:col>27</xdr:col>
      <xdr:colOff>571500</xdr:colOff>
      <xdr:row>7</xdr:row>
      <xdr:rowOff>114300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115F4DBA-1D5F-4235-ACC2-2D6CDC563245}"/>
            </a:ext>
          </a:extLst>
        </xdr:cNvPr>
        <xdr:cNvCxnSpPr/>
      </xdr:nvCxnSpPr>
      <xdr:spPr>
        <a:xfrm flipV="1">
          <a:off x="15270480" y="138684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11</xdr:row>
      <xdr:rowOff>144780</xdr:rowOff>
    </xdr:from>
    <xdr:to>
      <xdr:col>9</xdr:col>
      <xdr:colOff>533400</xdr:colOff>
      <xdr:row>16</xdr:row>
      <xdr:rowOff>83820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BBE6E21-58BD-4C66-9D88-9DC9B5D3122E}"/>
            </a:ext>
          </a:extLst>
        </xdr:cNvPr>
        <xdr:cNvCxnSpPr/>
      </xdr:nvCxnSpPr>
      <xdr:spPr>
        <a:xfrm>
          <a:off x="6019800" y="2156460"/>
          <a:ext cx="0" cy="8534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68580</xdr:colOff>
      <xdr:row>8</xdr:row>
      <xdr:rowOff>114300</xdr:rowOff>
    </xdr:from>
    <xdr:to>
      <xdr:col>22</xdr:col>
      <xdr:colOff>0</xdr:colOff>
      <xdr:row>8</xdr:row>
      <xdr:rowOff>121920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91A2B13E-2ECA-4A5B-9BD5-313861EBE2D6}"/>
            </a:ext>
          </a:extLst>
        </xdr:cNvPr>
        <xdr:cNvCxnSpPr/>
      </xdr:nvCxnSpPr>
      <xdr:spPr>
        <a:xfrm flipV="1">
          <a:off x="11650980" y="157734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409575</xdr:colOff>
      <xdr:row>1</xdr:row>
      <xdr:rowOff>171450</xdr:rowOff>
    </xdr:from>
    <xdr:ext cx="392672" cy="593304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1019175" y="361950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</a:t>
          </a:r>
          <a:endParaRPr lang="en-US" sz="1100" b="1"/>
        </a:p>
      </xdr:txBody>
    </xdr:sp>
    <xdr:clientData/>
  </xdr:oneCellAnchor>
  <xdr:oneCellAnchor>
    <xdr:from>
      <xdr:col>1</xdr:col>
      <xdr:colOff>419100</xdr:colOff>
      <xdr:row>11</xdr:row>
      <xdr:rowOff>57150</xdr:rowOff>
    </xdr:from>
    <xdr:ext cx="392672" cy="593304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1028700" y="2152650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2</a:t>
          </a:r>
          <a:endParaRPr lang="en-US" sz="1100" b="1"/>
        </a:p>
      </xdr:txBody>
    </xdr:sp>
    <xdr:clientData/>
  </xdr:oneCellAnchor>
  <xdr:oneCellAnchor>
    <xdr:from>
      <xdr:col>4</xdr:col>
      <xdr:colOff>76200</xdr:colOff>
      <xdr:row>1</xdr:row>
      <xdr:rowOff>28575</xdr:rowOff>
    </xdr:from>
    <xdr:ext cx="392672" cy="593304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2514600" y="219075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3</a:t>
          </a:r>
          <a:endParaRPr lang="en-US" sz="1100" b="1"/>
        </a:p>
      </xdr:txBody>
    </xdr:sp>
    <xdr:clientData/>
  </xdr:oneCellAnchor>
  <xdr:oneCellAnchor>
    <xdr:from>
      <xdr:col>4</xdr:col>
      <xdr:colOff>47625</xdr:colOff>
      <xdr:row>13</xdr:row>
      <xdr:rowOff>171450</xdr:rowOff>
    </xdr:from>
    <xdr:ext cx="392672" cy="593304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 txBox="1"/>
      </xdr:nvSpPr>
      <xdr:spPr>
        <a:xfrm>
          <a:off x="2486025" y="2647950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4</a:t>
          </a:r>
          <a:endParaRPr lang="en-US" sz="1100" b="1"/>
        </a:p>
      </xdr:txBody>
    </xdr:sp>
    <xdr:clientData/>
  </xdr:oneCellAnchor>
  <xdr:oneCellAnchor>
    <xdr:from>
      <xdr:col>8</xdr:col>
      <xdr:colOff>190500</xdr:colOff>
      <xdr:row>2</xdr:row>
      <xdr:rowOff>47625</xdr:rowOff>
    </xdr:from>
    <xdr:ext cx="392672" cy="593304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 txBox="1"/>
      </xdr:nvSpPr>
      <xdr:spPr>
        <a:xfrm>
          <a:off x="5067300" y="428625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5</a:t>
          </a:r>
          <a:endParaRPr lang="en-US" sz="1100" b="1"/>
        </a:p>
      </xdr:txBody>
    </xdr:sp>
    <xdr:clientData/>
  </xdr:oneCellAnchor>
  <xdr:oneCellAnchor>
    <xdr:from>
      <xdr:col>8</xdr:col>
      <xdr:colOff>171450</xdr:colOff>
      <xdr:row>10</xdr:row>
      <xdr:rowOff>0</xdr:rowOff>
    </xdr:from>
    <xdr:ext cx="392672" cy="593304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 txBox="1"/>
      </xdr:nvSpPr>
      <xdr:spPr>
        <a:xfrm>
          <a:off x="5048250" y="1905000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6</a:t>
          </a:r>
          <a:endParaRPr lang="en-US" sz="1100" b="1"/>
        </a:p>
      </xdr:txBody>
    </xdr:sp>
    <xdr:clientData/>
  </xdr:oneCellAnchor>
  <xdr:oneCellAnchor>
    <xdr:from>
      <xdr:col>10</xdr:col>
      <xdr:colOff>238125</xdr:colOff>
      <xdr:row>14</xdr:row>
      <xdr:rowOff>28575</xdr:rowOff>
    </xdr:from>
    <xdr:ext cx="392672" cy="593304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 txBox="1"/>
      </xdr:nvSpPr>
      <xdr:spPr>
        <a:xfrm>
          <a:off x="6334125" y="2695575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7</a:t>
          </a:r>
          <a:endParaRPr lang="en-US" sz="1100" b="1"/>
        </a:p>
      </xdr:txBody>
    </xdr:sp>
    <xdr:clientData/>
  </xdr:oneCellAnchor>
  <xdr:oneCellAnchor>
    <xdr:from>
      <xdr:col>9</xdr:col>
      <xdr:colOff>161925</xdr:colOff>
      <xdr:row>1</xdr:row>
      <xdr:rowOff>9525</xdr:rowOff>
    </xdr:from>
    <xdr:ext cx="392672" cy="593304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/>
      </xdr:nvSpPr>
      <xdr:spPr>
        <a:xfrm>
          <a:off x="5648325" y="200025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8</a:t>
          </a:r>
          <a:endParaRPr lang="en-US" sz="1100" b="1"/>
        </a:p>
      </xdr:txBody>
    </xdr:sp>
    <xdr:clientData/>
  </xdr:oneCellAnchor>
  <xdr:oneCellAnchor>
    <xdr:from>
      <xdr:col>14</xdr:col>
      <xdr:colOff>304800</xdr:colOff>
      <xdr:row>1</xdr:row>
      <xdr:rowOff>19050</xdr:rowOff>
    </xdr:from>
    <xdr:ext cx="392672" cy="593304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SpPr txBox="1"/>
      </xdr:nvSpPr>
      <xdr:spPr>
        <a:xfrm>
          <a:off x="8839200" y="209550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9</a:t>
          </a:r>
          <a:endParaRPr lang="en-US" sz="1100" b="1"/>
        </a:p>
      </xdr:txBody>
    </xdr:sp>
    <xdr:clientData/>
  </xdr:oneCellAnchor>
  <xdr:oneCellAnchor>
    <xdr:from>
      <xdr:col>14</xdr:col>
      <xdr:colOff>19050</xdr:colOff>
      <xdr:row>8</xdr:row>
      <xdr:rowOff>28575</xdr:rowOff>
    </xdr:from>
    <xdr:ext cx="600677" cy="593304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 txBox="1"/>
      </xdr:nvSpPr>
      <xdr:spPr>
        <a:xfrm>
          <a:off x="8553450" y="155257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10</a:t>
          </a:r>
          <a:endParaRPr lang="en-US" sz="1100" b="1"/>
        </a:p>
      </xdr:txBody>
    </xdr:sp>
    <xdr:clientData/>
  </xdr:oneCellAnchor>
  <xdr:oneCellAnchor>
    <xdr:from>
      <xdr:col>16</xdr:col>
      <xdr:colOff>590550</xdr:colOff>
      <xdr:row>1</xdr:row>
      <xdr:rowOff>19050</xdr:rowOff>
    </xdr:from>
    <xdr:ext cx="600677" cy="593304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 txBox="1"/>
      </xdr:nvSpPr>
      <xdr:spPr>
        <a:xfrm>
          <a:off x="10344150" y="20955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11</a:t>
          </a:r>
          <a:endParaRPr lang="en-US" sz="1100" b="1"/>
        </a:p>
      </xdr:txBody>
    </xdr:sp>
    <xdr:clientData/>
  </xdr:oneCellAnchor>
  <xdr:oneCellAnchor>
    <xdr:from>
      <xdr:col>15</xdr:col>
      <xdr:colOff>447675</xdr:colOff>
      <xdr:row>13</xdr:row>
      <xdr:rowOff>9525</xdr:rowOff>
    </xdr:from>
    <xdr:ext cx="600677" cy="593304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 txBox="1"/>
      </xdr:nvSpPr>
      <xdr:spPr>
        <a:xfrm>
          <a:off x="9591675" y="248602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12</a:t>
          </a:r>
          <a:endParaRPr lang="en-US" sz="1100" b="1"/>
        </a:p>
      </xdr:txBody>
    </xdr:sp>
    <xdr:clientData/>
  </xdr:oneCellAnchor>
  <xdr:oneCellAnchor>
    <xdr:from>
      <xdr:col>20</xdr:col>
      <xdr:colOff>0</xdr:colOff>
      <xdr:row>1</xdr:row>
      <xdr:rowOff>19050</xdr:rowOff>
    </xdr:from>
    <xdr:ext cx="600677" cy="593304"/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 txBox="1"/>
      </xdr:nvSpPr>
      <xdr:spPr>
        <a:xfrm>
          <a:off x="12258675" y="20955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13</a:t>
          </a:r>
          <a:endParaRPr lang="en-US" sz="1100" b="1"/>
        </a:p>
      </xdr:txBody>
    </xdr:sp>
    <xdr:clientData/>
  </xdr:oneCellAnchor>
  <xdr:oneCellAnchor>
    <xdr:from>
      <xdr:col>21</xdr:col>
      <xdr:colOff>9525</xdr:colOff>
      <xdr:row>8</xdr:row>
      <xdr:rowOff>123825</xdr:rowOff>
    </xdr:from>
    <xdr:ext cx="600677" cy="593304"/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 txBox="1"/>
      </xdr:nvSpPr>
      <xdr:spPr>
        <a:xfrm>
          <a:off x="12877800" y="164782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14</a:t>
          </a:r>
          <a:endParaRPr lang="en-US" sz="1100" b="1"/>
        </a:p>
      </xdr:txBody>
    </xdr:sp>
    <xdr:clientData/>
  </xdr:oneCellAnchor>
  <xdr:oneCellAnchor>
    <xdr:from>
      <xdr:col>13</xdr:col>
      <xdr:colOff>400050</xdr:colOff>
      <xdr:row>22</xdr:row>
      <xdr:rowOff>9525</xdr:rowOff>
    </xdr:from>
    <xdr:ext cx="600677" cy="593304"/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 txBox="1"/>
      </xdr:nvSpPr>
      <xdr:spPr>
        <a:xfrm>
          <a:off x="8324850" y="420052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16</a:t>
          </a:r>
          <a:endParaRPr lang="en-US" sz="1100" b="1"/>
        </a:p>
      </xdr:txBody>
    </xdr:sp>
    <xdr:clientData/>
  </xdr:oneCellAnchor>
  <xdr:oneCellAnchor>
    <xdr:from>
      <xdr:col>19</xdr:col>
      <xdr:colOff>504825</xdr:colOff>
      <xdr:row>13</xdr:row>
      <xdr:rowOff>19050</xdr:rowOff>
    </xdr:from>
    <xdr:ext cx="600677" cy="593304"/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 txBox="1"/>
      </xdr:nvSpPr>
      <xdr:spPr>
        <a:xfrm>
          <a:off x="12153900" y="249555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15</a:t>
          </a:r>
          <a:endParaRPr lang="en-US" sz="1100" b="1"/>
        </a:p>
      </xdr:txBody>
    </xdr:sp>
    <xdr:clientData/>
  </xdr:oneCellAnchor>
  <xdr:oneCellAnchor>
    <xdr:from>
      <xdr:col>15</xdr:col>
      <xdr:colOff>409575</xdr:colOff>
      <xdr:row>24</xdr:row>
      <xdr:rowOff>57150</xdr:rowOff>
    </xdr:from>
    <xdr:ext cx="600677" cy="593304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 txBox="1"/>
      </xdr:nvSpPr>
      <xdr:spPr>
        <a:xfrm>
          <a:off x="9553575" y="462915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17</a:t>
          </a:r>
          <a:endParaRPr lang="en-US" sz="1100" b="1"/>
        </a:p>
      </xdr:txBody>
    </xdr:sp>
    <xdr:clientData/>
  </xdr:oneCellAnchor>
  <xdr:oneCellAnchor>
    <xdr:from>
      <xdr:col>19</xdr:col>
      <xdr:colOff>247650</xdr:colOff>
      <xdr:row>21</xdr:row>
      <xdr:rowOff>28575</xdr:rowOff>
    </xdr:from>
    <xdr:ext cx="600677" cy="593304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 txBox="1"/>
      </xdr:nvSpPr>
      <xdr:spPr>
        <a:xfrm>
          <a:off x="11896725" y="402907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18</a:t>
          </a:r>
          <a:endParaRPr lang="en-US" sz="1100" b="1"/>
        </a:p>
      </xdr:txBody>
    </xdr:sp>
    <xdr:clientData/>
  </xdr:oneCellAnchor>
  <xdr:oneCellAnchor>
    <xdr:from>
      <xdr:col>26</xdr:col>
      <xdr:colOff>95250</xdr:colOff>
      <xdr:row>3</xdr:row>
      <xdr:rowOff>104775</xdr:rowOff>
    </xdr:from>
    <xdr:ext cx="600677" cy="593304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 txBox="1"/>
      </xdr:nvSpPr>
      <xdr:spPr>
        <a:xfrm>
          <a:off x="16040100" y="67627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20</a:t>
          </a:r>
          <a:endParaRPr lang="en-US" sz="1100" b="1"/>
        </a:p>
      </xdr:txBody>
    </xdr:sp>
    <xdr:clientData/>
  </xdr:oneCellAnchor>
  <xdr:oneCellAnchor>
    <xdr:from>
      <xdr:col>23</xdr:col>
      <xdr:colOff>390525</xdr:colOff>
      <xdr:row>12</xdr:row>
      <xdr:rowOff>114300</xdr:rowOff>
    </xdr:from>
    <xdr:ext cx="600677" cy="593304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 txBox="1"/>
      </xdr:nvSpPr>
      <xdr:spPr>
        <a:xfrm>
          <a:off x="14478000" y="240030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21</a:t>
          </a:r>
          <a:endParaRPr lang="en-US" sz="1100" b="1"/>
        </a:p>
      </xdr:txBody>
    </xdr:sp>
    <xdr:clientData/>
  </xdr:oneCellAnchor>
  <xdr:oneCellAnchor>
    <xdr:from>
      <xdr:col>22</xdr:col>
      <xdr:colOff>476250</xdr:colOff>
      <xdr:row>0</xdr:row>
      <xdr:rowOff>133350</xdr:rowOff>
    </xdr:from>
    <xdr:ext cx="600677" cy="593304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 txBox="1"/>
      </xdr:nvSpPr>
      <xdr:spPr>
        <a:xfrm>
          <a:off x="13954125" y="13335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19</a:t>
          </a:r>
          <a:endParaRPr lang="en-US" sz="1100" b="1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00000000-0016-0000-05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7:V43"/>
  <sheetViews>
    <sheetView showGridLines="0" zoomScale="85" zoomScaleNormal="85" workbookViewId="0">
      <selection activeCell="G43" sqref="G43"/>
    </sheetView>
  </sheetViews>
  <sheetFormatPr baseColWidth="10" defaultRowHeight="15" x14ac:dyDescent="0.25"/>
  <sheetData>
    <row r="37" spans="2:22" x14ac:dyDescent="0.25">
      <c r="B37" t="s">
        <v>110</v>
      </c>
      <c r="C37" t="s">
        <v>53</v>
      </c>
      <c r="H37" t="s">
        <v>111</v>
      </c>
      <c r="I37" t="s">
        <v>57</v>
      </c>
    </row>
    <row r="38" spans="2:22" x14ac:dyDescent="0.25">
      <c r="N38" t="s">
        <v>112</v>
      </c>
      <c r="O38" t="s">
        <v>113</v>
      </c>
      <c r="U38" t="s">
        <v>115</v>
      </c>
      <c r="V38" t="s">
        <v>69</v>
      </c>
    </row>
    <row r="43" spans="2:22" x14ac:dyDescent="0.25">
      <c r="N43" t="s">
        <v>114</v>
      </c>
      <c r="O43" t="s">
        <v>66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10.7109375" bestFit="1" customWidth="1"/>
    <col min="2" max="2" width="22.7109375" bestFit="1" customWidth="1"/>
    <col min="3" max="3" width="9.7109375" bestFit="1" customWidth="1"/>
  </cols>
  <sheetData>
    <row r="1" spans="1:3" x14ac:dyDescent="0.25">
      <c r="A1" s="3" t="s">
        <v>21</v>
      </c>
      <c r="B1" s="3" t="s">
        <v>22</v>
      </c>
      <c r="C1" s="3" t="s">
        <v>23</v>
      </c>
    </row>
    <row r="2" spans="1:3" x14ac:dyDescent="0.25">
      <c r="A2" t="s">
        <v>5</v>
      </c>
      <c r="B2">
        <v>14.3</v>
      </c>
      <c r="C2">
        <v>58.44</v>
      </c>
    </row>
    <row r="3" spans="1:3" x14ac:dyDescent="0.25">
      <c r="A3" t="s">
        <v>8</v>
      </c>
      <c r="B3">
        <v>0.9</v>
      </c>
      <c r="C3">
        <v>18</v>
      </c>
    </row>
    <row r="4" spans="1:3" x14ac:dyDescent="0.25">
      <c r="A4" t="s">
        <v>10</v>
      </c>
      <c r="B4">
        <v>74.900000000000006</v>
      </c>
      <c r="C4">
        <v>40</v>
      </c>
    </row>
    <row r="5" spans="1:3" x14ac:dyDescent="0.25">
      <c r="A5" t="s">
        <v>9</v>
      </c>
      <c r="B5">
        <v>41.5</v>
      </c>
      <c r="C5">
        <v>106</v>
      </c>
    </row>
    <row r="6" spans="1:3" x14ac:dyDescent="0.25">
      <c r="A6" t="s">
        <v>11</v>
      </c>
      <c r="B6">
        <v>84.5</v>
      </c>
      <c r="C6">
        <v>36.5</v>
      </c>
    </row>
    <row r="7" spans="1:3" x14ac:dyDescent="0.25">
      <c r="A7" t="s">
        <v>0</v>
      </c>
      <c r="B7">
        <v>123.6</v>
      </c>
      <c r="C7">
        <v>70.900000000000006</v>
      </c>
    </row>
    <row r="8" spans="1:3" x14ac:dyDescent="0.25">
      <c r="A8" t="s">
        <v>15</v>
      </c>
      <c r="B8">
        <v>163.4</v>
      </c>
      <c r="C8">
        <v>98.1</v>
      </c>
    </row>
    <row r="9" spans="1:3" x14ac:dyDescent="0.25">
      <c r="A9" t="s">
        <v>3</v>
      </c>
      <c r="B9">
        <v>236.1</v>
      </c>
      <c r="C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F41" sqref="F41"/>
    </sheetView>
  </sheetViews>
  <sheetFormatPr baseColWidth="10" defaultRowHeight="15" x14ac:dyDescent="0.25"/>
  <sheetData>
    <row r="1" spans="1:4" x14ac:dyDescent="0.25">
      <c r="A1" s="4" t="s">
        <v>28</v>
      </c>
      <c r="B1" s="4" t="s">
        <v>29</v>
      </c>
      <c r="C1" s="4" t="s">
        <v>30</v>
      </c>
      <c r="D1" s="4" t="s">
        <v>31</v>
      </c>
    </row>
    <row r="2" spans="1:4" x14ac:dyDescent="0.25">
      <c r="A2" t="s">
        <v>32</v>
      </c>
      <c r="B2" t="s">
        <v>33</v>
      </c>
      <c r="C2" t="s">
        <v>34</v>
      </c>
      <c r="D2" t="s">
        <v>35</v>
      </c>
    </row>
    <row r="3" spans="1:4" x14ac:dyDescent="0.25">
      <c r="A3" t="s">
        <v>36</v>
      </c>
      <c r="B3" t="s">
        <v>37</v>
      </c>
      <c r="C3" t="s">
        <v>38</v>
      </c>
      <c r="D3" t="s">
        <v>39</v>
      </c>
    </row>
    <row r="4" spans="1:4" x14ac:dyDescent="0.25">
      <c r="A4" t="s">
        <v>40</v>
      </c>
      <c r="C4" t="s">
        <v>41</v>
      </c>
    </row>
    <row r="5" spans="1:4" x14ac:dyDescent="0.25">
      <c r="A5" t="s">
        <v>42</v>
      </c>
      <c r="C5" t="s">
        <v>43</v>
      </c>
    </row>
    <row r="6" spans="1:4" x14ac:dyDescent="0.25">
      <c r="C6" t="s">
        <v>44</v>
      </c>
    </row>
    <row r="7" spans="1:4" x14ac:dyDescent="0.25">
      <c r="C7" t="s">
        <v>45</v>
      </c>
    </row>
    <row r="8" spans="1:4" x14ac:dyDescent="0.25">
      <c r="C8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"/>
  <sheetViews>
    <sheetView zoomScale="115" zoomScaleNormal="115" workbookViewId="0">
      <selection activeCell="C11" sqref="C11"/>
    </sheetView>
  </sheetViews>
  <sheetFormatPr baseColWidth="10" defaultRowHeight="15" x14ac:dyDescent="0.25"/>
  <sheetData>
    <row r="1" spans="1:2" x14ac:dyDescent="0.25">
      <c r="A1" s="5" t="s">
        <v>47</v>
      </c>
      <c r="B1" s="5" t="s">
        <v>48</v>
      </c>
    </row>
    <row r="2" spans="1:2" x14ac:dyDescent="0.25">
      <c r="A2" s="6" t="s">
        <v>49</v>
      </c>
      <c r="B2" s="6" t="s">
        <v>32</v>
      </c>
    </row>
    <row r="3" spans="1:2" x14ac:dyDescent="0.25">
      <c r="A3" s="6" t="s">
        <v>50</v>
      </c>
      <c r="B3" s="6" t="s">
        <v>32</v>
      </c>
    </row>
    <row r="4" spans="1:2" x14ac:dyDescent="0.25">
      <c r="A4" s="6" t="s">
        <v>51</v>
      </c>
      <c r="B4" s="6" t="s">
        <v>32</v>
      </c>
    </row>
    <row r="5" spans="1:2" x14ac:dyDescent="0.25">
      <c r="A5" s="6" t="s">
        <v>52</v>
      </c>
      <c r="B5" s="6" t="s">
        <v>36</v>
      </c>
    </row>
    <row r="6" spans="1:2" x14ac:dyDescent="0.25">
      <c r="A6" s="6" t="s">
        <v>53</v>
      </c>
      <c r="B6" s="6" t="s">
        <v>36</v>
      </c>
    </row>
    <row r="7" spans="1:2" x14ac:dyDescent="0.25">
      <c r="A7" s="6" t="s">
        <v>54</v>
      </c>
      <c r="B7" s="6" t="s">
        <v>36</v>
      </c>
    </row>
    <row r="8" spans="1:2" x14ac:dyDescent="0.25">
      <c r="A8" s="6" t="s">
        <v>55</v>
      </c>
      <c r="B8" s="6" t="s">
        <v>36</v>
      </c>
    </row>
    <row r="9" spans="1:2" x14ac:dyDescent="0.25">
      <c r="A9" s="6" t="s">
        <v>56</v>
      </c>
      <c r="B9" s="6" t="s">
        <v>32</v>
      </c>
    </row>
    <row r="10" spans="1:2" x14ac:dyDescent="0.25">
      <c r="A10" s="6" t="s">
        <v>57</v>
      </c>
      <c r="B10" s="6" t="s">
        <v>36</v>
      </c>
    </row>
    <row r="11" spans="1:2" x14ac:dyDescent="0.25">
      <c r="A11" s="6" t="s">
        <v>58</v>
      </c>
      <c r="B11" s="6" t="s">
        <v>36</v>
      </c>
    </row>
    <row r="12" spans="1:2" x14ac:dyDescent="0.25">
      <c r="A12" s="6" t="s">
        <v>59</v>
      </c>
      <c r="B12" s="6" t="s">
        <v>32</v>
      </c>
    </row>
    <row r="13" spans="1:2" x14ac:dyDescent="0.25">
      <c r="A13" s="6" t="s">
        <v>60</v>
      </c>
      <c r="B13" s="6" t="s">
        <v>36</v>
      </c>
    </row>
    <row r="14" spans="1:2" x14ac:dyDescent="0.25">
      <c r="A14" s="6" t="s">
        <v>61</v>
      </c>
      <c r="B14" s="6" t="s">
        <v>36</v>
      </c>
    </row>
    <row r="15" spans="1:2" x14ac:dyDescent="0.25">
      <c r="A15" s="6" t="s">
        <v>62</v>
      </c>
      <c r="B15" s="6" t="s">
        <v>36</v>
      </c>
    </row>
    <row r="16" spans="1:2" x14ac:dyDescent="0.25">
      <c r="A16" s="6" t="s">
        <v>63</v>
      </c>
      <c r="B16" s="6" t="s">
        <v>40</v>
      </c>
    </row>
    <row r="17" spans="1:2" x14ac:dyDescent="0.25">
      <c r="A17" s="6" t="s">
        <v>64</v>
      </c>
      <c r="B17" s="6" t="s">
        <v>32</v>
      </c>
    </row>
    <row r="18" spans="1:2" x14ac:dyDescent="0.25">
      <c r="A18" s="6" t="s">
        <v>65</v>
      </c>
      <c r="B18" s="6" t="s">
        <v>36</v>
      </c>
    </row>
    <row r="19" spans="1:2" x14ac:dyDescent="0.25">
      <c r="A19" s="6" t="s">
        <v>66</v>
      </c>
      <c r="B19" s="6" t="s">
        <v>40</v>
      </c>
    </row>
    <row r="20" spans="1:2" x14ac:dyDescent="0.25">
      <c r="A20" s="6" t="s">
        <v>67</v>
      </c>
      <c r="B20" s="6" t="s">
        <v>32</v>
      </c>
    </row>
    <row r="21" spans="1:2" x14ac:dyDescent="0.25">
      <c r="A21" s="6" t="s">
        <v>68</v>
      </c>
      <c r="B21" s="6" t="s">
        <v>36</v>
      </c>
    </row>
    <row r="22" spans="1:2" x14ac:dyDescent="0.25">
      <c r="A22" s="6" t="s">
        <v>69</v>
      </c>
      <c r="B22" s="6" t="s">
        <v>40</v>
      </c>
    </row>
    <row r="23" spans="1:2" x14ac:dyDescent="0.25">
      <c r="A23" s="6" t="s">
        <v>70</v>
      </c>
      <c r="B23" s="6" t="s">
        <v>42</v>
      </c>
    </row>
    <row r="24" spans="1:2" x14ac:dyDescent="0.25">
      <c r="A24" s="6" t="s">
        <v>71</v>
      </c>
      <c r="B24" s="6" t="s">
        <v>42</v>
      </c>
    </row>
    <row r="25" spans="1:2" x14ac:dyDescent="0.25">
      <c r="A25" s="6" t="s">
        <v>72</v>
      </c>
      <c r="B25" s="6" t="s">
        <v>42</v>
      </c>
    </row>
    <row r="26" spans="1:2" x14ac:dyDescent="0.25">
      <c r="A26" s="6" t="s">
        <v>73</v>
      </c>
      <c r="B26" s="6" t="s">
        <v>42</v>
      </c>
    </row>
    <row r="27" spans="1:2" x14ac:dyDescent="0.25">
      <c r="A27" s="6"/>
      <c r="B27" s="6"/>
    </row>
    <row r="28" spans="1:2" x14ac:dyDescent="0.25">
      <c r="A28" s="6"/>
      <c r="B28" s="6"/>
    </row>
    <row r="29" spans="1:2" x14ac:dyDescent="0.25">
      <c r="A29" s="6"/>
      <c r="B29" s="6"/>
    </row>
    <row r="30" spans="1:2" x14ac:dyDescent="0.25">
      <c r="A30" s="6"/>
      <c r="B30" s="6"/>
    </row>
    <row r="31" spans="1:2" x14ac:dyDescent="0.25">
      <c r="A31" s="6"/>
      <c r="B31" s="6"/>
    </row>
    <row r="32" spans="1:2" x14ac:dyDescent="0.25">
      <c r="A32" s="6"/>
      <c r="B32" s="6"/>
    </row>
    <row r="33" spans="1:2" x14ac:dyDescent="0.25">
      <c r="A33" s="6"/>
      <c r="B33" s="6"/>
    </row>
    <row r="34" spans="1:2" x14ac:dyDescent="0.25">
      <c r="A34" s="6"/>
      <c r="B34" s="6"/>
    </row>
    <row r="35" spans="1:2" x14ac:dyDescent="0.25">
      <c r="A35" s="6"/>
      <c r="B35" s="6"/>
    </row>
    <row r="36" spans="1:2" x14ac:dyDescent="0.25">
      <c r="A36" s="6"/>
      <c r="B36" s="6"/>
    </row>
    <row r="37" spans="1:2" x14ac:dyDescent="0.25">
      <c r="A37" s="6"/>
      <c r="B37" s="6"/>
    </row>
    <row r="38" spans="1:2" x14ac:dyDescent="0.25">
      <c r="A38" s="6"/>
      <c r="B38" s="6"/>
    </row>
    <row r="39" spans="1:2" x14ac:dyDescent="0.25">
      <c r="A39" s="6"/>
      <c r="B39" s="6"/>
    </row>
    <row r="40" spans="1:2" x14ac:dyDescent="0.25">
      <c r="A40" s="6"/>
      <c r="B40" s="6"/>
    </row>
    <row r="41" spans="1:2" x14ac:dyDescent="0.25">
      <c r="A41" s="6"/>
      <c r="B4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>
      <selection activeCell="C6" sqref="C6"/>
    </sheetView>
  </sheetViews>
  <sheetFormatPr baseColWidth="10" defaultRowHeight="15" x14ac:dyDescent="0.25"/>
  <cols>
    <col min="1" max="1" width="7.28515625" style="6" bestFit="1" customWidth="1"/>
    <col min="2" max="2" width="20.42578125" style="6" bestFit="1" customWidth="1"/>
    <col min="3" max="3" width="15.28515625" style="6" bestFit="1" customWidth="1"/>
    <col min="4" max="4" width="12.42578125" style="6" bestFit="1" customWidth="1"/>
    <col min="5" max="5" width="12.28515625" style="6" bestFit="1" customWidth="1"/>
    <col min="6" max="16384" width="11.42578125" style="6"/>
  </cols>
  <sheetData>
    <row r="1" spans="1:5" x14ac:dyDescent="0.25">
      <c r="A1" s="5" t="s">
        <v>47</v>
      </c>
      <c r="B1" s="5" t="s">
        <v>74</v>
      </c>
      <c r="C1" s="5" t="s">
        <v>75</v>
      </c>
      <c r="D1" s="5" t="s">
        <v>76</v>
      </c>
      <c r="E1" s="5" t="s">
        <v>48</v>
      </c>
    </row>
    <row r="2" spans="1:5" x14ac:dyDescent="0.25">
      <c r="A2" s="6" t="s">
        <v>92</v>
      </c>
      <c r="B2" s="6" t="s">
        <v>97</v>
      </c>
      <c r="C2" s="6" t="s">
        <v>110</v>
      </c>
      <c r="D2" s="6" t="s">
        <v>116</v>
      </c>
      <c r="E2" s="6" t="s">
        <v>33</v>
      </c>
    </row>
    <row r="3" spans="1:5" x14ac:dyDescent="0.25">
      <c r="A3" s="6" t="s">
        <v>93</v>
      </c>
      <c r="B3" s="6" t="s">
        <v>98</v>
      </c>
      <c r="C3" s="6" t="s">
        <v>111</v>
      </c>
      <c r="D3" s="6" t="s">
        <v>117</v>
      </c>
      <c r="E3" s="6" t="s">
        <v>33</v>
      </c>
    </row>
    <row r="4" spans="1:5" x14ac:dyDescent="0.25">
      <c r="A4" s="6" t="s">
        <v>94</v>
      </c>
      <c r="B4" s="6" t="s">
        <v>99</v>
      </c>
      <c r="C4" s="6" t="s">
        <v>112</v>
      </c>
      <c r="D4" s="6" t="s">
        <v>113</v>
      </c>
      <c r="E4" s="6" t="s">
        <v>33</v>
      </c>
    </row>
    <row r="5" spans="1:5" x14ac:dyDescent="0.25">
      <c r="A5" s="6" t="s">
        <v>95</v>
      </c>
      <c r="B5" s="6" t="s">
        <v>100</v>
      </c>
      <c r="C5" s="6" t="s">
        <v>115</v>
      </c>
      <c r="D5" s="6" t="s">
        <v>118</v>
      </c>
      <c r="E5" s="6" t="s">
        <v>33</v>
      </c>
    </row>
    <row r="6" spans="1:5" x14ac:dyDescent="0.25">
      <c r="A6" s="6" t="s">
        <v>96</v>
      </c>
      <c r="B6" s="6" t="s">
        <v>101</v>
      </c>
      <c r="C6" s="6" t="s">
        <v>119</v>
      </c>
      <c r="D6" s="6" t="s">
        <v>66</v>
      </c>
      <c r="E6" s="6" t="s">
        <v>33</v>
      </c>
    </row>
    <row r="7" spans="1:5" x14ac:dyDescent="0.25">
      <c r="A7" s="6" t="s">
        <v>103</v>
      </c>
      <c r="B7" s="6" t="s">
        <v>102</v>
      </c>
      <c r="C7" s="6" t="s">
        <v>52</v>
      </c>
      <c r="D7" s="7" t="s">
        <v>70</v>
      </c>
      <c r="E7" s="6" t="s">
        <v>37</v>
      </c>
    </row>
    <row r="8" spans="1:5" x14ac:dyDescent="0.25">
      <c r="A8" s="6" t="s">
        <v>107</v>
      </c>
      <c r="B8" s="6" t="s">
        <v>104</v>
      </c>
      <c r="C8" s="6" t="s">
        <v>55</v>
      </c>
      <c r="D8" s="7" t="s">
        <v>71</v>
      </c>
      <c r="E8" s="6" t="s">
        <v>37</v>
      </c>
    </row>
    <row r="9" spans="1:5" x14ac:dyDescent="0.25">
      <c r="A9" s="6" t="s">
        <v>108</v>
      </c>
      <c r="B9" s="6" t="s">
        <v>105</v>
      </c>
      <c r="C9" s="7" t="s">
        <v>65</v>
      </c>
      <c r="D9" s="7" t="s">
        <v>72</v>
      </c>
      <c r="E9" s="6" t="s">
        <v>37</v>
      </c>
    </row>
    <row r="10" spans="1:5" x14ac:dyDescent="0.25">
      <c r="A10" s="6" t="s">
        <v>109</v>
      </c>
      <c r="B10" s="6" t="s">
        <v>106</v>
      </c>
      <c r="C10" s="7" t="s">
        <v>68</v>
      </c>
      <c r="D10" s="7" t="s">
        <v>73</v>
      </c>
      <c r="E10" s="6" t="s">
        <v>37</v>
      </c>
    </row>
    <row r="16" spans="1:5" x14ac:dyDescent="0.25">
      <c r="A16" s="7"/>
      <c r="C16" s="7"/>
    </row>
    <row r="17" spans="1:3" x14ac:dyDescent="0.25">
      <c r="A17" s="7"/>
      <c r="C17" s="7"/>
    </row>
    <row r="20" spans="1:3" x14ac:dyDescent="0.25">
      <c r="C20" s="7"/>
    </row>
    <row r="21" spans="1:3" x14ac:dyDescent="0.25">
      <c r="A21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5"/>
  <sheetViews>
    <sheetView zoomScale="115" zoomScaleNormal="115" workbookViewId="0">
      <selection activeCell="B11" sqref="B11"/>
    </sheetView>
  </sheetViews>
  <sheetFormatPr baseColWidth="10" defaultRowHeight="15" x14ac:dyDescent="0.25"/>
  <cols>
    <col min="1" max="1" width="4.140625" style="6" bestFit="1" customWidth="1"/>
    <col min="2" max="2" width="8.28515625" style="6" bestFit="1" customWidth="1"/>
    <col min="3" max="16384" width="11.42578125" style="6"/>
  </cols>
  <sheetData>
    <row r="1" spans="1:2" x14ac:dyDescent="0.25">
      <c r="A1" s="5" t="s">
        <v>47</v>
      </c>
      <c r="B1" s="5" t="s">
        <v>77</v>
      </c>
    </row>
    <row r="2" spans="1:2" x14ac:dyDescent="0.25">
      <c r="A2" s="6" t="s">
        <v>49</v>
      </c>
      <c r="B2" s="20">
        <v>490.07859999999999</v>
      </c>
    </row>
    <row r="3" spans="1:2" x14ac:dyDescent="0.25">
      <c r="A3" s="6" t="s">
        <v>50</v>
      </c>
      <c r="B3" s="20">
        <v>12.012320000000001</v>
      </c>
    </row>
    <row r="4" spans="1:2" x14ac:dyDescent="0.25">
      <c r="A4" s="6" t="s">
        <v>51</v>
      </c>
      <c r="B4" s="20">
        <v>244</v>
      </c>
    </row>
    <row r="5" spans="1:2" x14ac:dyDescent="0.25">
      <c r="A5" s="6" t="s">
        <v>52</v>
      </c>
      <c r="B5" s="20">
        <v>0</v>
      </c>
    </row>
    <row r="6" spans="1:2" x14ac:dyDescent="0.25">
      <c r="A6" s="6" t="s">
        <v>53</v>
      </c>
      <c r="B6" s="20">
        <v>490.0686</v>
      </c>
    </row>
    <row r="7" spans="1:2" x14ac:dyDescent="0.25">
      <c r="A7" s="6" t="s">
        <v>54</v>
      </c>
      <c r="B7" s="20">
        <v>0</v>
      </c>
    </row>
    <row r="8" spans="1:2" x14ac:dyDescent="0.25">
      <c r="A8" s="6" t="s">
        <v>55</v>
      </c>
      <c r="B8" s="20">
        <v>0</v>
      </c>
    </row>
    <row r="9" spans="1:2" x14ac:dyDescent="0.25">
      <c r="A9" s="6" t="s">
        <v>56</v>
      </c>
      <c r="B9" s="20">
        <f>4.7+5.43+20.7</f>
        <v>30.83</v>
      </c>
    </row>
    <row r="10" spans="1:2" x14ac:dyDescent="0.25">
      <c r="A10" s="6" t="s">
        <v>57</v>
      </c>
      <c r="B10" s="20">
        <v>432</v>
      </c>
    </row>
    <row r="11" spans="1:2" x14ac:dyDescent="0.25">
      <c r="A11" s="6" t="s">
        <v>58</v>
      </c>
      <c r="B11" s="20">
        <v>0</v>
      </c>
    </row>
    <row r="12" spans="1:2" x14ac:dyDescent="0.25">
      <c r="A12" s="6" t="s">
        <v>59</v>
      </c>
      <c r="B12" s="20">
        <v>20400</v>
      </c>
    </row>
    <row r="13" spans="1:2" x14ac:dyDescent="0.25">
      <c r="A13" s="6" t="s">
        <v>60</v>
      </c>
      <c r="B13" s="20">
        <v>1230</v>
      </c>
    </row>
    <row r="14" spans="1:2" x14ac:dyDescent="0.25">
      <c r="A14" s="6" t="s">
        <v>61</v>
      </c>
      <c r="B14" s="20">
        <v>1787.4960000000001</v>
      </c>
    </row>
    <row r="15" spans="1:2" x14ac:dyDescent="0.25">
      <c r="A15" s="6" t="s">
        <v>62</v>
      </c>
      <c r="B15" s="20">
        <v>0</v>
      </c>
    </row>
    <row r="16" spans="1:2" x14ac:dyDescent="0.25">
      <c r="A16" s="6" t="s">
        <v>63</v>
      </c>
      <c r="B16" s="20">
        <v>3364.4250000000002</v>
      </c>
    </row>
    <row r="17" spans="1:2" x14ac:dyDescent="0.25">
      <c r="A17" s="6" t="s">
        <v>64</v>
      </c>
      <c r="B17" s="20">
        <v>712</v>
      </c>
    </row>
    <row r="18" spans="1:2" x14ac:dyDescent="0.25">
      <c r="A18" s="6" t="s">
        <v>65</v>
      </c>
      <c r="B18" s="20">
        <f>611+126.2</f>
        <v>737.2</v>
      </c>
    </row>
    <row r="19" spans="1:2" x14ac:dyDescent="0.25">
      <c r="A19" s="6" t="s">
        <v>66</v>
      </c>
      <c r="B19" s="20">
        <v>1190</v>
      </c>
    </row>
    <row r="20" spans="1:2" x14ac:dyDescent="0.25">
      <c r="A20" s="6" t="s">
        <v>67</v>
      </c>
      <c r="B20" s="20">
        <v>38.31</v>
      </c>
    </row>
    <row r="21" spans="1:2" x14ac:dyDescent="0.25">
      <c r="A21" s="6" t="s">
        <v>68</v>
      </c>
      <c r="B21" s="20">
        <v>28.562999999999999</v>
      </c>
    </row>
    <row r="22" spans="1:2" x14ac:dyDescent="0.25">
      <c r="A22" s="6" t="s">
        <v>69</v>
      </c>
      <c r="B22" s="20">
        <v>1740</v>
      </c>
    </row>
    <row r="23" spans="1:2" x14ac:dyDescent="0.25">
      <c r="A23" s="7" t="s">
        <v>70</v>
      </c>
      <c r="B23" s="20">
        <v>0</v>
      </c>
    </row>
    <row r="24" spans="1:2" x14ac:dyDescent="0.25">
      <c r="A24" s="7" t="s">
        <v>71</v>
      </c>
      <c r="B24" s="20">
        <v>0</v>
      </c>
    </row>
    <row r="25" spans="1:2" x14ac:dyDescent="0.25">
      <c r="A25" s="7" t="s">
        <v>72</v>
      </c>
      <c r="B25" s="20">
        <f>B18</f>
        <v>737.2</v>
      </c>
    </row>
    <row r="26" spans="1:2" x14ac:dyDescent="0.25">
      <c r="A26" s="7" t="s">
        <v>73</v>
      </c>
      <c r="B26" s="20">
        <f>B21</f>
        <v>28.562999999999999</v>
      </c>
    </row>
    <row r="27" spans="1:2" x14ac:dyDescent="0.25">
      <c r="B27" s="20"/>
    </row>
    <row r="28" spans="1:2" x14ac:dyDescent="0.25">
      <c r="B28" s="20"/>
    </row>
    <row r="29" spans="1:2" x14ac:dyDescent="0.25">
      <c r="B29" s="20"/>
    </row>
    <row r="30" spans="1:2" x14ac:dyDescent="0.25">
      <c r="B30" s="20"/>
    </row>
    <row r="31" spans="1:2" x14ac:dyDescent="0.25">
      <c r="B31" s="20"/>
    </row>
    <row r="32" spans="1:2" x14ac:dyDescent="0.25">
      <c r="B32" s="20"/>
    </row>
    <row r="33" spans="2:2" x14ac:dyDescent="0.25">
      <c r="B33" s="20"/>
    </row>
    <row r="34" spans="2:2" x14ac:dyDescent="0.25">
      <c r="B34" s="20"/>
    </row>
    <row r="35" spans="2:2" x14ac:dyDescent="0.25">
      <c r="B35" s="20"/>
    </row>
    <row r="36" spans="2:2" x14ac:dyDescent="0.25">
      <c r="B36" s="20"/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  <row r="48" spans="2:2" x14ac:dyDescent="0.25">
      <c r="B48" s="20"/>
    </row>
    <row r="49" spans="2:2" x14ac:dyDescent="0.25">
      <c r="B49" s="20"/>
    </row>
    <row r="50" spans="2:2" x14ac:dyDescent="0.25">
      <c r="B50" s="20"/>
    </row>
    <row r="51" spans="2:2" x14ac:dyDescent="0.25">
      <c r="B51" s="20"/>
    </row>
    <row r="52" spans="2:2" x14ac:dyDescent="0.25">
      <c r="B52" s="20"/>
    </row>
    <row r="53" spans="2:2" x14ac:dyDescent="0.25">
      <c r="B53" s="20"/>
    </row>
    <row r="54" spans="2:2" x14ac:dyDescent="0.25">
      <c r="B54" s="20"/>
    </row>
    <row r="55" spans="2:2" x14ac:dyDescent="0.25">
      <c r="B55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C10" sqref="C10"/>
    </sheetView>
  </sheetViews>
  <sheetFormatPr baseColWidth="10" defaultRowHeight="15" x14ac:dyDescent="0.25"/>
  <sheetData>
    <row r="1" spans="1:4" x14ac:dyDescent="0.25">
      <c r="A1" s="9" t="s">
        <v>47</v>
      </c>
      <c r="B1" s="9" t="s">
        <v>78</v>
      </c>
      <c r="C1" s="9" t="s">
        <v>79</v>
      </c>
      <c r="D1" s="9" t="s">
        <v>80</v>
      </c>
    </row>
    <row r="2" spans="1:4" x14ac:dyDescent="0.25">
      <c r="A2" s="9" t="s">
        <v>43</v>
      </c>
      <c r="B2">
        <v>10</v>
      </c>
      <c r="C2">
        <v>2</v>
      </c>
      <c r="D2" t="s">
        <v>81</v>
      </c>
    </row>
    <row r="3" spans="1:4" x14ac:dyDescent="0.25">
      <c r="A3" s="9" t="s">
        <v>82</v>
      </c>
      <c r="B3">
        <v>10</v>
      </c>
      <c r="C3">
        <v>2</v>
      </c>
      <c r="D3" t="s">
        <v>81</v>
      </c>
    </row>
    <row r="4" spans="1:4" x14ac:dyDescent="0.25">
      <c r="A4" s="9" t="s">
        <v>83</v>
      </c>
      <c r="B4">
        <v>10</v>
      </c>
      <c r="C4">
        <v>4</v>
      </c>
      <c r="D4" t="s">
        <v>84</v>
      </c>
    </row>
    <row r="5" spans="1:4" x14ac:dyDescent="0.25">
      <c r="A5" s="9" t="s">
        <v>85</v>
      </c>
      <c r="B5">
        <v>10</v>
      </c>
      <c r="C5">
        <v>2</v>
      </c>
      <c r="D5" t="s">
        <v>81</v>
      </c>
    </row>
    <row r="6" spans="1:4" x14ac:dyDescent="0.25">
      <c r="A6" s="9" t="s">
        <v>86</v>
      </c>
      <c r="B6">
        <v>10</v>
      </c>
      <c r="C6">
        <v>4</v>
      </c>
      <c r="D6" t="s">
        <v>87</v>
      </c>
    </row>
    <row r="7" spans="1:4" x14ac:dyDescent="0.25">
      <c r="A7" s="9" t="s">
        <v>88</v>
      </c>
      <c r="B7">
        <v>10</v>
      </c>
      <c r="C7">
        <v>3</v>
      </c>
      <c r="D7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F11" sqref="F11"/>
    </sheetView>
  </sheetViews>
  <sheetFormatPr baseColWidth="10" defaultRowHeight="15" x14ac:dyDescent="0.25"/>
  <sheetData>
    <row r="1" spans="1:3" x14ac:dyDescent="0.25">
      <c r="A1" s="4" t="s">
        <v>47</v>
      </c>
      <c r="B1" s="4" t="s">
        <v>48</v>
      </c>
      <c r="C1" s="4" t="s">
        <v>89</v>
      </c>
    </row>
    <row r="2" spans="1:3" x14ac:dyDescent="0.25">
      <c r="A2" s="7" t="s">
        <v>70</v>
      </c>
      <c r="B2" t="s">
        <v>41</v>
      </c>
      <c r="C2">
        <v>0</v>
      </c>
    </row>
    <row r="3" spans="1:3" x14ac:dyDescent="0.25">
      <c r="A3" s="7" t="s">
        <v>71</v>
      </c>
      <c r="B3" t="s">
        <v>41</v>
      </c>
      <c r="C3">
        <v>0</v>
      </c>
    </row>
    <row r="4" spans="1:3" x14ac:dyDescent="0.25">
      <c r="A4" s="7" t="s">
        <v>72</v>
      </c>
      <c r="B4" t="s">
        <v>41</v>
      </c>
      <c r="C4">
        <v>0</v>
      </c>
    </row>
    <row r="5" spans="1:3" x14ac:dyDescent="0.25">
      <c r="A5" s="7" t="s">
        <v>73</v>
      </c>
      <c r="B5" t="s">
        <v>41</v>
      </c>
      <c r="C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Y34"/>
  <sheetViews>
    <sheetView workbookViewId="0">
      <selection activeCell="C11" sqref="C11"/>
    </sheetView>
  </sheetViews>
  <sheetFormatPr baseColWidth="10" defaultRowHeight="15" x14ac:dyDescent="0.25"/>
  <sheetData>
    <row r="1" spans="1:675" x14ac:dyDescent="0.25">
      <c r="A1" s="5" t="s">
        <v>47</v>
      </c>
      <c r="B1" s="5" t="s">
        <v>48</v>
      </c>
      <c r="C1" s="5" t="s">
        <v>90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</row>
    <row r="2" spans="1:675" x14ac:dyDescent="0.25">
      <c r="A2" s="6" t="s">
        <v>49</v>
      </c>
      <c r="B2" s="6" t="s">
        <v>35</v>
      </c>
      <c r="C2" s="6">
        <v>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</row>
    <row r="3" spans="1:675" x14ac:dyDescent="0.25">
      <c r="A3" s="6" t="s">
        <v>50</v>
      </c>
      <c r="B3" s="6" t="s">
        <v>35</v>
      </c>
      <c r="C3" s="6">
        <v>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</row>
    <row r="4" spans="1:675" x14ac:dyDescent="0.25">
      <c r="A4" s="6" t="s">
        <v>51</v>
      </c>
      <c r="B4" s="6" t="s">
        <v>35</v>
      </c>
      <c r="C4" s="6">
        <v>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</row>
    <row r="5" spans="1:675" x14ac:dyDescent="0.25">
      <c r="A5" s="6" t="s">
        <v>56</v>
      </c>
      <c r="B5" s="6" t="s">
        <v>35</v>
      </c>
      <c r="C5" s="6">
        <v>0</v>
      </c>
      <c r="D5" s="11"/>
      <c r="E5" s="11"/>
      <c r="F5" s="11"/>
      <c r="G5" s="11"/>
      <c r="H5" s="11"/>
      <c r="I5" s="11"/>
      <c r="J5" s="11"/>
      <c r="K5" s="11"/>
      <c r="L5" s="11"/>
      <c r="M5" s="10"/>
      <c r="N5" s="10"/>
      <c r="O5" s="10"/>
      <c r="P5" s="10"/>
      <c r="Q5" s="10"/>
      <c r="R5" s="11"/>
      <c r="S5" s="11"/>
      <c r="T5" s="11"/>
      <c r="U5" s="11"/>
      <c r="V5" s="11"/>
      <c r="W5" s="11"/>
      <c r="X5" s="11"/>
      <c r="Y5" s="11"/>
      <c r="Z5" s="11"/>
      <c r="AA5" s="10"/>
      <c r="AB5" s="10"/>
      <c r="AC5" s="10"/>
      <c r="AD5" s="10"/>
      <c r="AE5" s="10"/>
      <c r="AF5" s="11"/>
      <c r="AG5" s="11"/>
      <c r="AH5" s="11"/>
      <c r="AI5" s="11"/>
      <c r="AJ5" s="11"/>
      <c r="AK5" s="11"/>
      <c r="AL5" s="11"/>
      <c r="AM5" s="11"/>
      <c r="AN5" s="11"/>
      <c r="AO5" s="10"/>
      <c r="AP5" s="10"/>
      <c r="AQ5" s="10"/>
      <c r="AR5" s="10"/>
      <c r="AS5" s="10"/>
      <c r="AT5" s="11"/>
      <c r="AU5" s="11"/>
      <c r="AV5" s="11"/>
      <c r="AW5" s="11"/>
      <c r="AX5" s="11"/>
      <c r="AY5" s="11"/>
      <c r="AZ5" s="11"/>
      <c r="BA5" s="11"/>
      <c r="BB5" s="11"/>
      <c r="BC5" s="10"/>
      <c r="BD5" s="10"/>
      <c r="BE5" s="10"/>
      <c r="BF5" s="10"/>
      <c r="BG5" s="10"/>
      <c r="BH5" s="12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0"/>
      <c r="BT5" s="10"/>
      <c r="BU5" s="10"/>
      <c r="BV5" s="12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0"/>
      <c r="CH5" s="10"/>
      <c r="CI5" s="10"/>
      <c r="CJ5" s="12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0"/>
      <c r="CV5" s="10"/>
      <c r="CW5" s="10"/>
      <c r="CX5" s="12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  <c r="SG5" s="10"/>
      <c r="SH5" s="10"/>
      <c r="SI5" s="10"/>
      <c r="SJ5" s="10"/>
      <c r="SK5" s="10"/>
      <c r="SL5" s="10"/>
      <c r="SM5" s="10"/>
      <c r="SN5" s="10"/>
      <c r="SO5" s="10"/>
      <c r="SP5" s="10"/>
      <c r="SQ5" s="10"/>
      <c r="SR5" s="10"/>
      <c r="SS5" s="10"/>
      <c r="ST5" s="10"/>
      <c r="SU5" s="10"/>
      <c r="SV5" s="10"/>
      <c r="SW5" s="10"/>
      <c r="SX5" s="10"/>
      <c r="SY5" s="10"/>
      <c r="SZ5" s="10"/>
      <c r="TA5" s="10"/>
      <c r="TB5" s="10"/>
      <c r="TC5" s="10"/>
      <c r="TD5" s="10"/>
      <c r="TE5" s="10"/>
      <c r="TF5" s="10"/>
      <c r="TG5" s="10"/>
      <c r="TH5" s="10"/>
      <c r="TI5" s="10"/>
      <c r="TJ5" s="10"/>
      <c r="TK5" s="10"/>
      <c r="TL5" s="10"/>
      <c r="TM5" s="10"/>
      <c r="TN5" s="10"/>
      <c r="TO5" s="10"/>
      <c r="TP5" s="10"/>
      <c r="TQ5" s="10"/>
      <c r="TR5" s="10"/>
      <c r="TS5" s="10"/>
      <c r="TT5" s="10"/>
      <c r="TU5" s="10"/>
      <c r="TV5" s="10"/>
      <c r="TW5" s="10"/>
      <c r="TX5" s="10"/>
      <c r="TY5" s="10"/>
      <c r="TZ5" s="10"/>
      <c r="UA5" s="10"/>
      <c r="UB5" s="10"/>
      <c r="UC5" s="10"/>
      <c r="UD5" s="10"/>
      <c r="UE5" s="10"/>
      <c r="UF5" s="10"/>
      <c r="UG5" s="10"/>
      <c r="UH5" s="10"/>
      <c r="UI5" s="10"/>
      <c r="UJ5" s="10"/>
      <c r="UK5" s="10"/>
      <c r="UL5" s="10"/>
      <c r="UM5" s="10"/>
      <c r="UN5" s="10"/>
      <c r="UO5" s="10"/>
      <c r="UP5" s="10"/>
      <c r="UQ5" s="10"/>
      <c r="UR5" s="10"/>
      <c r="US5" s="10"/>
      <c r="UT5" s="10"/>
      <c r="UU5" s="10"/>
      <c r="UV5" s="10"/>
      <c r="UW5" s="10"/>
      <c r="UX5" s="10"/>
      <c r="UY5" s="10"/>
      <c r="UZ5" s="10"/>
      <c r="VA5" s="10"/>
      <c r="VB5" s="10"/>
      <c r="VC5" s="10"/>
      <c r="VD5" s="10"/>
      <c r="VE5" s="10"/>
      <c r="VF5" s="10"/>
      <c r="VG5" s="10"/>
      <c r="VH5" s="10"/>
      <c r="VI5" s="10"/>
      <c r="VJ5" s="10"/>
      <c r="VK5" s="10"/>
      <c r="VL5" s="10"/>
      <c r="VM5" s="10"/>
      <c r="VN5" s="10"/>
      <c r="VO5" s="10"/>
      <c r="VP5" s="10"/>
      <c r="VQ5" s="10"/>
      <c r="VR5" s="10"/>
      <c r="VS5" s="10"/>
      <c r="VT5" s="10"/>
      <c r="VU5" s="10"/>
      <c r="VV5" s="10"/>
      <c r="VW5" s="10"/>
      <c r="VX5" s="10"/>
      <c r="VY5" s="10"/>
      <c r="VZ5" s="10"/>
      <c r="WA5" s="10"/>
      <c r="WB5" s="10"/>
      <c r="WC5" s="10"/>
      <c r="WD5" s="10"/>
      <c r="WE5" s="10"/>
      <c r="WF5" s="10"/>
      <c r="WG5" s="10"/>
      <c r="WH5" s="10"/>
      <c r="WI5" s="10"/>
      <c r="WJ5" s="10"/>
      <c r="WK5" s="10"/>
      <c r="WL5" s="10"/>
      <c r="WM5" s="10"/>
      <c r="WN5" s="10"/>
      <c r="WO5" s="10"/>
      <c r="WP5" s="10"/>
      <c r="WQ5" s="10"/>
      <c r="WR5" s="10"/>
      <c r="WS5" s="10"/>
      <c r="WT5" s="10"/>
      <c r="WU5" s="10"/>
      <c r="WV5" s="10"/>
      <c r="WW5" s="10"/>
      <c r="WX5" s="10"/>
      <c r="WY5" s="10"/>
      <c r="WZ5" s="10"/>
      <c r="XA5" s="10"/>
      <c r="XB5" s="10"/>
      <c r="XC5" s="10"/>
      <c r="XD5" s="10"/>
      <c r="XE5" s="10"/>
      <c r="XF5" s="10"/>
      <c r="XG5" s="10"/>
      <c r="XH5" s="10"/>
      <c r="XI5" s="10"/>
      <c r="XJ5" s="10"/>
      <c r="XK5" s="10"/>
      <c r="XL5" s="10"/>
      <c r="XM5" s="10"/>
      <c r="XN5" s="10"/>
      <c r="XO5" s="10"/>
      <c r="XP5" s="10"/>
      <c r="XQ5" s="10"/>
      <c r="XR5" s="10"/>
      <c r="XS5" s="10"/>
      <c r="XT5" s="10"/>
      <c r="XU5" s="10"/>
      <c r="XV5" s="10"/>
      <c r="XW5" s="10"/>
      <c r="XX5" s="10"/>
      <c r="XY5" s="10"/>
      <c r="XZ5" s="10"/>
      <c r="YA5" s="10"/>
      <c r="YB5" s="10"/>
      <c r="YC5" s="10"/>
      <c r="YD5" s="10"/>
      <c r="YE5" s="10"/>
      <c r="YF5" s="10"/>
      <c r="YG5" s="10"/>
      <c r="YH5" s="10"/>
      <c r="YI5" s="10"/>
      <c r="YJ5" s="10"/>
      <c r="YK5" s="10"/>
      <c r="YL5" s="10"/>
      <c r="YM5" s="10"/>
      <c r="YN5" s="10"/>
      <c r="YO5" s="10"/>
      <c r="YP5" s="10"/>
      <c r="YQ5" s="10"/>
      <c r="YR5" s="10"/>
      <c r="YS5" s="10"/>
      <c r="YT5" s="10"/>
      <c r="YU5" s="10"/>
      <c r="YV5" s="10"/>
      <c r="YW5" s="10"/>
      <c r="YX5" s="10"/>
      <c r="YY5" s="10"/>
    </row>
    <row r="6" spans="1:675" x14ac:dyDescent="0.25">
      <c r="A6" s="6" t="s">
        <v>59</v>
      </c>
      <c r="B6" s="6" t="s">
        <v>35</v>
      </c>
      <c r="C6" s="6">
        <v>0</v>
      </c>
      <c r="D6" s="11"/>
      <c r="E6" s="11"/>
      <c r="F6" s="11"/>
      <c r="G6" s="11"/>
      <c r="H6" s="11"/>
      <c r="I6" s="11"/>
      <c r="J6" s="11"/>
      <c r="K6" s="11"/>
      <c r="L6" s="11"/>
      <c r="M6" s="10"/>
      <c r="N6" s="10"/>
      <c r="O6" s="10"/>
      <c r="P6" s="10"/>
      <c r="Q6" s="10"/>
      <c r="R6" s="11"/>
      <c r="S6" s="11"/>
      <c r="T6" s="11"/>
      <c r="U6" s="11"/>
      <c r="V6" s="11"/>
      <c r="W6" s="11"/>
      <c r="X6" s="11"/>
      <c r="Y6" s="11"/>
      <c r="Z6" s="11"/>
      <c r="AA6" s="10"/>
      <c r="AB6" s="10"/>
      <c r="AC6" s="10"/>
      <c r="AD6" s="10"/>
      <c r="AE6" s="10"/>
      <c r="AF6" s="11"/>
      <c r="AG6" s="11"/>
      <c r="AH6" s="11"/>
      <c r="AI6" s="11"/>
      <c r="AJ6" s="11"/>
      <c r="AK6" s="11"/>
      <c r="AL6" s="11"/>
      <c r="AM6" s="11"/>
      <c r="AN6" s="11"/>
      <c r="AO6" s="10"/>
      <c r="AP6" s="10"/>
      <c r="AQ6" s="10"/>
      <c r="AR6" s="10"/>
      <c r="AS6" s="10"/>
      <c r="AT6" s="11"/>
      <c r="AU6" s="11"/>
      <c r="AV6" s="11"/>
      <c r="AW6" s="11"/>
      <c r="AX6" s="11"/>
      <c r="AY6" s="11"/>
      <c r="AZ6" s="11"/>
      <c r="BA6" s="11"/>
      <c r="BB6" s="11"/>
      <c r="BC6" s="10"/>
      <c r="BD6" s="10"/>
      <c r="BE6" s="10"/>
      <c r="BF6" s="10"/>
      <c r="BG6" s="10"/>
      <c r="BH6" s="12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0"/>
      <c r="BT6" s="10"/>
      <c r="BU6" s="10"/>
      <c r="BV6" s="12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0"/>
      <c r="CH6" s="10"/>
      <c r="CI6" s="10"/>
      <c r="CJ6" s="12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0"/>
      <c r="CV6" s="10"/>
      <c r="CW6" s="10"/>
      <c r="CX6" s="12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</row>
    <row r="7" spans="1:675" x14ac:dyDescent="0.25">
      <c r="A7" s="6" t="s">
        <v>64</v>
      </c>
      <c r="B7" s="6" t="s">
        <v>35</v>
      </c>
      <c r="C7" s="6">
        <v>0</v>
      </c>
    </row>
    <row r="8" spans="1:675" x14ac:dyDescent="0.25">
      <c r="A8" s="6" t="s">
        <v>67</v>
      </c>
      <c r="B8" s="6" t="s">
        <v>35</v>
      </c>
      <c r="C8" s="6">
        <v>0</v>
      </c>
    </row>
    <row r="9" spans="1:675" x14ac:dyDescent="0.25"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  <c r="JV9" s="13"/>
      <c r="JW9" s="13"/>
      <c r="JX9" s="13"/>
      <c r="JY9" s="13"/>
      <c r="JZ9" s="13"/>
      <c r="KA9" s="13"/>
      <c r="KB9" s="13"/>
      <c r="KC9" s="13"/>
      <c r="KD9" s="13"/>
      <c r="KE9" s="13"/>
      <c r="KF9" s="13"/>
      <c r="KG9" s="13"/>
      <c r="KH9" s="13"/>
      <c r="KI9" s="13"/>
      <c r="KJ9" s="13"/>
      <c r="KK9" s="13"/>
      <c r="KL9" s="13"/>
      <c r="KM9" s="13"/>
      <c r="KN9" s="13"/>
      <c r="KO9" s="13"/>
      <c r="KP9" s="13"/>
      <c r="KQ9" s="13"/>
      <c r="KR9" s="13"/>
      <c r="KS9" s="13"/>
      <c r="KT9" s="13"/>
      <c r="KU9" s="13"/>
      <c r="KV9" s="13"/>
      <c r="KW9" s="13"/>
      <c r="KX9" s="13"/>
      <c r="KY9" s="13"/>
      <c r="KZ9" s="13"/>
      <c r="LA9" s="13"/>
      <c r="LB9" s="13"/>
      <c r="LC9" s="13"/>
      <c r="LD9" s="13"/>
      <c r="LE9" s="13"/>
      <c r="LF9" s="13"/>
      <c r="LG9" s="13"/>
      <c r="LH9" s="13"/>
      <c r="LI9" s="13"/>
      <c r="LJ9" s="13"/>
      <c r="LK9" s="13"/>
      <c r="LL9" s="13"/>
      <c r="LM9" s="13"/>
      <c r="LN9" s="13"/>
      <c r="LO9" s="13"/>
      <c r="LP9" s="13"/>
      <c r="LQ9" s="13"/>
      <c r="LR9" s="13"/>
      <c r="LS9" s="13"/>
      <c r="LT9" s="13"/>
      <c r="LU9" s="13"/>
      <c r="LV9" s="13"/>
      <c r="LW9" s="13"/>
      <c r="LX9" s="13"/>
      <c r="LY9" s="13"/>
      <c r="LZ9" s="13"/>
      <c r="MA9" s="13"/>
      <c r="MB9" s="13"/>
      <c r="MC9" s="13"/>
      <c r="MD9" s="13"/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3"/>
      <c r="NB9" s="13"/>
      <c r="NC9" s="13"/>
      <c r="ND9" s="13"/>
      <c r="NE9" s="13"/>
      <c r="NF9" s="13"/>
      <c r="NG9" s="13"/>
      <c r="NH9" s="13"/>
      <c r="NI9" s="13"/>
      <c r="NJ9" s="13"/>
      <c r="NK9" s="13"/>
      <c r="NL9" s="13"/>
      <c r="NM9" s="13"/>
      <c r="NN9" s="13"/>
      <c r="NO9" s="13"/>
      <c r="NP9" s="13"/>
      <c r="NQ9" s="13"/>
      <c r="NR9" s="13"/>
      <c r="NS9" s="13"/>
      <c r="NT9" s="13"/>
      <c r="NU9" s="13"/>
      <c r="NV9" s="13"/>
      <c r="NW9" s="13"/>
      <c r="NX9" s="13"/>
      <c r="NY9" s="13"/>
      <c r="NZ9" s="13"/>
      <c r="OA9" s="13"/>
      <c r="OB9" s="13"/>
      <c r="OC9" s="13"/>
      <c r="OD9" s="13"/>
      <c r="OE9" s="13"/>
      <c r="OF9" s="13"/>
      <c r="OG9" s="13"/>
      <c r="OH9" s="13"/>
      <c r="OI9" s="13"/>
      <c r="OJ9" s="13"/>
      <c r="OK9" s="13"/>
      <c r="OL9" s="13"/>
      <c r="OM9" s="13"/>
      <c r="ON9" s="13"/>
      <c r="OO9" s="13"/>
      <c r="OP9" s="13"/>
      <c r="OQ9" s="13"/>
      <c r="OR9" s="13"/>
      <c r="OS9" s="13"/>
      <c r="OT9" s="13"/>
      <c r="OU9" s="13"/>
      <c r="OV9" s="13"/>
      <c r="OW9" s="13"/>
      <c r="OX9" s="13"/>
      <c r="OY9" s="13"/>
      <c r="OZ9" s="13"/>
      <c r="PA9" s="13"/>
      <c r="PB9" s="13"/>
      <c r="PC9" s="13"/>
      <c r="PD9" s="13"/>
      <c r="PE9" s="13"/>
      <c r="PF9" s="13"/>
      <c r="PG9" s="13"/>
      <c r="PH9" s="13"/>
      <c r="PI9" s="13"/>
      <c r="PJ9" s="13"/>
      <c r="PK9" s="13"/>
      <c r="PL9" s="13"/>
      <c r="PM9" s="13"/>
      <c r="PN9" s="13"/>
      <c r="PO9" s="13"/>
      <c r="PP9" s="13"/>
      <c r="PQ9" s="13"/>
      <c r="PR9" s="13"/>
      <c r="PS9" s="13"/>
      <c r="PT9" s="13"/>
      <c r="PU9" s="13"/>
      <c r="PV9" s="13"/>
      <c r="PW9" s="13"/>
      <c r="PX9" s="13"/>
      <c r="PY9" s="13"/>
      <c r="PZ9" s="13"/>
      <c r="QA9" s="13"/>
      <c r="QB9" s="13"/>
      <c r="QC9" s="13"/>
      <c r="QD9" s="13"/>
      <c r="QE9" s="13"/>
      <c r="QF9" s="13"/>
      <c r="QG9" s="13"/>
      <c r="QH9" s="13"/>
      <c r="QI9" s="13"/>
      <c r="QJ9" s="13"/>
      <c r="QK9" s="13"/>
      <c r="QL9" s="13"/>
      <c r="QM9" s="13"/>
      <c r="QN9" s="13"/>
      <c r="QO9" s="13"/>
      <c r="QP9" s="13"/>
      <c r="QQ9" s="13"/>
      <c r="QR9" s="13"/>
      <c r="QS9" s="13"/>
      <c r="QT9" s="13"/>
      <c r="QU9" s="13"/>
      <c r="QV9" s="13"/>
      <c r="QW9" s="13"/>
      <c r="QX9" s="13"/>
      <c r="QY9" s="13"/>
      <c r="QZ9" s="13"/>
      <c r="RA9" s="13"/>
      <c r="RB9" s="13"/>
      <c r="RC9" s="13"/>
      <c r="RD9" s="13"/>
      <c r="RE9" s="13"/>
      <c r="RF9" s="13"/>
      <c r="RG9" s="13"/>
      <c r="RH9" s="13"/>
      <c r="RI9" s="13"/>
      <c r="RJ9" s="13"/>
      <c r="RK9" s="13"/>
      <c r="RL9" s="13"/>
      <c r="RM9" s="13"/>
      <c r="RN9" s="13"/>
      <c r="RO9" s="13"/>
      <c r="RP9" s="13"/>
      <c r="RQ9" s="13"/>
      <c r="RR9" s="13"/>
      <c r="RS9" s="13"/>
      <c r="RT9" s="13"/>
      <c r="RU9" s="13"/>
      <c r="RV9" s="13"/>
      <c r="RW9" s="13"/>
      <c r="RX9" s="13"/>
      <c r="RY9" s="13"/>
      <c r="RZ9" s="13"/>
      <c r="SA9" s="13"/>
      <c r="SB9" s="13"/>
      <c r="SC9" s="13"/>
      <c r="SD9" s="13"/>
      <c r="SE9" s="13"/>
      <c r="SF9" s="13"/>
      <c r="SG9" s="13"/>
      <c r="SH9" s="13"/>
      <c r="SI9" s="13"/>
      <c r="SJ9" s="13"/>
      <c r="SK9" s="13"/>
      <c r="SL9" s="13"/>
      <c r="SM9" s="13"/>
      <c r="SN9" s="13"/>
      <c r="SO9" s="13"/>
      <c r="SP9" s="13"/>
      <c r="SQ9" s="13"/>
      <c r="SR9" s="13"/>
      <c r="SS9" s="13"/>
      <c r="ST9" s="13"/>
      <c r="SU9" s="13"/>
      <c r="SV9" s="13"/>
      <c r="SW9" s="13"/>
      <c r="SX9" s="13"/>
      <c r="SY9" s="13"/>
      <c r="SZ9" s="13"/>
      <c r="TA9" s="13"/>
      <c r="TB9" s="13"/>
      <c r="TC9" s="13"/>
      <c r="TD9" s="13"/>
      <c r="TE9" s="13"/>
      <c r="TF9" s="13"/>
      <c r="TG9" s="13"/>
      <c r="TH9" s="13"/>
      <c r="TI9" s="13"/>
      <c r="TJ9" s="13"/>
      <c r="TK9" s="13"/>
      <c r="TL9" s="13"/>
      <c r="TM9" s="13"/>
      <c r="TN9" s="13"/>
      <c r="TO9" s="13"/>
      <c r="TP9" s="13"/>
      <c r="TQ9" s="13"/>
      <c r="TR9" s="13"/>
      <c r="TS9" s="13"/>
      <c r="TT9" s="13"/>
      <c r="TU9" s="13"/>
      <c r="TV9" s="13"/>
      <c r="TW9" s="13"/>
      <c r="TX9" s="13"/>
      <c r="TY9" s="13"/>
      <c r="TZ9" s="13"/>
      <c r="UA9" s="13"/>
      <c r="UB9" s="13"/>
      <c r="UC9" s="13"/>
      <c r="UD9" s="13"/>
      <c r="UE9" s="13"/>
      <c r="UF9" s="13"/>
      <c r="UG9" s="13"/>
      <c r="UH9" s="13"/>
      <c r="UI9" s="13"/>
      <c r="UJ9" s="13"/>
      <c r="UK9" s="13"/>
      <c r="UL9" s="13"/>
      <c r="UM9" s="13"/>
      <c r="UN9" s="13"/>
      <c r="UO9" s="13"/>
      <c r="UP9" s="13"/>
      <c r="UQ9" s="13"/>
      <c r="UR9" s="13"/>
      <c r="US9" s="13"/>
      <c r="UT9" s="13"/>
      <c r="UU9" s="13"/>
      <c r="UV9" s="13"/>
      <c r="UW9" s="13"/>
      <c r="UX9" s="13"/>
      <c r="UY9" s="13"/>
      <c r="UZ9" s="13"/>
      <c r="VA9" s="13"/>
      <c r="VB9" s="13"/>
      <c r="VC9" s="13"/>
      <c r="VD9" s="13"/>
      <c r="VE9" s="13"/>
      <c r="VF9" s="13"/>
      <c r="VG9" s="13"/>
      <c r="VH9" s="13"/>
      <c r="VI9" s="13"/>
      <c r="VJ9" s="13"/>
      <c r="VK9" s="13"/>
      <c r="VL9" s="13"/>
      <c r="VM9" s="13"/>
      <c r="VN9" s="13"/>
      <c r="VO9" s="13"/>
      <c r="VP9" s="13"/>
      <c r="VQ9" s="13"/>
      <c r="VR9" s="13"/>
      <c r="VS9" s="13"/>
      <c r="VT9" s="13"/>
      <c r="VU9" s="13"/>
      <c r="VV9" s="13"/>
      <c r="VW9" s="13"/>
      <c r="VX9" s="13"/>
      <c r="VY9" s="13"/>
      <c r="VZ9" s="13"/>
      <c r="WA9" s="13"/>
      <c r="WB9" s="13"/>
      <c r="WC9" s="13"/>
      <c r="WD9" s="13"/>
      <c r="WE9" s="13"/>
      <c r="WF9" s="13"/>
      <c r="WG9" s="13"/>
      <c r="WH9" s="13"/>
      <c r="WI9" s="13"/>
      <c r="WJ9" s="13"/>
      <c r="WK9" s="13"/>
      <c r="WL9" s="13"/>
      <c r="WM9" s="13"/>
      <c r="WN9" s="13"/>
      <c r="WO9" s="13"/>
      <c r="WP9" s="13"/>
      <c r="WQ9" s="13"/>
      <c r="WR9" s="13"/>
      <c r="WS9" s="13"/>
      <c r="WT9" s="13"/>
      <c r="WU9" s="13"/>
      <c r="WV9" s="13"/>
      <c r="WW9" s="13"/>
      <c r="WX9" s="13"/>
      <c r="WY9" s="13"/>
      <c r="WZ9" s="13"/>
      <c r="XA9" s="13"/>
      <c r="XB9" s="13"/>
      <c r="XC9" s="13"/>
      <c r="XD9" s="13"/>
      <c r="XE9" s="13"/>
      <c r="XF9" s="13"/>
      <c r="XG9" s="13"/>
      <c r="XH9" s="13"/>
      <c r="XI9" s="13"/>
      <c r="XJ9" s="13"/>
      <c r="XK9" s="13"/>
      <c r="XL9" s="13"/>
      <c r="XM9" s="13"/>
      <c r="XN9" s="13"/>
      <c r="XO9" s="13"/>
      <c r="XP9" s="13"/>
      <c r="XQ9" s="13"/>
      <c r="XR9" s="13"/>
      <c r="XS9" s="13"/>
      <c r="XT9" s="13"/>
      <c r="XU9" s="13"/>
      <c r="XV9" s="13"/>
      <c r="XW9" s="13"/>
      <c r="XX9" s="13"/>
      <c r="XY9" s="13"/>
      <c r="XZ9" s="13"/>
      <c r="YA9" s="13"/>
      <c r="YB9" s="13"/>
      <c r="YC9" s="13"/>
      <c r="YD9" s="13"/>
      <c r="YE9" s="13"/>
      <c r="YF9" s="13"/>
      <c r="YG9" s="13"/>
      <c r="YH9" s="13"/>
      <c r="YI9" s="13"/>
      <c r="YJ9" s="13"/>
      <c r="YK9" s="13"/>
      <c r="YL9" s="13"/>
      <c r="YM9" s="13"/>
      <c r="YN9" s="13"/>
      <c r="YO9" s="13"/>
      <c r="YP9" s="13"/>
      <c r="YQ9" s="13"/>
      <c r="YR9" s="13"/>
      <c r="YS9" s="13"/>
      <c r="YT9" s="13"/>
      <c r="YU9" s="13"/>
      <c r="YV9" s="13"/>
      <c r="YW9" s="13"/>
      <c r="YX9" s="13"/>
      <c r="YY9" s="13"/>
    </row>
    <row r="10" spans="1:675" x14ac:dyDescent="0.25"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</row>
    <row r="11" spans="1:675" x14ac:dyDescent="0.25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3"/>
      <c r="CK11" s="13"/>
      <c r="CL11" s="13"/>
    </row>
    <row r="12" spans="1:675" x14ac:dyDescent="0.25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3"/>
      <c r="CK12" s="13"/>
      <c r="CL12" s="13"/>
    </row>
    <row r="13" spans="1:675" x14ac:dyDescent="0.25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</row>
    <row r="14" spans="1:675" x14ac:dyDescent="0.25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</row>
    <row r="15" spans="1:675" x14ac:dyDescent="0.25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</row>
    <row r="16" spans="1:675" x14ac:dyDescent="0.25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</row>
    <row r="17" spans="4:675" x14ac:dyDescent="0.25"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</row>
    <row r="18" spans="4:675" x14ac:dyDescent="0.25"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</row>
    <row r="19" spans="4:675" x14ac:dyDescent="0.25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</row>
    <row r="20" spans="4:675" x14ac:dyDescent="0.25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</row>
    <row r="21" spans="4:675" x14ac:dyDescent="0.25"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</row>
    <row r="22" spans="4:675" x14ac:dyDescent="0.25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</row>
    <row r="23" spans="4:675" x14ac:dyDescent="0.25"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</row>
    <row r="24" spans="4:675" x14ac:dyDescent="0.25"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</row>
    <row r="25" spans="4:675" x14ac:dyDescent="0.25"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</row>
    <row r="26" spans="4:675" x14ac:dyDescent="0.25"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SN26" s="15"/>
      <c r="SO26" s="15"/>
      <c r="SP26" s="15"/>
      <c r="SQ26" s="15"/>
      <c r="SR26" s="15"/>
      <c r="SS26" s="15"/>
      <c r="ST26" s="15"/>
      <c r="SU26" s="15"/>
      <c r="SV26" s="15"/>
      <c r="SW26" s="15"/>
      <c r="SX26" s="15"/>
      <c r="SY26" s="15"/>
      <c r="SZ26" s="15"/>
      <c r="TA26" s="15"/>
      <c r="UR26" s="15"/>
      <c r="US26" s="15"/>
      <c r="UT26" s="15"/>
      <c r="UU26" s="15"/>
      <c r="UV26" s="15"/>
      <c r="UW26" s="15"/>
      <c r="UX26" s="15"/>
      <c r="UY26" s="15"/>
      <c r="UZ26" s="15"/>
      <c r="VA26" s="15"/>
      <c r="VB26" s="15"/>
      <c r="VC26" s="15"/>
      <c r="VD26" s="15"/>
      <c r="VE26" s="15"/>
      <c r="WV26" s="15"/>
      <c r="WW26" s="15"/>
      <c r="WX26" s="15"/>
      <c r="WY26" s="15"/>
      <c r="WZ26" s="15"/>
      <c r="XA26" s="15"/>
      <c r="XB26" s="15"/>
      <c r="XC26" s="15"/>
      <c r="XD26" s="15"/>
      <c r="XE26" s="15"/>
      <c r="XF26" s="15"/>
      <c r="XG26" s="15"/>
      <c r="XH26" s="15"/>
      <c r="XI26" s="15"/>
    </row>
    <row r="27" spans="4:675" x14ac:dyDescent="0.25"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QJ27" s="15"/>
      <c r="QK27" s="15"/>
      <c r="QL27" s="15"/>
      <c r="QM27" s="15"/>
      <c r="QN27" s="15"/>
      <c r="QO27" s="15"/>
      <c r="QP27" s="15"/>
      <c r="QQ27" s="15"/>
      <c r="QR27" s="15"/>
      <c r="QS27" s="15"/>
      <c r="QT27" s="15"/>
      <c r="QU27" s="15"/>
      <c r="QV27" s="15"/>
      <c r="QW27" s="15"/>
      <c r="QX27" s="15"/>
      <c r="QY27" s="15"/>
      <c r="QZ27" s="15"/>
      <c r="RA27" s="15"/>
      <c r="RB27" s="15"/>
      <c r="RC27" s="15"/>
      <c r="RD27" s="15"/>
      <c r="RE27" s="15"/>
      <c r="RF27" s="15"/>
      <c r="RG27" s="15"/>
      <c r="RH27" s="15"/>
      <c r="RI27" s="15"/>
      <c r="RJ27" s="15"/>
      <c r="RK27" s="15"/>
      <c r="RL27" s="15"/>
      <c r="RM27" s="15"/>
      <c r="RN27" s="15"/>
      <c r="RO27" s="15"/>
      <c r="RP27" s="15"/>
      <c r="RQ27" s="15"/>
      <c r="RR27" s="15"/>
      <c r="RS27" s="15"/>
      <c r="RT27" s="15"/>
      <c r="RU27" s="15"/>
      <c r="RV27" s="15"/>
      <c r="RW27" s="15"/>
      <c r="RX27" s="15"/>
      <c r="RY27" s="15"/>
      <c r="RZ27" s="15"/>
      <c r="SA27" s="15"/>
      <c r="SB27" s="15"/>
      <c r="SC27" s="15"/>
      <c r="SD27" s="15"/>
      <c r="SE27" s="15"/>
      <c r="SF27" s="15"/>
      <c r="SG27" s="15"/>
      <c r="SH27" s="15"/>
      <c r="SI27" s="15"/>
      <c r="SJ27" s="15"/>
      <c r="SK27" s="15"/>
      <c r="SL27" s="15"/>
      <c r="SM27" s="15"/>
    </row>
    <row r="28" spans="4:675" x14ac:dyDescent="0.25"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WV28" s="15"/>
      <c r="WW28" s="15"/>
      <c r="WX28" s="15"/>
      <c r="WY28" s="15"/>
      <c r="WZ28" s="15"/>
      <c r="XA28" s="15"/>
      <c r="XB28" s="15"/>
      <c r="XC28" s="15"/>
      <c r="XD28" s="15"/>
      <c r="XE28" s="15"/>
      <c r="XF28" s="15"/>
      <c r="XG28" s="15"/>
      <c r="XH28" s="15"/>
      <c r="XI28" s="15"/>
      <c r="XJ28" s="15"/>
      <c r="XK28" s="15"/>
      <c r="XL28" s="15"/>
      <c r="XM28" s="15"/>
      <c r="XN28" s="15"/>
      <c r="XO28" s="15"/>
      <c r="XP28" s="15"/>
      <c r="XQ28" s="15"/>
      <c r="XR28" s="15"/>
      <c r="XS28" s="15"/>
      <c r="XT28" s="15"/>
      <c r="XU28" s="15"/>
      <c r="XV28" s="15"/>
      <c r="XW28" s="15"/>
      <c r="XX28" s="15"/>
      <c r="XY28" s="15"/>
      <c r="XZ28" s="15"/>
      <c r="YA28" s="15"/>
      <c r="YB28" s="15"/>
      <c r="YC28" s="15"/>
      <c r="YD28" s="15"/>
      <c r="YE28" s="15"/>
      <c r="YF28" s="15"/>
      <c r="YG28" s="15"/>
      <c r="YH28" s="15"/>
      <c r="YI28" s="15"/>
      <c r="YJ28" s="15"/>
      <c r="YK28" s="15"/>
      <c r="YL28" s="15"/>
      <c r="YM28" s="15"/>
      <c r="YN28" s="15"/>
      <c r="YO28" s="15"/>
      <c r="YP28" s="15"/>
      <c r="YQ28" s="15"/>
      <c r="YR28" s="15"/>
      <c r="YS28" s="15"/>
      <c r="YT28" s="15"/>
      <c r="YU28" s="15"/>
      <c r="YV28" s="15"/>
      <c r="YW28" s="15"/>
      <c r="YX28" s="15"/>
      <c r="YY28" s="15"/>
    </row>
    <row r="29" spans="4:675" x14ac:dyDescent="0.25"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15"/>
      <c r="PC29" s="15"/>
      <c r="PD29" s="15"/>
      <c r="PE29" s="15"/>
      <c r="PF29" s="15"/>
      <c r="PG29" s="15"/>
      <c r="PH29" s="15"/>
      <c r="PI29" s="15"/>
      <c r="PJ29" s="15"/>
      <c r="PK29" s="15"/>
      <c r="PL29" s="15"/>
      <c r="PM29" s="15"/>
      <c r="PN29" s="15"/>
      <c r="PO29" s="15"/>
      <c r="PP29" s="15"/>
      <c r="PQ29" s="15"/>
      <c r="PR29" s="15"/>
      <c r="PS29" s="15"/>
      <c r="PT29" s="15"/>
      <c r="PU29" s="15"/>
      <c r="PV29" s="15"/>
      <c r="PW29" s="15"/>
      <c r="PX29" s="15"/>
      <c r="PY29" s="15"/>
      <c r="PZ29" s="15"/>
      <c r="QA29" s="15"/>
      <c r="QB29" s="15"/>
      <c r="QC29" s="15"/>
      <c r="QD29" s="15"/>
      <c r="QE29" s="15"/>
      <c r="QF29" s="15"/>
      <c r="QG29" s="15"/>
      <c r="QH29" s="15"/>
      <c r="QI29" s="15"/>
      <c r="SN29" s="15"/>
      <c r="SO29" s="15"/>
      <c r="SP29" s="15"/>
      <c r="SQ29" s="15"/>
      <c r="SR29" s="15"/>
      <c r="SS29" s="15"/>
      <c r="ST29" s="15"/>
      <c r="SU29" s="15"/>
      <c r="SV29" s="15"/>
      <c r="SW29" s="15"/>
      <c r="SX29" s="15"/>
      <c r="SY29" s="15"/>
      <c r="SZ29" s="15"/>
      <c r="TA29" s="15"/>
      <c r="TB29" s="15"/>
      <c r="TC29" s="15"/>
      <c r="TD29" s="15"/>
      <c r="TE29" s="15"/>
      <c r="TF29" s="15"/>
      <c r="TG29" s="15"/>
      <c r="TH29" s="15"/>
      <c r="TI29" s="15"/>
      <c r="TJ29" s="15"/>
      <c r="TK29" s="15"/>
      <c r="TL29" s="15"/>
      <c r="TM29" s="15"/>
      <c r="TN29" s="15"/>
      <c r="TO29" s="15"/>
      <c r="TP29" s="15"/>
      <c r="TQ29" s="15"/>
      <c r="TR29" s="15"/>
      <c r="TS29" s="15"/>
      <c r="TT29" s="15"/>
      <c r="TU29" s="15"/>
      <c r="TV29" s="15"/>
      <c r="TW29" s="15"/>
      <c r="TX29" s="15"/>
      <c r="TY29" s="15"/>
      <c r="TZ29" s="15"/>
      <c r="UA29" s="15"/>
      <c r="UB29" s="15"/>
      <c r="UC29" s="15"/>
      <c r="UD29" s="15"/>
      <c r="UE29" s="15"/>
      <c r="UF29" s="15"/>
      <c r="UG29" s="15"/>
      <c r="UH29" s="15"/>
      <c r="UI29" s="15"/>
      <c r="UJ29" s="15"/>
      <c r="UK29" s="15"/>
      <c r="UL29" s="15"/>
      <c r="UM29" s="15"/>
      <c r="UN29" s="15"/>
      <c r="UO29" s="15"/>
      <c r="UP29" s="15"/>
      <c r="UQ29" s="15"/>
    </row>
    <row r="30" spans="4:675" x14ac:dyDescent="0.25"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UR30" s="15"/>
      <c r="US30" s="15"/>
      <c r="UT30" s="15"/>
      <c r="UU30" s="15"/>
      <c r="UV30" s="15"/>
      <c r="UW30" s="15"/>
      <c r="UX30" s="15"/>
      <c r="UY30" s="15"/>
      <c r="UZ30" s="15"/>
      <c r="VA30" s="15"/>
      <c r="VB30" s="15"/>
      <c r="VC30" s="15"/>
      <c r="VD30" s="15"/>
      <c r="VE30" s="15"/>
      <c r="VF30" s="15"/>
      <c r="VG30" s="15"/>
      <c r="VH30" s="15"/>
      <c r="VI30" s="15"/>
      <c r="VJ30" s="15"/>
      <c r="VK30" s="15"/>
      <c r="VL30" s="15"/>
      <c r="VM30" s="15"/>
      <c r="VN30" s="15"/>
      <c r="VO30" s="15"/>
      <c r="VP30" s="15"/>
      <c r="VQ30" s="15"/>
      <c r="VR30" s="15"/>
      <c r="VS30" s="15"/>
      <c r="VT30" s="15"/>
      <c r="VU30" s="15"/>
      <c r="VV30" s="15"/>
      <c r="VW30" s="15"/>
      <c r="VX30" s="15"/>
      <c r="VY30" s="15"/>
      <c r="VZ30" s="15"/>
      <c r="WA30" s="15"/>
      <c r="WB30" s="15"/>
      <c r="WC30" s="15"/>
      <c r="WD30" s="15"/>
      <c r="WE30" s="15"/>
      <c r="WF30" s="15"/>
      <c r="WG30" s="15"/>
      <c r="WH30" s="15"/>
      <c r="WI30" s="15"/>
      <c r="WJ30" s="15"/>
      <c r="WK30" s="15"/>
      <c r="WL30" s="15"/>
      <c r="WM30" s="15"/>
      <c r="WN30" s="15"/>
      <c r="WO30" s="15"/>
      <c r="WP30" s="15"/>
      <c r="WQ30" s="15"/>
      <c r="WR30" s="15"/>
      <c r="WS30" s="15"/>
      <c r="WT30" s="15"/>
      <c r="WU30" s="15"/>
    </row>
    <row r="31" spans="4:675" x14ac:dyDescent="0.25"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spans="4:675" x14ac:dyDescent="0.25"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</row>
    <row r="33" spans="172:283" x14ac:dyDescent="0.25"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</row>
    <row r="34" spans="172:283" x14ac:dyDescent="0.25"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30"/>
  <sheetViews>
    <sheetView showGridLines="0" tabSelected="1" zoomScale="85" zoomScaleNormal="85" workbookViewId="0">
      <selection activeCell="Q32" sqref="Q32"/>
    </sheetView>
  </sheetViews>
  <sheetFormatPr baseColWidth="10" defaultColWidth="9.140625" defaultRowHeight="15" x14ac:dyDescent="0.25"/>
  <cols>
    <col min="18" max="18" width="10.140625" customWidth="1"/>
    <col min="26" max="26" width="10.7109375" bestFit="1" customWidth="1"/>
  </cols>
  <sheetData>
    <row r="1" spans="1:30" x14ac:dyDescent="0.25">
      <c r="E1" t="s">
        <v>16</v>
      </c>
      <c r="F1" s="16">
        <v>244</v>
      </c>
      <c r="G1" t="s">
        <v>17</v>
      </c>
      <c r="H1" t="s">
        <v>91</v>
      </c>
      <c r="N1" t="s">
        <v>24</v>
      </c>
      <c r="R1" t="s">
        <v>6</v>
      </c>
      <c r="S1" s="16">
        <v>20.399999999999999</v>
      </c>
      <c r="T1" t="s">
        <v>7</v>
      </c>
    </row>
    <row r="2" spans="1:30" x14ac:dyDescent="0.25">
      <c r="K2" t="s">
        <v>9</v>
      </c>
      <c r="L2" s="1">
        <v>1.2E-2</v>
      </c>
      <c r="M2" t="s">
        <v>1</v>
      </c>
      <c r="N2" s="17">
        <f>L2*1000*VLOOKUP(K2,Exergías!$A$1:$C$8,2,FALSE)/VLOOKUP(K2,Exergías!$A$1:$C$8,3,FALSE)</f>
        <v>4.6981132075471699</v>
      </c>
      <c r="O2" t="s">
        <v>17</v>
      </c>
      <c r="Y2" t="s">
        <v>15</v>
      </c>
      <c r="Z2">
        <v>23</v>
      </c>
      <c r="AA2" t="s">
        <v>4</v>
      </c>
      <c r="AB2" s="19">
        <f>Z2*VLOOKUP(Y2,Exergías!$A$1:$C$8,2,FALSE)/VLOOKUP(Y2,Exergías!$A$1:$C$8,3,FALSE)</f>
        <v>38.3098878695209</v>
      </c>
      <c r="AC2" t="s">
        <v>17</v>
      </c>
    </row>
    <row r="3" spans="1:30" x14ac:dyDescent="0.25">
      <c r="K3" t="s">
        <v>10</v>
      </c>
      <c r="L3" s="1">
        <v>2.8999999999999998E-3</v>
      </c>
      <c r="M3" t="s">
        <v>1</v>
      </c>
      <c r="N3" s="17">
        <f>L3*1000*VLOOKUP(K3,Exergías!$A$1:$C$8,2,FALSE)/VLOOKUP(K3,Exergías!$A$1:$C$8,3,FALSE)</f>
        <v>5.43025</v>
      </c>
      <c r="O3" t="s">
        <v>17</v>
      </c>
    </row>
    <row r="4" spans="1:30" x14ac:dyDescent="0.25">
      <c r="K4" t="s">
        <v>11</v>
      </c>
      <c r="L4" s="1">
        <f>0.028*0.32</f>
        <v>8.9600000000000009E-3</v>
      </c>
      <c r="M4" t="s">
        <v>1</v>
      </c>
      <c r="N4" s="17">
        <f>L4*1000*VLOOKUP(K4,Exergías!$A$1:$C$8,2,FALSE)/VLOOKUP(K4,Exergías!$A$1:$C$8,3,FALSE)</f>
        <v>20.74301369863014</v>
      </c>
      <c r="O4" t="s">
        <v>17</v>
      </c>
    </row>
    <row r="5" spans="1:30" x14ac:dyDescent="0.25">
      <c r="N5" t="s">
        <v>24</v>
      </c>
      <c r="O5" s="16">
        <v>432</v>
      </c>
      <c r="P5" t="s">
        <v>17</v>
      </c>
      <c r="T5" t="s">
        <v>24</v>
      </c>
      <c r="U5" s="16">
        <f>1787496/1000</f>
        <v>1787.4960000000001</v>
      </c>
      <c r="V5" t="s">
        <v>17</v>
      </c>
    </row>
    <row r="6" spans="1:30" x14ac:dyDescent="0.25">
      <c r="A6" t="s">
        <v>24</v>
      </c>
      <c r="B6" s="16">
        <f>B7*1000*VLOOKUP(A7,Exergías!$A$1:$C$8,2,FALSE)/VLOOKUP(A7,Exergías!$A$1:$C$8,3,FALSE)</f>
        <v>490.06863449691997</v>
      </c>
      <c r="C6" t="s">
        <v>17</v>
      </c>
      <c r="G6" t="s">
        <v>24</v>
      </c>
      <c r="H6" s="16">
        <f>H7*1000*VLOOKUP(G7,Exergías!$A$1:$C$8,2,FALSE)/VLOOKUP(G7,Exergías!$A$1:$C$8,3,FALSE)</f>
        <v>490.06863449691997</v>
      </c>
      <c r="I6" t="s">
        <v>17</v>
      </c>
      <c r="N6" t="s">
        <v>5</v>
      </c>
      <c r="O6">
        <f>0.911*1.94</f>
        <v>1.7673399999999999</v>
      </c>
      <c r="P6" t="s">
        <v>1</v>
      </c>
      <c r="T6" t="s">
        <v>0</v>
      </c>
      <c r="U6">
        <v>1</v>
      </c>
      <c r="V6" t="s">
        <v>1</v>
      </c>
    </row>
    <row r="7" spans="1:30" x14ac:dyDescent="0.25">
      <c r="A7" t="s">
        <v>5</v>
      </c>
      <c r="B7">
        <f>0.867*2.31</f>
        <v>2.0027699999999999</v>
      </c>
      <c r="C7" t="s">
        <v>1</v>
      </c>
      <c r="G7" t="s">
        <v>5</v>
      </c>
      <c r="H7">
        <f>0.867*2.31</f>
        <v>2.0027699999999999</v>
      </c>
      <c r="I7" t="s">
        <v>1</v>
      </c>
      <c r="Z7" t="s">
        <v>18</v>
      </c>
      <c r="AA7">
        <v>28</v>
      </c>
      <c r="AB7" t="s">
        <v>4</v>
      </c>
    </row>
    <row r="8" spans="1:30" x14ac:dyDescent="0.25">
      <c r="N8" t="s">
        <v>8</v>
      </c>
      <c r="O8">
        <f>2.02+O6*3</f>
        <v>7.3220200000000002</v>
      </c>
      <c r="P8" t="s">
        <v>1</v>
      </c>
      <c r="T8" t="s">
        <v>8</v>
      </c>
      <c r="U8">
        <f>7.24/91.4*1000</f>
        <v>79.212253829321668</v>
      </c>
      <c r="V8" t="s">
        <v>4</v>
      </c>
    </row>
    <row r="9" spans="1:30" x14ac:dyDescent="0.25">
      <c r="A9" t="s">
        <v>8</v>
      </c>
      <c r="B9">
        <v>0.78</v>
      </c>
      <c r="C9" t="s">
        <v>1</v>
      </c>
      <c r="G9" t="s">
        <v>8</v>
      </c>
      <c r="H9">
        <f>O8+L13/1000</f>
        <v>7.8830200000000001</v>
      </c>
      <c r="I9" t="s">
        <v>1</v>
      </c>
      <c r="AB9" s="16">
        <f>28563/1000</f>
        <v>28.562999999999999</v>
      </c>
      <c r="AC9" t="s">
        <v>17</v>
      </c>
    </row>
    <row r="10" spans="1:30" x14ac:dyDescent="0.25">
      <c r="T10" t="s">
        <v>24</v>
      </c>
      <c r="U10" s="16">
        <v>0</v>
      </c>
    </row>
    <row r="11" spans="1:30" x14ac:dyDescent="0.25">
      <c r="A11" t="s">
        <v>24</v>
      </c>
      <c r="B11" s="16">
        <f>B9*1000*VLOOKUP(A9,Exergías!$A$1:$C$8,2,FALSE)/VLOOKUP(A7,Exergías!$A$1:$C$8,3,FALSE)</f>
        <v>12.012320328542096</v>
      </c>
      <c r="C11" t="s">
        <v>17</v>
      </c>
      <c r="G11" t="s">
        <v>24</v>
      </c>
      <c r="H11" s="16">
        <v>0</v>
      </c>
    </row>
    <row r="12" spans="1:30" x14ac:dyDescent="0.25">
      <c r="N12" t="s">
        <v>24</v>
      </c>
      <c r="O12" s="16">
        <v>0</v>
      </c>
    </row>
    <row r="13" spans="1:30" x14ac:dyDescent="0.25">
      <c r="E13" t="s">
        <v>8</v>
      </c>
      <c r="F13">
        <v>0.57999999999999996</v>
      </c>
      <c r="G13" t="s">
        <v>1</v>
      </c>
      <c r="K13" t="s">
        <v>8</v>
      </c>
      <c r="L13">
        <v>561</v>
      </c>
      <c r="M13" t="s">
        <v>4</v>
      </c>
      <c r="O13" t="s">
        <v>24</v>
      </c>
      <c r="P13" s="17">
        <f>1231383/1000</f>
        <v>1231.383</v>
      </c>
      <c r="Q13" s="2" t="s">
        <v>17</v>
      </c>
      <c r="R13" t="s">
        <v>10</v>
      </c>
      <c r="S13">
        <v>1.1279999999999999</v>
      </c>
      <c r="T13" t="s">
        <v>1</v>
      </c>
    </row>
    <row r="14" spans="1:30" x14ac:dyDescent="0.25">
      <c r="E14" t="s">
        <v>24</v>
      </c>
      <c r="F14">
        <v>0</v>
      </c>
      <c r="K14" t="s">
        <v>24</v>
      </c>
      <c r="L14" s="16">
        <v>0</v>
      </c>
      <c r="P14" t="s">
        <v>26</v>
      </c>
      <c r="R14" t="s">
        <v>8</v>
      </c>
      <c r="S14">
        <f>S13*2</f>
        <v>2.2559999999999998</v>
      </c>
      <c r="T14" t="s">
        <v>1</v>
      </c>
      <c r="V14" t="s">
        <v>24</v>
      </c>
      <c r="W14" s="16">
        <f>W15*VLOOKUP(V15,Exergías!$A$1:$C$9,2,FALSE)/VLOOKUP(V15,Exergías!$A$1:$C$9,3,FALSE)</f>
        <v>3364.4249999999997</v>
      </c>
      <c r="X14" t="s">
        <v>17</v>
      </c>
      <c r="AC14" t="s">
        <v>24</v>
      </c>
    </row>
    <row r="15" spans="1:30" x14ac:dyDescent="0.25">
      <c r="V15" t="s">
        <v>3</v>
      </c>
      <c r="W15">
        <v>28.5</v>
      </c>
      <c r="X15" t="s">
        <v>4</v>
      </c>
      <c r="Z15" t="s">
        <v>0</v>
      </c>
      <c r="AA15">
        <v>1</v>
      </c>
      <c r="AB15" t="s">
        <v>1</v>
      </c>
      <c r="AC15" s="17">
        <f>AA15*1000*VLOOKUP(Z15,Exergías!$A$1:$C$8,2,FALSE)/VLOOKUP(Z15,Exergías!$A$1:$C$8,3,FALSE)</f>
        <v>1743.3004231311704</v>
      </c>
      <c r="AD15" t="s">
        <v>17</v>
      </c>
    </row>
    <row r="17" spans="14:28" x14ac:dyDescent="0.25">
      <c r="O17" t="s">
        <v>91</v>
      </c>
    </row>
    <row r="18" spans="14:28" x14ac:dyDescent="0.25">
      <c r="T18" t="s">
        <v>27</v>
      </c>
    </row>
    <row r="19" spans="14:28" x14ac:dyDescent="0.25">
      <c r="N19" t="s">
        <v>13</v>
      </c>
      <c r="O19" t="s">
        <v>14</v>
      </c>
      <c r="T19" t="s">
        <v>2</v>
      </c>
      <c r="U19">
        <v>1.1279999999999999</v>
      </c>
      <c r="V19" t="s">
        <v>1</v>
      </c>
    </row>
    <row r="20" spans="14:28" x14ac:dyDescent="0.25">
      <c r="N20" t="s">
        <v>12</v>
      </c>
      <c r="O20">
        <v>0.8</v>
      </c>
      <c r="P20" t="s">
        <v>1</v>
      </c>
      <c r="T20" t="s">
        <v>8</v>
      </c>
      <c r="U20">
        <v>1.1279999999999999</v>
      </c>
      <c r="V20" t="s">
        <v>1</v>
      </c>
    </row>
    <row r="21" spans="14:28" x14ac:dyDescent="0.25">
      <c r="AA21" s="3" t="s">
        <v>25</v>
      </c>
      <c r="AB21" s="1">
        <f>U22+W14+AC15</f>
        <v>6302.2324231311704</v>
      </c>
    </row>
    <row r="22" spans="14:28" x14ac:dyDescent="0.25">
      <c r="N22" t="s">
        <v>24</v>
      </c>
      <c r="O22" s="18">
        <v>712.15700000000004</v>
      </c>
      <c r="P22" t="s">
        <v>17</v>
      </c>
      <c r="T22" t="s">
        <v>24</v>
      </c>
      <c r="U22" s="17">
        <f>1194507/1000</f>
        <v>1194.5070000000001</v>
      </c>
      <c r="V22" t="s">
        <v>17</v>
      </c>
    </row>
    <row r="25" spans="14:28" x14ac:dyDescent="0.25">
      <c r="R25" t="s">
        <v>12</v>
      </c>
      <c r="S25">
        <f>S14-U20</f>
        <v>1.1279999999999999</v>
      </c>
      <c r="T25" t="s">
        <v>1</v>
      </c>
      <c r="U25" s="19">
        <v>611</v>
      </c>
      <c r="V25" t="s">
        <v>17</v>
      </c>
    </row>
    <row r="26" spans="14:28" x14ac:dyDescent="0.25">
      <c r="R26" t="s">
        <v>20</v>
      </c>
    </row>
    <row r="27" spans="14:28" x14ac:dyDescent="0.25">
      <c r="R27" t="s">
        <v>8</v>
      </c>
      <c r="S27">
        <v>0.7</v>
      </c>
      <c r="T27" t="s">
        <v>1</v>
      </c>
      <c r="U27" s="16">
        <v>126.2</v>
      </c>
      <c r="V27" t="s">
        <v>17</v>
      </c>
    </row>
    <row r="28" spans="14:28" x14ac:dyDescent="0.25">
      <c r="R28" t="s">
        <v>19</v>
      </c>
    </row>
    <row r="30" spans="14:28" x14ac:dyDescent="0.25">
      <c r="O30" s="1">
        <f>O22+P13</f>
        <v>1943.54</v>
      </c>
      <c r="P30">
        <f>U25+U27+U22</f>
        <v>1931.7070000000001</v>
      </c>
    </row>
  </sheetData>
  <conditionalFormatting sqref="P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{EDC1F62B-33C6-4008-932E-86963BF76F55}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C1F62B-33C6-4008-932E-86963BF76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ResourcesCost</vt:lpstr>
      <vt:lpstr>Balance mat energ</vt:lpstr>
      <vt:lpstr>Exergías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Villanueva</dc:creator>
  <cp:lastModifiedBy>César Torres Cuadra</cp:lastModifiedBy>
  <dcterms:created xsi:type="dcterms:W3CDTF">2025-03-18T23:26:14Z</dcterms:created>
  <dcterms:modified xsi:type="dcterms:W3CDTF">2025-03-27T12:26:19Z</dcterms:modified>
</cp:coreProperties>
</file>